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tables/table13.xml" ContentType="application/vnd.openxmlformats-officedocument.spreadsheetml.tab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3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ables/table25.xml" ContentType="application/vnd.openxmlformats-officedocument.spreadsheetml.table+xml"/>
  <Override PartName="/xl/drawings/drawing14.xml" ContentType="application/vnd.openxmlformats-officedocument.drawing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5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6.xml" ContentType="application/vnd.openxmlformats-officedocument.drawing+xml"/>
  <Override PartName="/xl/tables/table30.xml" ContentType="application/vnd.openxmlformats-officedocument.spreadsheetml.tab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7.xml" ContentType="application/vnd.openxmlformats-officedocument.drawing+xml"/>
  <Override PartName="/xl/tables/table31.xml" ContentType="application/vnd.openxmlformats-officedocument.spreadsheetml.tab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8.xml" ContentType="application/vnd.openxmlformats-officedocument.drawing+xml"/>
  <Override PartName="/xl/tables/table32.xml" ContentType="application/vnd.openxmlformats-officedocument.spreadsheetml.tab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9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ables/table35.xml" ContentType="application/vnd.openxmlformats-officedocument.spreadsheetml.table+xml"/>
  <Override PartName="/xl/drawings/drawing20.xml" ContentType="application/vnd.openxmlformats-officedocument.drawing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0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1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2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3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4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6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7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8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9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1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2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3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ables/table5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1.xml" ContentType="application/vnd.openxmlformats-officedocument.drawing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2.xml" ContentType="application/vnd.openxmlformats-officedocument.drawing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charts/chart4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3.xml" ContentType="application/vnd.openxmlformats-officedocument.drawing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charts/chart4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8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tables/table61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4.xml" ContentType="application/vnd.openxmlformats-officedocument.drawing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charts/chart49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0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nsubria365-my.sharepoint.com/personal/sroncoroni4_studenti_uninsubria_it/Documents/Samuele/Università/3° Anno/Laurea/TESI_2024_RONCORONI/File/Excel/"/>
    </mc:Choice>
  </mc:AlternateContent>
  <xr:revisionPtr revIDLastSave="6382" documentId="11_F25DC773A252ABDACC10487F81DF68205BDE58F2" xr6:coauthVersionLast="47" xr6:coauthVersionMax="47" xr10:uidLastSave="{80A59E11-03A7-4D9A-8897-F2131B63C6A8}"/>
  <bookViews>
    <workbookView xWindow="-108" yWindow="-108" windowWidth="23256" windowHeight="12576" tabRatio="727" xr2:uid="{00000000-000D-0000-FFFF-FFFF00000000}"/>
  </bookViews>
  <sheets>
    <sheet name="PROMETEO-Ammissione-Samuele" sheetId="2" r:id="rId1"/>
    <sheet name="Centro arruolante" sheetId="3" r:id="rId2"/>
    <sheet name="Età" sheetId="5" r:id="rId3"/>
    <sheet name="Età_2" sheetId="37" r:id="rId4"/>
    <sheet name="Sesso" sheetId="1" r:id="rId5"/>
    <sheet name="Altezza" sheetId="4" r:id="rId6"/>
    <sheet name="BMI" sheetId="10" r:id="rId7"/>
    <sheet name="Recidiva" sheetId="12" r:id="rId8"/>
    <sheet name="Fase acuta" sheetId="11" r:id="rId9"/>
    <sheet name="Eziologia" sheetId="13" r:id="rId10"/>
    <sheet name="Trigger" sheetId="14" r:id="rId11"/>
    <sheet name="Complicanze" sheetId="15" r:id="rId12"/>
    <sheet name="Procedure" sheetId="16" r:id="rId13"/>
    <sheet name="Terapia dimissione fase acuta" sheetId="17" r:id="rId14"/>
    <sheet name="Data inizio riabilitazione" sheetId="32" r:id="rId15"/>
    <sheet name="Classe NYHA" sheetId="20" r:id="rId16"/>
    <sheet name="Ritmo cardiaco" sheetId="21" r:id="rId17"/>
    <sheet name="Pressione arteriosa" sheetId="22" r:id="rId18"/>
    <sheet name="Emoglobina - Hb" sheetId="24" r:id="rId19"/>
    <sheet name="Colesterolo" sheetId="25" r:id="rId20"/>
    <sheet name="Fattori di rischio" sheetId="26" r:id="rId21"/>
    <sheet name="CPET" sheetId="23" r:id="rId22"/>
    <sheet name="Scala - ansia" sheetId="27" r:id="rId23"/>
    <sheet name="PROMETEO-Dimissione-Samuele" sheetId="31" r:id="rId24"/>
    <sheet name="Data fine riabilitazione" sheetId="28" r:id="rId25"/>
    <sheet name="Motivo termine" sheetId="34" r:id="rId26"/>
    <sheet name="NYHA" sheetId="33" r:id="rId27"/>
    <sheet name="PROMETEO-Dimissione-Teleriabili" sheetId="36" r:id="rId28"/>
    <sheet name="Avvio percorso" sheetId="35" r:id="rId29"/>
  </sheets>
  <definedNames>
    <definedName name="_xlchart.v1.0" hidden="1">BMI!$F$1</definedName>
    <definedName name="_xlchart.v1.1" hidden="1">BMI!$F$2:$F$124</definedName>
    <definedName name="DatiEsterni_1" localSheetId="0" hidden="1">'PROMETEO-Ammissione-Samuele'!$A$1:$LN$124</definedName>
    <definedName name="ExternalData_1" localSheetId="23" hidden="1">'PROMETEO-Dimissione-Samuele'!$A$1:$IA$124</definedName>
    <definedName name="ExternalData_1" localSheetId="27" hidden="1">'PROMETEO-Dimissione-Teleriabili'!$A$1:$GK$124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8" l="1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29" i="16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C3" i="37"/>
  <c r="C4" i="37"/>
  <c r="C5" i="37"/>
  <c r="C6" i="37"/>
  <c r="C7" i="37"/>
  <c r="C8" i="37"/>
  <c r="C9" i="37"/>
  <c r="C10" i="37"/>
  <c r="C11" i="37"/>
  <c r="C12" i="37"/>
  <c r="C13" i="37"/>
  <c r="C14" i="37"/>
  <c r="C15" i="37"/>
  <c r="C16" i="37"/>
  <c r="C17" i="37"/>
  <c r="C18" i="37"/>
  <c r="C19" i="37"/>
  <c r="C20" i="37"/>
  <c r="C21" i="37"/>
  <c r="C22" i="37"/>
  <c r="C23" i="37"/>
  <c r="C24" i="37"/>
  <c r="C25" i="37"/>
  <c r="C26" i="37"/>
  <c r="C27" i="37"/>
  <c r="C28" i="37"/>
  <c r="C29" i="37"/>
  <c r="C30" i="37"/>
  <c r="C31" i="37"/>
  <c r="C32" i="37"/>
  <c r="C33" i="37"/>
  <c r="C34" i="37"/>
  <c r="C35" i="37"/>
  <c r="C36" i="37"/>
  <c r="C37" i="37"/>
  <c r="C38" i="37"/>
  <c r="C39" i="37"/>
  <c r="C40" i="37"/>
  <c r="C41" i="37"/>
  <c r="C42" i="37"/>
  <c r="C43" i="37"/>
  <c r="C44" i="37"/>
  <c r="C45" i="37"/>
  <c r="C46" i="37"/>
  <c r="C47" i="37"/>
  <c r="C48" i="37"/>
  <c r="C49" i="37"/>
  <c r="C50" i="37"/>
  <c r="C51" i="37"/>
  <c r="C52" i="37"/>
  <c r="C53" i="37"/>
  <c r="C54" i="37"/>
  <c r="C55" i="37"/>
  <c r="C56" i="37"/>
  <c r="C57" i="37"/>
  <c r="C58" i="37"/>
  <c r="C59" i="37"/>
  <c r="C60" i="37"/>
  <c r="C61" i="37"/>
  <c r="C62" i="37"/>
  <c r="C63" i="37"/>
  <c r="C64" i="37"/>
  <c r="C65" i="37"/>
  <c r="C66" i="37"/>
  <c r="C67" i="37"/>
  <c r="C68" i="37"/>
  <c r="C69" i="37"/>
  <c r="C70" i="37"/>
  <c r="C71" i="37"/>
  <c r="C72" i="37"/>
  <c r="C73" i="37"/>
  <c r="C74" i="37"/>
  <c r="C75" i="37"/>
  <c r="C76" i="37"/>
  <c r="C77" i="37"/>
  <c r="C78" i="37"/>
  <c r="C79" i="37"/>
  <c r="C80" i="37"/>
  <c r="C81" i="37"/>
  <c r="C82" i="37"/>
  <c r="C83" i="37"/>
  <c r="C84" i="37"/>
  <c r="C85" i="37"/>
  <c r="C86" i="37"/>
  <c r="C87" i="37"/>
  <c r="C88" i="37"/>
  <c r="C89" i="37"/>
  <c r="C90" i="37"/>
  <c r="C91" i="37"/>
  <c r="C92" i="37"/>
  <c r="C93" i="37"/>
  <c r="C94" i="37"/>
  <c r="C95" i="37"/>
  <c r="C96" i="37"/>
  <c r="C97" i="37"/>
  <c r="C98" i="37"/>
  <c r="C99" i="37"/>
  <c r="C100" i="37"/>
  <c r="C101" i="37"/>
  <c r="C102" i="37"/>
  <c r="C103" i="37"/>
  <c r="C104" i="37"/>
  <c r="C105" i="37"/>
  <c r="C106" i="37"/>
  <c r="C107" i="37"/>
  <c r="C108" i="37"/>
  <c r="C109" i="37"/>
  <c r="C110" i="37"/>
  <c r="C111" i="37"/>
  <c r="C112" i="37"/>
  <c r="C113" i="37"/>
  <c r="C114" i="37"/>
  <c r="C115" i="37"/>
  <c r="C116" i="37"/>
  <c r="C2" i="37"/>
  <c r="B18" i="5"/>
  <c r="C18" i="5" s="1"/>
  <c r="D18" i="5" s="1"/>
  <c r="C109" i="5"/>
  <c r="D109" i="5" s="1"/>
  <c r="C107" i="5"/>
  <c r="D107" i="5" s="1"/>
  <c r="C101" i="5"/>
  <c r="D101" i="5" s="1"/>
  <c r="C84" i="5"/>
  <c r="D84" i="5" s="1"/>
  <c r="C82" i="5"/>
  <c r="D82" i="5" s="1"/>
  <c r="N7" i="35"/>
  <c r="O7" i="35" s="1"/>
  <c r="N6" i="35"/>
  <c r="N5" i="35"/>
  <c r="N3" i="35"/>
  <c r="N4" i="35"/>
  <c r="O4" i="35" s="1"/>
  <c r="N2" i="35"/>
  <c r="O3" i="35"/>
  <c r="C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56" i="35"/>
  <c r="C57" i="35"/>
  <c r="C58" i="35"/>
  <c r="C59" i="35"/>
  <c r="C60" i="35"/>
  <c r="C61" i="35"/>
  <c r="C62" i="35"/>
  <c r="C63" i="35"/>
  <c r="C64" i="35"/>
  <c r="C65" i="35"/>
  <c r="C66" i="35"/>
  <c r="C67" i="35"/>
  <c r="C68" i="35"/>
  <c r="C69" i="35"/>
  <c r="C70" i="35"/>
  <c r="C71" i="35"/>
  <c r="C72" i="35"/>
  <c r="C73" i="35"/>
  <c r="C74" i="35"/>
  <c r="C75" i="35"/>
  <c r="C76" i="35"/>
  <c r="C77" i="35"/>
  <c r="C78" i="35"/>
  <c r="C79" i="35"/>
  <c r="C80" i="35"/>
  <c r="C81" i="35"/>
  <c r="C82" i="35"/>
  <c r="C83" i="35"/>
  <c r="C84" i="35"/>
  <c r="C85" i="35"/>
  <c r="C86" i="35"/>
  <c r="C87" i="35"/>
  <c r="C88" i="35"/>
  <c r="C89" i="35"/>
  <c r="C90" i="35"/>
  <c r="C91" i="35"/>
  <c r="C92" i="35"/>
  <c r="C93" i="35"/>
  <c r="C94" i="35"/>
  <c r="C95" i="35"/>
  <c r="C96" i="35"/>
  <c r="C97" i="35"/>
  <c r="C98" i="35"/>
  <c r="C99" i="35"/>
  <c r="C100" i="35"/>
  <c r="C101" i="35"/>
  <c r="C102" i="35"/>
  <c r="C103" i="35"/>
  <c r="C104" i="35"/>
  <c r="C105" i="35"/>
  <c r="C106" i="35"/>
  <c r="C107" i="35"/>
  <c r="C108" i="35"/>
  <c r="C109" i="35"/>
  <c r="C110" i="35"/>
  <c r="C111" i="35"/>
  <c r="C112" i="35"/>
  <c r="C113" i="35"/>
  <c r="C114" i="35"/>
  <c r="C115" i="35"/>
  <c r="C116" i="35"/>
  <c r="C117" i="35"/>
  <c r="C118" i="35"/>
  <c r="C119" i="35"/>
  <c r="C120" i="35"/>
  <c r="C121" i="35"/>
  <c r="C122" i="35"/>
  <c r="C123" i="35"/>
  <c r="C124" i="35"/>
  <c r="C2" i="35"/>
  <c r="B3" i="35"/>
  <c r="B4" i="35"/>
  <c r="B5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B44" i="35"/>
  <c r="B45" i="35"/>
  <c r="B46" i="35"/>
  <c r="B47" i="35"/>
  <c r="B48" i="35"/>
  <c r="B49" i="35"/>
  <c r="B50" i="35"/>
  <c r="B51" i="35"/>
  <c r="B52" i="35"/>
  <c r="B53" i="35"/>
  <c r="B54" i="35"/>
  <c r="B55" i="35"/>
  <c r="B56" i="35"/>
  <c r="B57" i="35"/>
  <c r="B58" i="35"/>
  <c r="B59" i="35"/>
  <c r="B60" i="35"/>
  <c r="B61" i="35"/>
  <c r="B62" i="35"/>
  <c r="B63" i="35"/>
  <c r="B64" i="35"/>
  <c r="B65" i="35"/>
  <c r="B66" i="35"/>
  <c r="B67" i="35"/>
  <c r="B68" i="35"/>
  <c r="B69" i="35"/>
  <c r="B70" i="35"/>
  <c r="B71" i="35"/>
  <c r="B72" i="35"/>
  <c r="B73" i="35"/>
  <c r="B74" i="35"/>
  <c r="B75" i="35"/>
  <c r="B76" i="35"/>
  <c r="B77" i="35"/>
  <c r="B78" i="35"/>
  <c r="B79" i="35"/>
  <c r="B80" i="35"/>
  <c r="B81" i="35"/>
  <c r="B82" i="35"/>
  <c r="B83" i="35"/>
  <c r="B84" i="35"/>
  <c r="B85" i="35"/>
  <c r="B86" i="35"/>
  <c r="B87" i="35"/>
  <c r="B88" i="35"/>
  <c r="B89" i="35"/>
  <c r="B90" i="35"/>
  <c r="B91" i="35"/>
  <c r="B92" i="35"/>
  <c r="B93" i="35"/>
  <c r="B94" i="35"/>
  <c r="B95" i="35"/>
  <c r="B96" i="35"/>
  <c r="B97" i="35"/>
  <c r="B98" i="35"/>
  <c r="B99" i="35"/>
  <c r="B100" i="35"/>
  <c r="B101" i="35"/>
  <c r="B102" i="35"/>
  <c r="B103" i="35"/>
  <c r="B104" i="35"/>
  <c r="B105" i="35"/>
  <c r="B106" i="35"/>
  <c r="B107" i="35"/>
  <c r="B108" i="35"/>
  <c r="B109" i="35"/>
  <c r="B110" i="35"/>
  <c r="B111" i="35"/>
  <c r="B112" i="35"/>
  <c r="B113" i="35"/>
  <c r="B114" i="35"/>
  <c r="B115" i="35"/>
  <c r="B116" i="35"/>
  <c r="B117" i="35"/>
  <c r="B118" i="35"/>
  <c r="B119" i="35"/>
  <c r="B120" i="35"/>
  <c r="B121" i="35"/>
  <c r="B122" i="35"/>
  <c r="B123" i="35"/>
  <c r="B124" i="35"/>
  <c r="B2" i="35"/>
  <c r="A3" i="35"/>
  <c r="A4" i="35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1" i="35"/>
  <c r="A52" i="35"/>
  <c r="A53" i="35"/>
  <c r="A54" i="35"/>
  <c r="A55" i="35"/>
  <c r="A56" i="35"/>
  <c r="A57" i="35"/>
  <c r="A58" i="35"/>
  <c r="A59" i="35"/>
  <c r="A60" i="35"/>
  <c r="A61" i="35"/>
  <c r="A62" i="35"/>
  <c r="A63" i="35"/>
  <c r="A64" i="35"/>
  <c r="A65" i="35"/>
  <c r="A66" i="35"/>
  <c r="A67" i="35"/>
  <c r="A68" i="35"/>
  <c r="A69" i="35"/>
  <c r="A70" i="35"/>
  <c r="A71" i="35"/>
  <c r="A72" i="35"/>
  <c r="A73" i="35"/>
  <c r="A74" i="35"/>
  <c r="A75" i="35"/>
  <c r="A76" i="35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101" i="35"/>
  <c r="A102" i="35"/>
  <c r="A103" i="35"/>
  <c r="A104" i="35"/>
  <c r="A105" i="35"/>
  <c r="A106" i="35"/>
  <c r="A107" i="35"/>
  <c r="A108" i="35"/>
  <c r="A109" i="35"/>
  <c r="A110" i="35"/>
  <c r="A111" i="35"/>
  <c r="A112" i="35"/>
  <c r="A113" i="35"/>
  <c r="A114" i="35"/>
  <c r="A115" i="35"/>
  <c r="A116" i="35"/>
  <c r="A117" i="35"/>
  <c r="A118" i="35"/>
  <c r="A119" i="35"/>
  <c r="A120" i="35"/>
  <c r="A121" i="35"/>
  <c r="A122" i="35"/>
  <c r="A123" i="35"/>
  <c r="A124" i="35"/>
  <c r="A2" i="35"/>
  <c r="J3" i="33"/>
  <c r="J4" i="33"/>
  <c r="J5" i="33"/>
  <c r="J6" i="33"/>
  <c r="J2" i="33"/>
  <c r="I6" i="33"/>
  <c r="I5" i="33"/>
  <c r="I4" i="33"/>
  <c r="I3" i="33"/>
  <c r="I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2" i="33"/>
  <c r="I3" i="34"/>
  <c r="I4" i="34"/>
  <c r="I5" i="34"/>
  <c r="I6" i="34"/>
  <c r="I2" i="34"/>
  <c r="H6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E82" i="34"/>
  <c r="E83" i="34"/>
  <c r="E84" i="34"/>
  <c r="E85" i="34"/>
  <c r="E86" i="34"/>
  <c r="E87" i="34"/>
  <c r="E88" i="34"/>
  <c r="E89" i="34"/>
  <c r="E90" i="34"/>
  <c r="E91" i="34"/>
  <c r="E92" i="34"/>
  <c r="E93" i="34"/>
  <c r="E94" i="34"/>
  <c r="E95" i="34"/>
  <c r="E96" i="34"/>
  <c r="E97" i="34"/>
  <c r="E98" i="34"/>
  <c r="E99" i="34"/>
  <c r="E100" i="34"/>
  <c r="E101" i="34"/>
  <c r="E102" i="34"/>
  <c r="E103" i="34"/>
  <c r="E104" i="34"/>
  <c r="E105" i="34"/>
  <c r="E106" i="34"/>
  <c r="E107" i="34"/>
  <c r="E108" i="34"/>
  <c r="E109" i="34"/>
  <c r="E110" i="34"/>
  <c r="E111" i="34"/>
  <c r="E112" i="34"/>
  <c r="E113" i="34"/>
  <c r="E114" i="34"/>
  <c r="E115" i="34"/>
  <c r="E116" i="34"/>
  <c r="E117" i="34"/>
  <c r="E118" i="34"/>
  <c r="E119" i="34"/>
  <c r="E120" i="34"/>
  <c r="E121" i="34"/>
  <c r="E122" i="34"/>
  <c r="E123" i="34"/>
  <c r="E124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D85" i="34"/>
  <c r="D86" i="34"/>
  <c r="D87" i="34"/>
  <c r="D88" i="34"/>
  <c r="D89" i="34"/>
  <c r="D90" i="34"/>
  <c r="D91" i="34"/>
  <c r="D92" i="34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D120" i="34"/>
  <c r="D121" i="34"/>
  <c r="D122" i="34"/>
  <c r="D123" i="34"/>
  <c r="D124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E2" i="34"/>
  <c r="H5" i="34" s="1"/>
  <c r="D2" i="34"/>
  <c r="H4" i="34" s="1"/>
  <c r="C2" i="34"/>
  <c r="H3" i="34" s="1"/>
  <c r="B3" i="34"/>
  <c r="B4" i="34"/>
  <c r="B5" i="34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2" i="34"/>
  <c r="H2" i="34" s="1"/>
  <c r="A3" i="34"/>
  <c r="A4" i="34"/>
  <c r="A5" i="34"/>
  <c r="A6" i="34"/>
  <c r="A7" i="34"/>
  <c r="A8" i="34"/>
  <c r="A9" i="34"/>
  <c r="A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2" i="34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2" i="20"/>
  <c r="C7" i="33"/>
  <c r="C10" i="33"/>
  <c r="C15" i="33"/>
  <c r="C18" i="33"/>
  <c r="C23" i="33"/>
  <c r="C26" i="33"/>
  <c r="C31" i="33"/>
  <c r="C34" i="33"/>
  <c r="C39" i="33"/>
  <c r="C42" i="33"/>
  <c r="C47" i="33"/>
  <c r="C50" i="33"/>
  <c r="C55" i="33"/>
  <c r="C58" i="33"/>
  <c r="C63" i="33"/>
  <c r="C66" i="33"/>
  <c r="C71" i="33"/>
  <c r="C74" i="33"/>
  <c r="C79" i="33"/>
  <c r="C82" i="33"/>
  <c r="C87" i="33"/>
  <c r="C90" i="33"/>
  <c r="C95" i="33"/>
  <c r="C98" i="33"/>
  <c r="C103" i="33"/>
  <c r="C106" i="33"/>
  <c r="C111" i="33"/>
  <c r="C114" i="33"/>
  <c r="C119" i="33"/>
  <c r="C122" i="33"/>
  <c r="E4" i="33"/>
  <c r="E7" i="33"/>
  <c r="E12" i="33"/>
  <c r="E15" i="33"/>
  <c r="E20" i="33"/>
  <c r="E23" i="33"/>
  <c r="E28" i="33"/>
  <c r="E31" i="33"/>
  <c r="E36" i="33"/>
  <c r="E39" i="33"/>
  <c r="E44" i="33"/>
  <c r="E47" i="33"/>
  <c r="E52" i="33"/>
  <c r="E55" i="33"/>
  <c r="E60" i="33"/>
  <c r="E63" i="33"/>
  <c r="E68" i="33"/>
  <c r="E71" i="33"/>
  <c r="E76" i="33"/>
  <c r="E79" i="33"/>
  <c r="E84" i="33"/>
  <c r="E87" i="33"/>
  <c r="E92" i="33"/>
  <c r="E95" i="33"/>
  <c r="E100" i="33"/>
  <c r="E103" i="33"/>
  <c r="E108" i="33"/>
  <c r="E111" i="33"/>
  <c r="E116" i="33"/>
  <c r="E119" i="33"/>
  <c r="E124" i="33"/>
  <c r="B3" i="33"/>
  <c r="C3" i="33" s="1"/>
  <c r="B4" i="33"/>
  <c r="C4" i="33" s="1"/>
  <c r="B5" i="33"/>
  <c r="C5" i="33" s="1"/>
  <c r="B6" i="33"/>
  <c r="C6" i="33" s="1"/>
  <c r="B7" i="33"/>
  <c r="B8" i="33"/>
  <c r="C8" i="33" s="1"/>
  <c r="B9" i="33"/>
  <c r="C9" i="33" s="1"/>
  <c r="B10" i="33"/>
  <c r="B11" i="33"/>
  <c r="C11" i="33" s="1"/>
  <c r="B12" i="33"/>
  <c r="C12" i="33" s="1"/>
  <c r="B13" i="33"/>
  <c r="C13" i="33" s="1"/>
  <c r="B14" i="33"/>
  <c r="C14" i="33" s="1"/>
  <c r="B15" i="33"/>
  <c r="B16" i="33"/>
  <c r="C16" i="33" s="1"/>
  <c r="B17" i="33"/>
  <c r="C17" i="33" s="1"/>
  <c r="B18" i="33"/>
  <c r="B19" i="33"/>
  <c r="C19" i="33" s="1"/>
  <c r="B20" i="33"/>
  <c r="C20" i="33" s="1"/>
  <c r="B21" i="33"/>
  <c r="C21" i="33" s="1"/>
  <c r="B22" i="33"/>
  <c r="C22" i="33" s="1"/>
  <c r="B23" i="33"/>
  <c r="B24" i="33"/>
  <c r="C24" i="33" s="1"/>
  <c r="B25" i="33"/>
  <c r="C25" i="33" s="1"/>
  <c r="B26" i="33"/>
  <c r="B27" i="33"/>
  <c r="C27" i="33" s="1"/>
  <c r="B28" i="33"/>
  <c r="C28" i="33" s="1"/>
  <c r="B29" i="33"/>
  <c r="C29" i="33" s="1"/>
  <c r="B30" i="33"/>
  <c r="C30" i="33" s="1"/>
  <c r="B31" i="33"/>
  <c r="B32" i="33"/>
  <c r="C32" i="33" s="1"/>
  <c r="B33" i="33"/>
  <c r="C33" i="33" s="1"/>
  <c r="B34" i="33"/>
  <c r="B35" i="33"/>
  <c r="C35" i="33" s="1"/>
  <c r="B36" i="33"/>
  <c r="C36" i="33" s="1"/>
  <c r="B37" i="33"/>
  <c r="C37" i="33" s="1"/>
  <c r="B38" i="33"/>
  <c r="C38" i="33" s="1"/>
  <c r="B39" i="33"/>
  <c r="B40" i="33"/>
  <c r="C40" i="33" s="1"/>
  <c r="B41" i="33"/>
  <c r="C41" i="33" s="1"/>
  <c r="B42" i="33"/>
  <c r="B43" i="33"/>
  <c r="C43" i="33" s="1"/>
  <c r="B44" i="33"/>
  <c r="C44" i="33" s="1"/>
  <c r="B45" i="33"/>
  <c r="C45" i="33" s="1"/>
  <c r="B46" i="33"/>
  <c r="C46" i="33" s="1"/>
  <c r="B47" i="33"/>
  <c r="B48" i="33"/>
  <c r="C48" i="33" s="1"/>
  <c r="B49" i="33"/>
  <c r="C49" i="33" s="1"/>
  <c r="B50" i="33"/>
  <c r="B51" i="33"/>
  <c r="C51" i="33" s="1"/>
  <c r="B52" i="33"/>
  <c r="C52" i="33" s="1"/>
  <c r="B53" i="33"/>
  <c r="C53" i="33" s="1"/>
  <c r="B54" i="33"/>
  <c r="C54" i="33" s="1"/>
  <c r="B55" i="33"/>
  <c r="B56" i="33"/>
  <c r="C56" i="33" s="1"/>
  <c r="B57" i="33"/>
  <c r="C57" i="33" s="1"/>
  <c r="B58" i="33"/>
  <c r="B59" i="33"/>
  <c r="C59" i="33" s="1"/>
  <c r="B60" i="33"/>
  <c r="C60" i="33" s="1"/>
  <c r="B61" i="33"/>
  <c r="C61" i="33" s="1"/>
  <c r="B62" i="33"/>
  <c r="C62" i="33" s="1"/>
  <c r="B63" i="33"/>
  <c r="B64" i="33"/>
  <c r="C64" i="33" s="1"/>
  <c r="B65" i="33"/>
  <c r="C65" i="33" s="1"/>
  <c r="B66" i="33"/>
  <c r="B67" i="33"/>
  <c r="C67" i="33" s="1"/>
  <c r="B68" i="33"/>
  <c r="C68" i="33" s="1"/>
  <c r="B69" i="33"/>
  <c r="C69" i="33" s="1"/>
  <c r="B70" i="33"/>
  <c r="C70" i="33" s="1"/>
  <c r="B71" i="33"/>
  <c r="B72" i="33"/>
  <c r="C72" i="33" s="1"/>
  <c r="B73" i="33"/>
  <c r="C73" i="33" s="1"/>
  <c r="B74" i="33"/>
  <c r="B75" i="33"/>
  <c r="C75" i="33" s="1"/>
  <c r="B76" i="33"/>
  <c r="C76" i="33" s="1"/>
  <c r="B77" i="33"/>
  <c r="C77" i="33" s="1"/>
  <c r="B78" i="33"/>
  <c r="C78" i="33" s="1"/>
  <c r="B79" i="33"/>
  <c r="B80" i="33"/>
  <c r="C80" i="33" s="1"/>
  <c r="B81" i="33"/>
  <c r="C81" i="33" s="1"/>
  <c r="B82" i="33"/>
  <c r="B83" i="33"/>
  <c r="C83" i="33" s="1"/>
  <c r="B84" i="33"/>
  <c r="C84" i="33" s="1"/>
  <c r="B85" i="33"/>
  <c r="C85" i="33" s="1"/>
  <c r="B86" i="33"/>
  <c r="C86" i="33" s="1"/>
  <c r="B87" i="33"/>
  <c r="B88" i="33"/>
  <c r="C88" i="33" s="1"/>
  <c r="B89" i="33"/>
  <c r="C89" i="33" s="1"/>
  <c r="B90" i="33"/>
  <c r="B91" i="33"/>
  <c r="C91" i="33" s="1"/>
  <c r="B92" i="33"/>
  <c r="C92" i="33" s="1"/>
  <c r="B93" i="33"/>
  <c r="C93" i="33" s="1"/>
  <c r="B94" i="33"/>
  <c r="C94" i="33" s="1"/>
  <c r="B95" i="33"/>
  <c r="B96" i="33"/>
  <c r="C96" i="33" s="1"/>
  <c r="B97" i="33"/>
  <c r="C97" i="33" s="1"/>
  <c r="B98" i="33"/>
  <c r="B99" i="33"/>
  <c r="C99" i="33" s="1"/>
  <c r="B100" i="33"/>
  <c r="C100" i="33" s="1"/>
  <c r="B101" i="33"/>
  <c r="C101" i="33" s="1"/>
  <c r="B102" i="33"/>
  <c r="C102" i="33" s="1"/>
  <c r="B103" i="33"/>
  <c r="B104" i="33"/>
  <c r="C104" i="33" s="1"/>
  <c r="B105" i="33"/>
  <c r="C105" i="33" s="1"/>
  <c r="B106" i="33"/>
  <c r="B107" i="33"/>
  <c r="C107" i="33" s="1"/>
  <c r="B108" i="33"/>
  <c r="C108" i="33" s="1"/>
  <c r="B109" i="33"/>
  <c r="C109" i="33" s="1"/>
  <c r="B110" i="33"/>
  <c r="C110" i="33" s="1"/>
  <c r="B111" i="33"/>
  <c r="B112" i="33"/>
  <c r="C112" i="33" s="1"/>
  <c r="B113" i="33"/>
  <c r="C113" i="33" s="1"/>
  <c r="B114" i="33"/>
  <c r="B115" i="33"/>
  <c r="C115" i="33" s="1"/>
  <c r="B116" i="33"/>
  <c r="C116" i="33" s="1"/>
  <c r="B117" i="33"/>
  <c r="C117" i="33" s="1"/>
  <c r="B118" i="33"/>
  <c r="C118" i="33" s="1"/>
  <c r="B119" i="33"/>
  <c r="B120" i="33"/>
  <c r="C120" i="33" s="1"/>
  <c r="B121" i="33"/>
  <c r="C121" i="33" s="1"/>
  <c r="B122" i="33"/>
  <c r="B123" i="33"/>
  <c r="C123" i="33" s="1"/>
  <c r="B124" i="33"/>
  <c r="C124" i="33" s="1"/>
  <c r="B2" i="33"/>
  <c r="C2" i="33" s="1"/>
  <c r="D3" i="33"/>
  <c r="E3" i="33" s="1"/>
  <c r="D4" i="33"/>
  <c r="D5" i="33"/>
  <c r="E5" i="33" s="1"/>
  <c r="D6" i="33"/>
  <c r="E6" i="33" s="1"/>
  <c r="D7" i="33"/>
  <c r="D8" i="33"/>
  <c r="E8" i="33" s="1"/>
  <c r="D9" i="33"/>
  <c r="E9" i="33" s="1"/>
  <c r="D10" i="33"/>
  <c r="E10" i="33" s="1"/>
  <c r="D11" i="33"/>
  <c r="E11" i="33" s="1"/>
  <c r="D12" i="33"/>
  <c r="D13" i="33"/>
  <c r="E13" i="33" s="1"/>
  <c r="D14" i="33"/>
  <c r="E14" i="33" s="1"/>
  <c r="D15" i="33"/>
  <c r="D16" i="33"/>
  <c r="E16" i="33" s="1"/>
  <c r="D17" i="33"/>
  <c r="E17" i="33" s="1"/>
  <c r="D18" i="33"/>
  <c r="E18" i="33" s="1"/>
  <c r="D19" i="33"/>
  <c r="E19" i="33" s="1"/>
  <c r="D20" i="33"/>
  <c r="D21" i="33"/>
  <c r="E21" i="33" s="1"/>
  <c r="D22" i="33"/>
  <c r="E22" i="33" s="1"/>
  <c r="D23" i="33"/>
  <c r="D24" i="33"/>
  <c r="E24" i="33" s="1"/>
  <c r="D25" i="33"/>
  <c r="E25" i="33" s="1"/>
  <c r="D26" i="33"/>
  <c r="E26" i="33" s="1"/>
  <c r="D27" i="33"/>
  <c r="E27" i="33" s="1"/>
  <c r="D28" i="33"/>
  <c r="D29" i="33"/>
  <c r="E29" i="33" s="1"/>
  <c r="D30" i="33"/>
  <c r="E30" i="33" s="1"/>
  <c r="D31" i="33"/>
  <c r="D32" i="33"/>
  <c r="E32" i="33" s="1"/>
  <c r="D33" i="33"/>
  <c r="E33" i="33" s="1"/>
  <c r="D34" i="33"/>
  <c r="E34" i="33" s="1"/>
  <c r="D35" i="33"/>
  <c r="E35" i="33" s="1"/>
  <c r="D36" i="33"/>
  <c r="D37" i="33"/>
  <c r="E37" i="33" s="1"/>
  <c r="D38" i="33"/>
  <c r="E38" i="33" s="1"/>
  <c r="D39" i="33"/>
  <c r="D40" i="33"/>
  <c r="E40" i="33" s="1"/>
  <c r="D41" i="33"/>
  <c r="E41" i="33" s="1"/>
  <c r="D42" i="33"/>
  <c r="E42" i="33" s="1"/>
  <c r="D43" i="33"/>
  <c r="E43" i="33" s="1"/>
  <c r="D44" i="33"/>
  <c r="D45" i="33"/>
  <c r="E45" i="33" s="1"/>
  <c r="D46" i="33"/>
  <c r="E46" i="33" s="1"/>
  <c r="D47" i="33"/>
  <c r="D48" i="33"/>
  <c r="E48" i="33" s="1"/>
  <c r="D49" i="33"/>
  <c r="E49" i="33" s="1"/>
  <c r="D50" i="33"/>
  <c r="E50" i="33" s="1"/>
  <c r="D51" i="33"/>
  <c r="E51" i="33" s="1"/>
  <c r="D52" i="33"/>
  <c r="D53" i="33"/>
  <c r="E53" i="33" s="1"/>
  <c r="D54" i="33"/>
  <c r="E54" i="33" s="1"/>
  <c r="D55" i="33"/>
  <c r="D56" i="33"/>
  <c r="E56" i="33" s="1"/>
  <c r="D57" i="33"/>
  <c r="E57" i="33" s="1"/>
  <c r="D58" i="33"/>
  <c r="E58" i="33" s="1"/>
  <c r="D59" i="33"/>
  <c r="E59" i="33" s="1"/>
  <c r="D60" i="33"/>
  <c r="D61" i="33"/>
  <c r="E61" i="33" s="1"/>
  <c r="D62" i="33"/>
  <c r="E62" i="33" s="1"/>
  <c r="D63" i="33"/>
  <c r="D64" i="33"/>
  <c r="E64" i="33" s="1"/>
  <c r="D65" i="33"/>
  <c r="E65" i="33" s="1"/>
  <c r="D66" i="33"/>
  <c r="E66" i="33" s="1"/>
  <c r="D67" i="33"/>
  <c r="E67" i="33" s="1"/>
  <c r="D68" i="33"/>
  <c r="D69" i="33"/>
  <c r="E69" i="33" s="1"/>
  <c r="D70" i="33"/>
  <c r="E70" i="33" s="1"/>
  <c r="D71" i="33"/>
  <c r="D72" i="33"/>
  <c r="E72" i="33" s="1"/>
  <c r="D73" i="33"/>
  <c r="E73" i="33" s="1"/>
  <c r="D74" i="33"/>
  <c r="E74" i="33" s="1"/>
  <c r="D75" i="33"/>
  <c r="E75" i="33" s="1"/>
  <c r="D76" i="33"/>
  <c r="D77" i="33"/>
  <c r="E77" i="33" s="1"/>
  <c r="D78" i="33"/>
  <c r="E78" i="33" s="1"/>
  <c r="D79" i="33"/>
  <c r="D80" i="33"/>
  <c r="E80" i="33" s="1"/>
  <c r="D81" i="33"/>
  <c r="E81" i="33" s="1"/>
  <c r="D82" i="33"/>
  <c r="E82" i="33" s="1"/>
  <c r="D83" i="33"/>
  <c r="E83" i="33" s="1"/>
  <c r="D84" i="33"/>
  <c r="D85" i="33"/>
  <c r="E85" i="33" s="1"/>
  <c r="D86" i="33"/>
  <c r="E86" i="33" s="1"/>
  <c r="D87" i="33"/>
  <c r="D88" i="33"/>
  <c r="E88" i="33" s="1"/>
  <c r="D89" i="33"/>
  <c r="E89" i="33" s="1"/>
  <c r="D90" i="33"/>
  <c r="E90" i="33" s="1"/>
  <c r="D91" i="33"/>
  <c r="E91" i="33" s="1"/>
  <c r="D92" i="33"/>
  <c r="D93" i="33"/>
  <c r="E93" i="33" s="1"/>
  <c r="D94" i="33"/>
  <c r="E94" i="33" s="1"/>
  <c r="D95" i="33"/>
  <c r="D96" i="33"/>
  <c r="E96" i="33" s="1"/>
  <c r="D97" i="33"/>
  <c r="E97" i="33" s="1"/>
  <c r="D98" i="33"/>
  <c r="E98" i="33" s="1"/>
  <c r="D99" i="33"/>
  <c r="E99" i="33" s="1"/>
  <c r="D100" i="33"/>
  <c r="D101" i="33"/>
  <c r="E101" i="33" s="1"/>
  <c r="D102" i="33"/>
  <c r="E102" i="33" s="1"/>
  <c r="D103" i="33"/>
  <c r="D104" i="33"/>
  <c r="E104" i="33" s="1"/>
  <c r="D105" i="33"/>
  <c r="E105" i="33" s="1"/>
  <c r="D106" i="33"/>
  <c r="E106" i="33" s="1"/>
  <c r="D107" i="33"/>
  <c r="E107" i="33" s="1"/>
  <c r="D108" i="33"/>
  <c r="D109" i="33"/>
  <c r="E109" i="33" s="1"/>
  <c r="D110" i="33"/>
  <c r="E110" i="33" s="1"/>
  <c r="D111" i="33"/>
  <c r="D112" i="33"/>
  <c r="E112" i="33" s="1"/>
  <c r="D113" i="33"/>
  <c r="E113" i="33" s="1"/>
  <c r="D114" i="33"/>
  <c r="E114" i="33" s="1"/>
  <c r="D115" i="33"/>
  <c r="E115" i="33" s="1"/>
  <c r="D116" i="33"/>
  <c r="D117" i="33"/>
  <c r="E117" i="33" s="1"/>
  <c r="D118" i="33"/>
  <c r="E118" i="33" s="1"/>
  <c r="D119" i="33"/>
  <c r="D120" i="33"/>
  <c r="E120" i="33" s="1"/>
  <c r="D121" i="33"/>
  <c r="E121" i="33" s="1"/>
  <c r="D122" i="33"/>
  <c r="E122" i="33" s="1"/>
  <c r="D123" i="33"/>
  <c r="E123" i="33" s="1"/>
  <c r="D124" i="33"/>
  <c r="D2" i="33"/>
  <c r="E2" i="33" s="1"/>
  <c r="B3" i="28"/>
  <c r="B4" i="28"/>
  <c r="B5" i="28"/>
  <c r="C5" i="28" s="1"/>
  <c r="F5" i="28" s="1"/>
  <c r="B6" i="28"/>
  <c r="C6" i="28" s="1"/>
  <c r="F6" i="28" s="1"/>
  <c r="B7" i="28"/>
  <c r="C7" i="28" s="1"/>
  <c r="F7" i="28" s="1"/>
  <c r="B8" i="28"/>
  <c r="B9" i="28"/>
  <c r="B10" i="28"/>
  <c r="B11" i="28"/>
  <c r="B12" i="28"/>
  <c r="B13" i="28"/>
  <c r="C13" i="28" s="1"/>
  <c r="F13" i="28" s="1"/>
  <c r="B14" i="28"/>
  <c r="C14" i="28" s="1"/>
  <c r="F14" i="28" s="1"/>
  <c r="B15" i="28"/>
  <c r="C15" i="28" s="1"/>
  <c r="F15" i="28" s="1"/>
  <c r="B16" i="28"/>
  <c r="C16" i="28" s="1"/>
  <c r="F16" i="28" s="1"/>
  <c r="B17" i="28"/>
  <c r="B18" i="28"/>
  <c r="B19" i="28"/>
  <c r="B20" i="28"/>
  <c r="B21" i="28"/>
  <c r="B22" i="28"/>
  <c r="C22" i="28" s="1"/>
  <c r="F22" i="28" s="1"/>
  <c r="B23" i="28"/>
  <c r="B24" i="28"/>
  <c r="B25" i="28"/>
  <c r="B26" i="28"/>
  <c r="B27" i="28"/>
  <c r="B28" i="28"/>
  <c r="B29" i="28"/>
  <c r="C29" i="28" s="1"/>
  <c r="F29" i="28" s="1"/>
  <c r="B30" i="28"/>
  <c r="C30" i="28" s="1"/>
  <c r="F30" i="28" s="1"/>
  <c r="B31" i="28"/>
  <c r="C31" i="28" s="1"/>
  <c r="F31" i="28" s="1"/>
  <c r="B32" i="28"/>
  <c r="C32" i="28" s="1"/>
  <c r="F32" i="28" s="1"/>
  <c r="B33" i="28"/>
  <c r="B34" i="28"/>
  <c r="B35" i="28"/>
  <c r="B36" i="28"/>
  <c r="B37" i="28"/>
  <c r="C37" i="28" s="1"/>
  <c r="F37" i="28" s="1"/>
  <c r="B38" i="28"/>
  <c r="C38" i="28" s="1"/>
  <c r="F38" i="28" s="1"/>
  <c r="B39" i="28"/>
  <c r="C39" i="28" s="1"/>
  <c r="F39" i="28" s="1"/>
  <c r="B40" i="28"/>
  <c r="B41" i="28"/>
  <c r="B42" i="28"/>
  <c r="B43" i="28"/>
  <c r="B44" i="28"/>
  <c r="B45" i="28"/>
  <c r="C45" i="28" s="1"/>
  <c r="F45" i="28" s="1"/>
  <c r="B46" i="28"/>
  <c r="C46" i="28" s="1"/>
  <c r="F46" i="28" s="1"/>
  <c r="B47" i="28"/>
  <c r="C47" i="28" s="1"/>
  <c r="F47" i="28" s="1"/>
  <c r="B48" i="28"/>
  <c r="C48" i="28" s="1"/>
  <c r="F48" i="28" s="1"/>
  <c r="B49" i="28"/>
  <c r="B50" i="28"/>
  <c r="B51" i="28"/>
  <c r="B52" i="28"/>
  <c r="B53" i="28"/>
  <c r="B54" i="28"/>
  <c r="C54" i="28" s="1"/>
  <c r="F54" i="28" s="1"/>
  <c r="B55" i="28"/>
  <c r="C55" i="28" s="1"/>
  <c r="F55" i="28" s="1"/>
  <c r="B56" i="28"/>
  <c r="B57" i="28"/>
  <c r="B58" i="28"/>
  <c r="B59" i="28"/>
  <c r="B60" i="28"/>
  <c r="B61" i="28"/>
  <c r="C61" i="28" s="1"/>
  <c r="F61" i="28" s="1"/>
  <c r="B62" i="28"/>
  <c r="C62" i="28" s="1"/>
  <c r="F62" i="28" s="1"/>
  <c r="B63" i="28"/>
  <c r="C63" i="28" s="1"/>
  <c r="F63" i="28" s="1"/>
  <c r="B64" i="28"/>
  <c r="C64" i="28" s="1"/>
  <c r="F64" i="28" s="1"/>
  <c r="B65" i="28"/>
  <c r="B66" i="28"/>
  <c r="B67" i="28"/>
  <c r="B68" i="28"/>
  <c r="B69" i="28"/>
  <c r="C69" i="28" s="1"/>
  <c r="F69" i="28" s="1"/>
  <c r="B70" i="28"/>
  <c r="C70" i="28" s="1"/>
  <c r="F70" i="28" s="1"/>
  <c r="B71" i="28"/>
  <c r="C71" i="28" s="1"/>
  <c r="F71" i="28" s="1"/>
  <c r="B72" i="28"/>
  <c r="C72" i="28" s="1"/>
  <c r="F72" i="28" s="1"/>
  <c r="B73" i="28"/>
  <c r="B74" i="28"/>
  <c r="B75" i="28"/>
  <c r="B76" i="28"/>
  <c r="B77" i="28"/>
  <c r="C77" i="28" s="1"/>
  <c r="F77" i="28" s="1"/>
  <c r="B78" i="28"/>
  <c r="C78" i="28" s="1"/>
  <c r="F78" i="28" s="1"/>
  <c r="B79" i="28"/>
  <c r="C79" i="28" s="1"/>
  <c r="F79" i="28" s="1"/>
  <c r="B80" i="28"/>
  <c r="C80" i="28" s="1"/>
  <c r="F80" i="28" s="1"/>
  <c r="B81" i="28"/>
  <c r="B82" i="28"/>
  <c r="B83" i="28"/>
  <c r="B84" i="28"/>
  <c r="B85" i="28"/>
  <c r="B86" i="28"/>
  <c r="C86" i="28" s="1"/>
  <c r="F86" i="28" s="1"/>
  <c r="B87" i="28"/>
  <c r="B88" i="28"/>
  <c r="C88" i="28" s="1"/>
  <c r="F88" i="28" s="1"/>
  <c r="B89" i="28"/>
  <c r="B90" i="28"/>
  <c r="B91" i="28"/>
  <c r="B92" i="28"/>
  <c r="B93" i="28"/>
  <c r="C93" i="28" s="1"/>
  <c r="F93" i="28" s="1"/>
  <c r="B94" i="28"/>
  <c r="C94" i="28" s="1"/>
  <c r="F94" i="28" s="1"/>
  <c r="B95" i="28"/>
  <c r="B96" i="28"/>
  <c r="B97" i="28"/>
  <c r="B98" i="28"/>
  <c r="B99" i="28"/>
  <c r="B100" i="28"/>
  <c r="B101" i="28"/>
  <c r="C101" i="28" s="1"/>
  <c r="F101" i="28" s="1"/>
  <c r="B102" i="28"/>
  <c r="C102" i="28" s="1"/>
  <c r="F102" i="28" s="1"/>
  <c r="B103" i="28"/>
  <c r="C103" i="28" s="1"/>
  <c r="F103" i="28" s="1"/>
  <c r="B104" i="28"/>
  <c r="C104" i="28" s="1"/>
  <c r="F104" i="28" s="1"/>
  <c r="B105" i="28"/>
  <c r="B106" i="28"/>
  <c r="B107" i="28"/>
  <c r="B108" i="28"/>
  <c r="B109" i="28"/>
  <c r="C109" i="28" s="1"/>
  <c r="F109" i="28" s="1"/>
  <c r="B110" i="28"/>
  <c r="C110" i="28" s="1"/>
  <c r="F110" i="28" s="1"/>
  <c r="B111" i="28"/>
  <c r="B112" i="28"/>
  <c r="C112" i="28" s="1"/>
  <c r="F112" i="28" s="1"/>
  <c r="B113" i="28"/>
  <c r="B114" i="28"/>
  <c r="B115" i="28"/>
  <c r="B116" i="28"/>
  <c r="B117" i="28"/>
  <c r="B118" i="28"/>
  <c r="C118" i="28" s="1"/>
  <c r="F118" i="28" s="1"/>
  <c r="B119" i="28"/>
  <c r="C119" i="28" s="1"/>
  <c r="F119" i="28" s="1"/>
  <c r="B120" i="28"/>
  <c r="C120" i="28" s="1"/>
  <c r="F120" i="28" s="1"/>
  <c r="B121" i="28"/>
  <c r="B122" i="28"/>
  <c r="B123" i="28"/>
  <c r="B124" i="28"/>
  <c r="B2" i="28"/>
  <c r="B3" i="32"/>
  <c r="B4" i="32"/>
  <c r="B5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88" i="32"/>
  <c r="B89" i="32"/>
  <c r="B90" i="32"/>
  <c r="B91" i="32"/>
  <c r="B92" i="32"/>
  <c r="B93" i="32"/>
  <c r="B94" i="32"/>
  <c r="B95" i="32"/>
  <c r="B96" i="32"/>
  <c r="B97" i="32"/>
  <c r="B98" i="32"/>
  <c r="B99" i="32"/>
  <c r="B100" i="32"/>
  <c r="B101" i="32"/>
  <c r="B102" i="32"/>
  <c r="B103" i="32"/>
  <c r="B104" i="32"/>
  <c r="B105" i="32"/>
  <c r="B106" i="32"/>
  <c r="B107" i="32"/>
  <c r="B108" i="32"/>
  <c r="B109" i="32"/>
  <c r="B110" i="32"/>
  <c r="B111" i="32"/>
  <c r="B112" i="32"/>
  <c r="B113" i="32"/>
  <c r="B114" i="32"/>
  <c r="B115" i="32"/>
  <c r="B116" i="32"/>
  <c r="B117" i="32"/>
  <c r="B118" i="32"/>
  <c r="B119" i="32"/>
  <c r="B120" i="32"/>
  <c r="B121" i="32"/>
  <c r="B122" i="32"/>
  <c r="B123" i="32"/>
  <c r="B124" i="32"/>
  <c r="B2" i="32"/>
  <c r="C3" i="28"/>
  <c r="F3" i="28" s="1"/>
  <c r="C4" i="28"/>
  <c r="F4" i="28" s="1"/>
  <c r="C8" i="28"/>
  <c r="F8" i="28" s="1"/>
  <c r="C12" i="28"/>
  <c r="F12" i="28" s="1"/>
  <c r="C19" i="28"/>
  <c r="F19" i="28" s="1"/>
  <c r="C20" i="28"/>
  <c r="F20" i="28" s="1"/>
  <c r="C21" i="28"/>
  <c r="F21" i="28" s="1"/>
  <c r="C23" i="28"/>
  <c r="F23" i="28" s="1"/>
  <c r="C24" i="28"/>
  <c r="F24" i="28" s="1"/>
  <c r="C27" i="28"/>
  <c r="F27" i="28" s="1"/>
  <c r="C28" i="28"/>
  <c r="F28" i="28" s="1"/>
  <c r="C35" i="28"/>
  <c r="F35" i="28" s="1"/>
  <c r="C36" i="28"/>
  <c r="F36" i="28" s="1"/>
  <c r="C40" i="28"/>
  <c r="F40" i="28" s="1"/>
  <c r="C43" i="28"/>
  <c r="F43" i="28" s="1"/>
  <c r="C44" i="28"/>
  <c r="F44" i="28" s="1"/>
  <c r="C51" i="28"/>
  <c r="F51" i="28" s="1"/>
  <c r="C52" i="28"/>
  <c r="F52" i="28" s="1"/>
  <c r="C53" i="28"/>
  <c r="F53" i="28" s="1"/>
  <c r="F56" i="28"/>
  <c r="C59" i="28"/>
  <c r="F59" i="28" s="1"/>
  <c r="C60" i="28"/>
  <c r="F60" i="28" s="1"/>
  <c r="C67" i="28"/>
  <c r="F67" i="28" s="1"/>
  <c r="C68" i="28"/>
  <c r="F68" i="28" s="1"/>
  <c r="C75" i="28"/>
  <c r="F75" i="28" s="1"/>
  <c r="C76" i="28"/>
  <c r="F76" i="28" s="1"/>
  <c r="C83" i="28"/>
  <c r="F83" i="28" s="1"/>
  <c r="C84" i="28"/>
  <c r="F84" i="28" s="1"/>
  <c r="C85" i="28"/>
  <c r="F85" i="28" s="1"/>
  <c r="C87" i="28"/>
  <c r="F87" i="28" s="1"/>
  <c r="C91" i="28"/>
  <c r="F91" i="28" s="1"/>
  <c r="C92" i="28"/>
  <c r="F92" i="28" s="1"/>
  <c r="C95" i="28"/>
  <c r="F95" i="28" s="1"/>
  <c r="C96" i="28"/>
  <c r="F96" i="28" s="1"/>
  <c r="C99" i="28"/>
  <c r="F99" i="28" s="1"/>
  <c r="C107" i="28"/>
  <c r="F107" i="28" s="1"/>
  <c r="C111" i="28"/>
  <c r="F111" i="28" s="1"/>
  <c r="C115" i="28"/>
  <c r="F115" i="28" s="1"/>
  <c r="C116" i="28"/>
  <c r="F116" i="28" s="1"/>
  <c r="C117" i="28"/>
  <c r="F117" i="28" s="1"/>
  <c r="C123" i="28"/>
  <c r="F123" i="28" s="1"/>
  <c r="C100" i="28"/>
  <c r="F100" i="28" s="1"/>
  <c r="C108" i="28"/>
  <c r="F108" i="28" s="1"/>
  <c r="C124" i="28"/>
  <c r="F124" i="28" s="1"/>
  <c r="AE29" i="27"/>
  <c r="AF186" i="27"/>
  <c r="AG186" i="27"/>
  <c r="AH186" i="27"/>
  <c r="AI186" i="27"/>
  <c r="AJ186" i="27"/>
  <c r="AE186" i="27"/>
  <c r="W186" i="27"/>
  <c r="X186" i="27"/>
  <c r="Y186" i="27"/>
  <c r="Z186" i="27"/>
  <c r="AA186" i="27"/>
  <c r="V186" i="27"/>
  <c r="AF159" i="27"/>
  <c r="AG159" i="27"/>
  <c r="AH159" i="27"/>
  <c r="AI159" i="27"/>
  <c r="AJ159" i="27"/>
  <c r="AE159" i="27"/>
  <c r="W159" i="27"/>
  <c r="X159" i="27"/>
  <c r="Y159" i="27"/>
  <c r="Z159" i="27"/>
  <c r="AA159" i="27"/>
  <c r="V159" i="27"/>
  <c r="AF133" i="27"/>
  <c r="AG133" i="27"/>
  <c r="AH133" i="27"/>
  <c r="AI133" i="27"/>
  <c r="AJ133" i="27"/>
  <c r="AE133" i="27"/>
  <c r="W133" i="27"/>
  <c r="X133" i="27"/>
  <c r="Y133" i="27"/>
  <c r="Z133" i="27"/>
  <c r="AA133" i="27"/>
  <c r="V133" i="27"/>
  <c r="AF107" i="27"/>
  <c r="AG107" i="27"/>
  <c r="AH107" i="27"/>
  <c r="AI107" i="27"/>
  <c r="AJ107" i="27"/>
  <c r="AE107" i="27"/>
  <c r="W107" i="27"/>
  <c r="X107" i="27"/>
  <c r="Y107" i="27"/>
  <c r="Z107" i="27"/>
  <c r="AA107" i="27"/>
  <c r="V107" i="27"/>
  <c r="AF81" i="27"/>
  <c r="AG81" i="27"/>
  <c r="AH81" i="27"/>
  <c r="AI81" i="27"/>
  <c r="AJ81" i="27"/>
  <c r="AE81" i="27"/>
  <c r="W81" i="27"/>
  <c r="X81" i="27"/>
  <c r="Y81" i="27"/>
  <c r="Z81" i="27"/>
  <c r="AA81" i="27"/>
  <c r="V81" i="27"/>
  <c r="AF55" i="27"/>
  <c r="AG55" i="27"/>
  <c r="AH55" i="27"/>
  <c r="AI55" i="27"/>
  <c r="AJ55" i="27"/>
  <c r="AE55" i="27"/>
  <c r="W55" i="27"/>
  <c r="X55" i="27"/>
  <c r="Y55" i="27"/>
  <c r="Z55" i="27"/>
  <c r="AA55" i="27"/>
  <c r="V55" i="27"/>
  <c r="AE54" i="27"/>
  <c r="AE80" i="27"/>
  <c r="AE106" i="27"/>
  <c r="AE132" i="27"/>
  <c r="AE158" i="27"/>
  <c r="AE185" i="27"/>
  <c r="V185" i="27"/>
  <c r="V158" i="27"/>
  <c r="V132" i="27"/>
  <c r="V106" i="27"/>
  <c r="V80" i="27"/>
  <c r="V54" i="27"/>
  <c r="AE28" i="27"/>
  <c r="V28" i="27"/>
  <c r="V29" i="27" s="1"/>
  <c r="AE2" i="27"/>
  <c r="AE3" i="27" s="1"/>
  <c r="V2" i="27"/>
  <c r="V3" i="27" s="1"/>
  <c r="J3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J21" i="27"/>
  <c r="J22" i="27"/>
  <c r="J23" i="27"/>
  <c r="J24" i="27"/>
  <c r="J25" i="27"/>
  <c r="J26" i="27"/>
  <c r="J27" i="27"/>
  <c r="J28" i="27"/>
  <c r="J29" i="27"/>
  <c r="J30" i="27"/>
  <c r="J31" i="27"/>
  <c r="J32" i="27"/>
  <c r="J33" i="27"/>
  <c r="J34" i="27"/>
  <c r="J35" i="27"/>
  <c r="J36" i="27"/>
  <c r="J37" i="27"/>
  <c r="J38" i="27"/>
  <c r="J39" i="27"/>
  <c r="J40" i="27"/>
  <c r="J41" i="27"/>
  <c r="J42" i="27"/>
  <c r="J43" i="27"/>
  <c r="J44" i="27"/>
  <c r="J45" i="27"/>
  <c r="J46" i="27"/>
  <c r="J47" i="27"/>
  <c r="J48" i="27"/>
  <c r="J49" i="27"/>
  <c r="J50" i="27"/>
  <c r="J51" i="27"/>
  <c r="J52" i="27"/>
  <c r="J53" i="27"/>
  <c r="J54" i="27"/>
  <c r="J55" i="27"/>
  <c r="J56" i="27"/>
  <c r="J57" i="27"/>
  <c r="J58" i="27"/>
  <c r="J59" i="27"/>
  <c r="J60" i="27"/>
  <c r="J61" i="27"/>
  <c r="J62" i="27"/>
  <c r="J63" i="27"/>
  <c r="J64" i="27"/>
  <c r="J65" i="27"/>
  <c r="J66" i="27"/>
  <c r="J67" i="27"/>
  <c r="J68" i="27"/>
  <c r="J69" i="27"/>
  <c r="J70" i="27"/>
  <c r="J71" i="27"/>
  <c r="J72" i="27"/>
  <c r="J73" i="27"/>
  <c r="J74" i="27"/>
  <c r="J75" i="27"/>
  <c r="J76" i="27"/>
  <c r="J77" i="27"/>
  <c r="J78" i="27"/>
  <c r="J79" i="27"/>
  <c r="J80" i="27"/>
  <c r="J81" i="27"/>
  <c r="J82" i="27"/>
  <c r="J83" i="27"/>
  <c r="J84" i="27"/>
  <c r="J85" i="27"/>
  <c r="J86" i="27"/>
  <c r="J87" i="27"/>
  <c r="J88" i="27"/>
  <c r="J89" i="27"/>
  <c r="J90" i="27"/>
  <c r="J91" i="27"/>
  <c r="J92" i="27"/>
  <c r="J93" i="27"/>
  <c r="J94" i="27"/>
  <c r="J95" i="27"/>
  <c r="J96" i="27"/>
  <c r="J97" i="27"/>
  <c r="J98" i="27"/>
  <c r="J99" i="27"/>
  <c r="J100" i="27"/>
  <c r="J101" i="27"/>
  <c r="J102" i="27"/>
  <c r="J103" i="27"/>
  <c r="J104" i="27"/>
  <c r="J105" i="27"/>
  <c r="J106" i="27"/>
  <c r="J107" i="27"/>
  <c r="J108" i="27"/>
  <c r="J109" i="27"/>
  <c r="J110" i="27"/>
  <c r="J111" i="27"/>
  <c r="J112" i="27"/>
  <c r="J113" i="27"/>
  <c r="J114" i="27"/>
  <c r="J115" i="27"/>
  <c r="J116" i="27"/>
  <c r="J117" i="27"/>
  <c r="J118" i="27"/>
  <c r="J119" i="27"/>
  <c r="J120" i="27"/>
  <c r="J121" i="27"/>
  <c r="J122" i="27"/>
  <c r="J123" i="27"/>
  <c r="J124" i="27"/>
  <c r="K3" i="27"/>
  <c r="K4" i="27"/>
  <c r="K5" i="27"/>
  <c r="K6" i="27"/>
  <c r="K7" i="27"/>
  <c r="K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1" i="27"/>
  <c r="K22" i="27"/>
  <c r="K23" i="27"/>
  <c r="K24" i="27"/>
  <c r="K25" i="27"/>
  <c r="K26" i="27"/>
  <c r="K27" i="27"/>
  <c r="K28" i="27"/>
  <c r="K29" i="27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K47" i="27"/>
  <c r="K48" i="27"/>
  <c r="K49" i="27"/>
  <c r="K50" i="27"/>
  <c r="K51" i="27"/>
  <c r="K52" i="27"/>
  <c r="K53" i="27"/>
  <c r="K54" i="27"/>
  <c r="K55" i="27"/>
  <c r="K56" i="27"/>
  <c r="K57" i="27"/>
  <c r="K58" i="27"/>
  <c r="K59" i="27"/>
  <c r="K60" i="27"/>
  <c r="K61" i="27"/>
  <c r="K62" i="27"/>
  <c r="K63" i="27"/>
  <c r="K64" i="27"/>
  <c r="K65" i="27"/>
  <c r="K66" i="27"/>
  <c r="K67" i="27"/>
  <c r="K68" i="27"/>
  <c r="K69" i="27"/>
  <c r="K70" i="27"/>
  <c r="K71" i="27"/>
  <c r="K72" i="27"/>
  <c r="K73" i="27"/>
  <c r="K74" i="27"/>
  <c r="K75" i="27"/>
  <c r="K76" i="27"/>
  <c r="K77" i="27"/>
  <c r="K78" i="27"/>
  <c r="K79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09" i="27"/>
  <c r="K110" i="27"/>
  <c r="K111" i="27"/>
  <c r="K112" i="27"/>
  <c r="K113" i="27"/>
  <c r="K114" i="27"/>
  <c r="K115" i="27"/>
  <c r="K116" i="27"/>
  <c r="K117" i="27"/>
  <c r="K118" i="27"/>
  <c r="K119" i="27"/>
  <c r="K120" i="27"/>
  <c r="K121" i="27"/>
  <c r="K122" i="27"/>
  <c r="K123" i="27"/>
  <c r="K124" i="27"/>
  <c r="L3" i="27"/>
  <c r="L4" i="27"/>
  <c r="L5" i="27"/>
  <c r="L6" i="27"/>
  <c r="L7" i="27"/>
  <c r="L8" i="27"/>
  <c r="L9" i="27"/>
  <c r="L10" i="27"/>
  <c r="L11" i="27"/>
  <c r="L12" i="27"/>
  <c r="L13" i="27"/>
  <c r="L14" i="27"/>
  <c r="L15" i="27"/>
  <c r="L16" i="27"/>
  <c r="L17" i="27"/>
  <c r="L18" i="27"/>
  <c r="L19" i="27"/>
  <c r="L20" i="27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98" i="27"/>
  <c r="L99" i="27"/>
  <c r="L100" i="27"/>
  <c r="L101" i="27"/>
  <c r="L102" i="27"/>
  <c r="L103" i="27"/>
  <c r="L104" i="27"/>
  <c r="L105" i="27"/>
  <c r="L106" i="27"/>
  <c r="L107" i="27"/>
  <c r="L108" i="27"/>
  <c r="L109" i="27"/>
  <c r="L110" i="27"/>
  <c r="L111" i="27"/>
  <c r="L112" i="27"/>
  <c r="L113" i="27"/>
  <c r="L114" i="27"/>
  <c r="L115" i="27"/>
  <c r="L116" i="27"/>
  <c r="L117" i="27"/>
  <c r="L118" i="27"/>
  <c r="L119" i="27"/>
  <c r="L120" i="27"/>
  <c r="L121" i="27"/>
  <c r="L122" i="27"/>
  <c r="L123" i="27"/>
  <c r="L124" i="27"/>
  <c r="M3" i="27"/>
  <c r="M4" i="27"/>
  <c r="M5" i="27"/>
  <c r="M6" i="27"/>
  <c r="M7" i="27"/>
  <c r="M8" i="27"/>
  <c r="M9" i="27"/>
  <c r="M10" i="27"/>
  <c r="M11" i="27"/>
  <c r="M12" i="27"/>
  <c r="M13" i="27"/>
  <c r="M14" i="27"/>
  <c r="M15" i="27"/>
  <c r="M16" i="27"/>
  <c r="M17" i="27"/>
  <c r="M18" i="27"/>
  <c r="M19" i="27"/>
  <c r="M20" i="27"/>
  <c r="M21" i="27"/>
  <c r="M22" i="27"/>
  <c r="M23" i="27"/>
  <c r="M24" i="27"/>
  <c r="M25" i="27"/>
  <c r="M26" i="27"/>
  <c r="M27" i="27"/>
  <c r="M28" i="27"/>
  <c r="M29" i="27"/>
  <c r="M30" i="27"/>
  <c r="M31" i="27"/>
  <c r="M32" i="27"/>
  <c r="M33" i="27"/>
  <c r="M34" i="27"/>
  <c r="M35" i="27"/>
  <c r="M36" i="27"/>
  <c r="M37" i="27"/>
  <c r="M38" i="27"/>
  <c r="M39" i="27"/>
  <c r="M40" i="27"/>
  <c r="M41" i="27"/>
  <c r="M42" i="27"/>
  <c r="M43" i="27"/>
  <c r="M44" i="27"/>
  <c r="M45" i="27"/>
  <c r="M46" i="27"/>
  <c r="M47" i="27"/>
  <c r="M48" i="27"/>
  <c r="M49" i="27"/>
  <c r="M50" i="27"/>
  <c r="M51" i="27"/>
  <c r="M52" i="27"/>
  <c r="M53" i="27"/>
  <c r="M54" i="27"/>
  <c r="M55" i="27"/>
  <c r="M56" i="27"/>
  <c r="M57" i="27"/>
  <c r="M58" i="27"/>
  <c r="M59" i="27"/>
  <c r="M60" i="27"/>
  <c r="M61" i="27"/>
  <c r="M62" i="27"/>
  <c r="M63" i="27"/>
  <c r="M64" i="27"/>
  <c r="M65" i="27"/>
  <c r="M66" i="27"/>
  <c r="M67" i="27"/>
  <c r="M68" i="27"/>
  <c r="M69" i="27"/>
  <c r="M70" i="27"/>
  <c r="M71" i="27"/>
  <c r="M72" i="27"/>
  <c r="M73" i="27"/>
  <c r="M74" i="27"/>
  <c r="M75" i="27"/>
  <c r="M76" i="27"/>
  <c r="M77" i="27"/>
  <c r="M78" i="27"/>
  <c r="M79" i="27"/>
  <c r="M80" i="27"/>
  <c r="M81" i="27"/>
  <c r="M82" i="27"/>
  <c r="M83" i="27"/>
  <c r="M84" i="27"/>
  <c r="M85" i="27"/>
  <c r="M86" i="27"/>
  <c r="M87" i="27"/>
  <c r="M88" i="27"/>
  <c r="M89" i="27"/>
  <c r="M90" i="27"/>
  <c r="M91" i="27"/>
  <c r="M92" i="27"/>
  <c r="M93" i="27"/>
  <c r="M94" i="27"/>
  <c r="M95" i="27"/>
  <c r="M96" i="27"/>
  <c r="M97" i="27"/>
  <c r="M98" i="27"/>
  <c r="M99" i="27"/>
  <c r="M100" i="27"/>
  <c r="M101" i="27"/>
  <c r="M102" i="27"/>
  <c r="M103" i="27"/>
  <c r="M104" i="27"/>
  <c r="M105" i="27"/>
  <c r="M106" i="27"/>
  <c r="M107" i="27"/>
  <c r="M108" i="27"/>
  <c r="M109" i="27"/>
  <c r="M110" i="27"/>
  <c r="M111" i="27"/>
  <c r="M112" i="27"/>
  <c r="M113" i="27"/>
  <c r="M114" i="27"/>
  <c r="M115" i="27"/>
  <c r="M116" i="27"/>
  <c r="M117" i="27"/>
  <c r="M118" i="27"/>
  <c r="M119" i="27"/>
  <c r="M120" i="27"/>
  <c r="M121" i="27"/>
  <c r="M122" i="27"/>
  <c r="M123" i="27"/>
  <c r="M124" i="27"/>
  <c r="N3" i="27"/>
  <c r="N4" i="27"/>
  <c r="N5" i="27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N19" i="27"/>
  <c r="N20" i="27"/>
  <c r="N21" i="27"/>
  <c r="N22" i="27"/>
  <c r="N23" i="27"/>
  <c r="N24" i="27"/>
  <c r="N25" i="27"/>
  <c r="N26" i="27"/>
  <c r="N27" i="27"/>
  <c r="N28" i="27"/>
  <c r="N29" i="27"/>
  <c r="N30" i="27"/>
  <c r="N31" i="27"/>
  <c r="N32" i="27"/>
  <c r="N33" i="27"/>
  <c r="N34" i="27"/>
  <c r="N35" i="27"/>
  <c r="N36" i="27"/>
  <c r="N37" i="27"/>
  <c r="N38" i="27"/>
  <c r="N39" i="27"/>
  <c r="N40" i="27"/>
  <c r="N41" i="27"/>
  <c r="N42" i="27"/>
  <c r="N43" i="27"/>
  <c r="N44" i="27"/>
  <c r="N45" i="27"/>
  <c r="N46" i="27"/>
  <c r="N47" i="27"/>
  <c r="N48" i="27"/>
  <c r="N49" i="27"/>
  <c r="N50" i="27"/>
  <c r="N51" i="27"/>
  <c r="N52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111" i="27"/>
  <c r="N112" i="27"/>
  <c r="N113" i="27"/>
  <c r="N114" i="27"/>
  <c r="N115" i="27"/>
  <c r="N116" i="27"/>
  <c r="N117" i="27"/>
  <c r="N118" i="27"/>
  <c r="N119" i="27"/>
  <c r="N120" i="27"/>
  <c r="N121" i="27"/>
  <c r="N122" i="27"/>
  <c r="N123" i="27"/>
  <c r="N124" i="27"/>
  <c r="O3" i="27"/>
  <c r="O4" i="27"/>
  <c r="O5" i="27"/>
  <c r="O6" i="27"/>
  <c r="O7" i="27"/>
  <c r="O8" i="27"/>
  <c r="O9" i="27"/>
  <c r="O10" i="27"/>
  <c r="O11" i="27"/>
  <c r="O12" i="27"/>
  <c r="O13" i="27"/>
  <c r="O14" i="27"/>
  <c r="O15" i="27"/>
  <c r="O16" i="27"/>
  <c r="O17" i="27"/>
  <c r="O18" i="27"/>
  <c r="O19" i="27"/>
  <c r="O20" i="27"/>
  <c r="O21" i="27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66" i="27"/>
  <c r="O67" i="27"/>
  <c r="O68" i="27"/>
  <c r="O69" i="27"/>
  <c r="O70" i="27"/>
  <c r="O71" i="27"/>
  <c r="O72" i="27"/>
  <c r="O73" i="27"/>
  <c r="O74" i="27"/>
  <c r="O75" i="27"/>
  <c r="O76" i="27"/>
  <c r="O77" i="27"/>
  <c r="O78" i="27"/>
  <c r="O79" i="27"/>
  <c r="O80" i="27"/>
  <c r="O81" i="27"/>
  <c r="O82" i="27"/>
  <c r="O83" i="27"/>
  <c r="O84" i="27"/>
  <c r="O85" i="27"/>
  <c r="O86" i="27"/>
  <c r="O87" i="27"/>
  <c r="O88" i="27"/>
  <c r="O89" i="27"/>
  <c r="O90" i="27"/>
  <c r="O91" i="27"/>
  <c r="O92" i="27"/>
  <c r="O93" i="27"/>
  <c r="O94" i="27"/>
  <c r="O95" i="27"/>
  <c r="O96" i="27"/>
  <c r="O97" i="27"/>
  <c r="O98" i="27"/>
  <c r="O99" i="27"/>
  <c r="O100" i="27"/>
  <c r="O101" i="27"/>
  <c r="O102" i="27"/>
  <c r="O103" i="27"/>
  <c r="O104" i="27"/>
  <c r="O105" i="27"/>
  <c r="O106" i="27"/>
  <c r="O107" i="27"/>
  <c r="O108" i="27"/>
  <c r="O109" i="27"/>
  <c r="O110" i="27"/>
  <c r="O111" i="27"/>
  <c r="O112" i="27"/>
  <c r="O113" i="27"/>
  <c r="O114" i="27"/>
  <c r="O115" i="27"/>
  <c r="O116" i="27"/>
  <c r="O117" i="27"/>
  <c r="O118" i="27"/>
  <c r="O119" i="27"/>
  <c r="O120" i="27"/>
  <c r="O121" i="27"/>
  <c r="O122" i="27"/>
  <c r="O123" i="27"/>
  <c r="O124" i="27"/>
  <c r="P3" i="27"/>
  <c r="P4" i="27"/>
  <c r="P5" i="27"/>
  <c r="P6" i="27"/>
  <c r="P7" i="27"/>
  <c r="P8" i="27"/>
  <c r="P9" i="27"/>
  <c r="P10" i="27"/>
  <c r="P11" i="27"/>
  <c r="P12" i="27"/>
  <c r="P13" i="27"/>
  <c r="P14" i="27"/>
  <c r="P15" i="27"/>
  <c r="P16" i="27"/>
  <c r="P17" i="27"/>
  <c r="P18" i="27"/>
  <c r="P19" i="27"/>
  <c r="P20" i="27"/>
  <c r="P21" i="27"/>
  <c r="P22" i="27"/>
  <c r="P23" i="27"/>
  <c r="P24" i="27"/>
  <c r="P25" i="27"/>
  <c r="P26" i="27"/>
  <c r="P27" i="27"/>
  <c r="P28" i="27"/>
  <c r="P29" i="27"/>
  <c r="P30" i="27"/>
  <c r="P31" i="27"/>
  <c r="P32" i="27"/>
  <c r="P33" i="27"/>
  <c r="P34" i="27"/>
  <c r="P35" i="27"/>
  <c r="P36" i="27"/>
  <c r="P37" i="27"/>
  <c r="P38" i="27"/>
  <c r="P39" i="27"/>
  <c r="P40" i="27"/>
  <c r="P41" i="27"/>
  <c r="P42" i="27"/>
  <c r="P43" i="27"/>
  <c r="P44" i="27"/>
  <c r="P45" i="27"/>
  <c r="P46" i="27"/>
  <c r="P47" i="27"/>
  <c r="P48" i="27"/>
  <c r="P49" i="27"/>
  <c r="P50" i="27"/>
  <c r="P51" i="27"/>
  <c r="P52" i="27"/>
  <c r="P53" i="27"/>
  <c r="P54" i="27"/>
  <c r="P55" i="27"/>
  <c r="P56" i="27"/>
  <c r="P57" i="27"/>
  <c r="P58" i="27"/>
  <c r="P59" i="27"/>
  <c r="P60" i="27"/>
  <c r="P61" i="27"/>
  <c r="P62" i="27"/>
  <c r="P63" i="27"/>
  <c r="P64" i="27"/>
  <c r="P65" i="27"/>
  <c r="P66" i="27"/>
  <c r="P67" i="27"/>
  <c r="P68" i="27"/>
  <c r="P69" i="27"/>
  <c r="P70" i="27"/>
  <c r="P71" i="27"/>
  <c r="P72" i="27"/>
  <c r="P73" i="27"/>
  <c r="P74" i="27"/>
  <c r="P75" i="27"/>
  <c r="P76" i="27"/>
  <c r="P77" i="27"/>
  <c r="P78" i="27"/>
  <c r="P79" i="27"/>
  <c r="P80" i="27"/>
  <c r="P81" i="27"/>
  <c r="P82" i="27"/>
  <c r="P83" i="27"/>
  <c r="P84" i="27"/>
  <c r="P85" i="27"/>
  <c r="P86" i="27"/>
  <c r="P87" i="27"/>
  <c r="P88" i="27"/>
  <c r="P89" i="27"/>
  <c r="P90" i="27"/>
  <c r="P91" i="27"/>
  <c r="P92" i="27"/>
  <c r="P93" i="27"/>
  <c r="P94" i="27"/>
  <c r="P95" i="27"/>
  <c r="P96" i="27"/>
  <c r="P97" i="27"/>
  <c r="P98" i="27"/>
  <c r="P99" i="27"/>
  <c r="P100" i="27"/>
  <c r="P101" i="27"/>
  <c r="P102" i="27"/>
  <c r="P103" i="27"/>
  <c r="P104" i="27"/>
  <c r="P105" i="27"/>
  <c r="P106" i="27"/>
  <c r="P107" i="27"/>
  <c r="P108" i="27"/>
  <c r="P109" i="27"/>
  <c r="P110" i="27"/>
  <c r="P111" i="27"/>
  <c r="P112" i="27"/>
  <c r="P113" i="27"/>
  <c r="P114" i="27"/>
  <c r="P115" i="27"/>
  <c r="P116" i="27"/>
  <c r="P117" i="27"/>
  <c r="P118" i="27"/>
  <c r="P119" i="27"/>
  <c r="P120" i="27"/>
  <c r="P121" i="27"/>
  <c r="P122" i="27"/>
  <c r="P123" i="27"/>
  <c r="P124" i="27"/>
  <c r="Q3" i="27"/>
  <c r="Q4" i="27"/>
  <c r="Q5" i="27"/>
  <c r="Q6" i="27"/>
  <c r="Q7" i="27"/>
  <c r="Q8" i="27"/>
  <c r="Q9" i="27"/>
  <c r="Q10" i="27"/>
  <c r="Q11" i="27"/>
  <c r="Q12" i="27"/>
  <c r="Q13" i="27"/>
  <c r="Q14" i="27"/>
  <c r="Q15" i="27"/>
  <c r="Q16" i="27"/>
  <c r="Q17" i="27"/>
  <c r="Q18" i="27"/>
  <c r="Q19" i="27"/>
  <c r="Q20" i="27"/>
  <c r="Q21" i="27"/>
  <c r="Q22" i="27"/>
  <c r="Q23" i="27"/>
  <c r="Q24" i="27"/>
  <c r="Q25" i="27"/>
  <c r="Q26" i="27"/>
  <c r="Q27" i="27"/>
  <c r="Q28" i="27"/>
  <c r="Q29" i="27"/>
  <c r="Q30" i="27"/>
  <c r="Q31" i="27"/>
  <c r="Q32" i="27"/>
  <c r="Q33" i="27"/>
  <c r="Q34" i="27"/>
  <c r="Q35" i="27"/>
  <c r="Q36" i="27"/>
  <c r="Q37" i="27"/>
  <c r="Q38" i="27"/>
  <c r="Q39" i="27"/>
  <c r="Q40" i="27"/>
  <c r="Q41" i="27"/>
  <c r="Q42" i="27"/>
  <c r="Q43" i="27"/>
  <c r="Q44" i="27"/>
  <c r="Q45" i="27"/>
  <c r="Q46" i="27"/>
  <c r="Q47" i="27"/>
  <c r="Q48" i="27"/>
  <c r="Q49" i="27"/>
  <c r="Q50" i="27"/>
  <c r="Q51" i="27"/>
  <c r="Q52" i="27"/>
  <c r="Q53" i="27"/>
  <c r="Q54" i="27"/>
  <c r="Q55" i="27"/>
  <c r="Q56" i="27"/>
  <c r="Q57" i="27"/>
  <c r="Q58" i="27"/>
  <c r="Q59" i="27"/>
  <c r="Q60" i="27"/>
  <c r="Q61" i="27"/>
  <c r="Q62" i="27"/>
  <c r="Q63" i="27"/>
  <c r="Q64" i="27"/>
  <c r="Q65" i="27"/>
  <c r="Q66" i="27"/>
  <c r="Q67" i="27"/>
  <c r="Q68" i="27"/>
  <c r="Q69" i="27"/>
  <c r="Q70" i="27"/>
  <c r="Q71" i="27"/>
  <c r="Q72" i="27"/>
  <c r="Q73" i="27"/>
  <c r="Q74" i="27"/>
  <c r="Q75" i="27"/>
  <c r="Q76" i="27"/>
  <c r="Q77" i="27"/>
  <c r="Q78" i="27"/>
  <c r="Q79" i="27"/>
  <c r="Q80" i="27"/>
  <c r="Q81" i="27"/>
  <c r="Q82" i="27"/>
  <c r="Q83" i="27"/>
  <c r="Q84" i="27"/>
  <c r="Q85" i="27"/>
  <c r="Q86" i="27"/>
  <c r="Q87" i="27"/>
  <c r="Q88" i="27"/>
  <c r="Q89" i="27"/>
  <c r="Q90" i="27"/>
  <c r="Q91" i="27"/>
  <c r="Q92" i="27"/>
  <c r="Q93" i="27"/>
  <c r="Q94" i="27"/>
  <c r="Q95" i="27"/>
  <c r="Q96" i="27"/>
  <c r="Q97" i="27"/>
  <c r="Q98" i="27"/>
  <c r="Q99" i="27"/>
  <c r="Q100" i="27"/>
  <c r="Q101" i="27"/>
  <c r="Q102" i="27"/>
  <c r="Q103" i="27"/>
  <c r="Q104" i="27"/>
  <c r="Q105" i="27"/>
  <c r="Q106" i="27"/>
  <c r="Q107" i="27"/>
  <c r="Q108" i="27"/>
  <c r="Q109" i="27"/>
  <c r="Q110" i="27"/>
  <c r="Q111" i="27"/>
  <c r="Q112" i="27"/>
  <c r="Q113" i="27"/>
  <c r="Q114" i="27"/>
  <c r="Q115" i="27"/>
  <c r="Q116" i="27"/>
  <c r="Q117" i="27"/>
  <c r="Q118" i="27"/>
  <c r="Q119" i="27"/>
  <c r="Q120" i="27"/>
  <c r="Q121" i="27"/>
  <c r="Q122" i="27"/>
  <c r="Q123" i="27"/>
  <c r="Q124" i="27"/>
  <c r="R3" i="27"/>
  <c r="R4" i="27"/>
  <c r="R5" i="27"/>
  <c r="R6" i="27"/>
  <c r="R7" i="27"/>
  <c r="R8" i="27"/>
  <c r="R9" i="27"/>
  <c r="R10" i="27"/>
  <c r="R11" i="27"/>
  <c r="R12" i="27"/>
  <c r="R13" i="27"/>
  <c r="R14" i="27"/>
  <c r="R15" i="27"/>
  <c r="R16" i="27"/>
  <c r="R17" i="27"/>
  <c r="R18" i="27"/>
  <c r="R19" i="27"/>
  <c r="R20" i="27"/>
  <c r="R21" i="27"/>
  <c r="R22" i="27"/>
  <c r="R23" i="27"/>
  <c r="R24" i="27"/>
  <c r="R25" i="27"/>
  <c r="R26" i="27"/>
  <c r="R27" i="27"/>
  <c r="R28" i="27"/>
  <c r="R29" i="27"/>
  <c r="R30" i="27"/>
  <c r="R31" i="27"/>
  <c r="R32" i="27"/>
  <c r="R33" i="27"/>
  <c r="R34" i="27"/>
  <c r="R35" i="27"/>
  <c r="R36" i="27"/>
  <c r="R37" i="27"/>
  <c r="R38" i="27"/>
  <c r="R39" i="27"/>
  <c r="R40" i="27"/>
  <c r="R41" i="27"/>
  <c r="R42" i="27"/>
  <c r="R43" i="27"/>
  <c r="R44" i="27"/>
  <c r="R45" i="27"/>
  <c r="R46" i="27"/>
  <c r="R47" i="27"/>
  <c r="R48" i="27"/>
  <c r="R49" i="27"/>
  <c r="R50" i="27"/>
  <c r="R51" i="27"/>
  <c r="R52" i="27"/>
  <c r="R53" i="27"/>
  <c r="R54" i="27"/>
  <c r="R55" i="27"/>
  <c r="R56" i="27"/>
  <c r="R57" i="27"/>
  <c r="R58" i="27"/>
  <c r="R59" i="27"/>
  <c r="R60" i="27"/>
  <c r="R61" i="27"/>
  <c r="R62" i="27"/>
  <c r="R63" i="27"/>
  <c r="R64" i="27"/>
  <c r="R65" i="27"/>
  <c r="R66" i="27"/>
  <c r="R67" i="27"/>
  <c r="R68" i="27"/>
  <c r="R69" i="27"/>
  <c r="R70" i="27"/>
  <c r="R71" i="27"/>
  <c r="R72" i="27"/>
  <c r="R73" i="27"/>
  <c r="R74" i="27"/>
  <c r="R75" i="27"/>
  <c r="R76" i="27"/>
  <c r="R77" i="27"/>
  <c r="R78" i="27"/>
  <c r="R79" i="27"/>
  <c r="R80" i="27"/>
  <c r="R81" i="27"/>
  <c r="R82" i="27"/>
  <c r="R83" i="27"/>
  <c r="R84" i="27"/>
  <c r="R85" i="27"/>
  <c r="R86" i="27"/>
  <c r="R87" i="27"/>
  <c r="R88" i="27"/>
  <c r="R89" i="27"/>
  <c r="R90" i="27"/>
  <c r="R91" i="27"/>
  <c r="R92" i="27"/>
  <c r="R93" i="27"/>
  <c r="R94" i="27"/>
  <c r="R95" i="27"/>
  <c r="R96" i="27"/>
  <c r="R97" i="27"/>
  <c r="R98" i="27"/>
  <c r="R99" i="27"/>
  <c r="R100" i="27"/>
  <c r="R101" i="27"/>
  <c r="R102" i="27"/>
  <c r="R103" i="27"/>
  <c r="R104" i="27"/>
  <c r="R105" i="27"/>
  <c r="R106" i="27"/>
  <c r="R107" i="27"/>
  <c r="R108" i="27"/>
  <c r="R109" i="27"/>
  <c r="R110" i="27"/>
  <c r="R111" i="27"/>
  <c r="R112" i="27"/>
  <c r="R113" i="27"/>
  <c r="R114" i="27"/>
  <c r="R115" i="27"/>
  <c r="R116" i="27"/>
  <c r="R117" i="27"/>
  <c r="R118" i="27"/>
  <c r="R119" i="27"/>
  <c r="R120" i="27"/>
  <c r="R121" i="27"/>
  <c r="R122" i="27"/>
  <c r="R123" i="27"/>
  <c r="R124" i="27"/>
  <c r="S3" i="27"/>
  <c r="S4" i="27"/>
  <c r="S5" i="27"/>
  <c r="S6" i="27"/>
  <c r="S7" i="27"/>
  <c r="S8" i="27"/>
  <c r="S9" i="27"/>
  <c r="S10" i="27"/>
  <c r="S11" i="27"/>
  <c r="S12" i="27"/>
  <c r="S13" i="27"/>
  <c r="S14" i="27"/>
  <c r="S15" i="27"/>
  <c r="S16" i="27"/>
  <c r="S17" i="27"/>
  <c r="S18" i="27"/>
  <c r="S19" i="27"/>
  <c r="S20" i="27"/>
  <c r="S21" i="27"/>
  <c r="S22" i="27"/>
  <c r="S23" i="27"/>
  <c r="S24" i="27"/>
  <c r="S25" i="27"/>
  <c r="S26" i="27"/>
  <c r="S27" i="27"/>
  <c r="S28" i="27"/>
  <c r="S29" i="27"/>
  <c r="S30" i="27"/>
  <c r="S31" i="27"/>
  <c r="S32" i="27"/>
  <c r="S33" i="27"/>
  <c r="S34" i="27"/>
  <c r="S35" i="27"/>
  <c r="S36" i="27"/>
  <c r="S37" i="27"/>
  <c r="S38" i="27"/>
  <c r="S39" i="27"/>
  <c r="S40" i="27"/>
  <c r="S41" i="27"/>
  <c r="S42" i="27"/>
  <c r="S43" i="27"/>
  <c r="S44" i="27"/>
  <c r="S45" i="27"/>
  <c r="S46" i="27"/>
  <c r="S47" i="27"/>
  <c r="S48" i="27"/>
  <c r="S49" i="27"/>
  <c r="S50" i="27"/>
  <c r="S51" i="27"/>
  <c r="S52" i="27"/>
  <c r="S53" i="27"/>
  <c r="S54" i="27"/>
  <c r="S55" i="27"/>
  <c r="S56" i="27"/>
  <c r="S57" i="27"/>
  <c r="S58" i="27"/>
  <c r="S59" i="27"/>
  <c r="S60" i="27"/>
  <c r="S61" i="27"/>
  <c r="S62" i="27"/>
  <c r="S63" i="27"/>
  <c r="S64" i="27"/>
  <c r="S65" i="27"/>
  <c r="S66" i="27"/>
  <c r="S67" i="27"/>
  <c r="S68" i="27"/>
  <c r="S69" i="27"/>
  <c r="S70" i="27"/>
  <c r="S71" i="27"/>
  <c r="S72" i="27"/>
  <c r="S73" i="27"/>
  <c r="S74" i="27"/>
  <c r="S75" i="27"/>
  <c r="S76" i="27"/>
  <c r="S77" i="27"/>
  <c r="S78" i="27"/>
  <c r="S79" i="27"/>
  <c r="S80" i="27"/>
  <c r="S81" i="27"/>
  <c r="S82" i="27"/>
  <c r="S83" i="27"/>
  <c r="S84" i="27"/>
  <c r="S85" i="27"/>
  <c r="S86" i="27"/>
  <c r="S87" i="27"/>
  <c r="S88" i="27"/>
  <c r="S89" i="27"/>
  <c r="S90" i="27"/>
  <c r="S91" i="27"/>
  <c r="S92" i="27"/>
  <c r="S93" i="27"/>
  <c r="S94" i="27"/>
  <c r="S95" i="27"/>
  <c r="S96" i="27"/>
  <c r="S97" i="27"/>
  <c r="S98" i="27"/>
  <c r="S99" i="27"/>
  <c r="S100" i="27"/>
  <c r="S101" i="27"/>
  <c r="S102" i="27"/>
  <c r="S103" i="27"/>
  <c r="S104" i="27"/>
  <c r="S105" i="27"/>
  <c r="S106" i="27"/>
  <c r="S107" i="27"/>
  <c r="S108" i="27"/>
  <c r="S109" i="27"/>
  <c r="S110" i="27"/>
  <c r="S111" i="27"/>
  <c r="S112" i="27"/>
  <c r="S113" i="27"/>
  <c r="S114" i="27"/>
  <c r="S115" i="27"/>
  <c r="S116" i="27"/>
  <c r="S117" i="27"/>
  <c r="S118" i="27"/>
  <c r="S119" i="27"/>
  <c r="S120" i="27"/>
  <c r="S121" i="27"/>
  <c r="S122" i="27"/>
  <c r="S123" i="27"/>
  <c r="S124" i="27"/>
  <c r="L2" i="27"/>
  <c r="M2" i="27"/>
  <c r="N2" i="27"/>
  <c r="O2" i="27"/>
  <c r="P2" i="27"/>
  <c r="Q2" i="27"/>
  <c r="R2" i="27"/>
  <c r="S2" i="27"/>
  <c r="K2" i="27"/>
  <c r="J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52" i="27"/>
  <c r="I53" i="27"/>
  <c r="I54" i="27"/>
  <c r="I55" i="27"/>
  <c r="I56" i="27"/>
  <c r="I57" i="27"/>
  <c r="I58" i="27"/>
  <c r="I59" i="27"/>
  <c r="I60" i="27"/>
  <c r="I61" i="27"/>
  <c r="I62" i="27"/>
  <c r="I63" i="27"/>
  <c r="I64" i="27"/>
  <c r="I65" i="27"/>
  <c r="I66" i="27"/>
  <c r="I67" i="27"/>
  <c r="I68" i="27"/>
  <c r="I69" i="27"/>
  <c r="I70" i="27"/>
  <c r="I71" i="27"/>
  <c r="I72" i="27"/>
  <c r="I73" i="27"/>
  <c r="I74" i="27"/>
  <c r="I75" i="27"/>
  <c r="I76" i="27"/>
  <c r="I77" i="27"/>
  <c r="I78" i="27"/>
  <c r="I79" i="27"/>
  <c r="I80" i="27"/>
  <c r="I81" i="27"/>
  <c r="I82" i="27"/>
  <c r="I83" i="27"/>
  <c r="I84" i="27"/>
  <c r="I85" i="27"/>
  <c r="I86" i="27"/>
  <c r="I87" i="27"/>
  <c r="I88" i="27"/>
  <c r="I89" i="27"/>
  <c r="I90" i="27"/>
  <c r="I91" i="27"/>
  <c r="I92" i="27"/>
  <c r="I9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0" i="27"/>
  <c r="I121" i="27"/>
  <c r="I122" i="27"/>
  <c r="I123" i="27"/>
  <c r="I124" i="27"/>
  <c r="I2" i="27"/>
  <c r="H3" i="27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2" i="27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105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2" i="27"/>
  <c r="M2" i="17"/>
  <c r="M3" i="17"/>
  <c r="M4" i="17"/>
  <c r="M5" i="17"/>
  <c r="M6" i="17"/>
  <c r="M7" i="17"/>
  <c r="M8" i="17"/>
  <c r="G5" i="26"/>
  <c r="B127" i="26"/>
  <c r="C127" i="26"/>
  <c r="D127" i="26"/>
  <c r="E127" i="26"/>
  <c r="F127" i="26"/>
  <c r="I127" i="26"/>
  <c r="J127" i="26"/>
  <c r="K127" i="26"/>
  <c r="L127" i="26"/>
  <c r="M127" i="26"/>
  <c r="N127" i="26"/>
  <c r="N3" i="26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G3" i="26"/>
  <c r="G4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2" i="26"/>
  <c r="G113" i="26"/>
  <c r="G114" i="26"/>
  <c r="G115" i="26"/>
  <c r="G116" i="26"/>
  <c r="G117" i="26"/>
  <c r="G118" i="26"/>
  <c r="G119" i="26"/>
  <c r="G120" i="26"/>
  <c r="G121" i="26"/>
  <c r="G122" i="26"/>
  <c r="G123" i="26"/>
  <c r="G124" i="26"/>
  <c r="F3" i="26"/>
  <c r="F4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C104" i="26"/>
  <c r="C105" i="26"/>
  <c r="C106" i="26"/>
  <c r="C107" i="26"/>
  <c r="C108" i="26"/>
  <c r="C109" i="26"/>
  <c r="C110" i="26"/>
  <c r="C111" i="26"/>
  <c r="C112" i="26"/>
  <c r="C113" i="26"/>
  <c r="C114" i="26"/>
  <c r="C115" i="26"/>
  <c r="C116" i="26"/>
  <c r="C117" i="26"/>
  <c r="C118" i="26"/>
  <c r="C119" i="26"/>
  <c r="C120" i="26"/>
  <c r="C121" i="26"/>
  <c r="C122" i="26"/>
  <c r="C123" i="26"/>
  <c r="C124" i="26"/>
  <c r="L2" i="26"/>
  <c r="M2" i="26"/>
  <c r="N2" i="26"/>
  <c r="G2" i="26"/>
  <c r="H2" i="26"/>
  <c r="H127" i="26" s="1"/>
  <c r="I2" i="26"/>
  <c r="J2" i="26"/>
  <c r="J128" i="26" s="1"/>
  <c r="K2" i="26"/>
  <c r="D2" i="26"/>
  <c r="E2" i="26"/>
  <c r="F2" i="26"/>
  <c r="C2" i="26"/>
  <c r="B3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B104" i="26"/>
  <c r="B105" i="26"/>
  <c r="B106" i="26"/>
  <c r="B107" i="26"/>
  <c r="B108" i="26"/>
  <c r="B109" i="26"/>
  <c r="B110" i="26"/>
  <c r="B111" i="26"/>
  <c r="B112" i="26"/>
  <c r="B113" i="26"/>
  <c r="B114" i="26"/>
  <c r="B115" i="26"/>
  <c r="B116" i="26"/>
  <c r="B117" i="26"/>
  <c r="B118" i="26"/>
  <c r="B119" i="26"/>
  <c r="B120" i="26"/>
  <c r="B121" i="26"/>
  <c r="B122" i="26"/>
  <c r="B123" i="26"/>
  <c r="B124" i="26"/>
  <c r="B2" i="26"/>
  <c r="B128" i="26" s="1"/>
  <c r="F2" i="25"/>
  <c r="E3" i="25"/>
  <c r="E4" i="25"/>
  <c r="E5" i="25"/>
  <c r="E6" i="25"/>
  <c r="E7" i="25"/>
  <c r="E8" i="25"/>
  <c r="E9" i="25"/>
  <c r="H9" i="25" s="1"/>
  <c r="E10" i="25"/>
  <c r="H10" i="25" s="1"/>
  <c r="E11" i="25"/>
  <c r="E12" i="25"/>
  <c r="E13" i="25"/>
  <c r="E14" i="25"/>
  <c r="E15" i="25"/>
  <c r="E16" i="25"/>
  <c r="E17" i="25"/>
  <c r="H17" i="25" s="1"/>
  <c r="E18" i="25"/>
  <c r="H18" i="25" s="1"/>
  <c r="E19" i="25"/>
  <c r="E20" i="25"/>
  <c r="E21" i="25"/>
  <c r="E22" i="25"/>
  <c r="E23" i="25"/>
  <c r="E24" i="25"/>
  <c r="E25" i="25"/>
  <c r="H25" i="25" s="1"/>
  <c r="E26" i="25"/>
  <c r="H26" i="25" s="1"/>
  <c r="E27" i="25"/>
  <c r="E28" i="25"/>
  <c r="E29" i="25"/>
  <c r="E30" i="25"/>
  <c r="E31" i="25"/>
  <c r="E32" i="25"/>
  <c r="E33" i="25"/>
  <c r="H33" i="25" s="1"/>
  <c r="E34" i="25"/>
  <c r="H34" i="25" s="1"/>
  <c r="E35" i="25"/>
  <c r="E36" i="25"/>
  <c r="E37" i="25"/>
  <c r="E38" i="25"/>
  <c r="E39" i="25"/>
  <c r="E40" i="25"/>
  <c r="E41" i="25"/>
  <c r="H41" i="25" s="1"/>
  <c r="E42" i="25"/>
  <c r="H42" i="25" s="1"/>
  <c r="E43" i="25"/>
  <c r="E44" i="25"/>
  <c r="E45" i="25"/>
  <c r="E46" i="25"/>
  <c r="E47" i="25"/>
  <c r="E48" i="25"/>
  <c r="E49" i="25"/>
  <c r="H49" i="25" s="1"/>
  <c r="E50" i="25"/>
  <c r="H50" i="25" s="1"/>
  <c r="E51" i="25"/>
  <c r="E52" i="25"/>
  <c r="E53" i="25"/>
  <c r="E54" i="25"/>
  <c r="E55" i="25"/>
  <c r="E56" i="25"/>
  <c r="E57" i="25"/>
  <c r="H57" i="25" s="1"/>
  <c r="E58" i="25"/>
  <c r="H58" i="25" s="1"/>
  <c r="E59" i="25"/>
  <c r="E60" i="25"/>
  <c r="E61" i="25"/>
  <c r="E62" i="25"/>
  <c r="E63" i="25"/>
  <c r="E64" i="25"/>
  <c r="E65" i="25"/>
  <c r="H65" i="25" s="1"/>
  <c r="E66" i="25"/>
  <c r="H66" i="25" s="1"/>
  <c r="E67" i="25"/>
  <c r="E68" i="25"/>
  <c r="E69" i="25"/>
  <c r="E70" i="25"/>
  <c r="E71" i="25"/>
  <c r="E72" i="25"/>
  <c r="E73" i="25"/>
  <c r="H73" i="25" s="1"/>
  <c r="E74" i="25"/>
  <c r="H74" i="25" s="1"/>
  <c r="E75" i="25"/>
  <c r="E76" i="25"/>
  <c r="E77" i="25"/>
  <c r="E78" i="25"/>
  <c r="E79" i="25"/>
  <c r="E80" i="25"/>
  <c r="E81" i="25"/>
  <c r="H81" i="25" s="1"/>
  <c r="E82" i="25"/>
  <c r="H82" i="25" s="1"/>
  <c r="E83" i="25"/>
  <c r="E84" i="25"/>
  <c r="E85" i="25"/>
  <c r="E86" i="25"/>
  <c r="E87" i="25"/>
  <c r="E88" i="25"/>
  <c r="E89" i="25"/>
  <c r="H89" i="25" s="1"/>
  <c r="E90" i="25"/>
  <c r="H90" i="25" s="1"/>
  <c r="E91" i="25"/>
  <c r="E92" i="25"/>
  <c r="E93" i="25"/>
  <c r="E94" i="25"/>
  <c r="E95" i="25"/>
  <c r="E96" i="25"/>
  <c r="E97" i="25"/>
  <c r="H97" i="25" s="1"/>
  <c r="E98" i="25"/>
  <c r="H98" i="25" s="1"/>
  <c r="E99" i="25"/>
  <c r="E100" i="25"/>
  <c r="E101" i="25"/>
  <c r="E102" i="25"/>
  <c r="E103" i="25"/>
  <c r="E104" i="25"/>
  <c r="E105" i="25"/>
  <c r="H105" i="25" s="1"/>
  <c r="E106" i="25"/>
  <c r="H106" i="25" s="1"/>
  <c r="E107" i="25"/>
  <c r="E108" i="25"/>
  <c r="E109" i="25"/>
  <c r="E110" i="25"/>
  <c r="E111" i="25"/>
  <c r="E112" i="25"/>
  <c r="E113" i="25"/>
  <c r="H113" i="25" s="1"/>
  <c r="E114" i="25"/>
  <c r="H114" i="25" s="1"/>
  <c r="E115" i="25"/>
  <c r="E116" i="25"/>
  <c r="E117" i="25"/>
  <c r="E118" i="25"/>
  <c r="E119" i="25"/>
  <c r="E120" i="25"/>
  <c r="E121" i="25"/>
  <c r="H121" i="25" s="1"/>
  <c r="E122" i="25"/>
  <c r="H122" i="25" s="1"/>
  <c r="E123" i="25"/>
  <c r="E124" i="25"/>
  <c r="H124" i="25" s="1"/>
  <c r="H3" i="25"/>
  <c r="H4" i="25"/>
  <c r="H5" i="25"/>
  <c r="H6" i="25"/>
  <c r="H7" i="25"/>
  <c r="H8" i="25"/>
  <c r="H11" i="25"/>
  <c r="H12" i="25"/>
  <c r="H13" i="25"/>
  <c r="H14" i="25"/>
  <c r="H15" i="25"/>
  <c r="H16" i="25"/>
  <c r="H19" i="25"/>
  <c r="H20" i="25"/>
  <c r="H21" i="25"/>
  <c r="H22" i="25"/>
  <c r="H23" i="25"/>
  <c r="H24" i="25"/>
  <c r="H27" i="25"/>
  <c r="H28" i="25"/>
  <c r="H29" i="25"/>
  <c r="H30" i="25"/>
  <c r="H31" i="25"/>
  <c r="H32" i="25"/>
  <c r="H35" i="25"/>
  <c r="H36" i="25"/>
  <c r="H37" i="25"/>
  <c r="H38" i="25"/>
  <c r="H39" i="25"/>
  <c r="H40" i="25"/>
  <c r="H43" i="25"/>
  <c r="H44" i="25"/>
  <c r="H45" i="25"/>
  <c r="H46" i="25"/>
  <c r="H47" i="25"/>
  <c r="H48" i="25"/>
  <c r="H51" i="25"/>
  <c r="H52" i="25"/>
  <c r="H53" i="25"/>
  <c r="H54" i="25"/>
  <c r="H55" i="25"/>
  <c r="H56" i="25"/>
  <c r="H59" i="25"/>
  <c r="H60" i="25"/>
  <c r="H61" i="25"/>
  <c r="H62" i="25"/>
  <c r="H63" i="25"/>
  <c r="H64" i="25"/>
  <c r="H67" i="25"/>
  <c r="H68" i="25"/>
  <c r="H69" i="25"/>
  <c r="H70" i="25"/>
  <c r="H71" i="25"/>
  <c r="H72" i="25"/>
  <c r="H75" i="25"/>
  <c r="H76" i="25"/>
  <c r="H77" i="25"/>
  <c r="H78" i="25"/>
  <c r="H79" i="25"/>
  <c r="H80" i="25"/>
  <c r="H83" i="25"/>
  <c r="H84" i="25"/>
  <c r="H85" i="25"/>
  <c r="H86" i="25"/>
  <c r="H87" i="25"/>
  <c r="H88" i="25"/>
  <c r="H91" i="25"/>
  <c r="H92" i="25"/>
  <c r="H93" i="25"/>
  <c r="H94" i="25"/>
  <c r="H95" i="25"/>
  <c r="H96" i="25"/>
  <c r="H99" i="25"/>
  <c r="H100" i="25"/>
  <c r="H101" i="25"/>
  <c r="H102" i="25"/>
  <c r="H103" i="25"/>
  <c r="H104" i="25"/>
  <c r="H107" i="25"/>
  <c r="H108" i="25"/>
  <c r="H109" i="25"/>
  <c r="H110" i="25"/>
  <c r="H111" i="25"/>
  <c r="H112" i="25"/>
  <c r="H115" i="25"/>
  <c r="H116" i="25"/>
  <c r="H117" i="25"/>
  <c r="H118" i="25"/>
  <c r="H119" i="25"/>
  <c r="H120" i="25"/>
  <c r="H123" i="25"/>
  <c r="H2" i="25"/>
  <c r="E2" i="25"/>
  <c r="D3" i="25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D112" i="25"/>
  <c r="D113" i="25"/>
  <c r="D114" i="25"/>
  <c r="D115" i="25"/>
  <c r="D116" i="25"/>
  <c r="D117" i="25"/>
  <c r="D118" i="25"/>
  <c r="D119" i="25"/>
  <c r="D120" i="25"/>
  <c r="D121" i="25"/>
  <c r="D122" i="25"/>
  <c r="D123" i="25"/>
  <c r="D124" i="25"/>
  <c r="D2" i="25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2" i="25"/>
  <c r="B3" i="25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120" i="25"/>
  <c r="B121" i="25"/>
  <c r="B122" i="25"/>
  <c r="B123" i="25"/>
  <c r="B124" i="25"/>
  <c r="B2" i="25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B104" i="24"/>
  <c r="B105" i="24"/>
  <c r="B106" i="24"/>
  <c r="B107" i="24"/>
  <c r="B108" i="24"/>
  <c r="B109" i="24"/>
  <c r="B110" i="24"/>
  <c r="B111" i="24"/>
  <c r="B112" i="24"/>
  <c r="B113" i="24"/>
  <c r="B114" i="24"/>
  <c r="B115" i="24"/>
  <c r="B116" i="24"/>
  <c r="B117" i="24"/>
  <c r="B118" i="24"/>
  <c r="B119" i="24"/>
  <c r="B120" i="24"/>
  <c r="B121" i="24"/>
  <c r="B122" i="24"/>
  <c r="B123" i="24"/>
  <c r="B124" i="24"/>
  <c r="B2" i="24"/>
  <c r="M3" i="23"/>
  <c r="M4" i="23"/>
  <c r="M5" i="23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M89" i="23"/>
  <c r="M90" i="23"/>
  <c r="M91" i="23"/>
  <c r="M92" i="23"/>
  <c r="M93" i="23"/>
  <c r="M94" i="23"/>
  <c r="M95" i="23"/>
  <c r="M96" i="23"/>
  <c r="M97" i="23"/>
  <c r="M98" i="23"/>
  <c r="M99" i="23"/>
  <c r="M100" i="23"/>
  <c r="M101" i="23"/>
  <c r="M102" i="23"/>
  <c r="M103" i="23"/>
  <c r="M104" i="23"/>
  <c r="M105" i="23"/>
  <c r="M106" i="23"/>
  <c r="M107" i="23"/>
  <c r="M108" i="23"/>
  <c r="M109" i="23"/>
  <c r="M110" i="23"/>
  <c r="M111" i="23"/>
  <c r="M112" i="23"/>
  <c r="M113" i="23"/>
  <c r="M114" i="23"/>
  <c r="M115" i="23"/>
  <c r="M116" i="23"/>
  <c r="M117" i="23"/>
  <c r="M118" i="23"/>
  <c r="M119" i="23"/>
  <c r="M120" i="23"/>
  <c r="M121" i="23"/>
  <c r="M122" i="23"/>
  <c r="M123" i="23"/>
  <c r="M124" i="23"/>
  <c r="L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41" i="23"/>
  <c r="L42" i="23"/>
  <c r="L43" i="23"/>
  <c r="L44" i="23"/>
  <c r="L45" i="23"/>
  <c r="L46" i="23"/>
  <c r="L47" i="23"/>
  <c r="L48" i="23"/>
  <c r="L49" i="23"/>
  <c r="L50" i="23"/>
  <c r="L51" i="23"/>
  <c r="L52" i="23"/>
  <c r="L53" i="23"/>
  <c r="L54" i="23"/>
  <c r="L55" i="23"/>
  <c r="L56" i="23"/>
  <c r="L57" i="23"/>
  <c r="L58" i="23"/>
  <c r="L59" i="23"/>
  <c r="L60" i="23"/>
  <c r="L61" i="23"/>
  <c r="L62" i="23"/>
  <c r="L63" i="23"/>
  <c r="L64" i="23"/>
  <c r="L65" i="23"/>
  <c r="L66" i="23"/>
  <c r="L67" i="23"/>
  <c r="L68" i="23"/>
  <c r="L69" i="23"/>
  <c r="L70" i="23"/>
  <c r="L71" i="23"/>
  <c r="L72" i="23"/>
  <c r="L73" i="23"/>
  <c r="L74" i="23"/>
  <c r="L75" i="23"/>
  <c r="L76" i="23"/>
  <c r="L77" i="23"/>
  <c r="L78" i="23"/>
  <c r="L79" i="23"/>
  <c r="L80" i="23"/>
  <c r="L81" i="23"/>
  <c r="L82" i="23"/>
  <c r="L83" i="23"/>
  <c r="L84" i="23"/>
  <c r="L85" i="23"/>
  <c r="L86" i="23"/>
  <c r="L87" i="23"/>
  <c r="L88" i="23"/>
  <c r="L89" i="23"/>
  <c r="L90" i="23"/>
  <c r="L91" i="23"/>
  <c r="L92" i="23"/>
  <c r="L93" i="23"/>
  <c r="L94" i="23"/>
  <c r="L95" i="23"/>
  <c r="L96" i="23"/>
  <c r="L97" i="23"/>
  <c r="L98" i="23"/>
  <c r="L99" i="23"/>
  <c r="L100" i="23"/>
  <c r="L101" i="23"/>
  <c r="L102" i="23"/>
  <c r="L103" i="23"/>
  <c r="L104" i="23"/>
  <c r="L105" i="23"/>
  <c r="L106" i="23"/>
  <c r="L107" i="23"/>
  <c r="L108" i="23"/>
  <c r="L109" i="23"/>
  <c r="L110" i="23"/>
  <c r="L111" i="23"/>
  <c r="L112" i="23"/>
  <c r="L113" i="23"/>
  <c r="L114" i="23"/>
  <c r="L115" i="23"/>
  <c r="L116" i="23"/>
  <c r="L117" i="23"/>
  <c r="L118" i="23"/>
  <c r="L119" i="23"/>
  <c r="L120" i="23"/>
  <c r="L121" i="23"/>
  <c r="L122" i="23"/>
  <c r="L123" i="23"/>
  <c r="L124" i="23"/>
  <c r="K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34" i="23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61" i="23"/>
  <c r="K62" i="23"/>
  <c r="K63" i="23"/>
  <c r="K64" i="23"/>
  <c r="K65" i="23"/>
  <c r="K66" i="23"/>
  <c r="K67" i="23"/>
  <c r="K68" i="23"/>
  <c r="K69" i="23"/>
  <c r="K70" i="23"/>
  <c r="K71" i="23"/>
  <c r="K72" i="23"/>
  <c r="K73" i="23"/>
  <c r="K74" i="23"/>
  <c r="K75" i="23"/>
  <c r="K76" i="23"/>
  <c r="K77" i="23"/>
  <c r="K78" i="23"/>
  <c r="K79" i="23"/>
  <c r="K80" i="23"/>
  <c r="K81" i="23"/>
  <c r="K82" i="23"/>
  <c r="K83" i="23"/>
  <c r="K84" i="23"/>
  <c r="K85" i="23"/>
  <c r="K86" i="23"/>
  <c r="K87" i="23"/>
  <c r="K88" i="23"/>
  <c r="K89" i="23"/>
  <c r="K90" i="23"/>
  <c r="K91" i="23"/>
  <c r="K92" i="23"/>
  <c r="K93" i="23"/>
  <c r="K94" i="23"/>
  <c r="K95" i="23"/>
  <c r="K96" i="23"/>
  <c r="K97" i="23"/>
  <c r="K98" i="23"/>
  <c r="K99" i="23"/>
  <c r="K100" i="23"/>
  <c r="K101" i="23"/>
  <c r="K102" i="23"/>
  <c r="K103" i="23"/>
  <c r="K104" i="23"/>
  <c r="K105" i="23"/>
  <c r="K106" i="23"/>
  <c r="K107" i="23"/>
  <c r="K108" i="23"/>
  <c r="K109" i="23"/>
  <c r="K110" i="23"/>
  <c r="K111" i="23"/>
  <c r="K112" i="23"/>
  <c r="K113" i="23"/>
  <c r="K114" i="23"/>
  <c r="K115" i="23"/>
  <c r="K116" i="23"/>
  <c r="K117" i="23"/>
  <c r="K118" i="23"/>
  <c r="K119" i="23"/>
  <c r="K120" i="23"/>
  <c r="K121" i="23"/>
  <c r="K122" i="23"/>
  <c r="K123" i="23"/>
  <c r="K124" i="23"/>
  <c r="J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J77" i="23"/>
  <c r="J78" i="23"/>
  <c r="J79" i="23"/>
  <c r="J80" i="23"/>
  <c r="J81" i="23"/>
  <c r="J82" i="23"/>
  <c r="J83" i="23"/>
  <c r="J84" i="23"/>
  <c r="J85" i="23"/>
  <c r="J86" i="23"/>
  <c r="J87" i="23"/>
  <c r="J88" i="23"/>
  <c r="J89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J102" i="23"/>
  <c r="J103" i="23"/>
  <c r="J104" i="23"/>
  <c r="J105" i="23"/>
  <c r="J106" i="23"/>
  <c r="J107" i="23"/>
  <c r="J108" i="23"/>
  <c r="J109" i="23"/>
  <c r="J110" i="23"/>
  <c r="J111" i="23"/>
  <c r="J112" i="23"/>
  <c r="J113" i="23"/>
  <c r="J114" i="23"/>
  <c r="J115" i="23"/>
  <c r="J116" i="23"/>
  <c r="J117" i="23"/>
  <c r="J118" i="23"/>
  <c r="J119" i="23"/>
  <c r="J120" i="23"/>
  <c r="J121" i="23"/>
  <c r="J122" i="23"/>
  <c r="J123" i="23"/>
  <c r="J124" i="23"/>
  <c r="I3" i="23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H3" i="23"/>
  <c r="H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67" i="23"/>
  <c r="H68" i="23"/>
  <c r="H69" i="23"/>
  <c r="H70" i="23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H100" i="23"/>
  <c r="H101" i="23"/>
  <c r="H102" i="23"/>
  <c r="H103" i="23"/>
  <c r="H104" i="23"/>
  <c r="H105" i="23"/>
  <c r="H106" i="23"/>
  <c r="H107" i="23"/>
  <c r="H108" i="23"/>
  <c r="H109" i="23"/>
  <c r="H110" i="23"/>
  <c r="H111" i="23"/>
  <c r="H112" i="23"/>
  <c r="H113" i="23"/>
  <c r="H114" i="23"/>
  <c r="H115" i="23"/>
  <c r="H116" i="23"/>
  <c r="H117" i="23"/>
  <c r="H118" i="23"/>
  <c r="H119" i="23"/>
  <c r="H120" i="23"/>
  <c r="H121" i="23"/>
  <c r="H122" i="23"/>
  <c r="H123" i="23"/>
  <c r="H124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123" i="23"/>
  <c r="G124" i="23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F67" i="23"/>
  <c r="F68" i="23"/>
  <c r="F69" i="23"/>
  <c r="F70" i="23"/>
  <c r="F71" i="23"/>
  <c r="F72" i="23"/>
  <c r="F73" i="23"/>
  <c r="F74" i="23"/>
  <c r="F75" i="23"/>
  <c r="F76" i="23"/>
  <c r="F77" i="23"/>
  <c r="F78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F123" i="23"/>
  <c r="F124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N3" i="23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O3" i="23"/>
  <c r="O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O89" i="23"/>
  <c r="O90" i="23"/>
  <c r="O91" i="23"/>
  <c r="O92" i="23"/>
  <c r="O93" i="23"/>
  <c r="O94" i="23"/>
  <c r="O95" i="23"/>
  <c r="O96" i="23"/>
  <c r="O97" i="23"/>
  <c r="O98" i="23"/>
  <c r="O99" i="23"/>
  <c r="O100" i="23"/>
  <c r="O101" i="23"/>
  <c r="O102" i="23"/>
  <c r="O103" i="23"/>
  <c r="O104" i="23"/>
  <c r="O105" i="23"/>
  <c r="O106" i="23"/>
  <c r="O107" i="23"/>
  <c r="O108" i="23"/>
  <c r="O109" i="23"/>
  <c r="O110" i="23"/>
  <c r="O111" i="23"/>
  <c r="O112" i="23"/>
  <c r="O113" i="23"/>
  <c r="O114" i="23"/>
  <c r="O115" i="23"/>
  <c r="O116" i="23"/>
  <c r="O117" i="23"/>
  <c r="O118" i="23"/>
  <c r="O119" i="23"/>
  <c r="O120" i="23"/>
  <c r="O121" i="23"/>
  <c r="O122" i="23"/>
  <c r="O123" i="23"/>
  <c r="O124" i="23"/>
  <c r="P3" i="23"/>
  <c r="P4" i="23"/>
  <c r="P5" i="23"/>
  <c r="P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4" i="23"/>
  <c r="P55" i="23"/>
  <c r="P56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P79" i="23"/>
  <c r="P80" i="23"/>
  <c r="P81" i="23"/>
  <c r="P82" i="23"/>
  <c r="P83" i="23"/>
  <c r="P84" i="23"/>
  <c r="P85" i="23"/>
  <c r="P86" i="23"/>
  <c r="P87" i="23"/>
  <c r="P88" i="23"/>
  <c r="P89" i="23"/>
  <c r="P90" i="23"/>
  <c r="P91" i="23"/>
  <c r="P92" i="23"/>
  <c r="P93" i="23"/>
  <c r="P94" i="23"/>
  <c r="P95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P110" i="23"/>
  <c r="P111" i="23"/>
  <c r="P112" i="23"/>
  <c r="P113" i="23"/>
  <c r="P114" i="23"/>
  <c r="P115" i="23"/>
  <c r="P116" i="23"/>
  <c r="P117" i="23"/>
  <c r="P118" i="23"/>
  <c r="P119" i="23"/>
  <c r="P120" i="23"/>
  <c r="P121" i="23"/>
  <c r="P122" i="23"/>
  <c r="P123" i="23"/>
  <c r="P124" i="23"/>
  <c r="Q3" i="23"/>
  <c r="Q4" i="23"/>
  <c r="Q5" i="23"/>
  <c r="Q6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R3" i="23"/>
  <c r="R4" i="23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R59" i="23"/>
  <c r="R60" i="23"/>
  <c r="R61" i="23"/>
  <c r="R62" i="23"/>
  <c r="R63" i="23"/>
  <c r="R64" i="23"/>
  <c r="R65" i="23"/>
  <c r="R66" i="23"/>
  <c r="R67" i="23"/>
  <c r="R68" i="23"/>
  <c r="R69" i="23"/>
  <c r="R70" i="23"/>
  <c r="R71" i="23"/>
  <c r="R72" i="23"/>
  <c r="R73" i="23"/>
  <c r="R74" i="23"/>
  <c r="R75" i="23"/>
  <c r="R76" i="23"/>
  <c r="R77" i="23"/>
  <c r="R78" i="23"/>
  <c r="R79" i="23"/>
  <c r="R80" i="23"/>
  <c r="R81" i="23"/>
  <c r="R82" i="23"/>
  <c r="R83" i="23"/>
  <c r="R84" i="23"/>
  <c r="R85" i="23"/>
  <c r="R86" i="23"/>
  <c r="R87" i="23"/>
  <c r="R88" i="23"/>
  <c r="R89" i="23"/>
  <c r="R90" i="23"/>
  <c r="R91" i="23"/>
  <c r="R92" i="23"/>
  <c r="R93" i="23"/>
  <c r="R94" i="23"/>
  <c r="R95" i="23"/>
  <c r="R96" i="23"/>
  <c r="R97" i="23"/>
  <c r="R98" i="23"/>
  <c r="R99" i="23"/>
  <c r="R100" i="23"/>
  <c r="R101" i="23"/>
  <c r="R102" i="23"/>
  <c r="R103" i="23"/>
  <c r="R104" i="23"/>
  <c r="R105" i="23"/>
  <c r="R106" i="23"/>
  <c r="R107" i="23"/>
  <c r="R108" i="23"/>
  <c r="R109" i="23"/>
  <c r="R110" i="23"/>
  <c r="R111" i="23"/>
  <c r="R112" i="23"/>
  <c r="R113" i="23"/>
  <c r="R114" i="23"/>
  <c r="R115" i="23"/>
  <c r="R116" i="23"/>
  <c r="R117" i="23"/>
  <c r="R118" i="23"/>
  <c r="R119" i="23"/>
  <c r="R120" i="23"/>
  <c r="R121" i="23"/>
  <c r="R122" i="23"/>
  <c r="R123" i="23"/>
  <c r="R124" i="23"/>
  <c r="S3" i="23"/>
  <c r="S4" i="23"/>
  <c r="S5" i="23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T3" i="23"/>
  <c r="T4" i="23"/>
  <c r="T5" i="23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88" i="23"/>
  <c r="T89" i="23"/>
  <c r="T90" i="23"/>
  <c r="T91" i="23"/>
  <c r="T92" i="23"/>
  <c r="T93" i="23"/>
  <c r="T94" i="23"/>
  <c r="T95" i="23"/>
  <c r="T96" i="23"/>
  <c r="T97" i="23"/>
  <c r="T98" i="23"/>
  <c r="T99" i="23"/>
  <c r="T100" i="23"/>
  <c r="T101" i="23"/>
  <c r="T102" i="23"/>
  <c r="T103" i="23"/>
  <c r="T104" i="23"/>
  <c r="T105" i="23"/>
  <c r="T106" i="23"/>
  <c r="T107" i="23"/>
  <c r="T108" i="23"/>
  <c r="T109" i="23"/>
  <c r="T110" i="23"/>
  <c r="T111" i="23"/>
  <c r="T112" i="23"/>
  <c r="T113" i="23"/>
  <c r="T114" i="23"/>
  <c r="T115" i="23"/>
  <c r="T116" i="23"/>
  <c r="T117" i="23"/>
  <c r="T118" i="23"/>
  <c r="T119" i="23"/>
  <c r="T120" i="23"/>
  <c r="T121" i="23"/>
  <c r="T122" i="23"/>
  <c r="T123" i="23"/>
  <c r="T124" i="23"/>
  <c r="Q2" i="23"/>
  <c r="R2" i="23"/>
  <c r="S2" i="23"/>
  <c r="T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2" i="23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2" i="23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C120" i="22"/>
  <c r="C121" i="22"/>
  <c r="C122" i="22"/>
  <c r="C123" i="22"/>
  <c r="C124" i="22"/>
  <c r="C2" i="22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9" i="22"/>
  <c r="B60" i="22"/>
  <c r="B61" i="22"/>
  <c r="B62" i="22"/>
  <c r="B63" i="22"/>
  <c r="B64" i="22"/>
  <c r="B65" i="22"/>
  <c r="B66" i="22"/>
  <c r="B67" i="22"/>
  <c r="B68" i="22"/>
  <c r="B69" i="22"/>
  <c r="B70" i="22"/>
  <c r="B71" i="22"/>
  <c r="B72" i="22"/>
  <c r="B73" i="22"/>
  <c r="B74" i="22"/>
  <c r="B75" i="22"/>
  <c r="B76" i="22"/>
  <c r="B77" i="22"/>
  <c r="B78" i="22"/>
  <c r="B79" i="22"/>
  <c r="B80" i="22"/>
  <c r="B81" i="22"/>
  <c r="B82" i="22"/>
  <c r="B83" i="22"/>
  <c r="B84" i="22"/>
  <c r="B85" i="22"/>
  <c r="B86" i="22"/>
  <c r="B87" i="22"/>
  <c r="B88" i="22"/>
  <c r="B89" i="22"/>
  <c r="B90" i="22"/>
  <c r="B91" i="22"/>
  <c r="B92" i="22"/>
  <c r="B93" i="22"/>
  <c r="B94" i="22"/>
  <c r="B95" i="22"/>
  <c r="B96" i="22"/>
  <c r="B97" i="22"/>
  <c r="B98" i="22"/>
  <c r="B99" i="22"/>
  <c r="B100" i="22"/>
  <c r="B101" i="22"/>
  <c r="B102" i="22"/>
  <c r="B103" i="22"/>
  <c r="B104" i="22"/>
  <c r="B105" i="22"/>
  <c r="B106" i="22"/>
  <c r="B107" i="22"/>
  <c r="B108" i="22"/>
  <c r="B109" i="22"/>
  <c r="B110" i="22"/>
  <c r="B111" i="22"/>
  <c r="B112" i="22"/>
  <c r="B113" i="22"/>
  <c r="B114" i="22"/>
  <c r="B115" i="22"/>
  <c r="B116" i="22"/>
  <c r="B117" i="22"/>
  <c r="B118" i="22"/>
  <c r="B119" i="22"/>
  <c r="B120" i="22"/>
  <c r="B121" i="22"/>
  <c r="B122" i="22"/>
  <c r="B123" i="22"/>
  <c r="B124" i="22"/>
  <c r="B2" i="22"/>
  <c r="G3" i="21"/>
  <c r="G4" i="21"/>
  <c r="G5" i="21"/>
  <c r="G6" i="21"/>
  <c r="G7" i="21"/>
  <c r="G2" i="21"/>
  <c r="F7" i="21"/>
  <c r="F6" i="21"/>
  <c r="F5" i="21"/>
  <c r="F4" i="21"/>
  <c r="F3" i="21"/>
  <c r="F2" i="21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2" i="21"/>
  <c r="B146" i="15"/>
  <c r="F3" i="12"/>
  <c r="F4" i="12"/>
  <c r="F5" i="12"/>
  <c r="F2" i="12"/>
  <c r="G3" i="1"/>
  <c r="G4" i="1"/>
  <c r="G5" i="1"/>
  <c r="G6" i="1"/>
  <c r="G2" i="1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F4" i="4"/>
  <c r="F2" i="4"/>
  <c r="F6" i="20"/>
  <c r="F5" i="20"/>
  <c r="F4" i="20"/>
  <c r="F3" i="20"/>
  <c r="F2" i="20"/>
  <c r="B124" i="20"/>
  <c r="B123" i="20"/>
  <c r="B122" i="20"/>
  <c r="B121" i="20"/>
  <c r="B120" i="20"/>
  <c r="B119" i="20"/>
  <c r="B118" i="20"/>
  <c r="B117" i="20"/>
  <c r="B116" i="20"/>
  <c r="B115" i="20"/>
  <c r="B114" i="20"/>
  <c r="B113" i="20"/>
  <c r="B112" i="20"/>
  <c r="B111" i="20"/>
  <c r="B110" i="20"/>
  <c r="B109" i="20"/>
  <c r="B108" i="20"/>
  <c r="B107" i="20"/>
  <c r="B106" i="20"/>
  <c r="B105" i="20"/>
  <c r="B104" i="20"/>
  <c r="B103" i="20"/>
  <c r="B102" i="20"/>
  <c r="B101" i="20"/>
  <c r="B100" i="20"/>
  <c r="B99" i="20"/>
  <c r="B98" i="20"/>
  <c r="B97" i="20"/>
  <c r="B96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80" i="20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2" i="20"/>
  <c r="L7" i="17"/>
  <c r="L6" i="17"/>
  <c r="L5" i="17"/>
  <c r="L4" i="17"/>
  <c r="L3" i="17"/>
  <c r="L2" i="17"/>
  <c r="L8" i="17" s="1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2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C3" i="16"/>
  <c r="C4" i="16"/>
  <c r="C5" i="16"/>
  <c r="C6" i="16"/>
  <c r="C7" i="16"/>
  <c r="B130" i="16" s="1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D3" i="16"/>
  <c r="D4" i="16"/>
  <c r="D5" i="16"/>
  <c r="D6" i="16"/>
  <c r="D7" i="16"/>
  <c r="B131" i="16" s="1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E3" i="16"/>
  <c r="E4" i="16"/>
  <c r="E5" i="16"/>
  <c r="E6" i="16"/>
  <c r="E7" i="16"/>
  <c r="E8" i="16"/>
  <c r="E9" i="16"/>
  <c r="E10" i="16"/>
  <c r="B132" i="16" s="1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G3" i="16"/>
  <c r="G4" i="16"/>
  <c r="G5" i="16"/>
  <c r="G6" i="16"/>
  <c r="G7" i="16"/>
  <c r="G8" i="16"/>
  <c r="G9" i="16"/>
  <c r="G10" i="16"/>
  <c r="B134" i="16" s="1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H3" i="16"/>
  <c r="H4" i="16"/>
  <c r="H5" i="16"/>
  <c r="H6" i="16"/>
  <c r="H7" i="16"/>
  <c r="B135" i="16" s="1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I3" i="16"/>
  <c r="I4" i="16"/>
  <c r="I5" i="16"/>
  <c r="I6" i="16"/>
  <c r="I7" i="16"/>
  <c r="I8" i="16"/>
  <c r="B136" i="16" s="1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J3" i="16"/>
  <c r="J4" i="16"/>
  <c r="J5" i="16"/>
  <c r="J6" i="16"/>
  <c r="J7" i="16"/>
  <c r="J8" i="16"/>
  <c r="J9" i="16"/>
  <c r="J10" i="16"/>
  <c r="B137" i="16" s="1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L3" i="16"/>
  <c r="L4" i="16"/>
  <c r="L5" i="16"/>
  <c r="L6" i="16"/>
  <c r="L7" i="16"/>
  <c r="L8" i="16"/>
  <c r="B139" i="16" s="1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M3" i="16"/>
  <c r="M4" i="16"/>
  <c r="M5" i="16"/>
  <c r="M6" i="16"/>
  <c r="M7" i="16"/>
  <c r="M8" i="16"/>
  <c r="B140" i="16" s="1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N3" i="16"/>
  <c r="N4" i="16"/>
  <c r="N5" i="16"/>
  <c r="N6" i="16"/>
  <c r="N7" i="16"/>
  <c r="N8" i="16"/>
  <c r="N9" i="16"/>
  <c r="N10" i="16"/>
  <c r="B141" i="16" s="1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O3" i="16"/>
  <c r="O4" i="16"/>
  <c r="O5" i="16"/>
  <c r="O6" i="16"/>
  <c r="O7" i="16"/>
  <c r="O8" i="16"/>
  <c r="O9" i="16"/>
  <c r="O10" i="16"/>
  <c r="B142" i="16" s="1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2" i="16"/>
  <c r="E2" i="16"/>
  <c r="F2" i="16"/>
  <c r="G2" i="16"/>
  <c r="H2" i="16"/>
  <c r="I2" i="16"/>
  <c r="J2" i="16"/>
  <c r="K2" i="16"/>
  <c r="L2" i="16"/>
  <c r="M2" i="16"/>
  <c r="N2" i="16"/>
  <c r="C2" i="16"/>
  <c r="D2" i="16"/>
  <c r="B3" i="16"/>
  <c r="B4" i="16"/>
  <c r="B5" i="16"/>
  <c r="B6" i="16"/>
  <c r="B7" i="16"/>
  <c r="B129" i="16" s="1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2" i="16"/>
  <c r="B165" i="15"/>
  <c r="B15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S124" i="15"/>
  <c r="S123" i="15"/>
  <c r="S122" i="15"/>
  <c r="S121" i="15"/>
  <c r="S120" i="15"/>
  <c r="S119" i="15"/>
  <c r="S118" i="15"/>
  <c r="S117" i="15"/>
  <c r="S116" i="15"/>
  <c r="S115" i="15"/>
  <c r="S114" i="15"/>
  <c r="S113" i="15"/>
  <c r="S112" i="15"/>
  <c r="S111" i="15"/>
  <c r="S110" i="15"/>
  <c r="S109" i="15"/>
  <c r="S108" i="15"/>
  <c r="S107" i="15"/>
  <c r="S106" i="15"/>
  <c r="S105" i="15"/>
  <c r="S104" i="15"/>
  <c r="S103" i="15"/>
  <c r="S102" i="15"/>
  <c r="S101" i="15"/>
  <c r="S100" i="15"/>
  <c r="S99" i="15"/>
  <c r="S98" i="15"/>
  <c r="S97" i="15"/>
  <c r="S96" i="15"/>
  <c r="S95" i="15"/>
  <c r="S94" i="15"/>
  <c r="S93" i="15"/>
  <c r="S92" i="15"/>
  <c r="S91" i="15"/>
  <c r="S90" i="15"/>
  <c r="S89" i="15"/>
  <c r="S88" i="15"/>
  <c r="S87" i="15"/>
  <c r="S86" i="15"/>
  <c r="S85" i="15"/>
  <c r="S84" i="15"/>
  <c r="S83" i="15"/>
  <c r="S82" i="15"/>
  <c r="S81" i="15"/>
  <c r="S80" i="15"/>
  <c r="S79" i="15"/>
  <c r="S78" i="15"/>
  <c r="S77" i="15"/>
  <c r="S76" i="15"/>
  <c r="S75" i="15"/>
  <c r="S74" i="15"/>
  <c r="S73" i="15"/>
  <c r="S72" i="15"/>
  <c r="S71" i="15"/>
  <c r="S70" i="15"/>
  <c r="S69" i="15"/>
  <c r="S68" i="15"/>
  <c r="S67" i="15"/>
  <c r="S66" i="15"/>
  <c r="S65" i="15"/>
  <c r="S64" i="15"/>
  <c r="B161" i="15" s="1"/>
  <c r="S63" i="15"/>
  <c r="S62" i="15"/>
  <c r="S61" i="15"/>
  <c r="S60" i="15"/>
  <c r="S59" i="15"/>
  <c r="S58" i="15"/>
  <c r="S57" i="15"/>
  <c r="S56" i="15"/>
  <c r="S55" i="15"/>
  <c r="S54" i="15"/>
  <c r="S53" i="15"/>
  <c r="S52" i="15"/>
  <c r="S51" i="15"/>
  <c r="S50" i="15"/>
  <c r="S49" i="15"/>
  <c r="S48" i="15"/>
  <c r="S47" i="15"/>
  <c r="S46" i="15"/>
  <c r="S45" i="15"/>
  <c r="S44" i="15"/>
  <c r="S43" i="15"/>
  <c r="S42" i="15"/>
  <c r="S41" i="15"/>
  <c r="S40" i="15"/>
  <c r="S39" i="15"/>
  <c r="S38" i="15"/>
  <c r="S37" i="15"/>
  <c r="S36" i="15"/>
  <c r="S35" i="15"/>
  <c r="S34" i="15"/>
  <c r="S33" i="15"/>
  <c r="S32" i="15"/>
  <c r="S31" i="15"/>
  <c r="S30" i="15"/>
  <c r="S29" i="15"/>
  <c r="S28" i="15"/>
  <c r="S27" i="15"/>
  <c r="S26" i="15"/>
  <c r="S25" i="15"/>
  <c r="S24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S5" i="15"/>
  <c r="S4" i="15"/>
  <c r="S3" i="15"/>
  <c r="S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Q3" i="15"/>
  <c r="Q4" i="15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7" i="15"/>
  <c r="Q98" i="15"/>
  <c r="Q99" i="15"/>
  <c r="Q100" i="15"/>
  <c r="Q101" i="15"/>
  <c r="Q102" i="15"/>
  <c r="Q103" i="15"/>
  <c r="Q104" i="15"/>
  <c r="Q105" i="15"/>
  <c r="Q106" i="15"/>
  <c r="Q107" i="15"/>
  <c r="Q108" i="15"/>
  <c r="Q109" i="15"/>
  <c r="Q110" i="15"/>
  <c r="Q111" i="15"/>
  <c r="Q112" i="15"/>
  <c r="Q113" i="15"/>
  <c r="Q114" i="15"/>
  <c r="Q115" i="15"/>
  <c r="Q116" i="15"/>
  <c r="Q117" i="15"/>
  <c r="Q118" i="15"/>
  <c r="Q119" i="15"/>
  <c r="Q120" i="15"/>
  <c r="Q121" i="15"/>
  <c r="Q122" i="15"/>
  <c r="Q123" i="15"/>
  <c r="Q124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53" i="15"/>
  <c r="R54" i="15"/>
  <c r="R55" i="15"/>
  <c r="R56" i="15"/>
  <c r="R57" i="15"/>
  <c r="R58" i="15"/>
  <c r="R59" i="15"/>
  <c r="R60" i="15"/>
  <c r="R61" i="15"/>
  <c r="R62" i="15"/>
  <c r="R63" i="15"/>
  <c r="R64" i="15"/>
  <c r="R65" i="15"/>
  <c r="R66" i="15"/>
  <c r="R67" i="15"/>
  <c r="R68" i="15"/>
  <c r="R69" i="15"/>
  <c r="R70" i="15"/>
  <c r="R71" i="15"/>
  <c r="R72" i="15"/>
  <c r="R73" i="15"/>
  <c r="R74" i="15"/>
  <c r="R75" i="15"/>
  <c r="R76" i="15"/>
  <c r="R77" i="15"/>
  <c r="R78" i="15"/>
  <c r="R79" i="15"/>
  <c r="R80" i="15"/>
  <c r="R81" i="15"/>
  <c r="R82" i="15"/>
  <c r="R83" i="15"/>
  <c r="R84" i="15"/>
  <c r="R85" i="15"/>
  <c r="R86" i="15"/>
  <c r="R87" i="15"/>
  <c r="R88" i="15"/>
  <c r="R89" i="15"/>
  <c r="R90" i="15"/>
  <c r="R91" i="15"/>
  <c r="R92" i="15"/>
  <c r="R93" i="15"/>
  <c r="R94" i="15"/>
  <c r="R95" i="15"/>
  <c r="R96" i="15"/>
  <c r="R97" i="15"/>
  <c r="R98" i="15"/>
  <c r="R99" i="15"/>
  <c r="R100" i="15"/>
  <c r="R101" i="15"/>
  <c r="R102" i="15"/>
  <c r="R103" i="15"/>
  <c r="R104" i="15"/>
  <c r="R105" i="15"/>
  <c r="R106" i="15"/>
  <c r="R107" i="15"/>
  <c r="R108" i="15"/>
  <c r="R109" i="15"/>
  <c r="R110" i="15"/>
  <c r="R111" i="15"/>
  <c r="R112" i="15"/>
  <c r="R113" i="15"/>
  <c r="R114" i="15"/>
  <c r="R115" i="15"/>
  <c r="R116" i="15"/>
  <c r="R117" i="15"/>
  <c r="R118" i="15"/>
  <c r="R119" i="15"/>
  <c r="R120" i="15"/>
  <c r="R121" i="15"/>
  <c r="R122" i="15"/>
  <c r="R123" i="15"/>
  <c r="R124" i="15"/>
  <c r="R2" i="15"/>
  <c r="Q2" i="15"/>
  <c r="P2" i="15"/>
  <c r="O2" i="15"/>
  <c r="N2" i="15"/>
  <c r="M2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J2" i="15"/>
  <c r="K2" i="15"/>
  <c r="L2" i="15"/>
  <c r="I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2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2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3" i="15"/>
  <c r="C4" i="15"/>
  <c r="C5" i="15"/>
  <c r="C6" i="15"/>
  <c r="C7" i="15"/>
  <c r="C8" i="15"/>
  <c r="C9" i="15"/>
  <c r="C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2" i="15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3" i="14"/>
  <c r="B4" i="14"/>
  <c r="B5" i="14"/>
  <c r="B6" i="14"/>
  <c r="B2" i="14"/>
  <c r="E13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2" i="13"/>
  <c r="B3" i="13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5" i="12"/>
  <c r="B16" i="12"/>
  <c r="B17" i="12"/>
  <c r="B18" i="12"/>
  <c r="B19" i="12"/>
  <c r="B20" i="12"/>
  <c r="B21" i="12"/>
  <c r="B22" i="12"/>
  <c r="B3" i="12"/>
  <c r="B4" i="12"/>
  <c r="B5" i="12"/>
  <c r="B6" i="12"/>
  <c r="B7" i="12"/>
  <c r="B8" i="12"/>
  <c r="B9" i="12"/>
  <c r="B10" i="12"/>
  <c r="B11" i="12"/>
  <c r="B12" i="12"/>
  <c r="B13" i="12"/>
  <c r="B14" i="12"/>
  <c r="B2" i="12"/>
  <c r="C117" i="10"/>
  <c r="C118" i="10"/>
  <c r="C119" i="10"/>
  <c r="C120" i="10"/>
  <c r="C121" i="10"/>
  <c r="C122" i="10"/>
  <c r="C123" i="10"/>
  <c r="C124" i="10"/>
  <c r="C98" i="10"/>
  <c r="C99" i="10"/>
  <c r="C100" i="10"/>
  <c r="C101" i="10"/>
  <c r="C102" i="10"/>
  <c r="C103" i="10"/>
  <c r="E103" i="10" s="1"/>
  <c r="C104" i="10"/>
  <c r="E104" i="10" s="1"/>
  <c r="C105" i="10"/>
  <c r="E105" i="10" s="1"/>
  <c r="C106" i="10"/>
  <c r="C107" i="10"/>
  <c r="C108" i="10"/>
  <c r="C109" i="10"/>
  <c r="C110" i="10"/>
  <c r="C111" i="10"/>
  <c r="E111" i="10" s="1"/>
  <c r="C112" i="10"/>
  <c r="E112" i="10" s="1"/>
  <c r="C113" i="10"/>
  <c r="E113" i="10" s="1"/>
  <c r="C114" i="10"/>
  <c r="C115" i="10"/>
  <c r="C116" i="10"/>
  <c r="C79" i="10"/>
  <c r="C80" i="10"/>
  <c r="C81" i="10"/>
  <c r="C82" i="10"/>
  <c r="C83" i="10"/>
  <c r="E83" i="10" s="1"/>
  <c r="C84" i="10"/>
  <c r="C85" i="10"/>
  <c r="E85" i="10" s="1"/>
  <c r="C86" i="10"/>
  <c r="E86" i="10" s="1"/>
  <c r="C87" i="10"/>
  <c r="C88" i="10"/>
  <c r="C89" i="10"/>
  <c r="C90" i="10"/>
  <c r="C91" i="10"/>
  <c r="E91" i="10" s="1"/>
  <c r="C92" i="10"/>
  <c r="C93" i="10"/>
  <c r="E93" i="10" s="1"/>
  <c r="C94" i="10"/>
  <c r="E94" i="10" s="1"/>
  <c r="C95" i="10"/>
  <c r="C96" i="10"/>
  <c r="C97" i="10"/>
  <c r="C71" i="10"/>
  <c r="C72" i="10"/>
  <c r="C73" i="10"/>
  <c r="C74" i="10"/>
  <c r="C75" i="10"/>
  <c r="C76" i="10"/>
  <c r="C77" i="10"/>
  <c r="E77" i="10" s="1"/>
  <c r="C78" i="10"/>
  <c r="C55" i="10"/>
  <c r="C56" i="10"/>
  <c r="C57" i="10"/>
  <c r="C58" i="10"/>
  <c r="C59" i="10"/>
  <c r="C60" i="10"/>
  <c r="C61" i="10"/>
  <c r="E61" i="10" s="1"/>
  <c r="C62" i="10"/>
  <c r="E62" i="10" s="1"/>
  <c r="C63" i="10"/>
  <c r="C64" i="10"/>
  <c r="C65" i="10"/>
  <c r="C66" i="10"/>
  <c r="E66" i="10" s="1"/>
  <c r="C67" i="10"/>
  <c r="C68" i="10"/>
  <c r="C69" i="10"/>
  <c r="E69" i="10" s="1"/>
  <c r="C70" i="10"/>
  <c r="E70" i="10" s="1"/>
  <c r="F70" i="10" s="1"/>
  <c r="C41" i="10"/>
  <c r="C42" i="10"/>
  <c r="C43" i="10"/>
  <c r="C44" i="10"/>
  <c r="C45" i="10"/>
  <c r="C46" i="10"/>
  <c r="C47" i="10"/>
  <c r="E47" i="10" s="1"/>
  <c r="C48" i="10"/>
  <c r="E48" i="10" s="1"/>
  <c r="C49" i="10"/>
  <c r="C50" i="10"/>
  <c r="C51" i="10"/>
  <c r="C52" i="10"/>
  <c r="C53" i="10"/>
  <c r="C54" i="10"/>
  <c r="C21" i="10"/>
  <c r="C22" i="10"/>
  <c r="C23" i="10"/>
  <c r="C24" i="10"/>
  <c r="E24" i="10" s="1"/>
  <c r="C25" i="10"/>
  <c r="E25" i="10" s="1"/>
  <c r="C26" i="10"/>
  <c r="C27" i="10"/>
  <c r="E27" i="10" s="1"/>
  <c r="C28" i="10"/>
  <c r="E28" i="10" s="1"/>
  <c r="C29" i="10"/>
  <c r="C30" i="10"/>
  <c r="C31" i="10"/>
  <c r="C32" i="10"/>
  <c r="E32" i="10" s="1"/>
  <c r="C33" i="10"/>
  <c r="E33" i="10" s="1"/>
  <c r="C34" i="10"/>
  <c r="C35" i="10"/>
  <c r="E35" i="10" s="1"/>
  <c r="C36" i="10"/>
  <c r="E36" i="10" s="1"/>
  <c r="C37" i="10"/>
  <c r="C38" i="10"/>
  <c r="C39" i="10"/>
  <c r="C40" i="10"/>
  <c r="E40" i="10" s="1"/>
  <c r="C3" i="10"/>
  <c r="C4" i="10"/>
  <c r="C5" i="10"/>
  <c r="C6" i="10"/>
  <c r="C7" i="10"/>
  <c r="C8" i="10"/>
  <c r="C9" i="10"/>
  <c r="C10" i="10"/>
  <c r="E10" i="10" s="1"/>
  <c r="C11" i="10"/>
  <c r="C12" i="10"/>
  <c r="C13" i="10"/>
  <c r="C14" i="10"/>
  <c r="C15" i="10"/>
  <c r="C16" i="10"/>
  <c r="C17" i="10"/>
  <c r="C18" i="10"/>
  <c r="E18" i="10" s="1"/>
  <c r="C19" i="10"/>
  <c r="C20" i="10"/>
  <c r="C2" i="10"/>
  <c r="B101" i="10"/>
  <c r="B102" i="10"/>
  <c r="B103" i="10"/>
  <c r="B104" i="10"/>
  <c r="B105" i="10"/>
  <c r="D105" i="10" s="1"/>
  <c r="B106" i="10"/>
  <c r="B107" i="10"/>
  <c r="B108" i="10"/>
  <c r="D108" i="10" s="1"/>
  <c r="B109" i="10"/>
  <c r="B110" i="10"/>
  <c r="B111" i="10"/>
  <c r="B112" i="10"/>
  <c r="B113" i="10"/>
  <c r="D113" i="10" s="1"/>
  <c r="B114" i="10"/>
  <c r="B115" i="10"/>
  <c r="B116" i="10"/>
  <c r="D116" i="10" s="1"/>
  <c r="B117" i="10"/>
  <c r="B118" i="10"/>
  <c r="B119" i="10"/>
  <c r="B120" i="10"/>
  <c r="B121" i="10"/>
  <c r="D121" i="10" s="1"/>
  <c r="B122" i="10"/>
  <c r="B123" i="10"/>
  <c r="B124" i="10"/>
  <c r="D124" i="10" s="1"/>
  <c r="B79" i="10"/>
  <c r="B80" i="10"/>
  <c r="B81" i="10"/>
  <c r="B82" i="10"/>
  <c r="B83" i="10"/>
  <c r="B84" i="10"/>
  <c r="B85" i="10"/>
  <c r="B86" i="10"/>
  <c r="D86" i="10" s="1"/>
  <c r="B87" i="10"/>
  <c r="B88" i="10"/>
  <c r="B89" i="10"/>
  <c r="B90" i="10"/>
  <c r="B91" i="10"/>
  <c r="B92" i="10"/>
  <c r="B93" i="10"/>
  <c r="B94" i="10"/>
  <c r="D94" i="10" s="1"/>
  <c r="B95" i="10"/>
  <c r="B96" i="10"/>
  <c r="B97" i="10"/>
  <c r="B98" i="10"/>
  <c r="B99" i="10"/>
  <c r="B100" i="10"/>
  <c r="B70" i="10"/>
  <c r="B71" i="10"/>
  <c r="B72" i="10"/>
  <c r="B73" i="10"/>
  <c r="B74" i="10"/>
  <c r="B75" i="10"/>
  <c r="B76" i="10"/>
  <c r="D76" i="10" s="1"/>
  <c r="B77" i="10"/>
  <c r="D77" i="10" s="1"/>
  <c r="B78" i="10"/>
  <c r="B55" i="10"/>
  <c r="B56" i="10"/>
  <c r="B57" i="10"/>
  <c r="B58" i="10"/>
  <c r="B59" i="10"/>
  <c r="B60" i="10"/>
  <c r="B61" i="10"/>
  <c r="B62" i="10"/>
  <c r="D62" i="10" s="1"/>
  <c r="B63" i="10"/>
  <c r="B64" i="10"/>
  <c r="B65" i="10"/>
  <c r="B66" i="10"/>
  <c r="B67" i="10"/>
  <c r="D67" i="10" s="1"/>
  <c r="B68" i="10"/>
  <c r="B69" i="10"/>
  <c r="D69" i="10" s="1"/>
  <c r="D61" i="10"/>
  <c r="B30" i="10"/>
  <c r="B31" i="10"/>
  <c r="B32" i="10"/>
  <c r="B33" i="10"/>
  <c r="B34" i="10"/>
  <c r="B35" i="10"/>
  <c r="B36" i="10"/>
  <c r="D36" i="10" s="1"/>
  <c r="B37" i="10"/>
  <c r="D37" i="10" s="1"/>
  <c r="B38" i="10"/>
  <c r="B39" i="10"/>
  <c r="B40" i="10"/>
  <c r="B41" i="10"/>
  <c r="B42" i="10"/>
  <c r="B43" i="10"/>
  <c r="B44" i="10"/>
  <c r="D44" i="10" s="1"/>
  <c r="B45" i="10"/>
  <c r="D45" i="10" s="1"/>
  <c r="B46" i="10"/>
  <c r="B47" i="10"/>
  <c r="B48" i="10"/>
  <c r="B49" i="10"/>
  <c r="B50" i="10"/>
  <c r="B51" i="10"/>
  <c r="B52" i="10"/>
  <c r="D52" i="10" s="1"/>
  <c r="B53" i="10"/>
  <c r="D53" i="10" s="1"/>
  <c r="B54" i="10"/>
  <c r="B3" i="10"/>
  <c r="B4" i="10"/>
  <c r="B5" i="10"/>
  <c r="B6" i="10"/>
  <c r="B7" i="10"/>
  <c r="B8" i="10"/>
  <c r="B9" i="10"/>
  <c r="B10" i="10"/>
  <c r="D10" i="10" s="1"/>
  <c r="B11" i="10"/>
  <c r="B12" i="10"/>
  <c r="B13" i="10"/>
  <c r="B14" i="10"/>
  <c r="B15" i="10"/>
  <c r="B16" i="10"/>
  <c r="B17" i="10"/>
  <c r="B18" i="10"/>
  <c r="D18" i="10" s="1"/>
  <c r="B19" i="10"/>
  <c r="B20" i="10"/>
  <c r="B21" i="10"/>
  <c r="B22" i="10"/>
  <c r="B23" i="10"/>
  <c r="B24" i="10"/>
  <c r="B25" i="10"/>
  <c r="B26" i="10"/>
  <c r="D26" i="10" s="1"/>
  <c r="B27" i="10"/>
  <c r="B28" i="10"/>
  <c r="B29" i="10"/>
  <c r="B2" i="10"/>
  <c r="D2" i="10" s="1"/>
  <c r="F3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3" i="1"/>
  <c r="B4" i="1"/>
  <c r="B5" i="1"/>
  <c r="B6" i="1"/>
  <c r="B7" i="1"/>
  <c r="B8" i="1"/>
  <c r="B9" i="1"/>
  <c r="B10" i="1"/>
  <c r="F4" i="1" s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2" i="1"/>
  <c r="B3" i="5"/>
  <c r="B4" i="5"/>
  <c r="C4" i="5" s="1"/>
  <c r="D4" i="5" s="1"/>
  <c r="B5" i="5"/>
  <c r="C5" i="5" s="1"/>
  <c r="D5" i="5" s="1"/>
  <c r="B6" i="5"/>
  <c r="C6" i="5" s="1"/>
  <c r="D6" i="5" s="1"/>
  <c r="B7" i="5"/>
  <c r="B8" i="5"/>
  <c r="C8" i="5" s="1"/>
  <c r="D8" i="5" s="1"/>
  <c r="B9" i="5"/>
  <c r="C9" i="5" s="1"/>
  <c r="D9" i="5" s="1"/>
  <c r="B10" i="5"/>
  <c r="C10" i="5" s="1"/>
  <c r="D10" i="5" s="1"/>
  <c r="B11" i="5"/>
  <c r="B12" i="5"/>
  <c r="C12" i="5" s="1"/>
  <c r="D12" i="5" s="1"/>
  <c r="B13" i="5"/>
  <c r="B14" i="5"/>
  <c r="B15" i="5"/>
  <c r="B16" i="5"/>
  <c r="C16" i="5" s="1"/>
  <c r="D16" i="5" s="1"/>
  <c r="B17" i="5"/>
  <c r="C17" i="5" s="1"/>
  <c r="D17" i="5" s="1"/>
  <c r="B19" i="5"/>
  <c r="C19" i="5" s="1"/>
  <c r="D19" i="5" s="1"/>
  <c r="B20" i="5"/>
  <c r="B21" i="5"/>
  <c r="C21" i="5" s="1"/>
  <c r="D21" i="5" s="1"/>
  <c r="B22" i="5"/>
  <c r="C22" i="5" s="1"/>
  <c r="D22" i="5" s="1"/>
  <c r="B23" i="5"/>
  <c r="B24" i="5"/>
  <c r="C24" i="5" s="1"/>
  <c r="B25" i="5"/>
  <c r="C25" i="5" s="1"/>
  <c r="D25" i="5" s="1"/>
  <c r="B26" i="5"/>
  <c r="C26" i="5" s="1"/>
  <c r="D26" i="5" s="1"/>
  <c r="B27" i="5"/>
  <c r="C27" i="5" s="1"/>
  <c r="D27" i="5" s="1"/>
  <c r="B28" i="5"/>
  <c r="C28" i="5" s="1"/>
  <c r="D28" i="5" s="1"/>
  <c r="B29" i="5"/>
  <c r="C29" i="5" s="1"/>
  <c r="D29" i="5" s="1"/>
  <c r="B30" i="5"/>
  <c r="C30" i="5" s="1"/>
  <c r="D30" i="5" s="1"/>
  <c r="B31" i="5"/>
  <c r="C31" i="5" s="1"/>
  <c r="D31" i="5" s="1"/>
  <c r="B32" i="5"/>
  <c r="C32" i="5" s="1"/>
  <c r="B33" i="5"/>
  <c r="C33" i="5" s="1"/>
  <c r="D33" i="5" s="1"/>
  <c r="B34" i="5"/>
  <c r="C34" i="5" s="1"/>
  <c r="D34" i="5" s="1"/>
  <c r="B35" i="5"/>
  <c r="B36" i="5"/>
  <c r="B37" i="5"/>
  <c r="C37" i="5" s="1"/>
  <c r="D37" i="5" s="1"/>
  <c r="B38" i="5"/>
  <c r="C38" i="5" s="1"/>
  <c r="D38" i="5" s="1"/>
  <c r="B39" i="5"/>
  <c r="C39" i="5" s="1"/>
  <c r="D39" i="5" s="1"/>
  <c r="B40" i="5"/>
  <c r="B41" i="5"/>
  <c r="C41" i="5" s="1"/>
  <c r="D41" i="5" s="1"/>
  <c r="B42" i="5"/>
  <c r="C42" i="5" s="1"/>
  <c r="D42" i="5" s="1"/>
  <c r="B43" i="5"/>
  <c r="C43" i="5" s="1"/>
  <c r="D43" i="5" s="1"/>
  <c r="B44" i="5"/>
  <c r="B45" i="5"/>
  <c r="C45" i="5" s="1"/>
  <c r="D45" i="5" s="1"/>
  <c r="B46" i="5"/>
  <c r="C46" i="5" s="1"/>
  <c r="D46" i="5" s="1"/>
  <c r="B47" i="5"/>
  <c r="B48" i="5"/>
  <c r="C48" i="5" s="1"/>
  <c r="B49" i="5"/>
  <c r="C49" i="5" s="1"/>
  <c r="D49" i="5" s="1"/>
  <c r="B50" i="5"/>
  <c r="C50" i="5" s="1"/>
  <c r="D50" i="5" s="1"/>
  <c r="B51" i="5"/>
  <c r="B52" i="5"/>
  <c r="C52" i="5" s="1"/>
  <c r="D52" i="5" s="1"/>
  <c r="B53" i="5"/>
  <c r="C53" i="5" s="1"/>
  <c r="D53" i="5" s="1"/>
  <c r="B54" i="5"/>
  <c r="B55" i="5"/>
  <c r="C55" i="5" s="1"/>
  <c r="D55" i="5" s="1"/>
  <c r="B56" i="5"/>
  <c r="C56" i="5" s="1"/>
  <c r="B57" i="5"/>
  <c r="C57" i="5" s="1"/>
  <c r="D57" i="5" s="1"/>
  <c r="B58" i="5"/>
  <c r="C58" i="5" s="1"/>
  <c r="D58" i="5" s="1"/>
  <c r="B59" i="5"/>
  <c r="B60" i="5"/>
  <c r="C60" i="5" s="1"/>
  <c r="D60" i="5" s="1"/>
  <c r="B61" i="5"/>
  <c r="C61" i="5" s="1"/>
  <c r="D61" i="5" s="1"/>
  <c r="B62" i="5"/>
  <c r="C62" i="5" s="1"/>
  <c r="D62" i="5" s="1"/>
  <c r="B63" i="5"/>
  <c r="C63" i="5" s="1"/>
  <c r="D63" i="5" s="1"/>
  <c r="B64" i="5"/>
  <c r="C64" i="5" s="1"/>
  <c r="B65" i="5"/>
  <c r="C65" i="5" s="1"/>
  <c r="D65" i="5" s="1"/>
  <c r="B66" i="5"/>
  <c r="C66" i="5" s="1"/>
  <c r="D66" i="5" s="1"/>
  <c r="B67" i="5"/>
  <c r="C67" i="5" s="1"/>
  <c r="D67" i="5" s="1"/>
  <c r="B68" i="5"/>
  <c r="B69" i="5"/>
  <c r="C69" i="5" s="1"/>
  <c r="D69" i="5" s="1"/>
  <c r="B70" i="5"/>
  <c r="C70" i="5" s="1"/>
  <c r="D70" i="5" s="1"/>
  <c r="B71" i="5"/>
  <c r="B72" i="5"/>
  <c r="C72" i="5" s="1"/>
  <c r="B73" i="5"/>
  <c r="C73" i="5" s="1"/>
  <c r="D73" i="5" s="1"/>
  <c r="B74" i="5"/>
  <c r="C74" i="5" s="1"/>
  <c r="D74" i="5" s="1"/>
  <c r="B75" i="5"/>
  <c r="C75" i="5" s="1"/>
  <c r="D75" i="5" s="1"/>
  <c r="B76" i="5"/>
  <c r="C76" i="5" s="1"/>
  <c r="D76" i="5" s="1"/>
  <c r="B77" i="5"/>
  <c r="C77" i="5" s="1"/>
  <c r="D77" i="5" s="1"/>
  <c r="B78" i="5"/>
  <c r="C78" i="5" s="1"/>
  <c r="D78" i="5" s="1"/>
  <c r="B79" i="5"/>
  <c r="B80" i="5"/>
  <c r="C80" i="5" s="1"/>
  <c r="B81" i="5"/>
  <c r="C81" i="5" s="1"/>
  <c r="D81" i="5" s="1"/>
  <c r="B2" i="5"/>
  <c r="C2" i="5" s="1"/>
  <c r="D2" i="5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2" i="3"/>
  <c r="B133" i="16"/>
  <c r="I102" i="10"/>
  <c r="D3" i="10"/>
  <c r="D4" i="10"/>
  <c r="D5" i="10"/>
  <c r="D6" i="10"/>
  <c r="D7" i="10"/>
  <c r="D8" i="10"/>
  <c r="D9" i="10"/>
  <c r="D11" i="10"/>
  <c r="D12" i="10"/>
  <c r="D13" i="10"/>
  <c r="D14" i="10"/>
  <c r="D15" i="10"/>
  <c r="D16" i="10"/>
  <c r="D17" i="10"/>
  <c r="D19" i="10"/>
  <c r="D20" i="10"/>
  <c r="D21" i="10"/>
  <c r="D22" i="10"/>
  <c r="D23" i="10"/>
  <c r="D24" i="10"/>
  <c r="D25" i="10"/>
  <c r="D27" i="10"/>
  <c r="D28" i="10"/>
  <c r="D29" i="10"/>
  <c r="D30" i="10"/>
  <c r="D31" i="10"/>
  <c r="D32" i="10"/>
  <c r="D33" i="10"/>
  <c r="D34" i="10"/>
  <c r="D35" i="10"/>
  <c r="D38" i="10"/>
  <c r="D39" i="10"/>
  <c r="D40" i="10"/>
  <c r="D41" i="10"/>
  <c r="D42" i="10"/>
  <c r="D43" i="10"/>
  <c r="D46" i="10"/>
  <c r="D47" i="10"/>
  <c r="D48" i="10"/>
  <c r="D49" i="10"/>
  <c r="D50" i="10"/>
  <c r="D51" i="10"/>
  <c r="D54" i="10"/>
  <c r="D55" i="10"/>
  <c r="D56" i="10"/>
  <c r="D57" i="10"/>
  <c r="D58" i="10"/>
  <c r="D59" i="10"/>
  <c r="D60" i="10"/>
  <c r="D63" i="10"/>
  <c r="D64" i="10"/>
  <c r="D65" i="10"/>
  <c r="D66" i="10"/>
  <c r="D68" i="10"/>
  <c r="D70" i="10"/>
  <c r="D71" i="10"/>
  <c r="D72" i="10"/>
  <c r="D73" i="10"/>
  <c r="D74" i="10"/>
  <c r="D75" i="10"/>
  <c r="D78" i="10"/>
  <c r="D79" i="10"/>
  <c r="D80" i="10"/>
  <c r="D81" i="10"/>
  <c r="D82" i="10"/>
  <c r="D83" i="10"/>
  <c r="D84" i="10"/>
  <c r="D85" i="10"/>
  <c r="D87" i="10"/>
  <c r="D88" i="10"/>
  <c r="D89" i="10"/>
  <c r="D90" i="10"/>
  <c r="D91" i="10"/>
  <c r="D92" i="10"/>
  <c r="D93" i="10"/>
  <c r="D95" i="10"/>
  <c r="D96" i="10"/>
  <c r="D97" i="10"/>
  <c r="D98" i="10"/>
  <c r="D99" i="10"/>
  <c r="D100" i="10"/>
  <c r="D101" i="10"/>
  <c r="D102" i="10"/>
  <c r="D103" i="10"/>
  <c r="D104" i="10"/>
  <c r="D106" i="10"/>
  <c r="D107" i="10"/>
  <c r="D109" i="10"/>
  <c r="D110" i="10"/>
  <c r="D111" i="10"/>
  <c r="D112" i="10"/>
  <c r="D114" i="10"/>
  <c r="D115" i="10"/>
  <c r="D117" i="10"/>
  <c r="D118" i="10"/>
  <c r="D119" i="10"/>
  <c r="D120" i="10"/>
  <c r="D122" i="10"/>
  <c r="D123" i="10"/>
  <c r="E3" i="10"/>
  <c r="E4" i="10"/>
  <c r="E5" i="10"/>
  <c r="E6" i="10"/>
  <c r="E7" i="10"/>
  <c r="E8" i="10"/>
  <c r="E9" i="10"/>
  <c r="E11" i="10"/>
  <c r="E12" i="10"/>
  <c r="E13" i="10"/>
  <c r="E14" i="10"/>
  <c r="E15" i="10"/>
  <c r="E16" i="10"/>
  <c r="E17" i="10"/>
  <c r="E19" i="10"/>
  <c r="E20" i="10"/>
  <c r="E21" i="10"/>
  <c r="E22" i="10"/>
  <c r="E23" i="10"/>
  <c r="E26" i="10"/>
  <c r="E29" i="10"/>
  <c r="E30" i="10"/>
  <c r="E31" i="10"/>
  <c r="E34" i="10"/>
  <c r="E37" i="10"/>
  <c r="E38" i="10"/>
  <c r="E39" i="10"/>
  <c r="E41" i="10"/>
  <c r="E42" i="10"/>
  <c r="E43" i="10"/>
  <c r="E44" i="10"/>
  <c r="E45" i="10"/>
  <c r="E46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3" i="10"/>
  <c r="E64" i="10"/>
  <c r="E65" i="10"/>
  <c r="E67" i="10"/>
  <c r="E68" i="10"/>
  <c r="E71" i="10"/>
  <c r="E72" i="10"/>
  <c r="E73" i="10"/>
  <c r="E74" i="10"/>
  <c r="E75" i="10"/>
  <c r="E76" i="10"/>
  <c r="E78" i="10"/>
  <c r="F78" i="10" s="1"/>
  <c r="G78" i="10" s="1"/>
  <c r="E79" i="10"/>
  <c r="E80" i="10"/>
  <c r="E81" i="10"/>
  <c r="E82" i="10"/>
  <c r="E84" i="10"/>
  <c r="E87" i="10"/>
  <c r="E88" i="10"/>
  <c r="E89" i="10"/>
  <c r="E90" i="10"/>
  <c r="E92" i="10"/>
  <c r="E95" i="10"/>
  <c r="E96" i="10"/>
  <c r="E97" i="10"/>
  <c r="E98" i="10"/>
  <c r="E99" i="10"/>
  <c r="E100" i="10"/>
  <c r="E101" i="10"/>
  <c r="E102" i="10"/>
  <c r="F102" i="10" s="1"/>
  <c r="G102" i="10" s="1"/>
  <c r="E106" i="10"/>
  <c r="E107" i="10"/>
  <c r="E108" i="10"/>
  <c r="E109" i="10"/>
  <c r="E110" i="10"/>
  <c r="F110" i="10" s="1"/>
  <c r="G110" i="10" s="1"/>
  <c r="E114" i="10"/>
  <c r="E115" i="10"/>
  <c r="E116" i="10"/>
  <c r="E117" i="10"/>
  <c r="E118" i="10"/>
  <c r="F118" i="10" s="1"/>
  <c r="G118" i="10" s="1"/>
  <c r="E119" i="10"/>
  <c r="E120" i="10"/>
  <c r="E121" i="10"/>
  <c r="E122" i="10"/>
  <c r="E123" i="10"/>
  <c r="E124" i="10"/>
  <c r="E2" i="10"/>
  <c r="C124" i="5"/>
  <c r="D124" i="5" s="1"/>
  <c r="C123" i="5"/>
  <c r="C122" i="5"/>
  <c r="D122" i="5" s="1"/>
  <c r="C121" i="5"/>
  <c r="D121" i="5" s="1"/>
  <c r="C120" i="5"/>
  <c r="D120" i="5" s="1"/>
  <c r="C119" i="5"/>
  <c r="D119" i="5" s="1"/>
  <c r="C118" i="5"/>
  <c r="D118" i="5" s="1"/>
  <c r="C117" i="5"/>
  <c r="D117" i="5" s="1"/>
  <c r="C116" i="5"/>
  <c r="D116" i="5" s="1"/>
  <c r="C115" i="5"/>
  <c r="C114" i="5"/>
  <c r="D114" i="5" s="1"/>
  <c r="C113" i="5"/>
  <c r="D113" i="5" s="1"/>
  <c r="C112" i="5"/>
  <c r="D112" i="5" s="1"/>
  <c r="C111" i="5"/>
  <c r="D111" i="5" s="1"/>
  <c r="C110" i="5"/>
  <c r="D110" i="5" s="1"/>
  <c r="C108" i="5"/>
  <c r="D108" i="5" s="1"/>
  <c r="C106" i="5"/>
  <c r="D106" i="5" s="1"/>
  <c r="C105" i="5"/>
  <c r="C104" i="5"/>
  <c r="D104" i="5" s="1"/>
  <c r="C103" i="5"/>
  <c r="D103" i="5" s="1"/>
  <c r="C102" i="5"/>
  <c r="D102" i="5" s="1"/>
  <c r="C100" i="5"/>
  <c r="D100" i="5" s="1"/>
  <c r="C99" i="5"/>
  <c r="D99" i="5" s="1"/>
  <c r="C98" i="5"/>
  <c r="D98" i="5" s="1"/>
  <c r="C97" i="5"/>
  <c r="D97" i="5" s="1"/>
  <c r="C96" i="5"/>
  <c r="C95" i="5"/>
  <c r="D95" i="5" s="1"/>
  <c r="C94" i="5"/>
  <c r="D94" i="5" s="1"/>
  <c r="C93" i="5"/>
  <c r="D93" i="5" s="1"/>
  <c r="C92" i="5"/>
  <c r="D92" i="5" s="1"/>
  <c r="C91" i="5"/>
  <c r="D91" i="5" s="1"/>
  <c r="C90" i="5"/>
  <c r="D90" i="5" s="1"/>
  <c r="C89" i="5"/>
  <c r="D89" i="5" s="1"/>
  <c r="C88" i="5"/>
  <c r="C87" i="5"/>
  <c r="D87" i="5" s="1"/>
  <c r="C86" i="5"/>
  <c r="D86" i="5" s="1"/>
  <c r="C85" i="5"/>
  <c r="D85" i="5" s="1"/>
  <c r="C83" i="5"/>
  <c r="D83" i="5" s="1"/>
  <c r="C68" i="5"/>
  <c r="D68" i="5" s="1"/>
  <c r="C59" i="5"/>
  <c r="D59" i="5" s="1"/>
  <c r="C54" i="5"/>
  <c r="D54" i="5" s="1"/>
  <c r="C51" i="5"/>
  <c r="C44" i="5"/>
  <c r="D44" i="5" s="1"/>
  <c r="C36" i="5"/>
  <c r="D36" i="5" s="1"/>
  <c r="C35" i="5"/>
  <c r="D35" i="5" s="1"/>
  <c r="C20" i="5"/>
  <c r="D20" i="5" s="1"/>
  <c r="C13" i="5"/>
  <c r="D13" i="5" s="1"/>
  <c r="C11" i="5"/>
  <c r="D11" i="5" s="1"/>
  <c r="C3" i="5"/>
  <c r="D3" i="5" s="1"/>
  <c r="F7" i="3"/>
  <c r="F4" i="3"/>
  <c r="F6" i="1"/>
  <c r="D9" i="37" l="1"/>
  <c r="D32" i="37"/>
  <c r="D114" i="37"/>
  <c r="D106" i="37"/>
  <c r="D98" i="37"/>
  <c r="D90" i="37"/>
  <c r="D82" i="37"/>
  <c r="D74" i="37"/>
  <c r="D66" i="37"/>
  <c r="D58" i="37"/>
  <c r="D50" i="37"/>
  <c r="D42" i="37"/>
  <c r="D34" i="37"/>
  <c r="D26" i="37"/>
  <c r="D18" i="37"/>
  <c r="D10" i="37"/>
  <c r="D97" i="37"/>
  <c r="D41" i="37"/>
  <c r="D8" i="37"/>
  <c r="D2" i="37"/>
  <c r="D111" i="37"/>
  <c r="D103" i="37"/>
  <c r="D95" i="37"/>
  <c r="D87" i="37"/>
  <c r="D79" i="37"/>
  <c r="D71" i="37"/>
  <c r="D63" i="37"/>
  <c r="D55" i="37"/>
  <c r="D47" i="37"/>
  <c r="D39" i="37"/>
  <c r="D31" i="37"/>
  <c r="D23" i="37"/>
  <c r="D15" i="37"/>
  <c r="D7" i="37"/>
  <c r="D105" i="37"/>
  <c r="D89" i="37"/>
  <c r="D65" i="37"/>
  <c r="D33" i="37"/>
  <c r="D16" i="37"/>
  <c r="D110" i="37"/>
  <c r="D102" i="37"/>
  <c r="D94" i="37"/>
  <c r="D86" i="37"/>
  <c r="D78" i="37"/>
  <c r="D70" i="37"/>
  <c r="D62" i="37"/>
  <c r="D54" i="37"/>
  <c r="D46" i="37"/>
  <c r="D38" i="37"/>
  <c r="D30" i="37"/>
  <c r="D22" i="37"/>
  <c r="D14" i="37"/>
  <c r="D6" i="37"/>
  <c r="D113" i="37"/>
  <c r="D73" i="37"/>
  <c r="D49" i="37"/>
  <c r="D17" i="37"/>
  <c r="D112" i="37"/>
  <c r="D96" i="37"/>
  <c r="D80" i="37"/>
  <c r="D56" i="37"/>
  <c r="D40" i="37"/>
  <c r="D24" i="37"/>
  <c r="D109" i="37"/>
  <c r="D101" i="37"/>
  <c r="D93" i="37"/>
  <c r="D85" i="37"/>
  <c r="D77" i="37"/>
  <c r="D69" i="37"/>
  <c r="D61" i="37"/>
  <c r="D53" i="37"/>
  <c r="D45" i="37"/>
  <c r="D37" i="37"/>
  <c r="D29" i="37"/>
  <c r="D21" i="37"/>
  <c r="D13" i="37"/>
  <c r="D5" i="37"/>
  <c r="D81" i="37"/>
  <c r="D57" i="37"/>
  <c r="D25" i="37"/>
  <c r="D104" i="37"/>
  <c r="D88" i="37"/>
  <c r="D72" i="37"/>
  <c r="D64" i="37"/>
  <c r="D48" i="37"/>
  <c r="D116" i="37"/>
  <c r="D108" i="37"/>
  <c r="D100" i="37"/>
  <c r="D92" i="37"/>
  <c r="D84" i="37"/>
  <c r="D76" i="37"/>
  <c r="D68" i="37"/>
  <c r="D60" i="37"/>
  <c r="D52" i="37"/>
  <c r="D44" i="37"/>
  <c r="D36" i="37"/>
  <c r="D28" i="37"/>
  <c r="D20" i="37"/>
  <c r="D12" i="37"/>
  <c r="D4" i="37"/>
  <c r="D115" i="37"/>
  <c r="D107" i="37"/>
  <c r="D99" i="37"/>
  <c r="D91" i="37"/>
  <c r="D83" i="37"/>
  <c r="D75" i="37"/>
  <c r="D67" i="37"/>
  <c r="D59" i="37"/>
  <c r="D51" i="37"/>
  <c r="D43" i="37"/>
  <c r="D35" i="37"/>
  <c r="D27" i="37"/>
  <c r="D19" i="37"/>
  <c r="D11" i="37"/>
  <c r="D3" i="37"/>
  <c r="D51" i="5"/>
  <c r="D96" i="5"/>
  <c r="D115" i="5"/>
  <c r="D80" i="5"/>
  <c r="D72" i="5"/>
  <c r="D64" i="5"/>
  <c r="D56" i="5"/>
  <c r="D48" i="5"/>
  <c r="D24" i="5"/>
  <c r="D88" i="5"/>
  <c r="D105" i="5"/>
  <c r="D123" i="5"/>
  <c r="D32" i="5"/>
  <c r="C14" i="5"/>
  <c r="C15" i="5"/>
  <c r="C7" i="5"/>
  <c r="C40" i="5"/>
  <c r="C71" i="5"/>
  <c r="C47" i="5"/>
  <c r="C79" i="5"/>
  <c r="C23" i="5"/>
  <c r="O6" i="35"/>
  <c r="O5" i="35"/>
  <c r="O2" i="35"/>
  <c r="F3" i="35"/>
  <c r="F4" i="35"/>
  <c r="F2" i="35"/>
  <c r="C122" i="28"/>
  <c r="F122" i="28" s="1"/>
  <c r="C98" i="28"/>
  <c r="F98" i="28" s="1"/>
  <c r="C90" i="28"/>
  <c r="F90" i="28" s="1"/>
  <c r="C74" i="28"/>
  <c r="F74" i="28" s="1"/>
  <c r="C66" i="28"/>
  <c r="F66" i="28" s="1"/>
  <c r="C58" i="28"/>
  <c r="F58" i="28" s="1"/>
  <c r="C50" i="28"/>
  <c r="F50" i="28" s="1"/>
  <c r="C42" i="28"/>
  <c r="F42" i="28" s="1"/>
  <c r="C34" i="28"/>
  <c r="F34" i="28" s="1"/>
  <c r="C26" i="28"/>
  <c r="F26" i="28" s="1"/>
  <c r="C10" i="28"/>
  <c r="F10" i="28" s="1"/>
  <c r="F11" i="28"/>
  <c r="F7" i="20"/>
  <c r="C121" i="28"/>
  <c r="F121" i="28" s="1"/>
  <c r="C113" i="28"/>
  <c r="F113" i="28" s="1"/>
  <c r="C105" i="28"/>
  <c r="F105" i="28" s="1"/>
  <c r="C97" i="28"/>
  <c r="F97" i="28" s="1"/>
  <c r="C73" i="28"/>
  <c r="F73" i="28" s="1"/>
  <c r="C65" i="28"/>
  <c r="F65" i="28" s="1"/>
  <c r="C57" i="28"/>
  <c r="F57" i="28" s="1"/>
  <c r="C49" i="28"/>
  <c r="F49" i="28" s="1"/>
  <c r="C41" i="28"/>
  <c r="F41" i="28" s="1"/>
  <c r="C33" i="28"/>
  <c r="F33" i="28" s="1"/>
  <c r="C25" i="28"/>
  <c r="F25" i="28" s="1"/>
  <c r="C17" i="28"/>
  <c r="F17" i="28" s="1"/>
  <c r="C9" i="28"/>
  <c r="F9" i="28" s="1"/>
  <c r="C2" i="28"/>
  <c r="C114" i="28"/>
  <c r="F114" i="28" s="1"/>
  <c r="C106" i="28"/>
  <c r="F106" i="28" s="1"/>
  <c r="C89" i="28"/>
  <c r="F89" i="28" s="1"/>
  <c r="C82" i="28"/>
  <c r="F82" i="28" s="1"/>
  <c r="C81" i="28"/>
  <c r="F81" i="28" s="1"/>
  <c r="C18" i="28"/>
  <c r="F18" i="28" s="1"/>
  <c r="AJ54" i="27"/>
  <c r="AA158" i="27"/>
  <c r="AA28" i="27"/>
  <c r="AA29" i="27" s="1"/>
  <c r="AA54" i="27"/>
  <c r="AH158" i="27"/>
  <c r="X185" i="27"/>
  <c r="X2" i="27"/>
  <c r="X3" i="27" s="1"/>
  <c r="AF2" i="27"/>
  <c r="AF3" i="27" s="1"/>
  <c r="AG28" i="27"/>
  <c r="AG29" i="27" s="1"/>
  <c r="Y80" i="27"/>
  <c r="Z106" i="27"/>
  <c r="AJ132" i="27"/>
  <c r="W158" i="27"/>
  <c r="Y132" i="27"/>
  <c r="AF28" i="27"/>
  <c r="AF29" i="27" s="1"/>
  <c r="AJ106" i="27"/>
  <c r="X132" i="27"/>
  <c r="X80" i="27"/>
  <c r="AJ185" i="27"/>
  <c r="AJ2" i="27"/>
  <c r="AJ3" i="27" s="1"/>
  <c r="Z54" i="27"/>
  <c r="W185" i="27"/>
  <c r="AF80" i="27"/>
  <c r="AI158" i="27"/>
  <c r="Z2" i="27"/>
  <c r="Z3" i="27" s="1"/>
  <c r="AG2" i="27"/>
  <c r="AG3" i="27" s="1"/>
  <c r="AH28" i="27"/>
  <c r="AH29" i="27" s="1"/>
  <c r="AF54" i="27"/>
  <c r="Z80" i="27"/>
  <c r="AF106" i="27"/>
  <c r="Z132" i="27"/>
  <c r="X158" i="27"/>
  <c r="AJ158" i="27"/>
  <c r="Y185" i="27"/>
  <c r="AA106" i="27"/>
  <c r="AA2" i="27"/>
  <c r="AA3" i="27" s="1"/>
  <c r="AH2" i="27"/>
  <c r="AH3" i="27" s="1"/>
  <c r="W28" i="27"/>
  <c r="W29" i="27" s="1"/>
  <c r="AI28" i="27"/>
  <c r="AI29" i="27" s="1"/>
  <c r="AG54" i="27"/>
  <c r="AA80" i="27"/>
  <c r="AG106" i="27"/>
  <c r="AA132" i="27"/>
  <c r="Y158" i="27"/>
  <c r="Z185" i="27"/>
  <c r="AI2" i="27"/>
  <c r="AI3" i="27" s="1"/>
  <c r="X28" i="27"/>
  <c r="X29" i="27" s="1"/>
  <c r="AJ28" i="27"/>
  <c r="AJ29" i="27" s="1"/>
  <c r="AH54" i="27"/>
  <c r="AH80" i="27"/>
  <c r="AH106" i="27"/>
  <c r="AF132" i="27"/>
  <c r="Z158" i="27"/>
  <c r="X106" i="27"/>
  <c r="AA185" i="27"/>
  <c r="Y2" i="27"/>
  <c r="Y3" i="27" s="1"/>
  <c r="Y28" i="27"/>
  <c r="Y29" i="27" s="1"/>
  <c r="W54" i="27"/>
  <c r="AI54" i="27"/>
  <c r="AI80" i="27"/>
  <c r="AI106" i="27"/>
  <c r="AG132" i="27"/>
  <c r="W106" i="27"/>
  <c r="AF185" i="27"/>
  <c r="Z28" i="27"/>
  <c r="Z29" i="27" s="1"/>
  <c r="X54" i="27"/>
  <c r="AJ80" i="27"/>
  <c r="AH132" i="27"/>
  <c r="AF158" i="27"/>
  <c r="AG80" i="27"/>
  <c r="AG185" i="27"/>
  <c r="W2" i="27"/>
  <c r="W3" i="27" s="1"/>
  <c r="Y54" i="27"/>
  <c r="W80" i="27"/>
  <c r="Y106" i="27"/>
  <c r="W132" i="27"/>
  <c r="AI132" i="27"/>
  <c r="AG158" i="27"/>
  <c r="AH185" i="27"/>
  <c r="AI185" i="27"/>
  <c r="G127" i="26"/>
  <c r="G128" i="26" s="1"/>
  <c r="K128" i="26"/>
  <c r="I128" i="26"/>
  <c r="H128" i="26"/>
  <c r="C128" i="26"/>
  <c r="F128" i="26"/>
  <c r="N128" i="26"/>
  <c r="E128" i="26"/>
  <c r="M128" i="26"/>
  <c r="D128" i="26"/>
  <c r="L128" i="26"/>
  <c r="F122" i="25"/>
  <c r="F114" i="25"/>
  <c r="F106" i="25"/>
  <c r="F98" i="25"/>
  <c r="F90" i="25"/>
  <c r="F82" i="25"/>
  <c r="F74" i="25"/>
  <c r="F66" i="25"/>
  <c r="F58" i="25"/>
  <c r="F50" i="25"/>
  <c r="F42" i="25"/>
  <c r="F34" i="25"/>
  <c r="F26" i="25"/>
  <c r="F18" i="25"/>
  <c r="F10" i="25"/>
  <c r="F121" i="25"/>
  <c r="F113" i="25"/>
  <c r="F105" i="25"/>
  <c r="F97" i="25"/>
  <c r="F89" i="25"/>
  <c r="F81" i="25"/>
  <c r="F73" i="25"/>
  <c r="F65" i="25"/>
  <c r="F57" i="25"/>
  <c r="F49" i="25"/>
  <c r="F41" i="25"/>
  <c r="F33" i="25"/>
  <c r="F25" i="25"/>
  <c r="F17" i="25"/>
  <c r="F9" i="25"/>
  <c r="G124" i="25"/>
  <c r="G116" i="25"/>
  <c r="G108" i="25"/>
  <c r="G100" i="25"/>
  <c r="G92" i="25"/>
  <c r="G84" i="25"/>
  <c r="G76" i="25"/>
  <c r="G68" i="25"/>
  <c r="G60" i="25"/>
  <c r="G52" i="25"/>
  <c r="G44" i="25"/>
  <c r="G36" i="25"/>
  <c r="G28" i="25"/>
  <c r="G20" i="25"/>
  <c r="G12" i="25"/>
  <c r="G4" i="25"/>
  <c r="F119" i="25"/>
  <c r="F111" i="25"/>
  <c r="F103" i="25"/>
  <c r="F95" i="25"/>
  <c r="F87" i="25"/>
  <c r="F79" i="25"/>
  <c r="F71" i="25"/>
  <c r="F63" i="25"/>
  <c r="F55" i="25"/>
  <c r="F47" i="25"/>
  <c r="F39" i="25"/>
  <c r="F31" i="25"/>
  <c r="F23" i="25"/>
  <c r="F15" i="25"/>
  <c r="F7" i="25"/>
  <c r="G121" i="25"/>
  <c r="G113" i="25"/>
  <c r="G105" i="25"/>
  <c r="G97" i="25"/>
  <c r="G89" i="25"/>
  <c r="G81" i="25"/>
  <c r="G73" i="25"/>
  <c r="G65" i="25"/>
  <c r="G57" i="25"/>
  <c r="G49" i="25"/>
  <c r="G41" i="25"/>
  <c r="G33" i="25"/>
  <c r="G25" i="25"/>
  <c r="G17" i="25"/>
  <c r="G9" i="25"/>
  <c r="F124" i="25"/>
  <c r="G2" i="25"/>
  <c r="G117" i="25"/>
  <c r="G109" i="25"/>
  <c r="G101" i="25"/>
  <c r="G93" i="25"/>
  <c r="G85" i="25"/>
  <c r="G77" i="25"/>
  <c r="G69" i="25"/>
  <c r="G61" i="25"/>
  <c r="G53" i="25"/>
  <c r="G45" i="25"/>
  <c r="G37" i="25"/>
  <c r="G29" i="25"/>
  <c r="G21" i="25"/>
  <c r="G13" i="25"/>
  <c r="G5" i="25"/>
  <c r="F120" i="25"/>
  <c r="F112" i="25"/>
  <c r="F104" i="25"/>
  <c r="F96" i="25"/>
  <c r="F88" i="25"/>
  <c r="F80" i="25"/>
  <c r="F72" i="25"/>
  <c r="F64" i="25"/>
  <c r="F56" i="25"/>
  <c r="F48" i="25"/>
  <c r="F40" i="25"/>
  <c r="F32" i="25"/>
  <c r="F24" i="25"/>
  <c r="F16" i="25"/>
  <c r="F8" i="25"/>
  <c r="G123" i="25"/>
  <c r="G115" i="25"/>
  <c r="G107" i="25"/>
  <c r="G99" i="25"/>
  <c r="G91" i="25"/>
  <c r="G83" i="25"/>
  <c r="G75" i="25"/>
  <c r="G67" i="25"/>
  <c r="G59" i="25"/>
  <c r="G51" i="25"/>
  <c r="G43" i="25"/>
  <c r="G35" i="25"/>
  <c r="G27" i="25"/>
  <c r="G19" i="25"/>
  <c r="G11" i="25"/>
  <c r="G3" i="25"/>
  <c r="G122" i="25"/>
  <c r="G114" i="25"/>
  <c r="G106" i="25"/>
  <c r="G98" i="25"/>
  <c r="G90" i="25"/>
  <c r="G82" i="25"/>
  <c r="G74" i="25"/>
  <c r="G66" i="25"/>
  <c r="G58" i="25"/>
  <c r="G50" i="25"/>
  <c r="G42" i="25"/>
  <c r="G34" i="25"/>
  <c r="G26" i="25"/>
  <c r="G18" i="25"/>
  <c r="G10" i="25"/>
  <c r="F118" i="25"/>
  <c r="F110" i="25"/>
  <c r="F102" i="25"/>
  <c r="F94" i="25"/>
  <c r="F86" i="25"/>
  <c r="F78" i="25"/>
  <c r="F70" i="25"/>
  <c r="F62" i="25"/>
  <c r="F54" i="25"/>
  <c r="F46" i="25"/>
  <c r="F38" i="25"/>
  <c r="F30" i="25"/>
  <c r="F22" i="25"/>
  <c r="F14" i="25"/>
  <c r="F6" i="25"/>
  <c r="F117" i="25"/>
  <c r="F109" i="25"/>
  <c r="F101" i="25"/>
  <c r="F93" i="25"/>
  <c r="F85" i="25"/>
  <c r="F77" i="25"/>
  <c r="F69" i="25"/>
  <c r="F61" i="25"/>
  <c r="F53" i="25"/>
  <c r="F45" i="25"/>
  <c r="F37" i="25"/>
  <c r="F29" i="25"/>
  <c r="F21" i="25"/>
  <c r="F13" i="25"/>
  <c r="F5" i="25"/>
  <c r="G120" i="25"/>
  <c r="G112" i="25"/>
  <c r="G104" i="25"/>
  <c r="G96" i="25"/>
  <c r="G88" i="25"/>
  <c r="G80" i="25"/>
  <c r="G72" i="25"/>
  <c r="G64" i="25"/>
  <c r="G56" i="25"/>
  <c r="G48" i="25"/>
  <c r="G40" i="25"/>
  <c r="G32" i="25"/>
  <c r="G24" i="25"/>
  <c r="G16" i="25"/>
  <c r="G8" i="25"/>
  <c r="F116" i="25"/>
  <c r="F108" i="25"/>
  <c r="F100" i="25"/>
  <c r="F92" i="25"/>
  <c r="F84" i="25"/>
  <c r="F76" i="25"/>
  <c r="F68" i="25"/>
  <c r="F60" i="25"/>
  <c r="F52" i="25"/>
  <c r="F44" i="25"/>
  <c r="F36" i="25"/>
  <c r="F28" i="25"/>
  <c r="F20" i="25"/>
  <c r="F12" i="25"/>
  <c r="F4" i="25"/>
  <c r="G119" i="25"/>
  <c r="G111" i="25"/>
  <c r="G103" i="25"/>
  <c r="G95" i="25"/>
  <c r="G87" i="25"/>
  <c r="G79" i="25"/>
  <c r="G71" i="25"/>
  <c r="G63" i="25"/>
  <c r="G55" i="25"/>
  <c r="G47" i="25"/>
  <c r="G39" i="25"/>
  <c r="G31" i="25"/>
  <c r="G23" i="25"/>
  <c r="G15" i="25"/>
  <c r="G7" i="25"/>
  <c r="F123" i="25"/>
  <c r="F115" i="25"/>
  <c r="F107" i="25"/>
  <c r="F99" i="25"/>
  <c r="F91" i="25"/>
  <c r="F83" i="25"/>
  <c r="F75" i="25"/>
  <c r="F67" i="25"/>
  <c r="F59" i="25"/>
  <c r="F51" i="25"/>
  <c r="F43" i="25"/>
  <c r="F35" i="25"/>
  <c r="F27" i="25"/>
  <c r="F19" i="25"/>
  <c r="F11" i="25"/>
  <c r="F3" i="25"/>
  <c r="G118" i="25"/>
  <c r="G110" i="25"/>
  <c r="G102" i="25"/>
  <c r="G94" i="25"/>
  <c r="G86" i="25"/>
  <c r="G78" i="25"/>
  <c r="G70" i="25"/>
  <c r="G62" i="25"/>
  <c r="G54" i="25"/>
  <c r="G46" i="25"/>
  <c r="G38" i="25"/>
  <c r="G30" i="25"/>
  <c r="G22" i="25"/>
  <c r="G14" i="25"/>
  <c r="G6" i="25"/>
  <c r="F8" i="14"/>
  <c r="F7" i="14"/>
  <c r="F9" i="14"/>
  <c r="B138" i="16"/>
  <c r="B143" i="16" s="1"/>
  <c r="B157" i="15"/>
  <c r="B166" i="15"/>
  <c r="B158" i="15"/>
  <c r="B167" i="15"/>
  <c r="B151" i="15"/>
  <c r="B159" i="15"/>
  <c r="B168" i="15"/>
  <c r="B152" i="15"/>
  <c r="B160" i="15"/>
  <c r="B169" i="15"/>
  <c r="B153" i="15"/>
  <c r="B162" i="15"/>
  <c r="B170" i="15"/>
  <c r="B154" i="15"/>
  <c r="B163" i="15"/>
  <c r="B171" i="15"/>
  <c r="B155" i="15"/>
  <c r="B164" i="15"/>
  <c r="F5" i="14"/>
  <c r="F3" i="14"/>
  <c r="F4" i="14"/>
  <c r="F6" i="14"/>
  <c r="F2" i="14"/>
  <c r="E10" i="13"/>
  <c r="E9" i="13"/>
  <c r="E3" i="13"/>
  <c r="E11" i="13"/>
  <c r="E8" i="13"/>
  <c r="E7" i="13"/>
  <c r="E2" i="13"/>
  <c r="E5" i="13"/>
  <c r="E6" i="13"/>
  <c r="E4" i="13"/>
  <c r="E12" i="13"/>
  <c r="E4" i="12"/>
  <c r="E2" i="12"/>
  <c r="E3" i="12"/>
  <c r="I118" i="10"/>
  <c r="I110" i="10"/>
  <c r="H78" i="10"/>
  <c r="I78" i="10"/>
  <c r="G70" i="10"/>
  <c r="H70" i="10"/>
  <c r="I70" i="10"/>
  <c r="H118" i="10"/>
  <c r="H110" i="10"/>
  <c r="H102" i="10"/>
  <c r="F94" i="10"/>
  <c r="F86" i="10"/>
  <c r="F62" i="10"/>
  <c r="F54" i="10"/>
  <c r="F46" i="10"/>
  <c r="F38" i="10"/>
  <c r="F30" i="10"/>
  <c r="F22" i="10"/>
  <c r="F14" i="10"/>
  <c r="F6" i="10"/>
  <c r="F2" i="1"/>
  <c r="F5" i="1" s="1"/>
  <c r="F3" i="1"/>
  <c r="F3" i="3"/>
  <c r="F2" i="3"/>
  <c r="F5" i="3"/>
  <c r="C133" i="15"/>
  <c r="F116" i="10"/>
  <c r="F108" i="10"/>
  <c r="F100" i="10"/>
  <c r="F92" i="10"/>
  <c r="F84" i="10"/>
  <c r="F76" i="10"/>
  <c r="F68" i="10"/>
  <c r="F60" i="10"/>
  <c r="F52" i="10"/>
  <c r="F44" i="10"/>
  <c r="F36" i="10"/>
  <c r="F28" i="10"/>
  <c r="F20" i="10"/>
  <c r="F12" i="10"/>
  <c r="F4" i="10"/>
  <c r="F98" i="10"/>
  <c r="F42" i="10"/>
  <c r="F18" i="10"/>
  <c r="F121" i="10"/>
  <c r="F113" i="10"/>
  <c r="F105" i="10"/>
  <c r="F97" i="10"/>
  <c r="F89" i="10"/>
  <c r="F81" i="10"/>
  <c r="F73" i="10"/>
  <c r="F65" i="10"/>
  <c r="F57" i="10"/>
  <c r="F49" i="10"/>
  <c r="F41" i="10"/>
  <c r="F33" i="10"/>
  <c r="F25" i="10"/>
  <c r="F17" i="10"/>
  <c r="F9" i="10"/>
  <c r="F114" i="10"/>
  <c r="F66" i="10"/>
  <c r="F26" i="10"/>
  <c r="F120" i="10"/>
  <c r="F112" i="10"/>
  <c r="F104" i="10"/>
  <c r="F96" i="10"/>
  <c r="F88" i="10"/>
  <c r="F80" i="10"/>
  <c r="F72" i="10"/>
  <c r="F64" i="10"/>
  <c r="F56" i="10"/>
  <c r="F48" i="10"/>
  <c r="F40" i="10"/>
  <c r="F32" i="10"/>
  <c r="F24" i="10"/>
  <c r="F16" i="10"/>
  <c r="F8" i="10"/>
  <c r="F90" i="10"/>
  <c r="F74" i="10"/>
  <c r="F58" i="10"/>
  <c r="F10" i="10"/>
  <c r="F124" i="10"/>
  <c r="F122" i="10"/>
  <c r="F106" i="10"/>
  <c r="F82" i="10"/>
  <c r="F50" i="10"/>
  <c r="F34" i="10"/>
  <c r="F119" i="10"/>
  <c r="F111" i="10"/>
  <c r="F103" i="10"/>
  <c r="F95" i="10"/>
  <c r="F87" i="10"/>
  <c r="F79" i="10"/>
  <c r="F71" i="10"/>
  <c r="F63" i="10"/>
  <c r="F55" i="10"/>
  <c r="F47" i="10"/>
  <c r="F39" i="10"/>
  <c r="F31" i="10"/>
  <c r="F23" i="10"/>
  <c r="F15" i="10"/>
  <c r="F7" i="10"/>
  <c r="F2" i="10"/>
  <c r="F117" i="10"/>
  <c r="F109" i="10"/>
  <c r="F101" i="10"/>
  <c r="F93" i="10"/>
  <c r="F85" i="10"/>
  <c r="F77" i="10"/>
  <c r="F69" i="10"/>
  <c r="F61" i="10"/>
  <c r="F53" i="10"/>
  <c r="F45" i="10"/>
  <c r="F37" i="10"/>
  <c r="F29" i="10"/>
  <c r="F21" i="10"/>
  <c r="F13" i="10"/>
  <c r="F5" i="10"/>
  <c r="F123" i="10"/>
  <c r="F115" i="10"/>
  <c r="F107" i="10"/>
  <c r="F99" i="10"/>
  <c r="F91" i="10"/>
  <c r="F83" i="10"/>
  <c r="F75" i="10"/>
  <c r="F67" i="10"/>
  <c r="F59" i="10"/>
  <c r="F51" i="10"/>
  <c r="F43" i="10"/>
  <c r="F35" i="10"/>
  <c r="F27" i="10"/>
  <c r="F19" i="10"/>
  <c r="F11" i="10"/>
  <c r="F3" i="10"/>
  <c r="D14" i="5" l="1"/>
  <c r="D23" i="5"/>
  <c r="D79" i="5"/>
  <c r="D47" i="5"/>
  <c r="D71" i="5"/>
  <c r="D40" i="5"/>
  <c r="D7" i="5"/>
  <c r="D15" i="5"/>
  <c r="E65" i="5"/>
  <c r="E71" i="5"/>
  <c r="E107" i="5"/>
  <c r="E69" i="5"/>
  <c r="E70" i="5"/>
  <c r="E43" i="5"/>
  <c r="E7" i="5"/>
  <c r="E8" i="5"/>
  <c r="E76" i="5"/>
  <c r="E72" i="5"/>
  <c r="E12" i="5"/>
  <c r="E5" i="5"/>
  <c r="E106" i="5"/>
  <c r="E6" i="5"/>
  <c r="E26" i="5"/>
  <c r="E115" i="5"/>
  <c r="E78" i="5"/>
  <c r="E80" i="5"/>
  <c r="E2" i="5"/>
  <c r="E59" i="5"/>
  <c r="E123" i="5"/>
  <c r="E28" i="5"/>
  <c r="E92" i="5"/>
  <c r="E21" i="5"/>
  <c r="E85" i="5"/>
  <c r="E22" i="5"/>
  <c r="E86" i="5"/>
  <c r="E23" i="5"/>
  <c r="E87" i="5"/>
  <c r="E24" i="5"/>
  <c r="E88" i="5"/>
  <c r="E17" i="5"/>
  <c r="E81" i="5"/>
  <c r="E82" i="5"/>
  <c r="E20" i="5"/>
  <c r="E67" i="5"/>
  <c r="E10" i="5"/>
  <c r="E36" i="5"/>
  <c r="E100" i="5"/>
  <c r="E29" i="5"/>
  <c r="E93" i="5"/>
  <c r="E30" i="5"/>
  <c r="E94" i="5"/>
  <c r="E31" i="5"/>
  <c r="E95" i="5"/>
  <c r="E32" i="5"/>
  <c r="E96" i="5"/>
  <c r="E25" i="5"/>
  <c r="E89" i="5"/>
  <c r="E114" i="5"/>
  <c r="E13" i="5"/>
  <c r="E79" i="5"/>
  <c r="E66" i="5"/>
  <c r="E3" i="5"/>
  <c r="E11" i="5"/>
  <c r="E75" i="5"/>
  <c r="E74" i="5"/>
  <c r="E44" i="5"/>
  <c r="E108" i="5"/>
  <c r="E37" i="5"/>
  <c r="E101" i="5"/>
  <c r="E38" i="5"/>
  <c r="E102" i="5"/>
  <c r="E39" i="5"/>
  <c r="E103" i="5"/>
  <c r="E40" i="5"/>
  <c r="E104" i="5"/>
  <c r="E33" i="5"/>
  <c r="E97" i="5"/>
  <c r="E51" i="5"/>
  <c r="E77" i="5"/>
  <c r="E16" i="5"/>
  <c r="E73" i="5"/>
  <c r="E19" i="5"/>
  <c r="E83" i="5"/>
  <c r="E90" i="5"/>
  <c r="E52" i="5"/>
  <c r="E116" i="5"/>
  <c r="E45" i="5"/>
  <c r="E109" i="5"/>
  <c r="E46" i="5"/>
  <c r="E110" i="5"/>
  <c r="E47" i="5"/>
  <c r="E111" i="5"/>
  <c r="E48" i="5"/>
  <c r="E112" i="5"/>
  <c r="E41" i="5"/>
  <c r="E105" i="5"/>
  <c r="E14" i="5"/>
  <c r="E27" i="5"/>
  <c r="E91" i="5"/>
  <c r="E122" i="5"/>
  <c r="E60" i="5"/>
  <c r="E124" i="5"/>
  <c r="E53" i="5"/>
  <c r="E117" i="5"/>
  <c r="E54" i="5"/>
  <c r="E118" i="5"/>
  <c r="E55" i="5"/>
  <c r="E119" i="5"/>
  <c r="E56" i="5"/>
  <c r="E120" i="5"/>
  <c r="E49" i="5"/>
  <c r="E113" i="5"/>
  <c r="E18" i="5"/>
  <c r="E84" i="5"/>
  <c r="E15" i="5"/>
  <c r="E9" i="5"/>
  <c r="E35" i="5"/>
  <c r="E99" i="5"/>
  <c r="E4" i="5"/>
  <c r="E68" i="5"/>
  <c r="E98" i="5"/>
  <c r="E61" i="5"/>
  <c r="E50" i="5"/>
  <c r="E62" i="5"/>
  <c r="E42" i="5"/>
  <c r="E63" i="5"/>
  <c r="E58" i="5"/>
  <c r="E64" i="5"/>
  <c r="E34" i="5"/>
  <c r="E57" i="5"/>
  <c r="E121" i="5"/>
  <c r="F5" i="35"/>
  <c r="D10" i="28" a="1"/>
  <c r="D10" i="28" s="1"/>
  <c r="D4" i="28" a="1"/>
  <c r="D4" i="28" s="1"/>
  <c r="D11" i="28" a="1"/>
  <c r="D11" i="28" s="1"/>
  <c r="D19" i="28" a="1"/>
  <c r="D19" i="28" s="1"/>
  <c r="D27" i="28" a="1"/>
  <c r="D27" i="28" s="1"/>
  <c r="D35" i="28" a="1"/>
  <c r="D35" i="28" s="1"/>
  <c r="D41" i="28" a="1"/>
  <c r="D41" i="28" s="1"/>
  <c r="D49" i="28" a="1"/>
  <c r="D49" i="28" s="1"/>
  <c r="D57" i="28" a="1"/>
  <c r="D57" i="28" s="1"/>
  <c r="D65" i="28" a="1"/>
  <c r="D65" i="28" s="1"/>
  <c r="D72" i="28" a="1"/>
  <c r="D72" i="28" s="1"/>
  <c r="D80" i="28" a="1"/>
  <c r="D80" i="28" s="1"/>
  <c r="D88" i="28" a="1"/>
  <c r="D88" i="28" s="1"/>
  <c r="D96" i="28" a="1"/>
  <c r="D96" i="28" s="1"/>
  <c r="D103" i="28" a="1"/>
  <c r="D103" i="28" s="1"/>
  <c r="D111" i="28" a="1"/>
  <c r="D111" i="28" s="1"/>
  <c r="D119" i="28" a="1"/>
  <c r="D119" i="28" s="1"/>
  <c r="D12" i="28" a="1"/>
  <c r="D12" i="28" s="1"/>
  <c r="D20" i="28" a="1"/>
  <c r="D20" i="28" s="1"/>
  <c r="D28" i="28" a="1"/>
  <c r="D28" i="28" s="1"/>
  <c r="D36" i="28" a="1"/>
  <c r="D36" i="28" s="1"/>
  <c r="D42" i="28" a="1"/>
  <c r="D42" i="28" s="1"/>
  <c r="D50" i="28" a="1"/>
  <c r="D50" i="28" s="1"/>
  <c r="D58" i="28" a="1"/>
  <c r="D58" i="28" s="1"/>
  <c r="D66" i="28" a="1"/>
  <c r="D66" i="28" s="1"/>
  <c r="D73" i="28" a="1"/>
  <c r="D73" i="28" s="1"/>
  <c r="D81" i="28" a="1"/>
  <c r="D81" i="28" s="1"/>
  <c r="D89" i="28" a="1"/>
  <c r="D89" i="28" s="1"/>
  <c r="D97" i="28" a="1"/>
  <c r="D97" i="28" s="1"/>
  <c r="D104" i="28" a="1"/>
  <c r="D104" i="28" s="1"/>
  <c r="D112" i="28" a="1"/>
  <c r="D112" i="28" s="1"/>
  <c r="D120" i="28" a="1"/>
  <c r="D120" i="28" s="1"/>
  <c r="D13" i="28" a="1"/>
  <c r="D13" i="28" s="1"/>
  <c r="D21" i="28" a="1"/>
  <c r="D21" i="28" s="1"/>
  <c r="D29" i="28" a="1"/>
  <c r="D29" i="28" s="1"/>
  <c r="D37" i="28" a="1"/>
  <c r="D37" i="28" s="1"/>
  <c r="D43" i="28" a="1"/>
  <c r="D43" i="28" s="1"/>
  <c r="D51" i="28" a="1"/>
  <c r="D51" i="28" s="1"/>
  <c r="D59" i="28" a="1"/>
  <c r="D59" i="28" s="1"/>
  <c r="D67" i="28" a="1"/>
  <c r="D67" i="28" s="1"/>
  <c r="D74" i="28" a="1"/>
  <c r="D74" i="28" s="1"/>
  <c r="D82" i="28" a="1"/>
  <c r="D82" i="28" s="1"/>
  <c r="D90" i="28" a="1"/>
  <c r="D90" i="28" s="1"/>
  <c r="D98" i="28" a="1"/>
  <c r="D98" i="28" s="1"/>
  <c r="D105" i="28" a="1"/>
  <c r="D105" i="28" s="1"/>
  <c r="D113" i="28" a="1"/>
  <c r="D113" i="28" s="1"/>
  <c r="D121" i="28" a="1"/>
  <c r="D121" i="28" s="1"/>
  <c r="F2" i="28"/>
  <c r="D14" i="28" a="1"/>
  <c r="D14" i="28" s="1"/>
  <c r="D22" i="28" a="1"/>
  <c r="D22" i="28" s="1"/>
  <c r="D30" i="28" a="1"/>
  <c r="D30" i="28" s="1"/>
  <c r="D38" i="28" a="1"/>
  <c r="D38" i="28" s="1"/>
  <c r="D44" i="28" a="1"/>
  <c r="D44" i="28" s="1"/>
  <c r="D52" i="28" a="1"/>
  <c r="D52" i="28" s="1"/>
  <c r="D60" i="28" a="1"/>
  <c r="D60" i="28" s="1"/>
  <c r="D68" i="28" a="1"/>
  <c r="D68" i="28" s="1"/>
  <c r="D75" i="28" a="1"/>
  <c r="D75" i="28" s="1"/>
  <c r="D83" i="28" a="1"/>
  <c r="D83" i="28" s="1"/>
  <c r="D91" i="28" a="1"/>
  <c r="D91" i="28" s="1"/>
  <c r="D99" i="28" a="1"/>
  <c r="D99" i="28" s="1"/>
  <c r="D106" i="28" a="1"/>
  <c r="D106" i="28" s="1"/>
  <c r="D114" i="28" a="1"/>
  <c r="D114" i="28" s="1"/>
  <c r="D122" i="28" a="1"/>
  <c r="D122" i="28" s="1"/>
  <c r="D15" i="28" a="1"/>
  <c r="D15" i="28" s="1"/>
  <c r="D23" i="28" a="1"/>
  <c r="D23" i="28" s="1"/>
  <c r="D31" i="28" a="1"/>
  <c r="D31" i="28" s="1"/>
  <c r="D45" i="28" a="1"/>
  <c r="D45" i="28" s="1"/>
  <c r="D53" i="28" a="1"/>
  <c r="D53" i="28" s="1"/>
  <c r="D61" i="28" a="1"/>
  <c r="D61" i="28" s="1"/>
  <c r="D69" i="28" a="1"/>
  <c r="D69" i="28" s="1"/>
  <c r="D76" i="28" a="1"/>
  <c r="D76" i="28" s="1"/>
  <c r="D84" i="28" a="1"/>
  <c r="D84" i="28" s="1"/>
  <c r="D92" i="28" a="1"/>
  <c r="D92" i="28" s="1"/>
  <c r="D100" i="28" a="1"/>
  <c r="D100" i="28" s="1"/>
  <c r="D107" i="28" a="1"/>
  <c r="D107" i="28" s="1"/>
  <c r="D115" i="28" a="1"/>
  <c r="D115" i="28" s="1"/>
  <c r="D123" i="28" a="1"/>
  <c r="D123" i="28" s="1"/>
  <c r="D7" i="28" a="1"/>
  <c r="D7" i="28" s="1"/>
  <c r="D16" i="28" a="1"/>
  <c r="D16" i="28" s="1"/>
  <c r="D24" i="28" a="1"/>
  <c r="D24" i="28" s="1"/>
  <c r="D32" i="28" a="1"/>
  <c r="D32" i="28" s="1"/>
  <c r="D39" i="28" a="1"/>
  <c r="D39" i="28" s="1"/>
  <c r="D46" i="28" a="1"/>
  <c r="D46" i="28" s="1"/>
  <c r="D54" i="28" a="1"/>
  <c r="D54" i="28" s="1"/>
  <c r="D62" i="28" a="1"/>
  <c r="D62" i="28" s="1"/>
  <c r="D70" i="28" a="1"/>
  <c r="D70" i="28" s="1"/>
  <c r="D77" i="28" a="1"/>
  <c r="D77" i="28" s="1"/>
  <c r="D85" i="28" a="1"/>
  <c r="D85" i="28" s="1"/>
  <c r="D93" i="28" a="1"/>
  <c r="D93" i="28" s="1"/>
  <c r="D101" i="28" a="1"/>
  <c r="D101" i="28" s="1"/>
  <c r="D108" i="28" a="1"/>
  <c r="D108" i="28" s="1"/>
  <c r="D116" i="28" a="1"/>
  <c r="D116" i="28" s="1"/>
  <c r="D124" i="28" a="1"/>
  <c r="D124" i="28" s="1"/>
  <c r="D8" i="28" a="1"/>
  <c r="D8" i="28" s="1"/>
  <c r="D17" i="28" a="1"/>
  <c r="D17" i="28" s="1"/>
  <c r="D25" i="28" a="1"/>
  <c r="D25" i="28" s="1"/>
  <c r="D33" i="28" a="1"/>
  <c r="D33" i="28" s="1"/>
  <c r="D40" i="28" a="1"/>
  <c r="D40" i="28" s="1"/>
  <c r="D47" i="28" a="1"/>
  <c r="D47" i="28" s="1"/>
  <c r="D55" i="28" a="1"/>
  <c r="D55" i="28" s="1"/>
  <c r="D63" i="28" a="1"/>
  <c r="D63" i="28" s="1"/>
  <c r="D78" i="28" a="1"/>
  <c r="D78" i="28" s="1"/>
  <c r="D86" i="28" a="1"/>
  <c r="D86" i="28" s="1"/>
  <c r="D94" i="28" a="1"/>
  <c r="D94" i="28" s="1"/>
  <c r="D102" i="28" a="1"/>
  <c r="D102" i="28" s="1"/>
  <c r="D109" i="28" a="1"/>
  <c r="D109" i="28" s="1"/>
  <c r="D117" i="28" a="1"/>
  <c r="D117" i="28" s="1"/>
  <c r="D2" i="28" a="1"/>
  <c r="D2" i="28" s="1"/>
  <c r="D9" i="28" a="1"/>
  <c r="D9" i="28" s="1"/>
  <c r="D18" i="28" a="1"/>
  <c r="D18" i="28" s="1"/>
  <c r="D26" i="28" a="1"/>
  <c r="D26" i="28" s="1"/>
  <c r="D34" i="28" a="1"/>
  <c r="D34" i="28" s="1"/>
  <c r="D48" i="28" a="1"/>
  <c r="D48" i="28" s="1"/>
  <c r="D56" i="28" a="1"/>
  <c r="D56" i="28" s="1"/>
  <c r="D64" i="28" a="1"/>
  <c r="D64" i="28" s="1"/>
  <c r="D71" i="28" a="1"/>
  <c r="D71" i="28" s="1"/>
  <c r="D79" i="28" a="1"/>
  <c r="D79" i="28" s="1"/>
  <c r="D87" i="28" a="1"/>
  <c r="D87" i="28" s="1"/>
  <c r="D95" i="28" a="1"/>
  <c r="D95" i="28" s="1"/>
  <c r="D110" i="28" a="1"/>
  <c r="D110" i="28" s="1"/>
  <c r="D118" i="28" a="1"/>
  <c r="D118" i="28" s="1"/>
  <c r="D5" i="28" a="1"/>
  <c r="D5" i="28" s="1"/>
  <c r="D6" i="28" a="1"/>
  <c r="D6" i="28" s="1"/>
  <c r="D3" i="28" a="1"/>
  <c r="D3" i="28" s="1"/>
  <c r="G3" i="20"/>
  <c r="G4" i="20"/>
  <c r="G5" i="20"/>
  <c r="G6" i="20"/>
  <c r="G7" i="20"/>
  <c r="G2" i="20"/>
  <c r="F10" i="14"/>
  <c r="G8" i="14" s="1"/>
  <c r="E14" i="13"/>
  <c r="E5" i="12"/>
  <c r="G106" i="10"/>
  <c r="I106" i="10"/>
  <c r="H106" i="10"/>
  <c r="G114" i="10"/>
  <c r="I114" i="10"/>
  <c r="H114" i="10"/>
  <c r="G108" i="10"/>
  <c r="H108" i="10"/>
  <c r="I108" i="10"/>
  <c r="G101" i="10"/>
  <c r="H101" i="10"/>
  <c r="I101" i="10"/>
  <c r="G124" i="10"/>
  <c r="I124" i="10"/>
  <c r="H124" i="10"/>
  <c r="G122" i="10"/>
  <c r="I122" i="10"/>
  <c r="H122" i="10"/>
  <c r="G104" i="10"/>
  <c r="I104" i="10"/>
  <c r="H104" i="10"/>
  <c r="G116" i="10"/>
  <c r="H116" i="10"/>
  <c r="I116" i="10"/>
  <c r="G103" i="10"/>
  <c r="I103" i="10"/>
  <c r="H103" i="10"/>
  <c r="G107" i="10"/>
  <c r="I107" i="10"/>
  <c r="H107" i="10"/>
  <c r="G109" i="10"/>
  <c r="H109" i="10"/>
  <c r="I109" i="10"/>
  <c r="G111" i="10"/>
  <c r="I111" i="10"/>
  <c r="H111" i="10"/>
  <c r="G115" i="10"/>
  <c r="I115" i="10"/>
  <c r="H115" i="10"/>
  <c r="G117" i="10"/>
  <c r="H117" i="10"/>
  <c r="I117" i="10"/>
  <c r="G119" i="10"/>
  <c r="I119" i="10"/>
  <c r="H119" i="10"/>
  <c r="G112" i="10"/>
  <c r="I112" i="10"/>
  <c r="H112" i="10"/>
  <c r="G123" i="10"/>
  <c r="I123" i="10"/>
  <c r="H123" i="10"/>
  <c r="G120" i="10"/>
  <c r="I120" i="10"/>
  <c r="H120" i="10"/>
  <c r="G105" i="10"/>
  <c r="I105" i="10"/>
  <c r="H105" i="10"/>
  <c r="G113" i="10"/>
  <c r="I113" i="10"/>
  <c r="H113" i="10"/>
  <c r="G121" i="10"/>
  <c r="I121" i="10"/>
  <c r="H121" i="10"/>
  <c r="G89" i="10"/>
  <c r="I89" i="10"/>
  <c r="H89" i="10"/>
  <c r="G86" i="10"/>
  <c r="I86" i="10"/>
  <c r="H86" i="10"/>
  <c r="G97" i="10"/>
  <c r="I97" i="10"/>
  <c r="H97" i="10"/>
  <c r="G94" i="10"/>
  <c r="I94" i="10"/>
  <c r="H94" i="10"/>
  <c r="G84" i="10"/>
  <c r="I84" i="10"/>
  <c r="H84" i="10"/>
  <c r="G90" i="10"/>
  <c r="I90" i="10"/>
  <c r="H90" i="10"/>
  <c r="G92" i="10"/>
  <c r="I92" i="10"/>
  <c r="H92" i="10"/>
  <c r="G83" i="10"/>
  <c r="I83" i="10"/>
  <c r="H83" i="10"/>
  <c r="G79" i="10"/>
  <c r="I79" i="10"/>
  <c r="H79" i="10"/>
  <c r="G82" i="10"/>
  <c r="I82" i="10"/>
  <c r="H82" i="10"/>
  <c r="G100" i="10"/>
  <c r="I100" i="10"/>
  <c r="H100" i="10"/>
  <c r="G85" i="10"/>
  <c r="I85" i="10"/>
  <c r="H85" i="10"/>
  <c r="G87" i="10"/>
  <c r="I87" i="10"/>
  <c r="H87" i="10"/>
  <c r="G80" i="10"/>
  <c r="H80" i="10"/>
  <c r="I80" i="10"/>
  <c r="G91" i="10"/>
  <c r="I91" i="10"/>
  <c r="H91" i="10"/>
  <c r="G93" i="10"/>
  <c r="I93" i="10"/>
  <c r="H93" i="10"/>
  <c r="G95" i="10"/>
  <c r="I95" i="10"/>
  <c r="H95" i="10"/>
  <c r="G88" i="10"/>
  <c r="H88" i="10"/>
  <c r="I88" i="10"/>
  <c r="G99" i="10"/>
  <c r="I99" i="10"/>
  <c r="H99" i="10"/>
  <c r="G96" i="10"/>
  <c r="H96" i="10"/>
  <c r="I96" i="10"/>
  <c r="G81" i="10"/>
  <c r="I81" i="10"/>
  <c r="H81" i="10"/>
  <c r="G98" i="10"/>
  <c r="I98" i="10"/>
  <c r="H98" i="10"/>
  <c r="G76" i="10"/>
  <c r="H76" i="10"/>
  <c r="I76" i="10"/>
  <c r="G74" i="10"/>
  <c r="H74" i="10"/>
  <c r="I74" i="10"/>
  <c r="G72" i="10"/>
  <c r="I72" i="10"/>
  <c r="H72" i="10"/>
  <c r="G71" i="10"/>
  <c r="I71" i="10"/>
  <c r="H71" i="10"/>
  <c r="G77" i="10"/>
  <c r="H77" i="10"/>
  <c r="I77" i="10"/>
  <c r="G75" i="10"/>
  <c r="H75" i="10"/>
  <c r="I75" i="10"/>
  <c r="G73" i="10"/>
  <c r="H73" i="10"/>
  <c r="I73" i="10"/>
  <c r="G60" i="10"/>
  <c r="I60" i="10"/>
  <c r="H60" i="10"/>
  <c r="G68" i="10"/>
  <c r="I68" i="10"/>
  <c r="H68" i="10"/>
  <c r="G55" i="10"/>
  <c r="I55" i="10"/>
  <c r="H55" i="10"/>
  <c r="G58" i="10"/>
  <c r="H58" i="10"/>
  <c r="I58" i="10"/>
  <c r="G59" i="10"/>
  <c r="I59" i="10"/>
  <c r="H59" i="10"/>
  <c r="G61" i="10"/>
  <c r="H61" i="10"/>
  <c r="I61" i="10"/>
  <c r="G63" i="10"/>
  <c r="I63" i="10"/>
  <c r="H63" i="10"/>
  <c r="G56" i="10"/>
  <c r="H56" i="10"/>
  <c r="I56" i="10"/>
  <c r="G62" i="10"/>
  <c r="H62" i="10"/>
  <c r="I62" i="10"/>
  <c r="G67" i="10"/>
  <c r="I67" i="10"/>
  <c r="H67" i="10"/>
  <c r="G69" i="10"/>
  <c r="H69" i="10"/>
  <c r="I69" i="10"/>
  <c r="G64" i="10"/>
  <c r="H64" i="10"/>
  <c r="I64" i="10"/>
  <c r="G66" i="10"/>
  <c r="I66" i="10"/>
  <c r="H66" i="10"/>
  <c r="G57" i="10"/>
  <c r="H57" i="10"/>
  <c r="I57" i="10"/>
  <c r="G65" i="10"/>
  <c r="H65" i="10"/>
  <c r="I65" i="10"/>
  <c r="G44" i="10"/>
  <c r="H44" i="10"/>
  <c r="I44" i="10"/>
  <c r="G31" i="10"/>
  <c r="H31" i="10"/>
  <c r="I31" i="10"/>
  <c r="G42" i="10"/>
  <c r="I42" i="10"/>
  <c r="H42" i="10"/>
  <c r="G52" i="10"/>
  <c r="H52" i="10"/>
  <c r="I52" i="10"/>
  <c r="G54" i="10"/>
  <c r="H54" i="10"/>
  <c r="I54" i="10"/>
  <c r="G35" i="10"/>
  <c r="H35" i="10"/>
  <c r="I35" i="10"/>
  <c r="G37" i="10"/>
  <c r="H37" i="10"/>
  <c r="I37" i="10"/>
  <c r="G39" i="10"/>
  <c r="I39" i="10"/>
  <c r="H39" i="10"/>
  <c r="G32" i="10"/>
  <c r="I32" i="10"/>
  <c r="H32" i="10"/>
  <c r="G43" i="10"/>
  <c r="H43" i="10"/>
  <c r="I43" i="10"/>
  <c r="G45" i="10"/>
  <c r="H45" i="10"/>
  <c r="I45" i="10"/>
  <c r="G47" i="10"/>
  <c r="I47" i="10"/>
  <c r="H47" i="10"/>
  <c r="G40" i="10"/>
  <c r="H40" i="10"/>
  <c r="I40" i="10"/>
  <c r="G46" i="10"/>
  <c r="H46" i="10"/>
  <c r="I46" i="10"/>
  <c r="G51" i="10"/>
  <c r="H51" i="10"/>
  <c r="I51" i="10"/>
  <c r="G48" i="10"/>
  <c r="H48" i="10"/>
  <c r="I48" i="10"/>
  <c r="G34" i="10"/>
  <c r="I34" i="10"/>
  <c r="H34" i="10"/>
  <c r="G41" i="10"/>
  <c r="I41" i="10"/>
  <c r="H41" i="10"/>
  <c r="G53" i="10"/>
  <c r="H53" i="10"/>
  <c r="I53" i="10"/>
  <c r="G33" i="10"/>
  <c r="I33" i="10"/>
  <c r="H33" i="10"/>
  <c r="G50" i="10"/>
  <c r="I50" i="10"/>
  <c r="H50" i="10"/>
  <c r="G49" i="10"/>
  <c r="H49" i="10"/>
  <c r="I49" i="10"/>
  <c r="G30" i="10"/>
  <c r="H30" i="10"/>
  <c r="I30" i="10"/>
  <c r="G36" i="10"/>
  <c r="H36" i="10"/>
  <c r="I36" i="10"/>
  <c r="G38" i="10"/>
  <c r="H38" i="10"/>
  <c r="I38" i="10"/>
  <c r="G26" i="10"/>
  <c r="I26" i="10"/>
  <c r="H26" i="10"/>
  <c r="G11" i="10"/>
  <c r="I11" i="10"/>
  <c r="H11" i="10"/>
  <c r="G13" i="10"/>
  <c r="I13" i="10"/>
  <c r="H13" i="10"/>
  <c r="G15" i="10"/>
  <c r="I15" i="10"/>
  <c r="H15" i="10"/>
  <c r="G8" i="10"/>
  <c r="H8" i="10"/>
  <c r="I8" i="10"/>
  <c r="G7" i="10"/>
  <c r="I7" i="10"/>
  <c r="H7" i="10"/>
  <c r="G23" i="10"/>
  <c r="I23" i="10"/>
  <c r="H23" i="10"/>
  <c r="G9" i="10"/>
  <c r="I9" i="10"/>
  <c r="H9" i="10"/>
  <c r="G5" i="10"/>
  <c r="I5" i="10"/>
  <c r="H5" i="10"/>
  <c r="G19" i="10"/>
  <c r="I19" i="10"/>
  <c r="H19" i="10"/>
  <c r="G16" i="10"/>
  <c r="H16" i="10"/>
  <c r="I16" i="10"/>
  <c r="G27" i="10"/>
  <c r="I27" i="10"/>
  <c r="H27" i="10"/>
  <c r="G29" i="10"/>
  <c r="I29" i="10"/>
  <c r="H29" i="10"/>
  <c r="G24" i="10"/>
  <c r="I24" i="10"/>
  <c r="H24" i="10"/>
  <c r="G17" i="10"/>
  <c r="I17" i="10"/>
  <c r="H17" i="10"/>
  <c r="G28" i="10"/>
  <c r="I28" i="10"/>
  <c r="H28" i="10"/>
  <c r="G21" i="10"/>
  <c r="I21" i="10"/>
  <c r="H21" i="10"/>
  <c r="G25" i="10"/>
  <c r="I25" i="10"/>
  <c r="H25" i="10"/>
  <c r="G6" i="10"/>
  <c r="I6" i="10"/>
  <c r="H6" i="10"/>
  <c r="G18" i="10"/>
  <c r="I18" i="10"/>
  <c r="H18" i="10"/>
  <c r="G10" i="10"/>
  <c r="I10" i="10"/>
  <c r="H10" i="10"/>
  <c r="G12" i="10"/>
  <c r="I12" i="10"/>
  <c r="H12" i="10"/>
  <c r="G14" i="10"/>
  <c r="I14" i="10"/>
  <c r="H14" i="10"/>
  <c r="G20" i="10"/>
  <c r="I20" i="10"/>
  <c r="H20" i="10"/>
  <c r="G22" i="10"/>
  <c r="I22" i="10"/>
  <c r="H22" i="10"/>
  <c r="G4" i="10"/>
  <c r="I4" i="10"/>
  <c r="H4" i="10"/>
  <c r="G3" i="10"/>
  <c r="I3" i="10"/>
  <c r="H3" i="10"/>
  <c r="I2" i="10"/>
  <c r="G2" i="10"/>
  <c r="H2" i="10"/>
  <c r="F6" i="3"/>
  <c r="C143" i="15"/>
  <c r="C138" i="15"/>
  <c r="C142" i="15"/>
  <c r="C130" i="15"/>
  <c r="C134" i="15"/>
  <c r="C131" i="15"/>
  <c r="C129" i="15"/>
  <c r="C140" i="15"/>
  <c r="C139" i="15"/>
  <c r="C141" i="15"/>
  <c r="C137" i="15"/>
  <c r="C146" i="15"/>
  <c r="C136" i="15"/>
  <c r="C144" i="15"/>
  <c r="C145" i="15"/>
  <c r="C135" i="15"/>
  <c r="C132" i="15"/>
  <c r="G5" i="35" l="1"/>
  <c r="G3" i="35"/>
  <c r="G4" i="35"/>
  <c r="G2" i="35"/>
  <c r="G6" i="14"/>
  <c r="G10" i="14"/>
  <c r="G4" i="14"/>
  <c r="G7" i="14"/>
  <c r="G2" i="14"/>
  <c r="G3" i="14"/>
  <c r="G9" i="14"/>
  <c r="G5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AE5CC-7B6A-4554-BE85-496EC9B510AE}" keepAlive="1" name="Query - PROMETEO-Ammissione-Samuele" description="Connessione alla query 'PROMETEO-Ammissione-Samuele' nella cartella di lavoro." type="5" refreshedVersion="8" background="1" saveData="1">
    <dbPr connection="Provider=Microsoft.Mashup.OleDb.1;Data Source=$Workbook$;Location=PROMETEO-Ammissione-Samuele;Extended Properties=&quot;&quot;" command="SELECT * FROM [PROMETEO-Ammissione-Samuele]"/>
  </connection>
  <connection id="2" xr16:uid="{29A52348-A37F-4650-AB51-1ED686633310}" keepAlive="1" name="Query - PROMETEO-DimissioneSamuele_DATA_LABELS_2024-06-25_0749" description="Connection to the 'PROMETEO-DimissioneSamuele_DATA_LABELS_2024-06-25_0749' query in the workbook." type="5" refreshedVersion="8" background="1" saveData="1">
    <dbPr connection="Provider=Microsoft.Mashup.OleDb.1;Data Source=$Workbook$;Location=PROMETEO-DimissioneSamuele_DATA_LABELS_2024-06-25_0749;Extended Properties=&quot;&quot;" command="SELECT * FROM [PROMETEO-DimissioneSamuele_DATA_LABELS_2024-06-25_0749]"/>
  </connection>
  <connection id="3" xr16:uid="{68E37B72-48E2-4FBE-9C17-8D226EEA1EBE}" keepAlive="1" name="Query - PROMETEO-Dimissione-Teleriabilitazione-Samuele" description="Connection to the 'PROMETEO-Dimissione-Teleriabilitazione-Samuele' query in the workbook." type="5" refreshedVersion="8" background="1" saveData="1">
    <dbPr connection="Provider=Microsoft.Mashup.OleDb.1;Data Source=$Workbook$;Location=PROMETEO-Dimissione-Teleriabilitazione-Samuele;Extended Properties=&quot;&quot;" command="SELECT * FROM [PROMETEO-Dimissione-Teleriabilitazione-Samue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<sst xmlns="http://schemas.openxmlformats.org/spreadsheetml/2006/main" count="60983" uniqueCount="880">
  <si>
    <t>Record ID</t>
  </si>
  <si>
    <t>Event Name</t>
  </si>
  <si>
    <t>Inserire centro arruolante:</t>
  </si>
  <si>
    <t>Inserire data di nascita:</t>
  </si>
  <si>
    <t>Inserire sesso:</t>
  </si>
  <si>
    <t>Inserire altezza [cm]:</t>
  </si>
  <si>
    <t>Inserire peso fase acuta [Kg]</t>
  </si>
  <si>
    <t>BMI fase acuta    Campo calcolato, non inserire.</t>
  </si>
  <si>
    <t>Inserire data ammissione acuto:</t>
  </si>
  <si>
    <t>Inserire data dimissione acuto:</t>
  </si>
  <si>
    <t>Durata fase acuta.    Campo calcolato, non inserire.</t>
  </si>
  <si>
    <t>Tipologia struttura per acuti:</t>
  </si>
  <si>
    <t>E' una recidiva?</t>
  </si>
  <si>
    <t>Eziologia scompenso:</t>
  </si>
  <si>
    <t>Trigger scompenso:</t>
  </si>
  <si>
    <t>Presenza di CIED durante scompenso?</t>
  </si>
  <si>
    <t>Complicanze in fase acuta: (choice=Nessuna)</t>
  </si>
  <si>
    <t>Complicanze in fase acuta: (choice=SCA)</t>
  </si>
  <si>
    <t>Complicanze in fase acuta: (choice=FA/flutter atriale)</t>
  </si>
  <si>
    <t>Complicanze in fase acuta: (choice=Bradiaritmie severe)</t>
  </si>
  <si>
    <t>Complicanze in fase acuta: (choice=Danno neurologico tipo 1 (stroke/TIA))</t>
  </si>
  <si>
    <t>Complicanze in fase acuta: (choice=Danno neurologico tipo 2 (alterazione funzioni cognitive/declino intellettivo))</t>
  </si>
  <si>
    <t>Complicanze in fase acuta: (choice=Insufficienza renale acuta o peggioramento IRC)</t>
  </si>
  <si>
    <t>Complicanze in fase acuta: (choice=Insufficienza epatica/pancreatica)</t>
  </si>
  <si>
    <t>Complicanze in fase acuta: (choice=Insufficienza respiratoria acuta)</t>
  </si>
  <si>
    <t>Complicanze in fase acuta: (choice=Anemizzazione richiedente trasfusioni)</t>
  </si>
  <si>
    <t>Complicanze in fase acuta: (choice=Embolizzazione sistemica)</t>
  </si>
  <si>
    <t>Complicanze in fase acuta: (choice=Trombosi venosa profonda)</t>
  </si>
  <si>
    <t>Complicanze in fase acuta: (choice=Embolia polmonare)</t>
  </si>
  <si>
    <t>Complicanze in fase acuta: (choice=Sanguinamenti minori)</t>
  </si>
  <si>
    <t>Complicanze in fase acuta: (choice=Sanguinamenti maggiori)</t>
  </si>
  <si>
    <t>Complicanze in fase acuta: (choice=Infezioni)</t>
  </si>
  <si>
    <t>Complicanze in fase acuta: (choice=Altro)</t>
  </si>
  <si>
    <t>Complicanze in fase acuta: Altro - Specificare</t>
  </si>
  <si>
    <t>Procedure eseguite durante fase acuta: (choice=Coronarografia SMP)</t>
  </si>
  <si>
    <t>Procedure eseguite durante fase acuta: (choice=Rivascolarizzazione coronarica)</t>
  </si>
  <si>
    <t>Procedure eseguite durante fase acuta: (choice=Rivascolarizzazione periferica)</t>
  </si>
  <si>
    <t>Procedure eseguite durante fase acuta: (choice=CVE)</t>
  </si>
  <si>
    <t>Procedure eseguite durante fase acuta: (choice=CVF)</t>
  </si>
  <si>
    <t>Procedure eseguite durante fase acuta: (choice=IABP)</t>
  </si>
  <si>
    <t>Procedure eseguite durante fase acuta: (choice=Infusione inotropi/vasodilatatori)</t>
  </si>
  <si>
    <t>Procedure eseguite durante fase acuta: (choice=SEF)</t>
  </si>
  <si>
    <t>Procedure eseguite durante fase acuta: (choice=RMN cuore)</t>
  </si>
  <si>
    <t>Procedure eseguite durante fase acuta: (choice=CPET)</t>
  </si>
  <si>
    <t>Procedure eseguite durante fase acuta: (choice=O2 terapia)</t>
  </si>
  <si>
    <t>Procedure eseguite durante fase acuta: (choice=NIV)</t>
  </si>
  <si>
    <t>Procedure eseguite durante fase acuta: (choice=Trasfusione)</t>
  </si>
  <si>
    <t>Procedure eseguite durante fase acuta: (choice=Infusione Ferro/Carbossimaltosio)</t>
  </si>
  <si>
    <t>FE peggiore (fase acuta):</t>
  </si>
  <si>
    <t>FE alla dimissione (fase acuta):</t>
  </si>
  <si>
    <t>BNP peggiore (fase acuta):</t>
  </si>
  <si>
    <t>BNP alla dimissione (fase acuta):</t>
  </si>
  <si>
    <t>NTproBNP peggiore (fase acuta):</t>
  </si>
  <si>
    <t>NTproBNP alla dimissione (fase acuta):</t>
  </si>
  <si>
    <t>Strategia eseguita dopo fase acuta: (choice=Follow-up ambulatoriale)</t>
  </si>
  <si>
    <t>Strategia eseguita dopo fase acuta: (choice=Rivascolarizzazione coronarica in elezione)</t>
  </si>
  <si>
    <t>Strategia eseguita dopo fase acuta: (choice=CVE in elezione)</t>
  </si>
  <si>
    <t>Strategia eseguita dopo fase acuta: (choice=CVF in elezione)</t>
  </si>
  <si>
    <t>Strategia eseguita dopo fase acuta: (choice=Impianto di CIED)</t>
  </si>
  <si>
    <t>Strategia eseguita dopo fase acuta: (choice=CCH Valvolare)</t>
  </si>
  <si>
    <t>Strategia eseguita dopo fase acuta: (choice=TAVI)</t>
  </si>
  <si>
    <t>Strategia eseguita dopo fase acuta: (choice=MitraClip)</t>
  </si>
  <si>
    <t>Strategia eseguita dopo fase acuta: (choice=CCM)</t>
  </si>
  <si>
    <t>Strategia eseguita dopo fase acuta: (choice=RMN cuore)</t>
  </si>
  <si>
    <t>Strategia eseguita dopo fase acuta: (choice=SEF)</t>
  </si>
  <si>
    <t>Strategia eseguita dopo fase acuta: (choice=Valutazione a TC)</t>
  </si>
  <si>
    <t>Strategia eseguita dopo fase acuta: (choice=Valutazione a VAD)</t>
  </si>
  <si>
    <t>Strategia eseguita dopo fase acuta: (choice=CPET)</t>
  </si>
  <si>
    <t>Strategia eseguita dopo fase acuta: (choice=Infusione inotropi)</t>
  </si>
  <si>
    <t>Terapia assegnata dopo fase acuta: (choice=Ace-inibitore)</t>
  </si>
  <si>
    <t>Terapia assegnata dopo fase acuta: (choice=Sartano)</t>
  </si>
  <si>
    <t>Terapia assegnata dopo fase acuta: (choice=Beta-bloccante)</t>
  </si>
  <si>
    <t>Terapia assegnata dopo fase acuta: (choice=ARNI)</t>
  </si>
  <si>
    <t>Terapia assegnata dopo fase acuta: (choice=Diuretico PO)</t>
  </si>
  <si>
    <t>Terapia assegnata dopo fase acuta: (choice=Diuretico e.v. (Escluso MRA8))</t>
  </si>
  <si>
    <t>Terapia assegnata dopo fase acuta: (choice=MRA)</t>
  </si>
  <si>
    <t>Terapia assegnata dopo fase acuta: (choice=Ivabradina)</t>
  </si>
  <si>
    <t>Terapia assegnata dopo fase acuta: (choice=Antiaritmico)</t>
  </si>
  <si>
    <t>Terapia assegnata dopo fase acuta: (choice=Digitale)</t>
  </si>
  <si>
    <t>Terapia assegnata dopo fase acuta: (choice=SGLT2i)</t>
  </si>
  <si>
    <t>Terapia assegnata dopo fase acuta: (choice=GLP1-RA)</t>
  </si>
  <si>
    <t>Terapia assegnata dopo fase acuta: (choice=Statina)</t>
  </si>
  <si>
    <t>Terapia assegnata dopo fase acuta: (choice=Ezetimibe)</t>
  </si>
  <si>
    <t>Terapia assegnata dopo fase acuta: (choice=Antiaggregante mono)</t>
  </si>
  <si>
    <t>Terapia assegnata dopo fase acuta: (choice=DAPT)</t>
  </si>
  <si>
    <t>Terapia assegnata dopo fase acuta: (choice=Anticoagulante)</t>
  </si>
  <si>
    <t>Terapia assegnata dopo fase acuta: (choice=PCSK9i)</t>
  </si>
  <si>
    <t>Terapia assegnata dopo fase acuta: (choice=PUFA n-3)</t>
  </si>
  <si>
    <t>Terapia assegnata dopo fase acuta: (choice=Amine e.v)</t>
  </si>
  <si>
    <t>Terapia assegnata dopo fase acuta: (choice=Vasodilatatore e.v.)</t>
  </si>
  <si>
    <t>Terapia assegnata dopo fase acuta: (choice=Correzione marziale per os)</t>
  </si>
  <si>
    <t>Terapia assegnata dopo fase acuta: (choice=Nitrati)</t>
  </si>
  <si>
    <t>Terapia assegnata dopo fase acuta: (choice=Ranolazina)</t>
  </si>
  <si>
    <t>Terapia assegnata dopo fase acuta: (choice=Insulina)</t>
  </si>
  <si>
    <t>Terapia assegnata dopo fase acuta: (choice=Antidiabetici orali)</t>
  </si>
  <si>
    <t>Terapia assegnata dopo fase acuta: (choice=Antidepressivi)</t>
  </si>
  <si>
    <t>Terapia assegnata dopo fase acuta: (choice=Terapia antalgica)</t>
  </si>
  <si>
    <t>Uso di Ace-Inibitore?</t>
  </si>
  <si>
    <t>Inserire molecola Ace-Inibitore [testo]:</t>
  </si>
  <si>
    <t>Inserire dosaggio Ace-Inibitore [mg/die]:</t>
  </si>
  <si>
    <t>Uso di Sartano?</t>
  </si>
  <si>
    <t>Inserire molecola Sartano [testo]:</t>
  </si>
  <si>
    <t>Inserire dosaggio Sartano [mg/die]:</t>
  </si>
  <si>
    <t>Uso di Beta-Bloccanti?</t>
  </si>
  <si>
    <t>Inserire molecola Beta-Bloccanti [testo]:</t>
  </si>
  <si>
    <t>Inserire dosaggio Beta-Bloccanti [mg/die]:</t>
  </si>
  <si>
    <t>Uso di ARNI?</t>
  </si>
  <si>
    <t>Inserire molecola ARNI [testo]:</t>
  </si>
  <si>
    <t>Inserire dosaggio ARNI [mg/die]:</t>
  </si>
  <si>
    <t>Uso di MRA?</t>
  </si>
  <si>
    <t>Inserire molecola MRA [testo]:</t>
  </si>
  <si>
    <t>Inserire dosaggio MRA [mg/die]:</t>
  </si>
  <si>
    <t>Uso di SGLT2i?</t>
  </si>
  <si>
    <t>Inserire molecola SGLT2i [testo]:</t>
  </si>
  <si>
    <t>Inserire dosaggio SGLT2i [mg/die]:</t>
  </si>
  <si>
    <t>Diuretico PO (choice=No)</t>
  </si>
  <si>
    <t>Diuretico PO (choice=Yes)</t>
  </si>
  <si>
    <t>Diuretico e.v. (choice=No)</t>
  </si>
  <si>
    <t>Diuretico e.v. (choice=Yes)</t>
  </si>
  <si>
    <t>Ivabradina (choice=No)</t>
  </si>
  <si>
    <t>Ivabradina (choice=Yes)</t>
  </si>
  <si>
    <t>Antiaritimico (choice=No)</t>
  </si>
  <si>
    <t>Antiaritimico (choice=Yes)</t>
  </si>
  <si>
    <t>Digitale (choice=No)</t>
  </si>
  <si>
    <t>Digitale (choice=Yes)</t>
  </si>
  <si>
    <t>GLP1 RA (choice=No)</t>
  </si>
  <si>
    <t>GLP1 RA (choice=Yes)</t>
  </si>
  <si>
    <t>Statina (choice=No)</t>
  </si>
  <si>
    <t>Statina (choice=Yes)</t>
  </si>
  <si>
    <t>Ezetimibe (choice=No)</t>
  </si>
  <si>
    <t>Ezetimibe (choice=Yes)</t>
  </si>
  <si>
    <t>Antiaggregante (choice=No)</t>
  </si>
  <si>
    <t>Antiaggregante (choice=Yes)</t>
  </si>
  <si>
    <t>DAPT (choice=No)</t>
  </si>
  <si>
    <t>DAPT (choice=Yes)</t>
  </si>
  <si>
    <t>Anticoagulante (choice=No)</t>
  </si>
  <si>
    <t>Anticoagulante (choice=Yes)</t>
  </si>
  <si>
    <t>PCSK9i (choice=No)</t>
  </si>
  <si>
    <t>PCSK9i (choice=Yes)</t>
  </si>
  <si>
    <t>Amine e.v. (choice=No)</t>
  </si>
  <si>
    <t>Amine e.v. (choice=Yes)</t>
  </si>
  <si>
    <t>Vasodilatatore (choice=No)</t>
  </si>
  <si>
    <t>Vasodilatatore (choice=Yes)</t>
  </si>
  <si>
    <t>Correzione marziale os (choice=No)</t>
  </si>
  <si>
    <t>Correzione marziale os (choice=Yes)</t>
  </si>
  <si>
    <t>Nitrati (choice=No)</t>
  </si>
  <si>
    <t>Nitrati (choice=Yes)</t>
  </si>
  <si>
    <t>Ranolazina (choice=No)</t>
  </si>
  <si>
    <t>Ranolazina (choice=Yes)</t>
  </si>
  <si>
    <t>Insulina (choice=No)</t>
  </si>
  <si>
    <t>Insulina (choice=Yes)</t>
  </si>
  <si>
    <t>Antidiabetici orali (choice=No)</t>
  </si>
  <si>
    <t>Antidiabetici orali (choice=Yes)</t>
  </si>
  <si>
    <t>Antidepressivi (choice=No)</t>
  </si>
  <si>
    <t>Antidepressivi (choice=Yes)</t>
  </si>
  <si>
    <t>Terapia antalgica (choice=No)</t>
  </si>
  <si>
    <t>Terapia antalgica (choice=Yes)</t>
  </si>
  <si>
    <t>Inserire molecola Diuretico [testo]:</t>
  </si>
  <si>
    <t>Inserire dosaggio Diuretico [mg/die]:</t>
  </si>
  <si>
    <t>Inserire dosaggio Ivabradina [mg/die]:</t>
  </si>
  <si>
    <t>Inserire molecola Digitale [testo]:</t>
  </si>
  <si>
    <t>Inserire dosaggio Digitale [mg/die]:</t>
  </si>
  <si>
    <t>Complete?</t>
  </si>
  <si>
    <t>Inserire data ammissione percorso riabilitativo:</t>
  </si>
  <si>
    <t>Setting attivati durante percorso riabilitativo: (choice=Degenza ordinaria)</t>
  </si>
  <si>
    <t>Setting attivati durante percorso riabilitativo: (choice=DH/MAC)</t>
  </si>
  <si>
    <t>Setting attivati durante percorso riabilitativo: (choice=Ambulatoriale semplice)</t>
  </si>
  <si>
    <t>Classe NYHA:</t>
  </si>
  <si>
    <t>Inserire ritmo:</t>
  </si>
  <si>
    <t>Inserire durata QRS [ms]</t>
  </si>
  <si>
    <t>Inserire pressione arteriosa sistolica:</t>
  </si>
  <si>
    <t>Inserire pressione arteriosa diastolica:</t>
  </si>
  <si>
    <t>Inserire BNP:</t>
  </si>
  <si>
    <t>Inserire NTproBNP:</t>
  </si>
  <si>
    <t>Inserire peso:</t>
  </si>
  <si>
    <t>BMI:    Attenzione, campo calcolato non inserire.</t>
  </si>
  <si>
    <t>Inserire circonferenza vita:</t>
  </si>
  <si>
    <t>Inserire Hb:</t>
  </si>
  <si>
    <t>Inserire HbA1c:</t>
  </si>
  <si>
    <t>Inserire FG:</t>
  </si>
  <si>
    <t>Inserire colesterolo totale:</t>
  </si>
  <si>
    <t>Inserire colesterolo HDL:</t>
  </si>
  <si>
    <t>Inserire colesterolo LDL:</t>
  </si>
  <si>
    <t>Inserire trigliceridi:</t>
  </si>
  <si>
    <t>Inserire uricemia:</t>
  </si>
  <si>
    <t>Inserire filtrato glomerulare:</t>
  </si>
  <si>
    <t>Inserire siederemia:</t>
  </si>
  <si>
    <t>Inserire ferritina:</t>
  </si>
  <si>
    <t>Inserire sat. transferrina:</t>
  </si>
  <si>
    <t>Inserire proteine sieriche:</t>
  </si>
  <si>
    <t>Inserire albumine sieriche:</t>
  </si>
  <si>
    <t>Inserire AST:</t>
  </si>
  <si>
    <t>Inserire ALT:</t>
  </si>
  <si>
    <t>Inserire sodio:</t>
  </si>
  <si>
    <t>Inserire potassio:</t>
  </si>
  <si>
    <t>Inserire comorbidità:   (choice=Nessuna)</t>
  </si>
  <si>
    <t>Inserire comorbidità:   (choice=Pregressa SCA)</t>
  </si>
  <si>
    <t>Inserire comorbidità:   (choice=Pregressa rivascolarizzazione coronarica)</t>
  </si>
  <si>
    <t>Inserire comorbidità:   (choice=Pregressa CCH valvolare)</t>
  </si>
  <si>
    <t>Inserire comorbidità:   (choice=AOCP arti inferiori)</t>
  </si>
  <si>
    <t>Inserire comorbidità:   (choice=FA permanente/parossistica)</t>
  </si>
  <si>
    <t>Inserire comorbidità:   (choice=Pregresso TIA)</t>
  </si>
  <si>
    <t>Inserire comorbidità:   (choice=Pregresso stroke)</t>
  </si>
  <si>
    <t>Inserire comorbidità:   (choice=Pregressa TVP)</t>
  </si>
  <si>
    <t>Inserire comorbidità:   (choice=Pregressa EP)</t>
  </si>
  <si>
    <t>Inserire comorbidità:   (choice=Vasculopatia TSA)</t>
  </si>
  <si>
    <t>Inserire comorbidità:   (choice=BPCO/Insufficienza respiratoria cronica)</t>
  </si>
  <si>
    <t>Inserire comorbidità:   (choice=Insufficienza renale cronica)</t>
  </si>
  <si>
    <t>Inserire comorbidità:   (choice=Disturbi del sonno)</t>
  </si>
  <si>
    <t>Inserire comorbidità:   (choice=Anemia cronica)</t>
  </si>
  <si>
    <t>Inserire comorbidità:   (choice=Epatopatia cronica)</t>
  </si>
  <si>
    <t>Inserire comorbidità:   (choice=Neurologiche: deficit cognitivi)</t>
  </si>
  <si>
    <t>Inserire comorbidità:   (choice=Patologia gastroesofagea)</t>
  </si>
  <si>
    <t>Inserire comorbidità:   (choice=Patologie oncologiche)</t>
  </si>
  <si>
    <t>Inserire comorbidità:   (choice=Patologie ortopediche/osteoarticolari/reumaticoimmunitarie)</t>
  </si>
  <si>
    <t>Inserire comorbidità:   (choice=Sepsi)</t>
  </si>
  <si>
    <t>Inserire comorbidità:   (choice=COVID maggiore)</t>
  </si>
  <si>
    <t>Inserire comorbidità:   (choice=Altro)</t>
  </si>
  <si>
    <t>Inserire comorbidità: Altro - Specificare</t>
  </si>
  <si>
    <t>Inserire Fattori di Rischio:   (choice=Fumatore attivo)</t>
  </si>
  <si>
    <t>Inserire Fattori di Rischio:   (choice=Ex fumatore)</t>
  </si>
  <si>
    <t>Inserire Fattori di Rischio:   (choice=Ipertensione arteriosa)</t>
  </si>
  <si>
    <t>Inserire Fattori di Rischio:   (choice=Ipercolesterolemia)</t>
  </si>
  <si>
    <t>Inserire Fattori di Rischio:   (choice=Ipertrigliceridemia)</t>
  </si>
  <si>
    <t>Inserire Fattori di Rischio:   (choice=Diabete Tipo 1)</t>
  </si>
  <si>
    <t>Inserire Fattori di Rischio:   (choice=Diabete Tipo 2)</t>
  </si>
  <si>
    <t>Inserire Fattori di Rischio:   (choice=Iperuricemia)</t>
  </si>
  <si>
    <t>Inserire Fattori di Rischio:   (choice=Obesità)</t>
  </si>
  <si>
    <t>Inserire Fattori di Rischio:   (choice=Ridotta attività fisica)</t>
  </si>
  <si>
    <t>Inserire Fattori di Rischio:   (choice=Cattive abitudini alimentari)</t>
  </si>
  <si>
    <t>Inserire Fattori di Rischio:   (choice=Potus)</t>
  </si>
  <si>
    <t>Inserire Fattori di Rischio:   (choice=Fattori psicosociali)</t>
  </si>
  <si>
    <t>Presenza di protesi mitralica</t>
  </si>
  <si>
    <t>Presenza di protesi aortica</t>
  </si>
  <si>
    <t xml:space="preserve">Inserire FEVS:  </t>
  </si>
  <si>
    <t xml:space="preserve">Inserire VTD VS indicizzato:  </t>
  </si>
  <si>
    <t xml:space="preserve">Inserire E/e:  </t>
  </si>
  <si>
    <t xml:space="preserve">Inserire grado IM:  </t>
  </si>
  <si>
    <t xml:space="preserve">Inserire PAP (comprensivo di PAD):  </t>
  </si>
  <si>
    <t xml:space="preserve">Inserire VCI:    </t>
  </si>
  <si>
    <t xml:space="preserve">Inserire VO2p:  </t>
  </si>
  <si>
    <t xml:space="preserve">Inserire VO2 picco (%):  </t>
  </si>
  <si>
    <t xml:space="preserve">Inserire RQ picco:  </t>
  </si>
  <si>
    <t xml:space="preserve">Inserire VO2 a VT1 (se VT1 è stato raggiunto):  </t>
  </si>
  <si>
    <t xml:space="preserve">Inserire VO2 a VT2 (se VT2 è stato raggiunto):  </t>
  </si>
  <si>
    <t xml:space="preserve">Inserire W picco:  </t>
  </si>
  <si>
    <t xml:space="preserve">Inserire Fc picco:  </t>
  </si>
  <si>
    <t xml:space="preserve">Inserire VE/VCO2 slope:  </t>
  </si>
  <si>
    <t xml:space="preserve">Inserire VE/VCO2 slope dopo soglia anaerobica:  </t>
  </si>
  <si>
    <t xml:space="preserve">Inserire VO2/work:  </t>
  </si>
  <si>
    <t>Presenza pattern oscillatorio?</t>
  </si>
  <si>
    <t>Presenza limitazione cardiogena?</t>
  </si>
  <si>
    <t>Presenza limitazione ventilatoria?</t>
  </si>
  <si>
    <t>Presenza limitazione vascolare/polmonare?</t>
  </si>
  <si>
    <t>Presenza limitazione periferica?</t>
  </si>
  <si>
    <t>Presenza sintomi durante la prova?</t>
  </si>
  <si>
    <t>Presenza alterazioni ECG ischemiche?</t>
  </si>
  <si>
    <t>Presenza aritmie?</t>
  </si>
  <si>
    <t>Presenza risposta ipertensiva?</t>
  </si>
  <si>
    <t>Inserire W picco:  _1</t>
  </si>
  <si>
    <t>Inserire Fc picco:  _2</t>
  </si>
  <si>
    <t>Presenza sintomi durante la prova?_3</t>
  </si>
  <si>
    <t>Presenza alterazioni ECG ischemiche?_4</t>
  </si>
  <si>
    <t>Presenza aritmie?_5</t>
  </si>
  <si>
    <t>Presenza risposta ipertensiva?_6</t>
  </si>
  <si>
    <t>Modalità di svolgimento</t>
  </si>
  <si>
    <t>Inserire RQ max:</t>
  </si>
  <si>
    <t>Inserire VO2 max:</t>
  </si>
  <si>
    <t>Inserire W picco:</t>
  </si>
  <si>
    <t>Inserire Fc max:</t>
  </si>
  <si>
    <t>Inserire VE/VCO2 slope:</t>
  </si>
  <si>
    <t>Inserire VE/VCO2 slope dopo soglia anaerobica:</t>
  </si>
  <si>
    <t>Inserire VO2 a VT1 (se VT1 è stato raggiunto):  _7</t>
  </si>
  <si>
    <t>Inserire punteggio 30STS (30-s sit-to-stand) test:</t>
  </si>
  <si>
    <t>Inserire distanza percorsa [m]:</t>
  </si>
  <si>
    <t>Inserire distanza percorsa (% pred):</t>
  </si>
  <si>
    <t>Inserire Fc max:_8</t>
  </si>
  <si>
    <t>Inserire BORG CR-10 max:</t>
  </si>
  <si>
    <t>Inserire SaO2 minima:</t>
  </si>
  <si>
    <t>Uso di ausilio</t>
  </si>
  <si>
    <t>Inserire punteggio SPPB:</t>
  </si>
  <si>
    <t>Inserire MIP:</t>
  </si>
  <si>
    <t>Inserire MEP:</t>
  </si>
  <si>
    <t>1) Mi sento agitato e teso</t>
  </si>
  <si>
    <t>2) Le cose che un tempo mi piacevano, ora mi piacciono</t>
  </si>
  <si>
    <t>3) Provo un sentimento di apprensione, come se dovesse succedere qualcosa di terribile</t>
  </si>
  <si>
    <t>4) Riesco a ridere e vedere il lato divertente delle cose</t>
  </si>
  <si>
    <t>5) Mi passano per la mente pensieri preoccupanti</t>
  </si>
  <si>
    <t>6) Mi sento di buon umore</t>
  </si>
  <si>
    <t>7) Riesco a sedermi e a rilassarmi</t>
  </si>
  <si>
    <t>8) Mi sento rallentato</t>
  </si>
  <si>
    <t>9) Provo un sentimento simile alla paura, come un senso di tensione allo stomaco</t>
  </si>
  <si>
    <t>10) Non curo più il mio aspetto fisico</t>
  </si>
  <si>
    <t>11) Mi sento irrequieto e incapace di stare fermo</t>
  </si>
  <si>
    <t>12) Pregusto con piacere le cose</t>
  </si>
  <si>
    <t>13) Provo delle sensazioni improvvise di panico</t>
  </si>
  <si>
    <t>14) Provo piacere leggendo un libro, oppure seguendo una trasmissione alla radio o alla TV</t>
  </si>
  <si>
    <t>Totale HADS-ansia calcolato    Attenzione: NON compilare questo campo, verrà calcolato automaticamente</t>
  </si>
  <si>
    <t>Livello corrispondente HADS ansia    1. Caso normale  2. Caso lieve  3. Caso moderato  4, Caso grave    Attenzione: NON compilare questo campo, verrà calcolato automaticamente</t>
  </si>
  <si>
    <t>Totale HADS-depressione calcolato    Attenzione: NON compilare questo campo, verrà calcolato automaticamente</t>
  </si>
  <si>
    <t>Livello corrispondente HADS depressione    1. Normale  2. Disturbo lieve  3. Disturbo moderato  4. Disturbo grave    Attenzione: NON compilare questo campo, verrà calcolato automaticamente</t>
  </si>
  <si>
    <t>Inserire punteggio Barthel:</t>
  </si>
  <si>
    <t>Inserire punteggio Barthel dispnea:</t>
  </si>
  <si>
    <t>Inserire punteggio RCS:</t>
  </si>
  <si>
    <t>Perdita di peso?</t>
  </si>
  <si>
    <t>Storia di cadute?</t>
  </si>
  <si>
    <t>Riduzione di ADL?</t>
  </si>
  <si>
    <t>Alterazione equilibri?</t>
  </si>
  <si>
    <t>Disturbi cognitivi/demenza/depressione?</t>
  </si>
  <si>
    <t xml:space="preserve">Vive solo/no supporto sociale/istituzionalizzazione?  </t>
  </si>
  <si>
    <t>ECT (choice=No)</t>
  </si>
  <si>
    <t>ECT (choice=Yes)</t>
  </si>
  <si>
    <t>HIIT (choice=No)</t>
  </si>
  <si>
    <t>HIIT (choice=Yes)</t>
  </si>
  <si>
    <t>MIIT (choice=No)</t>
  </si>
  <si>
    <t>MIIT (choice=Yes)</t>
  </si>
  <si>
    <t>RT (choice=No)</t>
  </si>
  <si>
    <t>RT (choice=Yes)</t>
  </si>
  <si>
    <t>Complementare (choice=No)</t>
  </si>
  <si>
    <t>Complementare (choice=Yes)</t>
  </si>
  <si>
    <t>IMT (choice=No)</t>
  </si>
  <si>
    <t>IMT (choice=Yes)</t>
  </si>
  <si>
    <t>Indicare intensità training aerobico:</t>
  </si>
  <si>
    <t>Indicare intensità training di forza ottimizzata secondo %1-RM:</t>
  </si>
  <si>
    <t>Indicare intensità training di forza OMNI-RES:</t>
  </si>
  <si>
    <t>Complete?_9</t>
  </si>
  <si>
    <t xml:space="preserve">Ammissione </t>
  </si>
  <si>
    <t>IRCCS Don Gnocchi ONLUS</t>
  </si>
  <si>
    <t>Male</t>
  </si>
  <si>
    <t>Cardiologia</t>
  </si>
  <si>
    <t>Yes</t>
  </si>
  <si>
    <t>CAD</t>
  </si>
  <si>
    <t>Ischemia acuta</t>
  </si>
  <si>
    <t>ICD</t>
  </si>
  <si>
    <t>Checked</t>
  </si>
  <si>
    <t>Unchecked</t>
  </si>
  <si>
    <t/>
  </si>
  <si>
    <t>No</t>
  </si>
  <si>
    <t>valsartan</t>
  </si>
  <si>
    <t>bisoprololo</t>
  </si>
  <si>
    <t>canrenone</t>
  </si>
  <si>
    <t>furosemide</t>
  </si>
  <si>
    <t>Complete</t>
  </si>
  <si>
    <t>II</t>
  </si>
  <si>
    <t>Sinusale</t>
  </si>
  <si>
    <t>Lieve</t>
  </si>
  <si>
    <t>Non dilatata e collassabile</t>
  </si>
  <si>
    <t>Quasi sempre</t>
  </si>
  <si>
    <t>Nello stesso modo</t>
  </si>
  <si>
    <t>Sicuramente e in modo intenso</t>
  </si>
  <si>
    <t>Come ho sempre fatto</t>
  </si>
  <si>
    <t>A volte, non troppo spesso</t>
  </si>
  <si>
    <t>Sempre</t>
  </si>
  <si>
    <t>Qualche volta</t>
  </si>
  <si>
    <t>Molto spesso</t>
  </si>
  <si>
    <t>Me ne curo come al solito</t>
  </si>
  <si>
    <t>Moltissimo</t>
  </si>
  <si>
    <t>Non molto spesso</t>
  </si>
  <si>
    <t>Spesso</t>
  </si>
  <si>
    <t>Moderata</t>
  </si>
  <si>
    <t>Female</t>
  </si>
  <si>
    <t>CMP</t>
  </si>
  <si>
    <t>Altro</t>
  </si>
  <si>
    <t>Nessuno</t>
  </si>
  <si>
    <t>Incomplete</t>
  </si>
  <si>
    <t>III</t>
  </si>
  <si>
    <t>Meno di prima</t>
  </si>
  <si>
    <t>Un po', ma non da preoccuparmene</t>
  </si>
  <si>
    <t>Molto meno di un tempo</t>
  </si>
  <si>
    <t>Forse me ne curo di meno</t>
  </si>
  <si>
    <t>Poco</t>
  </si>
  <si>
    <t>Mai</t>
  </si>
  <si>
    <t>Aritmia</t>
  </si>
  <si>
    <t>Assente</t>
  </si>
  <si>
    <t>Per niente</t>
  </si>
  <si>
    <t>Solo ogni tanto</t>
  </si>
  <si>
    <t>ASST Crema</t>
  </si>
  <si>
    <t>Malattie metaboliche</t>
  </si>
  <si>
    <t>Dapagliflozin</t>
  </si>
  <si>
    <t>Furosemide</t>
  </si>
  <si>
    <t>Medicina Interna</t>
  </si>
  <si>
    <t>Malattie infettive</t>
  </si>
  <si>
    <t>BPCO riacutizzata/insufficienza respiratoria acuta</t>
  </si>
  <si>
    <t>Bisoprololo</t>
  </si>
  <si>
    <t>Canrenone</t>
  </si>
  <si>
    <t>FA</t>
  </si>
  <si>
    <t>0steoporosi</t>
  </si>
  <si>
    <t>Nessuno/Non definibile</t>
  </si>
  <si>
    <t>aldactone</t>
  </si>
  <si>
    <t>dapaglifozin</t>
  </si>
  <si>
    <t>lasix</t>
  </si>
  <si>
    <t>pregressa asportazione cisti mascellare</t>
  </si>
  <si>
    <t>Abbastanza spesso</t>
  </si>
  <si>
    <t>CCH</t>
  </si>
  <si>
    <t>Canrenoato di potassio</t>
  </si>
  <si>
    <t>Spironolattone</t>
  </si>
  <si>
    <t>CRT-P</t>
  </si>
  <si>
    <t>PM-guidato</t>
  </si>
  <si>
    <t>metoprololo</t>
  </si>
  <si>
    <t>Un po' meno di un tempo</t>
  </si>
  <si>
    <t>Raramente</t>
  </si>
  <si>
    <t>Completamente</t>
  </si>
  <si>
    <t>Molto raramente</t>
  </si>
  <si>
    <t>entresto</t>
  </si>
  <si>
    <t xml:space="preserve">canrenone e furosemide </t>
  </si>
  <si>
    <t>IV</t>
  </si>
  <si>
    <t>Si, ma in modo non troppo intenso</t>
  </si>
  <si>
    <t>sacubril/valsartan</t>
  </si>
  <si>
    <t>spironolattone</t>
  </si>
  <si>
    <t>rettocolite ulcerosa</t>
  </si>
  <si>
    <t>empaglifozin</t>
  </si>
  <si>
    <t>Quasi per niente</t>
  </si>
  <si>
    <t>Abbastanza</t>
  </si>
  <si>
    <t>Empagliflozin</t>
  </si>
  <si>
    <t>sacubitril/valsartan</t>
  </si>
  <si>
    <t>infezione cronica da HBV a bassa replica senza danno epatico</t>
  </si>
  <si>
    <t>Entresto 24/26</t>
  </si>
  <si>
    <t>Entresto 97/103</t>
  </si>
  <si>
    <t>Dilatata e non collassabile</t>
  </si>
  <si>
    <t>Valvulopatia</t>
  </si>
  <si>
    <t>I</t>
  </si>
  <si>
    <t>tonsillectomia e appendicectomia</t>
  </si>
  <si>
    <t>Zofenopril</t>
  </si>
  <si>
    <t>bronchite cronica</t>
  </si>
  <si>
    <t>losartan</t>
  </si>
  <si>
    <t>Intervento chirurgico</t>
  </si>
  <si>
    <t>ipotiroidismo</t>
  </si>
  <si>
    <t>Metolazone</t>
  </si>
  <si>
    <t>Valsartan</t>
  </si>
  <si>
    <t>Ramipril</t>
  </si>
  <si>
    <t>Infezione</t>
  </si>
  <si>
    <t>Nebivololo</t>
  </si>
  <si>
    <t>epilessia</t>
  </si>
  <si>
    <t>empaglifon</t>
  </si>
  <si>
    <t>note ansioso-depressive</t>
  </si>
  <si>
    <t>Cardiopatia congenita</t>
  </si>
  <si>
    <t>CRT-D</t>
  </si>
  <si>
    <t>safenectomia e neuroma di Morton</t>
  </si>
  <si>
    <t>Non me ne curo abbastanza</t>
  </si>
  <si>
    <t xml:space="preserve">nodulo polmonare in follow-up, rinosettoplastica, emorroidectomia </t>
  </si>
  <si>
    <t>Gotta acuta</t>
  </si>
  <si>
    <t>Ipertensione</t>
  </si>
  <si>
    <t>pioedema gangrenoso</t>
  </si>
  <si>
    <t>Molto poco</t>
  </si>
  <si>
    <t>Non vi riesco affatto</t>
  </si>
  <si>
    <t>Non spesso</t>
  </si>
  <si>
    <t>polivasculopatia, anemia cronica, safenectomia bilaterale</t>
  </si>
  <si>
    <t>colecistectomia</t>
  </si>
  <si>
    <t>Severa</t>
  </si>
  <si>
    <t>familiarità per cardiomiopatia e cardiopatia ischemica</t>
  </si>
  <si>
    <t>ureteroplastiche in ipospadia congenita</t>
  </si>
  <si>
    <t>lesione renale</t>
  </si>
  <si>
    <t>Forxiga</t>
  </si>
  <si>
    <t>Lasix</t>
  </si>
  <si>
    <t>colangite, intervento per perforazione intestinale</t>
  </si>
  <si>
    <t>Malattie infiltrative/da accumulo/endomiocardiopatie</t>
  </si>
  <si>
    <t xml:space="preserve">mutazione protrombina, mastectomia seno, endometriosi </t>
  </si>
  <si>
    <t>Salcubitril/valsartan</t>
  </si>
  <si>
    <t>Lisinopril</t>
  </si>
  <si>
    <t xml:space="preserve">Bisoprololo </t>
  </si>
  <si>
    <t>TVS</t>
  </si>
  <si>
    <t>ramipril</t>
  </si>
  <si>
    <t>luvion</t>
  </si>
  <si>
    <t>esiti di lobectomia LIS</t>
  </si>
  <si>
    <t>EPA</t>
  </si>
  <si>
    <t>zofenopril</t>
  </si>
  <si>
    <t>possibile allergia al MDC</t>
  </si>
  <si>
    <t>esiti di eminefrectomia sinistra per anomalie anatomiche. IRC III stadio. Esiti di isteroannessiectomia per ovaio policistico e prolasso uterino. Esiti di colecistectomia per litiasi</t>
  </si>
  <si>
    <t>Pregresso interevento per distacco di retina e cataratta OD</t>
  </si>
  <si>
    <t xml:space="preserve">distrofia miotonica di Steinert </t>
  </si>
  <si>
    <t>Positività per resistenza alla proteina C</t>
  </si>
  <si>
    <t>carvedilolo</t>
  </si>
  <si>
    <t xml:space="preserve"> storia di pregresso uso di metanfetamine e abuso alcolico </t>
  </si>
  <si>
    <t>Canreonato di potassio</t>
  </si>
  <si>
    <t xml:space="preserve">furosemide </t>
  </si>
  <si>
    <t>Unverified</t>
  </si>
  <si>
    <t>disturbo delirante</t>
  </si>
  <si>
    <t>TVNS</t>
  </si>
  <si>
    <t xml:space="preserve">coma ipoglicemico, </t>
  </si>
  <si>
    <t>ipotiroidismo, retinopatia diabetica</t>
  </si>
  <si>
    <t xml:space="preserve">bisoprololo </t>
  </si>
  <si>
    <t>canreonato</t>
  </si>
  <si>
    <t>PM</t>
  </si>
  <si>
    <t>bisoprololo 1,25</t>
  </si>
  <si>
    <t>salcubitril/valsartan</t>
  </si>
  <si>
    <t xml:space="preserve">canrenone </t>
  </si>
  <si>
    <t xml:space="preserve">salcubitril/valsartan </t>
  </si>
  <si>
    <t>Dapaglifozin</t>
  </si>
  <si>
    <t>canreonato di potassio</t>
  </si>
  <si>
    <t>ID</t>
  </si>
  <si>
    <t>TOTAL</t>
  </si>
  <si>
    <t>IRCSS San Raffaele</t>
  </si>
  <si>
    <t>AORN Sant'Anna e San Sebastiano</t>
  </si>
  <si>
    <t>Total</t>
  </si>
  <si>
    <t>Subtotal</t>
  </si>
  <si>
    <t>RECRUITING CENTER</t>
  </si>
  <si>
    <t>Height [cm]</t>
  </si>
  <si>
    <t>Patients</t>
  </si>
  <si>
    <t>Medium height [cm]</t>
  </si>
  <si>
    <t>Outliers</t>
  </si>
  <si>
    <t>Delta</t>
  </si>
  <si>
    <t>Delta_zero</t>
  </si>
  <si>
    <t>Totale</t>
  </si>
  <si>
    <t>Blank</t>
  </si>
  <si>
    <t>TOTALE</t>
  </si>
  <si>
    <t>Drug-induced</t>
  </si>
  <si>
    <t>Malattie neuromuscolari</t>
  </si>
  <si>
    <t>Nessuna</t>
  </si>
  <si>
    <t>SCA</t>
  </si>
  <si>
    <t>FA/flutter atriale</t>
  </si>
  <si>
    <t>Bradiaritmie severe</t>
  </si>
  <si>
    <t>Danno neurologico tipo 1 stroke/TIA</t>
  </si>
  <si>
    <t>Danno neurologico tipo 2 alterazione funzioni cognitive/declino intellettivo</t>
  </si>
  <si>
    <t>Insufficienza renale acuta o peggioramento IRC</t>
  </si>
  <si>
    <t>Insufficienza epatica/pancreatica</t>
  </si>
  <si>
    <t>Insufficienza respiratoria acuta</t>
  </si>
  <si>
    <t>Anemizzazione richiedente trasfusioni</t>
  </si>
  <si>
    <t>Embolizzazione sistemica</t>
  </si>
  <si>
    <t>Trombosi venosa profonda</t>
  </si>
  <si>
    <t>Embolia polmonare</t>
  </si>
  <si>
    <t>Sanguinamenti minori</t>
  </si>
  <si>
    <t>Sanguinamenti maggiori</t>
  </si>
  <si>
    <t>Infezioni</t>
  </si>
  <si>
    <t>ALTRO</t>
  </si>
  <si>
    <t>Shock cardiogeno</t>
  </si>
  <si>
    <t>Pseudoaneurisma femorale bilaterale</t>
  </si>
  <si>
    <t>Run di TVNS, fasi di bigeminismo ventricolare</t>
  </si>
  <si>
    <t>Edema polmonare acuto</t>
  </si>
  <si>
    <t>Edema polmonare, danno epatorenale, leucocitosi neutrofila</t>
  </si>
  <si>
    <t>Ulcere inguinali bilaterali, idrosadenite suppurativa, edema polmonare acuto</t>
  </si>
  <si>
    <t>Anemia sideropenica</t>
  </si>
  <si>
    <t>Colecistite</t>
  </si>
  <si>
    <t>Edema polmonare acuto, shock cardiogeno</t>
  </si>
  <si>
    <t>Versamento pleurico bilaterale, TPSV</t>
  </si>
  <si>
    <t>Pseudoaneurisma ventricolo sx</t>
  </si>
  <si>
    <t>Shock cardiogeno e BAV totale condizionante arresto cardiocircolatorio</t>
  </si>
  <si>
    <t>Versamento pericardico, TVNS</t>
  </si>
  <si>
    <t>Aneurisma aorta ascendente</t>
  </si>
  <si>
    <t>Ipertensione polmonare, versamento pleurico</t>
  </si>
  <si>
    <t>Episodio vaso-vagale</t>
  </si>
  <si>
    <t>Disfunzione biventricolare e rigurgiti AV severi</t>
  </si>
  <si>
    <t>Coronarografia SMP</t>
  </si>
  <si>
    <t>Rivascolarizzazione coronarica</t>
  </si>
  <si>
    <t>Rivascolarizzazione periferica</t>
  </si>
  <si>
    <t>CVE</t>
  </si>
  <si>
    <t>CVF</t>
  </si>
  <si>
    <t>IABP</t>
  </si>
  <si>
    <t>Infusione inotropi/vasodilatatori</t>
  </si>
  <si>
    <t>SEF</t>
  </si>
  <si>
    <t>RMN cuore</t>
  </si>
  <si>
    <t>CPET</t>
  </si>
  <si>
    <t>O2 terapia</t>
  </si>
  <si>
    <t>NIV</t>
  </si>
  <si>
    <t>Trasfusione</t>
  </si>
  <si>
    <t>Infusione Ferro/Carbossimaltosio</t>
  </si>
  <si>
    <t>Ace-Inibitore</t>
  </si>
  <si>
    <t>Sartano</t>
  </si>
  <si>
    <t>Beta-Bloccanti</t>
  </si>
  <si>
    <t>ARNI</t>
  </si>
  <si>
    <t>MRA</t>
  </si>
  <si>
    <t>SGLT2i</t>
  </si>
  <si>
    <t>Totale %</t>
  </si>
  <si>
    <t>PRESSIONE ARTERIOSA SISTOLICA</t>
  </si>
  <si>
    <t>PRESSIONE ARTERIOSA DIASTOLICA</t>
  </si>
  <si>
    <t>VO2p</t>
  </si>
  <si>
    <t>Emoglobina</t>
  </si>
  <si>
    <t>Colesterolo totale</t>
  </si>
  <si>
    <t>Colesterolo buono (HDL)</t>
  </si>
  <si>
    <t>Colesterolo cattivo (LDL)</t>
  </si>
  <si>
    <t>Colesterolo buono (HDL) %</t>
  </si>
  <si>
    <t>Colesterolo cattivo (LDL) %</t>
  </si>
  <si>
    <t>Trigliceridi</t>
  </si>
  <si>
    <t>Trigliceridi %</t>
  </si>
  <si>
    <t>Fumatore attivo</t>
  </si>
  <si>
    <t>Ex fumatore</t>
  </si>
  <si>
    <t>Ipertensione arteriosa</t>
  </si>
  <si>
    <t>Ipercolesterolemia</t>
  </si>
  <si>
    <t>Ipertrigliceridemia</t>
  </si>
  <si>
    <t>Diabete Tipo 1</t>
  </si>
  <si>
    <t>Diabete Tipo 2</t>
  </si>
  <si>
    <t>Iperuricemia</t>
  </si>
  <si>
    <t>Obesità</t>
  </si>
  <si>
    <t>Ridotta attività fisica</t>
  </si>
  <si>
    <t>Cattive abitudini alimentari</t>
  </si>
  <si>
    <t>Potus</t>
  </si>
  <si>
    <t>Fattori psicosociali</t>
  </si>
  <si>
    <t>Totale HADS-ansia calcolato</t>
  </si>
  <si>
    <t>Livello corrispondente HADS ansia</t>
  </si>
  <si>
    <t>Totale HADS-depressione calcolato</t>
  </si>
  <si>
    <t>Livello corrispondente HADS depressione</t>
  </si>
  <si>
    <t>1. Agitato e teso</t>
  </si>
  <si>
    <t>2. Le cose che un tempo mi piacevano, ora mi piacciono</t>
  </si>
  <si>
    <t>3. Provo un sentimento di apprensione, come se dovesse succedere qualcosa di terribile</t>
  </si>
  <si>
    <t>4. Riesco a ridere e vedere il lato divertente delle cose</t>
  </si>
  <si>
    <t>5. Mi passano per la mente pensieri preoccupanti</t>
  </si>
  <si>
    <t>6. Mi sento di buon umore</t>
  </si>
  <si>
    <t>7. Riesco a sedermi e a rilassarmi</t>
  </si>
  <si>
    <t>8. Mi sento rallentato</t>
  </si>
  <si>
    <t>9. Provo un sentimento simile alla paura, come un senso di tensione allo stomaco</t>
  </si>
  <si>
    <t>10. Non curo più il mio aspetto fisico</t>
  </si>
  <si>
    <t>11. Mi sento irrequieto e incapace di stare fermo</t>
  </si>
  <si>
    <t>12. Pregusto con piacere le cose</t>
  </si>
  <si>
    <t>13. Provo delle sensazioni improvvise di panico</t>
  </si>
  <si>
    <t>14. Provo piacere leggendo un libro, oppure seguendo una trasmissione alla radio o alla TV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</si>
  <si>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</si>
  <si>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</si>
  <si>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</si>
  <si>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</si>
  <si>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</si>
  <si>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</si>
  <si>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</si>
  <si>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</si>
  <si>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</si>
  <si>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</si>
  <si>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</si>
  <si>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</si>
  <si>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</si>
  <si>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</si>
  <si>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Livello ansia</t>
  </si>
  <si>
    <t>Livello depressione</t>
  </si>
  <si>
    <t>Pazienti</t>
  </si>
  <si>
    <t>Age</t>
  </si>
  <si>
    <t>Date of birth</t>
  </si>
  <si>
    <t>Average age</t>
  </si>
  <si>
    <t>Average  height [cm]</t>
  </si>
  <si>
    <t>BMI rehabilitation phase</t>
  </si>
  <si>
    <t>BMI acute phase</t>
  </si>
  <si>
    <t>Final BMI acute phase</t>
  </si>
  <si>
    <t>Final BMI rehabilitation phase2</t>
  </si>
  <si>
    <t>Relapse</t>
  </si>
  <si>
    <t>Answer</t>
  </si>
  <si>
    <t>Total %</t>
  </si>
  <si>
    <t>Sex</t>
  </si>
  <si>
    <t>Category</t>
  </si>
  <si>
    <t>Acute phase duration</t>
  </si>
  <si>
    <t>Average</t>
  </si>
  <si>
    <t>DECOMPENSATION ETIOLOGY</t>
  </si>
  <si>
    <t>Decompensation trigger</t>
  </si>
  <si>
    <t>NYHA class</t>
  </si>
  <si>
    <t>Rhythm</t>
  </si>
  <si>
    <t>Inserire data fine percorso riabilitativo:</t>
  </si>
  <si>
    <t>Motivo terminazione del percorso riabilitativo: (choice=Programma completato)</t>
  </si>
  <si>
    <t>Motivo terminazione del percorso riabilitativo: (choice=Trasferimento in acuto per complicanze)</t>
  </si>
  <si>
    <t>Motivo terminazione del percorso riabilitativo: (choice=Interruzione volontaria)</t>
  </si>
  <si>
    <t>Motivo terminazione del percorso riabilitativo: (choice=Decesso)</t>
  </si>
  <si>
    <t>Inserire FEVS:</t>
  </si>
  <si>
    <t>Inserire VTD VS indicizzato:</t>
  </si>
  <si>
    <t>Inserire E/e:</t>
  </si>
  <si>
    <t>Inserire TAPSE:</t>
  </si>
  <si>
    <t>Inserire complicanze durante percorso riabilitativo (escludere tele-riabilitazione):   (choice=Nessuna)</t>
  </si>
  <si>
    <t>Inserire complicanze durante percorso riabilitativo (escludere tele-riabilitazione):   (choice=SCA)</t>
  </si>
  <si>
    <t>Inserire complicanze durante percorso riabilitativo (escludere tele-riabilitazione):   (choice=FA/Flutter atriale)</t>
  </si>
  <si>
    <t>Inserire complicanze durante percorso riabilitativo (escludere tele-riabilitazione):   (choice=Recidiva di scompenso congestizio)</t>
  </si>
  <si>
    <t>Inserire complicanze durante percorso riabilitativo (escludere tele-riabilitazione):   (choice=Sindrome da bassa portata)</t>
  </si>
  <si>
    <t>Inserire complicanze durante percorso riabilitativo (escludere tele-riabilitazione):   (choice=Bradiaritmie severe)</t>
  </si>
  <si>
    <t>Inserire complicanze durante percorso riabilitativo (escludere tele-riabilitazione):   (choice=Aritmie ipercinetiche ventricolari severe)</t>
  </si>
  <si>
    <t>Inserire complicanze durante percorso riabilitativo (escludere tele-riabilitazione):   (choice=Danno neurologico Tipo 1 (stroke/TIA))</t>
  </si>
  <si>
    <t>Inserire complicanze durante percorso riabilitativo (escludere tele-riabilitazione):   (choice=Danno neurologico Tipo 2 (alterazioni funzioni cognitive/declino intellettivo))</t>
  </si>
  <si>
    <t>Inserire complicanze durante percorso riabilitativo (escludere tele-riabilitazione):   (choice=Insufficienza renale acuta o peggioramento IRC)</t>
  </si>
  <si>
    <t>Inserire complicanze durante percorso riabilitativo (escludere tele-riabilitazione):   (choice=Insufficienza pancreatica/epatica)</t>
  </si>
  <si>
    <t>Inserire complicanze durante percorso riabilitativo (escludere tele-riabilitazione):   (choice=Trasfusioni)</t>
  </si>
  <si>
    <t>Inserire complicanze durante percorso riabilitativo (escludere tele-riabilitazione):   (choice=Embolizzazione sistemica)</t>
  </si>
  <si>
    <t>Inserire complicanze durante percorso riabilitativo (escludere tele-riabilitazione):   (choice=Trombosi venosa profonda)</t>
  </si>
  <si>
    <t>Inserire complicanze durante percorso riabilitativo (escludere tele-riabilitazione):   (choice=Embolia polmonare)</t>
  </si>
  <si>
    <t>Inserire complicanze durante percorso riabilitativo (escludere tele-riabilitazione):   (choice=Sanguinamenti minori)</t>
  </si>
  <si>
    <t>Inserire complicanze durante percorso riabilitativo (escludere tele-riabilitazione):   (choice=Sanguinamenti maggiori)</t>
  </si>
  <si>
    <t>Inserire complicanze durante percorso riabilitativo (escludere tele-riabilitazione):   (choice=Infezioni)</t>
  </si>
  <si>
    <t>Inserire complicanze durante percorso riabilitativo (escludere tele-riabilitazione):   (choice=Altro)</t>
  </si>
  <si>
    <t>Inserire complicanze durante percorso riabilitativo (escludere tele-riabilitazione): Altro - Specificare</t>
  </si>
  <si>
    <t>Inserire procedure eseguite durante percorso riabilitativo (escludere tele-riabilitazione):   (choice=Nessuna)</t>
  </si>
  <si>
    <t>Inserire procedure eseguite durante percorso riabilitativo (escludere tele-riabilitazione):   (choice=Coronarografia)</t>
  </si>
  <si>
    <t>Inserire procedure eseguite durante percorso riabilitativo (escludere tele-riabilitazione):   (choice=Rivascolarizzazione coronarica)</t>
  </si>
  <si>
    <t>Inserire procedure eseguite durante percorso riabilitativo (escludere tele-riabilitazione):   (choice=Rivascolarizzazione periferica)</t>
  </si>
  <si>
    <t>Inserire procedure eseguite durante percorso riabilitativo (escludere tele-riabilitazione):   (choice=CVE)</t>
  </si>
  <si>
    <t>Inserire procedure eseguite durante percorso riabilitativo (escludere tele-riabilitazione):   (choice=CVF)</t>
  </si>
  <si>
    <t>Inserire procedure eseguite durante percorso riabilitativo (escludere tele-riabilitazione):   (choice=IABP)</t>
  </si>
  <si>
    <t>Inserire procedure eseguite durante percorso riabilitativo (escludere tele-riabilitazione):   (choice=Infusione amine/vasodilatatori)</t>
  </si>
  <si>
    <t>Inserire procedure eseguite durante percorso riabilitativo (escludere tele-riabilitazione):   (choice=SEF)</t>
  </si>
  <si>
    <t>Inserire procedure eseguite durante percorso riabilitativo (escludere tele-riabilitazione):   (choice=RMN cuore)</t>
  </si>
  <si>
    <t>Inserire procedure eseguite durante percorso riabilitativo (escludere tele-riabilitazione):   (choice=Trasfusione)</t>
  </si>
  <si>
    <t>Inserire procedure eseguite durante percorso riabilitativo (escludere tele-riabilitazione):   (choice=Infusione ferro carbossimaltosio)</t>
  </si>
  <si>
    <t>Inserire procedure eseguite durante percorso riabilitativo (escludere tele-riabilitazione):   (choice=O2 terapia)</t>
  </si>
  <si>
    <t>Inserire procedure eseguite durante percorso riabilitativo (escludere tele-riabilitazione):   (choice=NIV)</t>
  </si>
  <si>
    <t>Inserire procedure eseguite durante percorso riabilitativo (escludere tele-riabilitazione):   (choice=Valutazione per impianto CIED)</t>
  </si>
  <si>
    <t>Inserire procedure eseguite durante percorso riabilitativo (escludere tele-riabilitazione):   (choice=Altro)</t>
  </si>
  <si>
    <t>Inserire procedure eseguite durante percorso riabilitativo (escludere tele-riabilitazione): Altro - Specificare</t>
  </si>
  <si>
    <t>Vive solo/no supporto sociale/istituzionalizzazione?  _9</t>
  </si>
  <si>
    <t>Data inserimento:</t>
  </si>
  <si>
    <t>Inserire molecola Ace-inibitore [testo]:</t>
  </si>
  <si>
    <t>Inserire dosaggio Ace-inibitore [mg/die]:</t>
  </si>
  <si>
    <t>Data interruzione:</t>
  </si>
  <si>
    <t xml:space="preserve">Causa interruzione:  </t>
  </si>
  <si>
    <t>Data inserimento:_10</t>
  </si>
  <si>
    <t>Data interruzione:_11</t>
  </si>
  <si>
    <t>Causa interruzione:  _12</t>
  </si>
  <si>
    <t>Data inserimento:_13</t>
  </si>
  <si>
    <t>Data interruzione:_14</t>
  </si>
  <si>
    <t>Causa interruzione:  _15</t>
  </si>
  <si>
    <t>Data inserimento:_16</t>
  </si>
  <si>
    <t>Data interruzione:_17</t>
  </si>
  <si>
    <t>Causa interruzione:  _18</t>
  </si>
  <si>
    <t>Data inserimento:_19</t>
  </si>
  <si>
    <t>Data interruzione:_20</t>
  </si>
  <si>
    <t>Causa interruzione:  _21</t>
  </si>
  <si>
    <t>Data inserimento:_22</t>
  </si>
  <si>
    <t>Data interruzione:_23</t>
  </si>
  <si>
    <t>Causa interruzione:  _24</t>
  </si>
  <si>
    <t>Antiaritmico (choice=No)</t>
  </si>
  <si>
    <t>Antiaritmico (choice=Yes)</t>
  </si>
  <si>
    <t>GLP1-RA (choice=No)</t>
  </si>
  <si>
    <t>GLP1-RA (choice=Yes)</t>
  </si>
  <si>
    <t>Antiaggregante mono (choice=No)</t>
  </si>
  <si>
    <t>Antiaggregante mono (choice=Yes)</t>
  </si>
  <si>
    <t>anticoagulante (choice=No)</t>
  </si>
  <si>
    <t>anticoagulante (choice=Yes)</t>
  </si>
  <si>
    <t>PUFA n-3 (choice=No)</t>
  </si>
  <si>
    <t>PUFA n-3 (choice=Yes)</t>
  </si>
  <si>
    <t>Vasodilatatore e.v. (choice=No)</t>
  </si>
  <si>
    <t>Vasodilatatore e.v. (choice=Yes)</t>
  </si>
  <si>
    <t>Correzione marziale per os. (choice=No)</t>
  </si>
  <si>
    <t>Correzione marziale per os. (choice=Yes)</t>
  </si>
  <si>
    <t>Ipotensione (choice=No)</t>
  </si>
  <si>
    <t>Ipotensione (choice=Si)</t>
  </si>
  <si>
    <t>Angioedema (choice=No)</t>
  </si>
  <si>
    <t>Angioedema (choice=Si)</t>
  </si>
  <si>
    <t>Iperkalemia (choice=No)</t>
  </si>
  <si>
    <t>Iperkalemia (choice=Si)</t>
  </si>
  <si>
    <t>Chetoacidosi (choice=No)</t>
  </si>
  <si>
    <t>Chetoacidosi (choice=Si)</t>
  </si>
  <si>
    <t>Infezioni fungine genitourinarie (choice=No)</t>
  </si>
  <si>
    <t>Infezioni fungine genitourinarie (choice=Si)</t>
  </si>
  <si>
    <t>altro (choice=No)</t>
  </si>
  <si>
    <t>altro (choice=Si)</t>
  </si>
  <si>
    <t>Dimissione</t>
  </si>
  <si>
    <t>dapagliflozin</t>
  </si>
  <si>
    <t>jardiance</t>
  </si>
  <si>
    <t>potassio canreonato</t>
  </si>
  <si>
    <t>stranguria</t>
  </si>
  <si>
    <t>Ipotensione</t>
  </si>
  <si>
    <t>Elevata</t>
  </si>
  <si>
    <t>Sacubitril/Valsartan</t>
  </si>
  <si>
    <t>episodi di TVNS, episodi di TVNS</t>
  </si>
  <si>
    <t>forxiga</t>
  </si>
  <si>
    <t xml:space="preserve">Canrenone </t>
  </si>
  <si>
    <t>eplerenone</t>
  </si>
  <si>
    <t>Entresto 49/51</t>
  </si>
  <si>
    <t xml:space="preserve">arresto cardio circolatorio  </t>
  </si>
  <si>
    <t>DC shock 200 J su FV</t>
  </si>
  <si>
    <t>Rash da statina (sospesa)</t>
  </si>
  <si>
    <t>Sacubiril/Valsartan 24/26</t>
  </si>
  <si>
    <t>Sacubitril/Valsartan 24/26 mg</t>
  </si>
  <si>
    <t>iperpiressia</t>
  </si>
  <si>
    <t>Entresto</t>
  </si>
  <si>
    <t>Luvion</t>
  </si>
  <si>
    <t>Sacubitril/Valsartan 24/26</t>
  </si>
  <si>
    <t>IVU</t>
  </si>
  <si>
    <t>Fuorsemide</t>
  </si>
  <si>
    <t>disturbo ansioso, gonartrosi</t>
  </si>
  <si>
    <t>Ipertiroidismo</t>
  </si>
  <si>
    <t>epaglifozin</t>
  </si>
  <si>
    <t>SUB-EDEMA POLMONARE</t>
  </si>
  <si>
    <t>polineuropatia</t>
  </si>
  <si>
    <t>Dilatata e collassabile</t>
  </si>
  <si>
    <t>empagifozin</t>
  </si>
  <si>
    <t>Salcubitril/Valsartan</t>
  </si>
  <si>
    <t>CANRENONE</t>
  </si>
  <si>
    <t>DAPAGLIFLOZIN</t>
  </si>
  <si>
    <t xml:space="preserve">peggioramento insufficienza mitralica, </t>
  </si>
  <si>
    <t>digossina</t>
  </si>
  <si>
    <t>gotta</t>
  </si>
  <si>
    <t>lanoxin</t>
  </si>
  <si>
    <t>bifril</t>
  </si>
  <si>
    <t>inizio ARNI</t>
  </si>
  <si>
    <t>empagliflozin</t>
  </si>
  <si>
    <t>depagliflozin</t>
  </si>
  <si>
    <t>Salcubitril/Valsartan 24/26 mg</t>
  </si>
  <si>
    <t>persistenza versamento pleurico</t>
  </si>
  <si>
    <t>ipertensione polmonare</t>
  </si>
  <si>
    <t>canaglifozin</t>
  </si>
  <si>
    <t>Daglifozin</t>
  </si>
  <si>
    <t>iperkaliemia</t>
  </si>
  <si>
    <t>Durata</t>
  </si>
  <si>
    <t>Data fine riabilitazione</t>
  </si>
  <si>
    <t>Data inizio riabilitazione</t>
  </si>
  <si>
    <t>Media</t>
  </si>
  <si>
    <t>Classe corrispondente</t>
  </si>
  <si>
    <t>Classe NYHA ammissione:</t>
  </si>
  <si>
    <t>Classe NYHA dimissione</t>
  </si>
  <si>
    <t>Programma completato</t>
  </si>
  <si>
    <t>Trasferimento in acuto per complicanze</t>
  </si>
  <si>
    <t>Interruzione volontaria</t>
  </si>
  <si>
    <t>Decesso</t>
  </si>
  <si>
    <t>Risposta</t>
  </si>
  <si>
    <t>Completato</t>
  </si>
  <si>
    <t>Complicanze</t>
  </si>
  <si>
    <t>Variazione</t>
  </si>
  <si>
    <t>Null</t>
  </si>
  <si>
    <t>Positive</t>
  </si>
  <si>
    <t>Negative</t>
  </si>
  <si>
    <t>StDev</t>
  </si>
  <si>
    <t>Avvio del percorso di teleriabilitazione</t>
  </si>
  <si>
    <t>Motivo del mancato avvio</t>
  </si>
  <si>
    <t>Motivo del mancato avvio: Altro - Specificare</t>
  </si>
  <si>
    <t>Inserire data inizio percorso teleriabilitativo:</t>
  </si>
  <si>
    <t>Accesso diretto da degenza riabilitativa</t>
  </si>
  <si>
    <t>Provenienza da:</t>
  </si>
  <si>
    <t>Inserire data termine percorso teleriabilitativo:</t>
  </si>
  <si>
    <t>Durata teleriabilitazione    Attenzione, campo autocompilato.</t>
  </si>
  <si>
    <t>Inserire motivo termine teleriabilitazione:</t>
  </si>
  <si>
    <t>Descrizione evento determinante interruzione (campo libero):</t>
  </si>
  <si>
    <t>Inserire numero di sedute sincrone prescritte:</t>
  </si>
  <si>
    <t>Inserire numero di sedute sincrone effettuate:</t>
  </si>
  <si>
    <t>Inserire numero di sedute asincrone prescritte:</t>
  </si>
  <si>
    <t>Inserire numero di sedute asincrone effettuate:</t>
  </si>
  <si>
    <t>Inserire intensità training aerobico</t>
  </si>
  <si>
    <t>Data inserimento:_9</t>
  </si>
  <si>
    <t>Data interruzione:_10</t>
  </si>
  <si>
    <t>Causa interruzione:  _11</t>
  </si>
  <si>
    <t>Data inserimento:_12</t>
  </si>
  <si>
    <t>Data interruzione:_13</t>
  </si>
  <si>
    <t>Causa interruzione:  _14</t>
  </si>
  <si>
    <t>Data inserimento:_15</t>
  </si>
  <si>
    <t>Data interruzione:_16</t>
  </si>
  <si>
    <t>Causa interruzione:  _17</t>
  </si>
  <si>
    <t>Data inserimento:_18</t>
  </si>
  <si>
    <t>Data interruzione:_19</t>
  </si>
  <si>
    <t>Causa interruzione:  _20</t>
  </si>
  <si>
    <t>Data inserimento:_21</t>
  </si>
  <si>
    <t>Data interruzione:_22</t>
  </si>
  <si>
    <t>Causa interruzione:  _23</t>
  </si>
  <si>
    <t>Diuretico PO (choice=Si)</t>
  </si>
  <si>
    <t>Diuretico e.v. (choice=Si)</t>
  </si>
  <si>
    <t>Ivabradina (choice=Si)</t>
  </si>
  <si>
    <t>Antiaritmico (choice=Si)</t>
  </si>
  <si>
    <t>Digitale (choice=Si)</t>
  </si>
  <si>
    <t>GLP1-RA (choice=Si)</t>
  </si>
  <si>
    <t>Statina (choice=Si)</t>
  </si>
  <si>
    <t>Ezetimibe (choice=Si)</t>
  </si>
  <si>
    <t>Antiaggregante mono (choice=Si)</t>
  </si>
  <si>
    <t>DAPT (choice=Si)</t>
  </si>
  <si>
    <t>Anticoagulante (choice=Si)</t>
  </si>
  <si>
    <t>PCSK9i (choice=Si)</t>
  </si>
  <si>
    <t>PUFA n-3 (choice=Si)</t>
  </si>
  <si>
    <t>Amine e.v. (choice=Si)</t>
  </si>
  <si>
    <t>Vasodilatatore_e_v (choice=No)</t>
  </si>
  <si>
    <t>Vasodilatatore_e_v (choice=Si)</t>
  </si>
  <si>
    <t>Correzione marziale per os (choice=No)</t>
  </si>
  <si>
    <t>Correzione marziale per os (choice=Si)</t>
  </si>
  <si>
    <t>Nitrati (choice=Si)</t>
  </si>
  <si>
    <t>Ranolazina (choice=Si)</t>
  </si>
  <si>
    <t>Insulina (choice=Si)</t>
  </si>
  <si>
    <t>Antidiabetici orali (choice=Si)</t>
  </si>
  <si>
    <t>Antidepressivi (choice=Si)</t>
  </si>
  <si>
    <t>Terapia antalgica (choice=Si)</t>
  </si>
  <si>
    <t>Dimissione TeleRiabilitazione</t>
  </si>
  <si>
    <t>Barriere logistiche</t>
  </si>
  <si>
    <t>Reospedalizzazione programmata</t>
  </si>
  <si>
    <t>Rifiuto del paziente</t>
  </si>
  <si>
    <t>paziente non sempre orientato s/t, presenza di problematiche ortopediche che richiedono una presenza di operatori</t>
  </si>
  <si>
    <t>MAC</t>
  </si>
  <si>
    <t>Sacubitril/Valsartan 49/51</t>
  </si>
  <si>
    <t>salcubitril/valsartan 97/103</t>
  </si>
  <si>
    <t>Decadimento cognitivo</t>
  </si>
  <si>
    <t>Invio in cure palliative post dimissione</t>
  </si>
  <si>
    <t>Invio in ospedale di comunità, homeless</t>
  </si>
  <si>
    <t>Ospedalizzazione</t>
  </si>
  <si>
    <t>condizioni funzionali del paziente</t>
  </si>
  <si>
    <t>Problemi ortopedici</t>
  </si>
  <si>
    <t>Motivi organizzativi del paziente</t>
  </si>
  <si>
    <t>Avvio percorso</t>
  </si>
  <si>
    <t>Motivo</t>
  </si>
  <si>
    <t>Uomo</t>
  </si>
  <si>
    <t>Donna</t>
  </si>
  <si>
    <t>Sconosciuto</t>
  </si>
  <si>
    <t>Delta_acuto</t>
  </si>
  <si>
    <t>Delta_riabilitazione</t>
  </si>
  <si>
    <t>Sì</t>
  </si>
  <si>
    <t>Non disponibile</t>
  </si>
  <si>
    <t>Classe NYHA ammissione</t>
  </si>
  <si>
    <t>Classe NYHA dimissione: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</si>
</sst>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2" fontId="0" fillId="0" borderId="0" xfId="0" applyNumberFormat="1"/>
    <xf numFmtId="0" fontId="0" fillId="0" borderId="3" xfId="0" applyBorder="1"/>
    <xf numFmtId="0" fontId="0" fillId="0" borderId="2" xfId="0" applyBorder="1"/>
    <xf numFmtId="1" fontId="0" fillId="0" borderId="0" xfId="1" applyNumberFormat="1" applyFont="1"/>
    <xf numFmtId="0" fontId="0" fillId="0" borderId="0" xfId="0" applyAlignment="1">
      <alignment horizontal="left"/>
    </xf>
    <xf numFmtId="9" fontId="0" fillId="0" borderId="0" xfId="1" applyFont="1"/>
    <xf numFmtId="9" fontId="0" fillId="0" borderId="0" xfId="0" applyNumberFormat="1"/>
    <xf numFmtId="165" fontId="0" fillId="0" borderId="0" xfId="0" applyNumberFormat="1"/>
    <xf numFmtId="14" fontId="0" fillId="4" borderId="0" xfId="0" applyNumberFormat="1" applyFill="1"/>
  </cellXfs>
  <cellStyles count="2">
    <cellStyle name="Normal" xfId="0" builtinId="0"/>
    <cellStyle name="Per cent" xfId="1" builtinId="5"/>
  </cellStyles>
  <dxfs count="6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" formatCode="0"/>
    </dxf>
    <dxf>
      <numFmt numFmtId="0" formatCode="General"/>
    </dxf>
    <dxf>
      <numFmt numFmtId="19" formatCode="dd/mm/yyyy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numFmt numFmtId="1" formatCode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fill>
        <patternFill>
          <fgColor indexed="64"/>
          <bgColor theme="5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DEEA46"/>
      <color rgb="FFB0AF81"/>
      <color rgb="FF81A2AF"/>
      <color rgb="FFFF66CC"/>
      <color rgb="FFFF1111"/>
      <color rgb="FFD2E9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RECRUITING CENTER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'Centro arruolante'!$F$1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8E-45C4-B04C-02B4D4BB20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8E-45C4-B04C-02B4D4BB20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8E-45C4-B04C-02B4D4BB20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78E-45C4-B04C-02B4D4BB20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'Centro arruolante'!$E$2:$E$5</c:f>
              <c:strCache>
                <c:ptCount val="4"/>
                <c:pt idx="0">
                  <c:v>IRCCS Don Gnocchi ONLUS</c:v>
                </c:pt>
                <c:pt idx="1">
                  <c:v>IRCSS San Raffaele</c:v>
                </c:pt>
                <c:pt idx="2">
                  <c:v>ASST Crema</c:v>
                </c:pt>
                <c:pt idx="3">
                  <c:v>AORN Sant'Anna e San Sebastiano</c:v>
                </c:pt>
              </c:strCache>
            </c:strRef>
          </c:cat>
          <c:val>
            <c:numRef>
              <c:f>'Centro arruolante'!$F$2:$F$5</c:f>
              <c:numCache>
                <c:formatCode>General</c:formatCode>
                <c:ptCount val="4"/>
                <c:pt idx="0">
                  <c:v>79</c:v>
                </c:pt>
                <c:pt idx="1">
                  <c:v>0</c:v>
                </c:pt>
                <c:pt idx="2">
                  <c:v>44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1C-4003-9F5B-B4452EAD9C2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Età!$C$1</c:f>
              <c:strCache>
                <c:ptCount val="1"/>
                <c:pt idx="0">
                  <c:v>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cat>
            <c:multiLvlStrRef>
              <c:f>Età!$A$2:$B$124</c:f>
              <c:multiLvlStrCache>
                <c:ptCount val="123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18/10/2023</c:v>
                  </c:pt>
                  <c:pt idx="17">
                    <c:v>01/01/1950</c:v>
                  </c:pt>
                  <c:pt idx="18">
                    <c:v>26/07/1958</c:v>
                  </c:pt>
                  <c:pt idx="19">
                    <c:v>25/06/1961</c:v>
                  </c:pt>
                  <c:pt idx="20">
                    <c:v>23/11/1972</c:v>
                  </c:pt>
                  <c:pt idx="21">
                    <c:v>26/08/1968</c:v>
                  </c:pt>
                  <c:pt idx="22">
                    <c:v>20/11/1960</c:v>
                  </c:pt>
                  <c:pt idx="23">
                    <c:v>11/09/1940</c:v>
                  </c:pt>
                  <c:pt idx="24">
                    <c:v>18/06/1955</c:v>
                  </c:pt>
                  <c:pt idx="25">
                    <c:v>02/01/1955</c:v>
                  </c:pt>
                  <c:pt idx="26">
                    <c:v>21/09/1961</c:v>
                  </c:pt>
                  <c:pt idx="27">
                    <c:v>28/10/1943</c:v>
                  </c:pt>
                  <c:pt idx="28">
                    <c:v>01/05/1966</c:v>
                  </c:pt>
                  <c:pt idx="29">
                    <c:v>08/08/1938</c:v>
                  </c:pt>
                  <c:pt idx="30">
                    <c:v>02/02/2023</c:v>
                  </c:pt>
                  <c:pt idx="31">
                    <c:v>01/01/1987</c:v>
                  </c:pt>
                  <c:pt idx="32">
                    <c:v>03/12/1952</c:v>
                  </c:pt>
                  <c:pt idx="33">
                    <c:v>25/03/1956</c:v>
                  </c:pt>
                  <c:pt idx="34">
                    <c:v>12/03/1941</c:v>
                  </c:pt>
                  <c:pt idx="35">
                    <c:v>18/11/1944</c:v>
                  </c:pt>
                  <c:pt idx="36">
                    <c:v>14/08/1973</c:v>
                  </c:pt>
                  <c:pt idx="37">
                    <c:v>15/10/1953</c:v>
                  </c:pt>
                  <c:pt idx="38">
                    <c:v>26/05/1953</c:v>
                  </c:pt>
                  <c:pt idx="39">
                    <c:v>15/03/1948</c:v>
                  </c:pt>
                  <c:pt idx="40">
                    <c:v>01/04/1966</c:v>
                  </c:pt>
                  <c:pt idx="41">
                    <c:v>10/07/1960</c:v>
                  </c:pt>
                  <c:pt idx="42">
                    <c:v>31/07/1965</c:v>
                  </c:pt>
                  <c:pt idx="43">
                    <c:v>16/02/1959</c:v>
                  </c:pt>
                  <c:pt idx="44">
                    <c:v>28/11/1940</c:v>
                  </c:pt>
                  <c:pt idx="45">
                    <c:v>27/03/1944</c:v>
                  </c:pt>
                  <c:pt idx="46">
                    <c:v>06/01/1947</c:v>
                  </c:pt>
                  <c:pt idx="47">
                    <c:v>24/07/1944</c:v>
                  </c:pt>
                  <c:pt idx="48">
                    <c:v>25/10/1967</c:v>
                  </c:pt>
                  <c:pt idx="49">
                    <c:v>29/05/1935</c:v>
                  </c:pt>
                  <c:pt idx="50">
                    <c:v>06/08/1970</c:v>
                  </c:pt>
                  <c:pt idx="51">
                    <c:v>18/03/1952</c:v>
                  </c:pt>
                  <c:pt idx="52">
                    <c:v>11/09/1940</c:v>
                  </c:pt>
                  <c:pt idx="53">
                    <c:v>06/06/1964</c:v>
                  </c:pt>
                  <c:pt idx="54">
                    <c:v>10/05/1969</c:v>
                  </c:pt>
                  <c:pt idx="55">
                    <c:v>08/08/1947</c:v>
                  </c:pt>
                  <c:pt idx="56">
                    <c:v>27/07/1961</c:v>
                  </c:pt>
                  <c:pt idx="57">
                    <c:v>20/10/1941</c:v>
                  </c:pt>
                  <c:pt idx="58">
                    <c:v>21/04/1964</c:v>
                  </c:pt>
                  <c:pt idx="59">
                    <c:v>02/02/1988</c:v>
                  </c:pt>
                  <c:pt idx="60">
                    <c:v>11/09/1965</c:v>
                  </c:pt>
                  <c:pt idx="61">
                    <c:v>22/09/1963</c:v>
                  </c:pt>
                  <c:pt idx="62">
                    <c:v>02/07/2017</c:v>
                  </c:pt>
                  <c:pt idx="63">
                    <c:v>24/06/1946</c:v>
                  </c:pt>
                  <c:pt idx="64">
                    <c:v>28/02/1976</c:v>
                  </c:pt>
                  <c:pt idx="65">
                    <c:v>04/05/1939</c:v>
                  </c:pt>
                  <c:pt idx="66">
                    <c:v>01/08/1948</c:v>
                  </c:pt>
                  <c:pt idx="67">
                    <c:v>24/10/1943</c:v>
                  </c:pt>
                  <c:pt idx="68">
                    <c:v>06/03/1946</c:v>
                  </c:pt>
                  <c:pt idx="69">
                    <c:v>15/09/1942</c:v>
                  </c:pt>
                  <c:pt idx="70">
                    <c:v>04/04/1970</c:v>
                  </c:pt>
                  <c:pt idx="71">
                    <c:v>12/07/1963</c:v>
                  </c:pt>
                  <c:pt idx="72">
                    <c:v>03/10/1952</c:v>
                  </c:pt>
                  <c:pt idx="73">
                    <c:v>04/08/1945</c:v>
                  </c:pt>
                  <c:pt idx="74">
                    <c:v>20/10/1952</c:v>
                  </c:pt>
                  <c:pt idx="75">
                    <c:v>11/01/1957</c:v>
                  </c:pt>
                  <c:pt idx="76">
                    <c:v>12/01/1966</c:v>
                  </c:pt>
                  <c:pt idx="77">
                    <c:v>02/12/1990</c:v>
                  </c:pt>
                  <c:pt idx="78">
                    <c:v>11/09/1957</c:v>
                  </c:pt>
                  <c:pt idx="79">
                    <c:v>13/09/1945</c:v>
                  </c:pt>
                  <c:pt idx="81">
                    <c:v>29/08/1976</c:v>
                  </c:pt>
                  <c:pt idx="83">
                    <c:v>13/01/1949</c:v>
                  </c:pt>
                  <c:pt idx="84">
                    <c:v>29/12/1963</c:v>
                  </c:pt>
                  <c:pt idx="85">
                    <c:v>21/01/1986</c:v>
                  </c:pt>
                  <c:pt idx="86">
                    <c:v>17/01/1971</c:v>
                  </c:pt>
                  <c:pt idx="87">
                    <c:v>02/01/1956</c:v>
                  </c:pt>
                  <c:pt idx="88">
                    <c:v>13/09/1945</c:v>
                  </c:pt>
                  <c:pt idx="89">
                    <c:v>18/06/1976</c:v>
                  </c:pt>
                  <c:pt idx="90">
                    <c:v>17/09/1982</c:v>
                  </c:pt>
                  <c:pt idx="91">
                    <c:v>27/01/1949</c:v>
                  </c:pt>
                  <c:pt idx="92">
                    <c:v>21/04/1949</c:v>
                  </c:pt>
                  <c:pt idx="93">
                    <c:v>24/08/1965</c:v>
                  </c:pt>
                  <c:pt idx="94">
                    <c:v>18/12/1950</c:v>
                  </c:pt>
                  <c:pt idx="95">
                    <c:v>16/06/1950</c:v>
                  </c:pt>
                  <c:pt idx="96">
                    <c:v>15/03/1968</c:v>
                  </c:pt>
                  <c:pt idx="97">
                    <c:v>14/09/1942</c:v>
                  </c:pt>
                  <c:pt idx="98">
                    <c:v>08/06/1956</c:v>
                  </c:pt>
                  <c:pt idx="100">
                    <c:v>14/06/1937</c:v>
                  </c:pt>
                  <c:pt idx="101">
                    <c:v>29/03/1962</c:v>
                  </c:pt>
                  <c:pt idx="102">
                    <c:v>13/01/1966</c:v>
                  </c:pt>
                  <c:pt idx="103">
                    <c:v>09/10/1953</c:v>
                  </c:pt>
                  <c:pt idx="104">
                    <c:v>07/01/1967</c:v>
                  </c:pt>
                  <c:pt idx="106">
                    <c:v>07/02/1954</c:v>
                  </c:pt>
                  <c:pt idx="108">
                    <c:v>26/03/1959</c:v>
                  </c:pt>
                  <c:pt idx="109">
                    <c:v>24/08/1940</c:v>
                  </c:pt>
                  <c:pt idx="110">
                    <c:v>01/08/1997</c:v>
                  </c:pt>
                  <c:pt idx="111">
                    <c:v>15/02/1969</c:v>
                  </c:pt>
                  <c:pt idx="112">
                    <c:v>21/06/1964</c:v>
                  </c:pt>
                  <c:pt idx="113">
                    <c:v>26/04/1985</c:v>
                  </c:pt>
                  <c:pt idx="114">
                    <c:v>18/09/1941</c:v>
                  </c:pt>
                  <c:pt idx="115">
                    <c:v>15/02/1969</c:v>
                  </c:pt>
                  <c:pt idx="116">
                    <c:v>16/04/1958</c:v>
                  </c:pt>
                  <c:pt idx="117">
                    <c:v>03/11/1962</c:v>
                  </c:pt>
                  <c:pt idx="118">
                    <c:v>16/11/1977</c:v>
                  </c:pt>
                  <c:pt idx="119">
                    <c:v>30/03/1944</c:v>
                  </c:pt>
                  <c:pt idx="120">
                    <c:v>23/04/1950</c:v>
                  </c:pt>
                  <c:pt idx="121">
                    <c:v>12/01/1957</c:v>
                  </c:pt>
                  <c:pt idx="122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</c:lvl>
              </c:multiLvlStrCache>
            </c:multiLvlStrRef>
          </c:cat>
          <c:val>
            <c:numRef>
              <c:f>Età!$C$2:$C$124</c:f>
              <c:numCache>
                <c:formatCode>General</c:formatCode>
                <c:ptCount val="123"/>
                <c:pt idx="0">
                  <c:v>41</c:v>
                </c:pt>
                <c:pt idx="1">
                  <c:v>91</c:v>
                </c:pt>
                <c:pt idx="2">
                  <c:v>44</c:v>
                </c:pt>
                <c:pt idx="3">
                  <c:v>55</c:v>
                </c:pt>
                <c:pt idx="4">
                  <c:v>71</c:v>
                </c:pt>
                <c:pt idx="5">
                  <c:v>76</c:v>
                </c:pt>
                <c:pt idx="6">
                  <c:v>52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74</c:v>
                </c:pt>
                <c:pt idx="11">
                  <c:v>77</c:v>
                </c:pt>
                <c:pt idx="12">
                  <c:v>77</c:v>
                </c:pt>
                <c:pt idx="13">
                  <c:v>83</c:v>
                </c:pt>
                <c:pt idx="14">
                  <c:v>77</c:v>
                </c:pt>
                <c:pt idx="15">
                  <c:v>66</c:v>
                </c:pt>
                <c:pt idx="16">
                  <c:v>1</c:v>
                </c:pt>
                <c:pt idx="17">
                  <c:v>74</c:v>
                </c:pt>
                <c:pt idx="18">
                  <c:v>66</c:v>
                </c:pt>
                <c:pt idx="19">
                  <c:v>63</c:v>
                </c:pt>
                <c:pt idx="20">
                  <c:v>52</c:v>
                </c:pt>
                <c:pt idx="21">
                  <c:v>56</c:v>
                </c:pt>
                <c:pt idx="22">
                  <c:v>64</c:v>
                </c:pt>
                <c:pt idx="23">
                  <c:v>84</c:v>
                </c:pt>
                <c:pt idx="24">
                  <c:v>69</c:v>
                </c:pt>
                <c:pt idx="25">
                  <c:v>69</c:v>
                </c:pt>
                <c:pt idx="26">
                  <c:v>63</c:v>
                </c:pt>
                <c:pt idx="27">
                  <c:v>81</c:v>
                </c:pt>
                <c:pt idx="28">
                  <c:v>58</c:v>
                </c:pt>
                <c:pt idx="29">
                  <c:v>86</c:v>
                </c:pt>
                <c:pt idx="30">
                  <c:v>1</c:v>
                </c:pt>
                <c:pt idx="31">
                  <c:v>37</c:v>
                </c:pt>
                <c:pt idx="32">
                  <c:v>72</c:v>
                </c:pt>
                <c:pt idx="33">
                  <c:v>68</c:v>
                </c:pt>
                <c:pt idx="34">
                  <c:v>83</c:v>
                </c:pt>
                <c:pt idx="35">
                  <c:v>80</c:v>
                </c:pt>
                <c:pt idx="36">
                  <c:v>51</c:v>
                </c:pt>
                <c:pt idx="37">
                  <c:v>71</c:v>
                </c:pt>
                <c:pt idx="38">
                  <c:v>71</c:v>
                </c:pt>
                <c:pt idx="39">
                  <c:v>76</c:v>
                </c:pt>
                <c:pt idx="40">
                  <c:v>58</c:v>
                </c:pt>
                <c:pt idx="41">
                  <c:v>64</c:v>
                </c:pt>
                <c:pt idx="42">
                  <c:v>59</c:v>
                </c:pt>
                <c:pt idx="43">
                  <c:v>65</c:v>
                </c:pt>
                <c:pt idx="44">
                  <c:v>84</c:v>
                </c:pt>
                <c:pt idx="45">
                  <c:v>80</c:v>
                </c:pt>
                <c:pt idx="46">
                  <c:v>77</c:v>
                </c:pt>
                <c:pt idx="47">
                  <c:v>80</c:v>
                </c:pt>
                <c:pt idx="48">
                  <c:v>57</c:v>
                </c:pt>
                <c:pt idx="49">
                  <c:v>89</c:v>
                </c:pt>
                <c:pt idx="50">
                  <c:v>54</c:v>
                </c:pt>
                <c:pt idx="51">
                  <c:v>72</c:v>
                </c:pt>
                <c:pt idx="52">
                  <c:v>84</c:v>
                </c:pt>
                <c:pt idx="53">
                  <c:v>60</c:v>
                </c:pt>
                <c:pt idx="54">
                  <c:v>55</c:v>
                </c:pt>
                <c:pt idx="55">
                  <c:v>77</c:v>
                </c:pt>
                <c:pt idx="56">
                  <c:v>63</c:v>
                </c:pt>
                <c:pt idx="57">
                  <c:v>83</c:v>
                </c:pt>
                <c:pt idx="58">
                  <c:v>60</c:v>
                </c:pt>
                <c:pt idx="59">
                  <c:v>36</c:v>
                </c:pt>
                <c:pt idx="60">
                  <c:v>59</c:v>
                </c:pt>
                <c:pt idx="61">
                  <c:v>61</c:v>
                </c:pt>
                <c:pt idx="62">
                  <c:v>7</c:v>
                </c:pt>
                <c:pt idx="63">
                  <c:v>78</c:v>
                </c:pt>
                <c:pt idx="64">
                  <c:v>48</c:v>
                </c:pt>
                <c:pt idx="65">
                  <c:v>85</c:v>
                </c:pt>
                <c:pt idx="66">
                  <c:v>76</c:v>
                </c:pt>
                <c:pt idx="67">
                  <c:v>81</c:v>
                </c:pt>
                <c:pt idx="68">
                  <c:v>78</c:v>
                </c:pt>
                <c:pt idx="69">
                  <c:v>82</c:v>
                </c:pt>
                <c:pt idx="70">
                  <c:v>54</c:v>
                </c:pt>
                <c:pt idx="71">
                  <c:v>61</c:v>
                </c:pt>
                <c:pt idx="72">
                  <c:v>72</c:v>
                </c:pt>
                <c:pt idx="73">
                  <c:v>79</c:v>
                </c:pt>
                <c:pt idx="74">
                  <c:v>72</c:v>
                </c:pt>
                <c:pt idx="75">
                  <c:v>67</c:v>
                </c:pt>
                <c:pt idx="76">
                  <c:v>58</c:v>
                </c:pt>
                <c:pt idx="77">
                  <c:v>34</c:v>
                </c:pt>
                <c:pt idx="78">
                  <c:v>67</c:v>
                </c:pt>
                <c:pt idx="79">
                  <c:v>79</c:v>
                </c:pt>
                <c:pt idx="80">
                  <c:v>124</c:v>
                </c:pt>
                <c:pt idx="81">
                  <c:v>48</c:v>
                </c:pt>
                <c:pt idx="82">
                  <c:v>124</c:v>
                </c:pt>
                <c:pt idx="83">
                  <c:v>75</c:v>
                </c:pt>
                <c:pt idx="84">
                  <c:v>61</c:v>
                </c:pt>
                <c:pt idx="85">
                  <c:v>38</c:v>
                </c:pt>
                <c:pt idx="86">
                  <c:v>53</c:v>
                </c:pt>
                <c:pt idx="87">
                  <c:v>68</c:v>
                </c:pt>
                <c:pt idx="88">
                  <c:v>79</c:v>
                </c:pt>
                <c:pt idx="89">
                  <c:v>48</c:v>
                </c:pt>
                <c:pt idx="90">
                  <c:v>42</c:v>
                </c:pt>
                <c:pt idx="91">
                  <c:v>75</c:v>
                </c:pt>
                <c:pt idx="92">
                  <c:v>75</c:v>
                </c:pt>
                <c:pt idx="93">
                  <c:v>59</c:v>
                </c:pt>
                <c:pt idx="94">
                  <c:v>74</c:v>
                </c:pt>
                <c:pt idx="95">
                  <c:v>74</c:v>
                </c:pt>
                <c:pt idx="96">
                  <c:v>56</c:v>
                </c:pt>
                <c:pt idx="97">
                  <c:v>82</c:v>
                </c:pt>
                <c:pt idx="98">
                  <c:v>68</c:v>
                </c:pt>
                <c:pt idx="99">
                  <c:v>124</c:v>
                </c:pt>
                <c:pt idx="100">
                  <c:v>87</c:v>
                </c:pt>
                <c:pt idx="101">
                  <c:v>62</c:v>
                </c:pt>
                <c:pt idx="102">
                  <c:v>58</c:v>
                </c:pt>
                <c:pt idx="103">
                  <c:v>71</c:v>
                </c:pt>
                <c:pt idx="104">
                  <c:v>57</c:v>
                </c:pt>
                <c:pt idx="105">
                  <c:v>124</c:v>
                </c:pt>
                <c:pt idx="106">
                  <c:v>70</c:v>
                </c:pt>
                <c:pt idx="107">
                  <c:v>124</c:v>
                </c:pt>
                <c:pt idx="108">
                  <c:v>65</c:v>
                </c:pt>
                <c:pt idx="109">
                  <c:v>84</c:v>
                </c:pt>
                <c:pt idx="110">
                  <c:v>27</c:v>
                </c:pt>
                <c:pt idx="111">
                  <c:v>55</c:v>
                </c:pt>
                <c:pt idx="112">
                  <c:v>60</c:v>
                </c:pt>
                <c:pt idx="113">
                  <c:v>39</c:v>
                </c:pt>
                <c:pt idx="114">
                  <c:v>83</c:v>
                </c:pt>
                <c:pt idx="115">
                  <c:v>55</c:v>
                </c:pt>
                <c:pt idx="116">
                  <c:v>66</c:v>
                </c:pt>
                <c:pt idx="117">
                  <c:v>62</c:v>
                </c:pt>
                <c:pt idx="118">
                  <c:v>47</c:v>
                </c:pt>
                <c:pt idx="119">
                  <c:v>80</c:v>
                </c:pt>
                <c:pt idx="120">
                  <c:v>74</c:v>
                </c:pt>
                <c:pt idx="121">
                  <c:v>67</c:v>
                </c:pt>
                <c:pt idx="122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7A3-A368-C52B6A6FCDF8}"/>
            </c:ext>
          </c:extLst>
        </c:ser>
        <c:ser>
          <c:idx val="1"/>
          <c:order val="1"/>
          <c:tx>
            <c:strRef>
              <c:f>Età!$D$1</c:f>
              <c:strCache>
                <c:ptCount val="1"/>
                <c:pt idx="0">
                  <c:v>Outliers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6350">
                <a:solidFill>
                  <a:srgbClr val="FF0000"/>
                </a:solidFill>
              </a:ln>
              <a:effectLst/>
            </c:spPr>
          </c:marker>
          <c:cat>
            <c:multiLvlStrRef>
              <c:f>Età!$A$2:$B$124</c:f>
              <c:multiLvlStrCache>
                <c:ptCount val="123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18/10/2023</c:v>
                  </c:pt>
                  <c:pt idx="17">
                    <c:v>01/01/1950</c:v>
                  </c:pt>
                  <c:pt idx="18">
                    <c:v>26/07/1958</c:v>
                  </c:pt>
                  <c:pt idx="19">
                    <c:v>25/06/1961</c:v>
                  </c:pt>
                  <c:pt idx="20">
                    <c:v>23/11/1972</c:v>
                  </c:pt>
                  <c:pt idx="21">
                    <c:v>26/08/1968</c:v>
                  </c:pt>
                  <c:pt idx="22">
                    <c:v>20/11/1960</c:v>
                  </c:pt>
                  <c:pt idx="23">
                    <c:v>11/09/1940</c:v>
                  </c:pt>
                  <c:pt idx="24">
                    <c:v>18/06/1955</c:v>
                  </c:pt>
                  <c:pt idx="25">
                    <c:v>02/01/1955</c:v>
                  </c:pt>
                  <c:pt idx="26">
                    <c:v>21/09/1961</c:v>
                  </c:pt>
                  <c:pt idx="27">
                    <c:v>28/10/1943</c:v>
                  </c:pt>
                  <c:pt idx="28">
                    <c:v>01/05/1966</c:v>
                  </c:pt>
                  <c:pt idx="29">
                    <c:v>08/08/1938</c:v>
                  </c:pt>
                  <c:pt idx="30">
                    <c:v>02/02/2023</c:v>
                  </c:pt>
                  <c:pt idx="31">
                    <c:v>01/01/1987</c:v>
                  </c:pt>
                  <c:pt idx="32">
                    <c:v>03/12/1952</c:v>
                  </c:pt>
                  <c:pt idx="33">
                    <c:v>25/03/1956</c:v>
                  </c:pt>
                  <c:pt idx="34">
                    <c:v>12/03/1941</c:v>
                  </c:pt>
                  <c:pt idx="35">
                    <c:v>18/11/1944</c:v>
                  </c:pt>
                  <c:pt idx="36">
                    <c:v>14/08/1973</c:v>
                  </c:pt>
                  <c:pt idx="37">
                    <c:v>15/10/1953</c:v>
                  </c:pt>
                  <c:pt idx="38">
                    <c:v>26/05/1953</c:v>
                  </c:pt>
                  <c:pt idx="39">
                    <c:v>15/03/1948</c:v>
                  </c:pt>
                  <c:pt idx="40">
                    <c:v>01/04/1966</c:v>
                  </c:pt>
                  <c:pt idx="41">
                    <c:v>10/07/1960</c:v>
                  </c:pt>
                  <c:pt idx="42">
                    <c:v>31/07/1965</c:v>
                  </c:pt>
                  <c:pt idx="43">
                    <c:v>16/02/1959</c:v>
                  </c:pt>
                  <c:pt idx="44">
                    <c:v>28/11/1940</c:v>
                  </c:pt>
                  <c:pt idx="45">
                    <c:v>27/03/1944</c:v>
                  </c:pt>
                  <c:pt idx="46">
                    <c:v>06/01/1947</c:v>
                  </c:pt>
                  <c:pt idx="47">
                    <c:v>24/07/1944</c:v>
                  </c:pt>
                  <c:pt idx="48">
                    <c:v>25/10/1967</c:v>
                  </c:pt>
                  <c:pt idx="49">
                    <c:v>29/05/1935</c:v>
                  </c:pt>
                  <c:pt idx="50">
                    <c:v>06/08/1970</c:v>
                  </c:pt>
                  <c:pt idx="51">
                    <c:v>18/03/1952</c:v>
                  </c:pt>
                  <c:pt idx="52">
                    <c:v>11/09/1940</c:v>
                  </c:pt>
                  <c:pt idx="53">
                    <c:v>06/06/1964</c:v>
                  </c:pt>
                  <c:pt idx="54">
                    <c:v>10/05/1969</c:v>
                  </c:pt>
                  <c:pt idx="55">
                    <c:v>08/08/1947</c:v>
                  </c:pt>
                  <c:pt idx="56">
                    <c:v>27/07/1961</c:v>
                  </c:pt>
                  <c:pt idx="57">
                    <c:v>20/10/1941</c:v>
                  </c:pt>
                  <c:pt idx="58">
                    <c:v>21/04/1964</c:v>
                  </c:pt>
                  <c:pt idx="59">
                    <c:v>02/02/1988</c:v>
                  </c:pt>
                  <c:pt idx="60">
                    <c:v>11/09/1965</c:v>
                  </c:pt>
                  <c:pt idx="61">
                    <c:v>22/09/1963</c:v>
                  </c:pt>
                  <c:pt idx="62">
                    <c:v>02/07/2017</c:v>
                  </c:pt>
                  <c:pt idx="63">
                    <c:v>24/06/1946</c:v>
                  </c:pt>
                  <c:pt idx="64">
                    <c:v>28/02/1976</c:v>
                  </c:pt>
                  <c:pt idx="65">
                    <c:v>04/05/1939</c:v>
                  </c:pt>
                  <c:pt idx="66">
                    <c:v>01/08/1948</c:v>
                  </c:pt>
                  <c:pt idx="67">
                    <c:v>24/10/1943</c:v>
                  </c:pt>
                  <c:pt idx="68">
                    <c:v>06/03/1946</c:v>
                  </c:pt>
                  <c:pt idx="69">
                    <c:v>15/09/1942</c:v>
                  </c:pt>
                  <c:pt idx="70">
                    <c:v>04/04/1970</c:v>
                  </c:pt>
                  <c:pt idx="71">
                    <c:v>12/07/1963</c:v>
                  </c:pt>
                  <c:pt idx="72">
                    <c:v>03/10/1952</c:v>
                  </c:pt>
                  <c:pt idx="73">
                    <c:v>04/08/1945</c:v>
                  </c:pt>
                  <c:pt idx="74">
                    <c:v>20/10/1952</c:v>
                  </c:pt>
                  <c:pt idx="75">
                    <c:v>11/01/1957</c:v>
                  </c:pt>
                  <c:pt idx="76">
                    <c:v>12/01/1966</c:v>
                  </c:pt>
                  <c:pt idx="77">
                    <c:v>02/12/1990</c:v>
                  </c:pt>
                  <c:pt idx="78">
                    <c:v>11/09/1957</c:v>
                  </c:pt>
                  <c:pt idx="79">
                    <c:v>13/09/1945</c:v>
                  </c:pt>
                  <c:pt idx="81">
                    <c:v>29/08/1976</c:v>
                  </c:pt>
                  <c:pt idx="83">
                    <c:v>13/01/1949</c:v>
                  </c:pt>
                  <c:pt idx="84">
                    <c:v>29/12/1963</c:v>
                  </c:pt>
                  <c:pt idx="85">
                    <c:v>21/01/1986</c:v>
                  </c:pt>
                  <c:pt idx="86">
                    <c:v>17/01/1971</c:v>
                  </c:pt>
                  <c:pt idx="87">
                    <c:v>02/01/1956</c:v>
                  </c:pt>
                  <c:pt idx="88">
                    <c:v>13/09/1945</c:v>
                  </c:pt>
                  <c:pt idx="89">
                    <c:v>18/06/1976</c:v>
                  </c:pt>
                  <c:pt idx="90">
                    <c:v>17/09/1982</c:v>
                  </c:pt>
                  <c:pt idx="91">
                    <c:v>27/01/1949</c:v>
                  </c:pt>
                  <c:pt idx="92">
                    <c:v>21/04/1949</c:v>
                  </c:pt>
                  <c:pt idx="93">
                    <c:v>24/08/1965</c:v>
                  </c:pt>
                  <c:pt idx="94">
                    <c:v>18/12/1950</c:v>
                  </c:pt>
                  <c:pt idx="95">
                    <c:v>16/06/1950</c:v>
                  </c:pt>
                  <c:pt idx="96">
                    <c:v>15/03/1968</c:v>
                  </c:pt>
                  <c:pt idx="97">
                    <c:v>14/09/1942</c:v>
                  </c:pt>
                  <c:pt idx="98">
                    <c:v>08/06/1956</c:v>
                  </c:pt>
                  <c:pt idx="100">
                    <c:v>14/06/1937</c:v>
                  </c:pt>
                  <c:pt idx="101">
                    <c:v>29/03/1962</c:v>
                  </c:pt>
                  <c:pt idx="102">
                    <c:v>13/01/1966</c:v>
                  </c:pt>
                  <c:pt idx="103">
                    <c:v>09/10/1953</c:v>
                  </c:pt>
                  <c:pt idx="104">
                    <c:v>07/01/1967</c:v>
                  </c:pt>
                  <c:pt idx="106">
                    <c:v>07/02/1954</c:v>
                  </c:pt>
                  <c:pt idx="108">
                    <c:v>26/03/1959</c:v>
                  </c:pt>
                  <c:pt idx="109">
                    <c:v>24/08/1940</c:v>
                  </c:pt>
                  <c:pt idx="110">
                    <c:v>01/08/1997</c:v>
                  </c:pt>
                  <c:pt idx="111">
                    <c:v>15/02/1969</c:v>
                  </c:pt>
                  <c:pt idx="112">
                    <c:v>21/06/1964</c:v>
                  </c:pt>
                  <c:pt idx="113">
                    <c:v>26/04/1985</c:v>
                  </c:pt>
                  <c:pt idx="114">
                    <c:v>18/09/1941</c:v>
                  </c:pt>
                  <c:pt idx="115">
                    <c:v>15/02/1969</c:v>
                  </c:pt>
                  <c:pt idx="116">
                    <c:v>16/04/1958</c:v>
                  </c:pt>
                  <c:pt idx="117">
                    <c:v>03/11/1962</c:v>
                  </c:pt>
                  <c:pt idx="118">
                    <c:v>16/11/1977</c:v>
                  </c:pt>
                  <c:pt idx="119">
                    <c:v>30/03/1944</c:v>
                  </c:pt>
                  <c:pt idx="120">
                    <c:v>23/04/1950</c:v>
                  </c:pt>
                  <c:pt idx="121">
                    <c:v>12/01/1957</c:v>
                  </c:pt>
                  <c:pt idx="122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</c:lvl>
              </c:multiLvlStrCache>
            </c:multiLvlStrRef>
          </c:cat>
          <c:val>
            <c:numRef>
              <c:f>Età!$D$2:$D$124</c:f>
              <c:numCache>
                <c:formatCode>General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1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124</c:v>
                </c:pt>
                <c:pt idx="81">
                  <c:v>#N/A</c:v>
                </c:pt>
                <c:pt idx="82">
                  <c:v>124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124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124</c:v>
                </c:pt>
                <c:pt idx="106">
                  <c:v>#N/A</c:v>
                </c:pt>
                <c:pt idx="107">
                  <c:v>124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1-47A3-A368-C52B6A6FCDF8}"/>
            </c:ext>
          </c:extLst>
        </c:ser>
        <c:ser>
          <c:idx val="2"/>
          <c:order val="2"/>
          <c:tx>
            <c:strRef>
              <c:f>Età!$E$1</c:f>
              <c:strCache>
                <c:ptCount val="1"/>
                <c:pt idx="0">
                  <c:v>Average 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Età!$A$2:$B$124</c:f>
              <c:multiLvlStrCache>
                <c:ptCount val="123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18/10/2023</c:v>
                  </c:pt>
                  <c:pt idx="17">
                    <c:v>01/01/1950</c:v>
                  </c:pt>
                  <c:pt idx="18">
                    <c:v>26/07/1958</c:v>
                  </c:pt>
                  <c:pt idx="19">
                    <c:v>25/06/1961</c:v>
                  </c:pt>
                  <c:pt idx="20">
                    <c:v>23/11/1972</c:v>
                  </c:pt>
                  <c:pt idx="21">
                    <c:v>26/08/1968</c:v>
                  </c:pt>
                  <c:pt idx="22">
                    <c:v>20/11/1960</c:v>
                  </c:pt>
                  <c:pt idx="23">
                    <c:v>11/09/1940</c:v>
                  </c:pt>
                  <c:pt idx="24">
                    <c:v>18/06/1955</c:v>
                  </c:pt>
                  <c:pt idx="25">
                    <c:v>02/01/1955</c:v>
                  </c:pt>
                  <c:pt idx="26">
                    <c:v>21/09/1961</c:v>
                  </c:pt>
                  <c:pt idx="27">
                    <c:v>28/10/1943</c:v>
                  </c:pt>
                  <c:pt idx="28">
                    <c:v>01/05/1966</c:v>
                  </c:pt>
                  <c:pt idx="29">
                    <c:v>08/08/1938</c:v>
                  </c:pt>
                  <c:pt idx="30">
                    <c:v>02/02/2023</c:v>
                  </c:pt>
                  <c:pt idx="31">
                    <c:v>01/01/1987</c:v>
                  </c:pt>
                  <c:pt idx="32">
                    <c:v>03/12/1952</c:v>
                  </c:pt>
                  <c:pt idx="33">
                    <c:v>25/03/1956</c:v>
                  </c:pt>
                  <c:pt idx="34">
                    <c:v>12/03/1941</c:v>
                  </c:pt>
                  <c:pt idx="35">
                    <c:v>18/11/1944</c:v>
                  </c:pt>
                  <c:pt idx="36">
                    <c:v>14/08/1973</c:v>
                  </c:pt>
                  <c:pt idx="37">
                    <c:v>15/10/1953</c:v>
                  </c:pt>
                  <c:pt idx="38">
                    <c:v>26/05/1953</c:v>
                  </c:pt>
                  <c:pt idx="39">
                    <c:v>15/03/1948</c:v>
                  </c:pt>
                  <c:pt idx="40">
                    <c:v>01/04/1966</c:v>
                  </c:pt>
                  <c:pt idx="41">
                    <c:v>10/07/1960</c:v>
                  </c:pt>
                  <c:pt idx="42">
                    <c:v>31/07/1965</c:v>
                  </c:pt>
                  <c:pt idx="43">
                    <c:v>16/02/1959</c:v>
                  </c:pt>
                  <c:pt idx="44">
                    <c:v>28/11/1940</c:v>
                  </c:pt>
                  <c:pt idx="45">
                    <c:v>27/03/1944</c:v>
                  </c:pt>
                  <c:pt idx="46">
                    <c:v>06/01/1947</c:v>
                  </c:pt>
                  <c:pt idx="47">
                    <c:v>24/07/1944</c:v>
                  </c:pt>
                  <c:pt idx="48">
                    <c:v>25/10/1967</c:v>
                  </c:pt>
                  <c:pt idx="49">
                    <c:v>29/05/1935</c:v>
                  </c:pt>
                  <c:pt idx="50">
                    <c:v>06/08/1970</c:v>
                  </c:pt>
                  <c:pt idx="51">
                    <c:v>18/03/1952</c:v>
                  </c:pt>
                  <c:pt idx="52">
                    <c:v>11/09/1940</c:v>
                  </c:pt>
                  <c:pt idx="53">
                    <c:v>06/06/1964</c:v>
                  </c:pt>
                  <c:pt idx="54">
                    <c:v>10/05/1969</c:v>
                  </c:pt>
                  <c:pt idx="55">
                    <c:v>08/08/1947</c:v>
                  </c:pt>
                  <c:pt idx="56">
                    <c:v>27/07/1961</c:v>
                  </c:pt>
                  <c:pt idx="57">
                    <c:v>20/10/1941</c:v>
                  </c:pt>
                  <c:pt idx="58">
                    <c:v>21/04/1964</c:v>
                  </c:pt>
                  <c:pt idx="59">
                    <c:v>02/02/1988</c:v>
                  </c:pt>
                  <c:pt idx="60">
                    <c:v>11/09/1965</c:v>
                  </c:pt>
                  <c:pt idx="61">
                    <c:v>22/09/1963</c:v>
                  </c:pt>
                  <c:pt idx="62">
                    <c:v>02/07/2017</c:v>
                  </c:pt>
                  <c:pt idx="63">
                    <c:v>24/06/1946</c:v>
                  </c:pt>
                  <c:pt idx="64">
                    <c:v>28/02/1976</c:v>
                  </c:pt>
                  <c:pt idx="65">
                    <c:v>04/05/1939</c:v>
                  </c:pt>
                  <c:pt idx="66">
                    <c:v>01/08/1948</c:v>
                  </c:pt>
                  <c:pt idx="67">
                    <c:v>24/10/1943</c:v>
                  </c:pt>
                  <c:pt idx="68">
                    <c:v>06/03/1946</c:v>
                  </c:pt>
                  <c:pt idx="69">
                    <c:v>15/09/1942</c:v>
                  </c:pt>
                  <c:pt idx="70">
                    <c:v>04/04/1970</c:v>
                  </c:pt>
                  <c:pt idx="71">
                    <c:v>12/07/1963</c:v>
                  </c:pt>
                  <c:pt idx="72">
                    <c:v>03/10/1952</c:v>
                  </c:pt>
                  <c:pt idx="73">
                    <c:v>04/08/1945</c:v>
                  </c:pt>
                  <c:pt idx="74">
                    <c:v>20/10/1952</c:v>
                  </c:pt>
                  <c:pt idx="75">
                    <c:v>11/01/1957</c:v>
                  </c:pt>
                  <c:pt idx="76">
                    <c:v>12/01/1966</c:v>
                  </c:pt>
                  <c:pt idx="77">
                    <c:v>02/12/1990</c:v>
                  </c:pt>
                  <c:pt idx="78">
                    <c:v>11/09/1957</c:v>
                  </c:pt>
                  <c:pt idx="79">
                    <c:v>13/09/1945</c:v>
                  </c:pt>
                  <c:pt idx="81">
                    <c:v>29/08/1976</c:v>
                  </c:pt>
                  <c:pt idx="83">
                    <c:v>13/01/1949</c:v>
                  </c:pt>
                  <c:pt idx="84">
                    <c:v>29/12/1963</c:v>
                  </c:pt>
                  <c:pt idx="85">
                    <c:v>21/01/1986</c:v>
                  </c:pt>
                  <c:pt idx="86">
                    <c:v>17/01/1971</c:v>
                  </c:pt>
                  <c:pt idx="87">
                    <c:v>02/01/1956</c:v>
                  </c:pt>
                  <c:pt idx="88">
                    <c:v>13/09/1945</c:v>
                  </c:pt>
                  <c:pt idx="89">
                    <c:v>18/06/1976</c:v>
                  </c:pt>
                  <c:pt idx="90">
                    <c:v>17/09/1982</c:v>
                  </c:pt>
                  <c:pt idx="91">
                    <c:v>27/01/1949</c:v>
                  </c:pt>
                  <c:pt idx="92">
                    <c:v>21/04/1949</c:v>
                  </c:pt>
                  <c:pt idx="93">
                    <c:v>24/08/1965</c:v>
                  </c:pt>
                  <c:pt idx="94">
                    <c:v>18/12/1950</c:v>
                  </c:pt>
                  <c:pt idx="95">
                    <c:v>16/06/1950</c:v>
                  </c:pt>
                  <c:pt idx="96">
                    <c:v>15/03/1968</c:v>
                  </c:pt>
                  <c:pt idx="97">
                    <c:v>14/09/1942</c:v>
                  </c:pt>
                  <c:pt idx="98">
                    <c:v>08/06/1956</c:v>
                  </c:pt>
                  <c:pt idx="100">
                    <c:v>14/06/1937</c:v>
                  </c:pt>
                  <c:pt idx="101">
                    <c:v>29/03/1962</c:v>
                  </c:pt>
                  <c:pt idx="102">
                    <c:v>13/01/1966</c:v>
                  </c:pt>
                  <c:pt idx="103">
                    <c:v>09/10/1953</c:v>
                  </c:pt>
                  <c:pt idx="104">
                    <c:v>07/01/1967</c:v>
                  </c:pt>
                  <c:pt idx="106">
                    <c:v>07/02/1954</c:v>
                  </c:pt>
                  <c:pt idx="108">
                    <c:v>26/03/1959</c:v>
                  </c:pt>
                  <c:pt idx="109">
                    <c:v>24/08/1940</c:v>
                  </c:pt>
                  <c:pt idx="110">
                    <c:v>01/08/1997</c:v>
                  </c:pt>
                  <c:pt idx="111">
                    <c:v>15/02/1969</c:v>
                  </c:pt>
                  <c:pt idx="112">
                    <c:v>21/06/1964</c:v>
                  </c:pt>
                  <c:pt idx="113">
                    <c:v>26/04/1985</c:v>
                  </c:pt>
                  <c:pt idx="114">
                    <c:v>18/09/1941</c:v>
                  </c:pt>
                  <c:pt idx="115">
                    <c:v>15/02/1969</c:v>
                  </c:pt>
                  <c:pt idx="116">
                    <c:v>16/04/1958</c:v>
                  </c:pt>
                  <c:pt idx="117">
                    <c:v>03/11/1962</c:v>
                  </c:pt>
                  <c:pt idx="118">
                    <c:v>16/11/1977</c:v>
                  </c:pt>
                  <c:pt idx="119">
                    <c:v>30/03/1944</c:v>
                  </c:pt>
                  <c:pt idx="120">
                    <c:v>23/04/1950</c:v>
                  </c:pt>
                  <c:pt idx="121">
                    <c:v>12/01/1957</c:v>
                  </c:pt>
                  <c:pt idx="122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</c:lvl>
              </c:multiLvlStrCache>
            </c:multiLvlStrRef>
          </c:cat>
          <c:val>
            <c:numRef>
              <c:f>Età!$E$2:$E$124</c:f>
              <c:numCache>
                <c:formatCode>0</c:formatCode>
                <c:ptCount val="123"/>
                <c:pt idx="0">
                  <c:v>67.325203252032523</c:v>
                </c:pt>
                <c:pt idx="1">
                  <c:v>67.325203252032523</c:v>
                </c:pt>
                <c:pt idx="2">
                  <c:v>67.325203252032523</c:v>
                </c:pt>
                <c:pt idx="3">
                  <c:v>67.325203252032523</c:v>
                </c:pt>
                <c:pt idx="4">
                  <c:v>67.325203252032523</c:v>
                </c:pt>
                <c:pt idx="5">
                  <c:v>67.325203252032523</c:v>
                </c:pt>
                <c:pt idx="6">
                  <c:v>67.325203252032523</c:v>
                </c:pt>
                <c:pt idx="7">
                  <c:v>67.325203252032523</c:v>
                </c:pt>
                <c:pt idx="8">
                  <c:v>67.325203252032523</c:v>
                </c:pt>
                <c:pt idx="9">
                  <c:v>67.325203252032523</c:v>
                </c:pt>
                <c:pt idx="10">
                  <c:v>67.325203252032523</c:v>
                </c:pt>
                <c:pt idx="11">
                  <c:v>67.325203252032523</c:v>
                </c:pt>
                <c:pt idx="12">
                  <c:v>67.325203252032523</c:v>
                </c:pt>
                <c:pt idx="13">
                  <c:v>67.325203252032523</c:v>
                </c:pt>
                <c:pt idx="14">
                  <c:v>67.325203252032523</c:v>
                </c:pt>
                <c:pt idx="15">
                  <c:v>67.325203252032523</c:v>
                </c:pt>
                <c:pt idx="16">
                  <c:v>67.325203252032523</c:v>
                </c:pt>
                <c:pt idx="17">
                  <c:v>67.325203252032523</c:v>
                </c:pt>
                <c:pt idx="18">
                  <c:v>67.325203252032523</c:v>
                </c:pt>
                <c:pt idx="19">
                  <c:v>67.325203252032523</c:v>
                </c:pt>
                <c:pt idx="20">
                  <c:v>67.325203252032523</c:v>
                </c:pt>
                <c:pt idx="21">
                  <c:v>67.325203252032523</c:v>
                </c:pt>
                <c:pt idx="22">
                  <c:v>67.325203252032523</c:v>
                </c:pt>
                <c:pt idx="23">
                  <c:v>67.325203252032523</c:v>
                </c:pt>
                <c:pt idx="24">
                  <c:v>67.325203252032523</c:v>
                </c:pt>
                <c:pt idx="25">
                  <c:v>67.325203252032523</c:v>
                </c:pt>
                <c:pt idx="26">
                  <c:v>67.325203252032523</c:v>
                </c:pt>
                <c:pt idx="27">
                  <c:v>67.325203252032523</c:v>
                </c:pt>
                <c:pt idx="28">
                  <c:v>67.325203252032523</c:v>
                </c:pt>
                <c:pt idx="29">
                  <c:v>67.325203252032523</c:v>
                </c:pt>
                <c:pt idx="30">
                  <c:v>67.325203252032523</c:v>
                </c:pt>
                <c:pt idx="31">
                  <c:v>67.325203252032523</c:v>
                </c:pt>
                <c:pt idx="32">
                  <c:v>67.325203252032523</c:v>
                </c:pt>
                <c:pt idx="33">
                  <c:v>67.325203252032523</c:v>
                </c:pt>
                <c:pt idx="34">
                  <c:v>67.325203252032523</c:v>
                </c:pt>
                <c:pt idx="35">
                  <c:v>67.325203252032523</c:v>
                </c:pt>
                <c:pt idx="36">
                  <c:v>67.325203252032523</c:v>
                </c:pt>
                <c:pt idx="37">
                  <c:v>67.325203252032523</c:v>
                </c:pt>
                <c:pt idx="38">
                  <c:v>67.325203252032523</c:v>
                </c:pt>
                <c:pt idx="39">
                  <c:v>67.325203252032523</c:v>
                </c:pt>
                <c:pt idx="40">
                  <c:v>67.325203252032523</c:v>
                </c:pt>
                <c:pt idx="41">
                  <c:v>67.325203252032523</c:v>
                </c:pt>
                <c:pt idx="42">
                  <c:v>67.325203252032523</c:v>
                </c:pt>
                <c:pt idx="43">
                  <c:v>67.325203252032523</c:v>
                </c:pt>
                <c:pt idx="44">
                  <c:v>67.325203252032523</c:v>
                </c:pt>
                <c:pt idx="45">
                  <c:v>67.325203252032523</c:v>
                </c:pt>
                <c:pt idx="46">
                  <c:v>67.325203252032523</c:v>
                </c:pt>
                <c:pt idx="47">
                  <c:v>67.325203252032523</c:v>
                </c:pt>
                <c:pt idx="48">
                  <c:v>67.325203252032523</c:v>
                </c:pt>
                <c:pt idx="49">
                  <c:v>67.325203252032523</c:v>
                </c:pt>
                <c:pt idx="50">
                  <c:v>67.325203252032523</c:v>
                </c:pt>
                <c:pt idx="51">
                  <c:v>67.325203252032523</c:v>
                </c:pt>
                <c:pt idx="52">
                  <c:v>67.325203252032523</c:v>
                </c:pt>
                <c:pt idx="53">
                  <c:v>67.325203252032523</c:v>
                </c:pt>
                <c:pt idx="54">
                  <c:v>67.325203252032523</c:v>
                </c:pt>
                <c:pt idx="55">
                  <c:v>67.325203252032523</c:v>
                </c:pt>
                <c:pt idx="56">
                  <c:v>67.325203252032523</c:v>
                </c:pt>
                <c:pt idx="57">
                  <c:v>67.325203252032523</c:v>
                </c:pt>
                <c:pt idx="58">
                  <c:v>67.325203252032523</c:v>
                </c:pt>
                <c:pt idx="59">
                  <c:v>67.325203252032523</c:v>
                </c:pt>
                <c:pt idx="60">
                  <c:v>67.325203252032523</c:v>
                </c:pt>
                <c:pt idx="61">
                  <c:v>67.325203252032523</c:v>
                </c:pt>
                <c:pt idx="62">
                  <c:v>67.325203252032523</c:v>
                </c:pt>
                <c:pt idx="63">
                  <c:v>67.325203252032523</c:v>
                </c:pt>
                <c:pt idx="64">
                  <c:v>67.325203252032523</c:v>
                </c:pt>
                <c:pt idx="65">
                  <c:v>67.325203252032523</c:v>
                </c:pt>
                <c:pt idx="66">
                  <c:v>67.325203252032523</c:v>
                </c:pt>
                <c:pt idx="67">
                  <c:v>67.325203252032523</c:v>
                </c:pt>
                <c:pt idx="68">
                  <c:v>67.325203252032523</c:v>
                </c:pt>
                <c:pt idx="69">
                  <c:v>67.325203252032523</c:v>
                </c:pt>
                <c:pt idx="70">
                  <c:v>67.325203252032523</c:v>
                </c:pt>
                <c:pt idx="71">
                  <c:v>67.325203252032523</c:v>
                </c:pt>
                <c:pt idx="72">
                  <c:v>67.325203252032523</c:v>
                </c:pt>
                <c:pt idx="73">
                  <c:v>67.325203252032523</c:v>
                </c:pt>
                <c:pt idx="74">
                  <c:v>67.325203252032523</c:v>
                </c:pt>
                <c:pt idx="75">
                  <c:v>67.325203252032523</c:v>
                </c:pt>
                <c:pt idx="76">
                  <c:v>67.325203252032523</c:v>
                </c:pt>
                <c:pt idx="77">
                  <c:v>67.325203252032523</c:v>
                </c:pt>
                <c:pt idx="78">
                  <c:v>67.325203252032523</c:v>
                </c:pt>
                <c:pt idx="79">
                  <c:v>67.325203252032523</c:v>
                </c:pt>
                <c:pt idx="80">
                  <c:v>67.325203252032523</c:v>
                </c:pt>
                <c:pt idx="81">
                  <c:v>67.325203252032523</c:v>
                </c:pt>
                <c:pt idx="82">
                  <c:v>67.325203252032523</c:v>
                </c:pt>
                <c:pt idx="83">
                  <c:v>67.325203252032523</c:v>
                </c:pt>
                <c:pt idx="84">
                  <c:v>67.325203252032523</c:v>
                </c:pt>
                <c:pt idx="85">
                  <c:v>67.325203252032523</c:v>
                </c:pt>
                <c:pt idx="86">
                  <c:v>67.325203252032523</c:v>
                </c:pt>
                <c:pt idx="87">
                  <c:v>67.325203252032523</c:v>
                </c:pt>
                <c:pt idx="88">
                  <c:v>67.325203252032523</c:v>
                </c:pt>
                <c:pt idx="89">
                  <c:v>67.325203252032523</c:v>
                </c:pt>
                <c:pt idx="90">
                  <c:v>67.325203252032523</c:v>
                </c:pt>
                <c:pt idx="91">
                  <c:v>67.325203252032523</c:v>
                </c:pt>
                <c:pt idx="92">
                  <c:v>67.325203252032523</c:v>
                </c:pt>
                <c:pt idx="93">
                  <c:v>67.325203252032523</c:v>
                </c:pt>
                <c:pt idx="94">
                  <c:v>67.325203252032523</c:v>
                </c:pt>
                <c:pt idx="95">
                  <c:v>67.325203252032523</c:v>
                </c:pt>
                <c:pt idx="96">
                  <c:v>67.325203252032523</c:v>
                </c:pt>
                <c:pt idx="97">
                  <c:v>67.325203252032523</c:v>
                </c:pt>
                <c:pt idx="98">
                  <c:v>67.325203252032523</c:v>
                </c:pt>
                <c:pt idx="99">
                  <c:v>67.325203252032523</c:v>
                </c:pt>
                <c:pt idx="100">
                  <c:v>67.325203252032523</c:v>
                </c:pt>
                <c:pt idx="101">
                  <c:v>67.325203252032523</c:v>
                </c:pt>
                <c:pt idx="102">
                  <c:v>67.325203252032523</c:v>
                </c:pt>
                <c:pt idx="103">
                  <c:v>67.325203252032523</c:v>
                </c:pt>
                <c:pt idx="104">
                  <c:v>67.325203252032523</c:v>
                </c:pt>
                <c:pt idx="105">
                  <c:v>67.325203252032523</c:v>
                </c:pt>
                <c:pt idx="106">
                  <c:v>67.325203252032523</c:v>
                </c:pt>
                <c:pt idx="107">
                  <c:v>67.325203252032523</c:v>
                </c:pt>
                <c:pt idx="108">
                  <c:v>67.325203252032523</c:v>
                </c:pt>
                <c:pt idx="109">
                  <c:v>67.325203252032523</c:v>
                </c:pt>
                <c:pt idx="110">
                  <c:v>67.325203252032523</c:v>
                </c:pt>
                <c:pt idx="111">
                  <c:v>67.325203252032523</c:v>
                </c:pt>
                <c:pt idx="112">
                  <c:v>67.325203252032523</c:v>
                </c:pt>
                <c:pt idx="113">
                  <c:v>67.325203252032523</c:v>
                </c:pt>
                <c:pt idx="114">
                  <c:v>67.325203252032523</c:v>
                </c:pt>
                <c:pt idx="115">
                  <c:v>67.325203252032523</c:v>
                </c:pt>
                <c:pt idx="116">
                  <c:v>67.325203252032523</c:v>
                </c:pt>
                <c:pt idx="117">
                  <c:v>67.325203252032523</c:v>
                </c:pt>
                <c:pt idx="118">
                  <c:v>67.325203252032523</c:v>
                </c:pt>
                <c:pt idx="119">
                  <c:v>67.325203252032523</c:v>
                </c:pt>
                <c:pt idx="120">
                  <c:v>67.325203252032523</c:v>
                </c:pt>
                <c:pt idx="121">
                  <c:v>67.325203252032523</c:v>
                </c:pt>
                <c:pt idx="122">
                  <c:v>67.325203252032523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C3-4FA5-BDA0-FA9717ED7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247535"/>
        <c:axId val="834245135"/>
      </c:lineChart>
      <c:catAx>
        <c:axId val="83424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 + Data</a:t>
                </a:r>
                <a:r>
                  <a:rPr lang="en-US" sz="1100" baseline="0"/>
                  <a:t> di nascita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5135"/>
        <c:crosses val="autoZero"/>
        <c:auto val="1"/>
        <c:lblAlgn val="ctr"/>
        <c:lblOffset val="100"/>
        <c:noMultiLvlLbl val="0"/>
      </c:catAx>
      <c:valAx>
        <c:axId val="8342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/>
                  <a:t>Età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Età_2!$C$1</c:f>
              <c:strCache>
                <c:ptCount val="1"/>
                <c:pt idx="0">
                  <c:v>Age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cat>
            <c:multiLvlStrRef>
              <c:f>Età_2!$A$2:$B$124</c:f>
              <c:multiLvlStrCache>
                <c:ptCount val="115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01/01/1950</c:v>
                  </c:pt>
                  <c:pt idx="17">
                    <c:v>26/07/1958</c:v>
                  </c:pt>
                  <c:pt idx="18">
                    <c:v>25/06/1961</c:v>
                  </c:pt>
                  <c:pt idx="19">
                    <c:v>23/11/1972</c:v>
                  </c:pt>
                  <c:pt idx="20">
                    <c:v>26/08/1968</c:v>
                  </c:pt>
                  <c:pt idx="21">
                    <c:v>20/11/1960</c:v>
                  </c:pt>
                  <c:pt idx="22">
                    <c:v>11/09/1940</c:v>
                  </c:pt>
                  <c:pt idx="23">
                    <c:v>18/06/1955</c:v>
                  </c:pt>
                  <c:pt idx="24">
                    <c:v>02/01/1955</c:v>
                  </c:pt>
                  <c:pt idx="25">
                    <c:v>21/09/1961</c:v>
                  </c:pt>
                  <c:pt idx="26">
                    <c:v>28/10/1943</c:v>
                  </c:pt>
                  <c:pt idx="27">
                    <c:v>01/05/1966</c:v>
                  </c:pt>
                  <c:pt idx="28">
                    <c:v>08/08/1938</c:v>
                  </c:pt>
                  <c:pt idx="29">
                    <c:v>01/01/1987</c:v>
                  </c:pt>
                  <c:pt idx="30">
                    <c:v>03/12/1952</c:v>
                  </c:pt>
                  <c:pt idx="31">
                    <c:v>25/03/1956</c:v>
                  </c:pt>
                  <c:pt idx="32">
                    <c:v>12/03/1941</c:v>
                  </c:pt>
                  <c:pt idx="33">
                    <c:v>18/11/1944</c:v>
                  </c:pt>
                  <c:pt idx="34">
                    <c:v>14/08/1973</c:v>
                  </c:pt>
                  <c:pt idx="35">
                    <c:v>15/10/1953</c:v>
                  </c:pt>
                  <c:pt idx="36">
                    <c:v>26/05/1953</c:v>
                  </c:pt>
                  <c:pt idx="37">
                    <c:v>15/03/1948</c:v>
                  </c:pt>
                  <c:pt idx="38">
                    <c:v>01/04/1966</c:v>
                  </c:pt>
                  <c:pt idx="39">
                    <c:v>10/07/1960</c:v>
                  </c:pt>
                  <c:pt idx="40">
                    <c:v>31/07/1965</c:v>
                  </c:pt>
                  <c:pt idx="41">
                    <c:v>16/02/1959</c:v>
                  </c:pt>
                  <c:pt idx="42">
                    <c:v>28/11/1940</c:v>
                  </c:pt>
                  <c:pt idx="43">
                    <c:v>27/03/1944</c:v>
                  </c:pt>
                  <c:pt idx="44">
                    <c:v>06/01/1947</c:v>
                  </c:pt>
                  <c:pt idx="45">
                    <c:v>24/07/1944</c:v>
                  </c:pt>
                  <c:pt idx="46">
                    <c:v>25/10/1967</c:v>
                  </c:pt>
                  <c:pt idx="47">
                    <c:v>29/05/1935</c:v>
                  </c:pt>
                  <c:pt idx="48">
                    <c:v>06/08/1970</c:v>
                  </c:pt>
                  <c:pt idx="49">
                    <c:v>18/03/1952</c:v>
                  </c:pt>
                  <c:pt idx="50">
                    <c:v>11/09/1940</c:v>
                  </c:pt>
                  <c:pt idx="51">
                    <c:v>06/06/1964</c:v>
                  </c:pt>
                  <c:pt idx="52">
                    <c:v>10/05/1969</c:v>
                  </c:pt>
                  <c:pt idx="53">
                    <c:v>08/08/1947</c:v>
                  </c:pt>
                  <c:pt idx="54">
                    <c:v>27/07/1961</c:v>
                  </c:pt>
                  <c:pt idx="55">
                    <c:v>20/10/1941</c:v>
                  </c:pt>
                  <c:pt idx="56">
                    <c:v>21/04/1964</c:v>
                  </c:pt>
                  <c:pt idx="57">
                    <c:v>02/02/1988</c:v>
                  </c:pt>
                  <c:pt idx="58">
                    <c:v>11/09/1965</c:v>
                  </c:pt>
                  <c:pt idx="59">
                    <c:v>22/09/1963</c:v>
                  </c:pt>
                  <c:pt idx="60">
                    <c:v>24/06/1946</c:v>
                  </c:pt>
                  <c:pt idx="61">
                    <c:v>28/02/1976</c:v>
                  </c:pt>
                  <c:pt idx="62">
                    <c:v>04/05/1939</c:v>
                  </c:pt>
                  <c:pt idx="63">
                    <c:v>01/08/1948</c:v>
                  </c:pt>
                  <c:pt idx="64">
                    <c:v>24/10/1943</c:v>
                  </c:pt>
                  <c:pt idx="65">
                    <c:v>06/03/1946</c:v>
                  </c:pt>
                  <c:pt idx="66">
                    <c:v>15/09/1942</c:v>
                  </c:pt>
                  <c:pt idx="67">
                    <c:v>04/04/1970</c:v>
                  </c:pt>
                  <c:pt idx="68">
                    <c:v>12/07/1963</c:v>
                  </c:pt>
                  <c:pt idx="69">
                    <c:v>03/10/1952</c:v>
                  </c:pt>
                  <c:pt idx="70">
                    <c:v>04/08/1945</c:v>
                  </c:pt>
                  <c:pt idx="71">
                    <c:v>20/10/1952</c:v>
                  </c:pt>
                  <c:pt idx="72">
                    <c:v>11/01/1957</c:v>
                  </c:pt>
                  <c:pt idx="73">
                    <c:v>12/01/1966</c:v>
                  </c:pt>
                  <c:pt idx="74">
                    <c:v>02/12/1990</c:v>
                  </c:pt>
                  <c:pt idx="75">
                    <c:v>11/09/1957</c:v>
                  </c:pt>
                  <c:pt idx="76">
                    <c:v>13/09/1945</c:v>
                  </c:pt>
                  <c:pt idx="77">
                    <c:v>29/08/1976</c:v>
                  </c:pt>
                  <c:pt idx="78">
                    <c:v>13/01/1949</c:v>
                  </c:pt>
                  <c:pt idx="79">
                    <c:v>29/12/1963</c:v>
                  </c:pt>
                  <c:pt idx="80">
                    <c:v>21/01/1986</c:v>
                  </c:pt>
                  <c:pt idx="81">
                    <c:v>17/01/1971</c:v>
                  </c:pt>
                  <c:pt idx="82">
                    <c:v>02/01/1956</c:v>
                  </c:pt>
                  <c:pt idx="83">
                    <c:v>13/09/1945</c:v>
                  </c:pt>
                  <c:pt idx="84">
                    <c:v>18/06/1976</c:v>
                  </c:pt>
                  <c:pt idx="85">
                    <c:v>17/09/1982</c:v>
                  </c:pt>
                  <c:pt idx="86">
                    <c:v>27/01/1949</c:v>
                  </c:pt>
                  <c:pt idx="87">
                    <c:v>21/04/1949</c:v>
                  </c:pt>
                  <c:pt idx="88">
                    <c:v>24/08/1965</c:v>
                  </c:pt>
                  <c:pt idx="89">
                    <c:v>18/12/1950</c:v>
                  </c:pt>
                  <c:pt idx="90">
                    <c:v>16/06/1950</c:v>
                  </c:pt>
                  <c:pt idx="91">
                    <c:v>15/03/1968</c:v>
                  </c:pt>
                  <c:pt idx="92">
                    <c:v>14/09/1942</c:v>
                  </c:pt>
                  <c:pt idx="93">
                    <c:v>08/06/1956</c:v>
                  </c:pt>
                  <c:pt idx="94">
                    <c:v>14/06/1937</c:v>
                  </c:pt>
                  <c:pt idx="95">
                    <c:v>29/03/1962</c:v>
                  </c:pt>
                  <c:pt idx="96">
                    <c:v>13/01/1966</c:v>
                  </c:pt>
                  <c:pt idx="97">
                    <c:v>09/10/1953</c:v>
                  </c:pt>
                  <c:pt idx="98">
                    <c:v>07/01/1967</c:v>
                  </c:pt>
                  <c:pt idx="99">
                    <c:v>07/02/1954</c:v>
                  </c:pt>
                  <c:pt idx="100">
                    <c:v>26/03/1959</c:v>
                  </c:pt>
                  <c:pt idx="101">
                    <c:v>24/08/1940</c:v>
                  </c:pt>
                  <c:pt idx="102">
                    <c:v>01/08/1997</c:v>
                  </c:pt>
                  <c:pt idx="103">
                    <c:v>15/02/1969</c:v>
                  </c:pt>
                  <c:pt idx="104">
                    <c:v>21/06/1964</c:v>
                  </c:pt>
                  <c:pt idx="105">
                    <c:v>26/04/1985</c:v>
                  </c:pt>
                  <c:pt idx="106">
                    <c:v>18/09/1941</c:v>
                  </c:pt>
                  <c:pt idx="107">
                    <c:v>15/02/1969</c:v>
                  </c:pt>
                  <c:pt idx="108">
                    <c:v>16/04/1958</c:v>
                  </c:pt>
                  <c:pt idx="109">
                    <c:v>03/11/1962</c:v>
                  </c:pt>
                  <c:pt idx="110">
                    <c:v>16/11/1977</c:v>
                  </c:pt>
                  <c:pt idx="111">
                    <c:v>30/03/1944</c:v>
                  </c:pt>
                  <c:pt idx="112">
                    <c:v>23/04/1950</c:v>
                  </c:pt>
                  <c:pt idx="113">
                    <c:v>12/01/1957</c:v>
                  </c:pt>
                  <c:pt idx="114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32</c:v>
                  </c:pt>
                  <c:pt idx="30">
                    <c:v>33</c:v>
                  </c:pt>
                  <c:pt idx="31">
                    <c:v>34</c:v>
                  </c:pt>
                  <c:pt idx="32">
                    <c:v>35</c:v>
                  </c:pt>
                  <c:pt idx="33">
                    <c:v>36</c:v>
                  </c:pt>
                  <c:pt idx="34">
                    <c:v>37</c:v>
                  </c:pt>
                  <c:pt idx="35">
                    <c:v>38</c:v>
                  </c:pt>
                  <c:pt idx="36">
                    <c:v>39</c:v>
                  </c:pt>
                  <c:pt idx="37">
                    <c:v>40</c:v>
                  </c:pt>
                  <c:pt idx="38">
                    <c:v>41</c:v>
                  </c:pt>
                  <c:pt idx="39">
                    <c:v>42</c:v>
                  </c:pt>
                  <c:pt idx="40">
                    <c:v>43</c:v>
                  </c:pt>
                  <c:pt idx="41">
                    <c:v>44</c:v>
                  </c:pt>
                  <c:pt idx="42">
                    <c:v>45</c:v>
                  </c:pt>
                  <c:pt idx="43">
                    <c:v>46</c:v>
                  </c:pt>
                  <c:pt idx="44">
                    <c:v>47</c:v>
                  </c:pt>
                  <c:pt idx="45">
                    <c:v>48</c:v>
                  </c:pt>
                  <c:pt idx="46">
                    <c:v>49</c:v>
                  </c:pt>
                  <c:pt idx="47">
                    <c:v>50</c:v>
                  </c:pt>
                  <c:pt idx="48">
                    <c:v>51</c:v>
                  </c:pt>
                  <c:pt idx="49">
                    <c:v>52</c:v>
                  </c:pt>
                  <c:pt idx="50">
                    <c:v>53</c:v>
                  </c:pt>
                  <c:pt idx="51">
                    <c:v>54</c:v>
                  </c:pt>
                  <c:pt idx="52">
                    <c:v>55</c:v>
                  </c:pt>
                  <c:pt idx="53">
                    <c:v>56</c:v>
                  </c:pt>
                  <c:pt idx="54">
                    <c:v>57</c:v>
                  </c:pt>
                  <c:pt idx="55">
                    <c:v>58</c:v>
                  </c:pt>
                  <c:pt idx="56">
                    <c:v>59</c:v>
                  </c:pt>
                  <c:pt idx="57">
                    <c:v>60</c:v>
                  </c:pt>
                  <c:pt idx="58">
                    <c:v>61</c:v>
                  </c:pt>
                  <c:pt idx="59">
                    <c:v>62</c:v>
                  </c:pt>
                  <c:pt idx="60">
                    <c:v>64</c:v>
                  </c:pt>
                  <c:pt idx="61">
                    <c:v>65</c:v>
                  </c:pt>
                  <c:pt idx="62">
                    <c:v>66</c:v>
                  </c:pt>
                  <c:pt idx="63">
                    <c:v>67</c:v>
                  </c:pt>
                  <c:pt idx="64">
                    <c:v>68</c:v>
                  </c:pt>
                  <c:pt idx="65">
                    <c:v>69</c:v>
                  </c:pt>
                  <c:pt idx="66">
                    <c:v>70</c:v>
                  </c:pt>
                  <c:pt idx="67">
                    <c:v>71</c:v>
                  </c:pt>
                  <c:pt idx="68">
                    <c:v>72</c:v>
                  </c:pt>
                  <c:pt idx="69">
                    <c:v>73</c:v>
                  </c:pt>
                  <c:pt idx="70">
                    <c:v>74</c:v>
                  </c:pt>
                  <c:pt idx="71">
                    <c:v>75</c:v>
                  </c:pt>
                  <c:pt idx="72">
                    <c:v>76</c:v>
                  </c:pt>
                  <c:pt idx="73">
                    <c:v>77</c:v>
                  </c:pt>
                  <c:pt idx="74">
                    <c:v>78</c:v>
                  </c:pt>
                  <c:pt idx="75">
                    <c:v>79</c:v>
                  </c:pt>
                  <c:pt idx="76">
                    <c:v>80</c:v>
                  </c:pt>
                  <c:pt idx="77">
                    <c:v>82</c:v>
                  </c:pt>
                  <c:pt idx="78">
                    <c:v>84</c:v>
                  </c:pt>
                  <c:pt idx="79">
                    <c:v>85</c:v>
                  </c:pt>
                  <c:pt idx="80">
                    <c:v>86</c:v>
                  </c:pt>
                  <c:pt idx="81">
                    <c:v>87</c:v>
                  </c:pt>
                  <c:pt idx="82">
                    <c:v>88</c:v>
                  </c:pt>
                  <c:pt idx="83">
                    <c:v>89</c:v>
                  </c:pt>
                  <c:pt idx="84">
                    <c:v>90</c:v>
                  </c:pt>
                  <c:pt idx="85">
                    <c:v>91</c:v>
                  </c:pt>
                  <c:pt idx="86">
                    <c:v>92</c:v>
                  </c:pt>
                  <c:pt idx="87">
                    <c:v>93</c:v>
                  </c:pt>
                  <c:pt idx="88">
                    <c:v>94</c:v>
                  </c:pt>
                  <c:pt idx="89">
                    <c:v>95</c:v>
                  </c:pt>
                  <c:pt idx="90">
                    <c:v>96</c:v>
                  </c:pt>
                  <c:pt idx="91">
                    <c:v>97</c:v>
                  </c:pt>
                  <c:pt idx="92">
                    <c:v>98</c:v>
                  </c:pt>
                  <c:pt idx="93">
                    <c:v>99</c:v>
                  </c:pt>
                  <c:pt idx="94">
                    <c:v>101</c:v>
                  </c:pt>
                  <c:pt idx="95">
                    <c:v>102</c:v>
                  </c:pt>
                  <c:pt idx="96">
                    <c:v>103</c:v>
                  </c:pt>
                  <c:pt idx="97">
                    <c:v>104</c:v>
                  </c:pt>
                  <c:pt idx="98">
                    <c:v>105</c:v>
                  </c:pt>
                  <c:pt idx="99">
                    <c:v>107</c:v>
                  </c:pt>
                  <c:pt idx="100">
                    <c:v>109</c:v>
                  </c:pt>
                  <c:pt idx="101">
                    <c:v>110</c:v>
                  </c:pt>
                  <c:pt idx="102">
                    <c:v>111</c:v>
                  </c:pt>
                  <c:pt idx="103">
                    <c:v>112</c:v>
                  </c:pt>
                  <c:pt idx="104">
                    <c:v>113</c:v>
                  </c:pt>
                  <c:pt idx="105">
                    <c:v>114</c:v>
                  </c:pt>
                  <c:pt idx="106">
                    <c:v>115</c:v>
                  </c:pt>
                  <c:pt idx="107">
                    <c:v>116</c:v>
                  </c:pt>
                  <c:pt idx="108">
                    <c:v>117</c:v>
                  </c:pt>
                  <c:pt idx="109">
                    <c:v>118</c:v>
                  </c:pt>
                  <c:pt idx="110">
                    <c:v>119</c:v>
                  </c:pt>
                  <c:pt idx="111">
                    <c:v>120</c:v>
                  </c:pt>
                  <c:pt idx="112">
                    <c:v>121</c:v>
                  </c:pt>
                  <c:pt idx="113">
                    <c:v>122</c:v>
                  </c:pt>
                  <c:pt idx="114">
                    <c:v>123</c:v>
                  </c:pt>
                </c:lvl>
              </c:multiLvlStrCache>
            </c:multiLvlStrRef>
          </c:cat>
          <c:val>
            <c:numRef>
              <c:f>Età_2!$C$2:$C$116</c:f>
              <c:numCache>
                <c:formatCode>General</c:formatCode>
                <c:ptCount val="115"/>
                <c:pt idx="0">
                  <c:v>41</c:v>
                </c:pt>
                <c:pt idx="1">
                  <c:v>91</c:v>
                </c:pt>
                <c:pt idx="2">
                  <c:v>44</c:v>
                </c:pt>
                <c:pt idx="3">
                  <c:v>55</c:v>
                </c:pt>
                <c:pt idx="4">
                  <c:v>71</c:v>
                </c:pt>
                <c:pt idx="5">
                  <c:v>76</c:v>
                </c:pt>
                <c:pt idx="6">
                  <c:v>52</c:v>
                </c:pt>
                <c:pt idx="7">
                  <c:v>74</c:v>
                </c:pt>
                <c:pt idx="8">
                  <c:v>70</c:v>
                </c:pt>
                <c:pt idx="9">
                  <c:v>71</c:v>
                </c:pt>
                <c:pt idx="10">
                  <c:v>74</c:v>
                </c:pt>
                <c:pt idx="11">
                  <c:v>77</c:v>
                </c:pt>
                <c:pt idx="12">
                  <c:v>77</c:v>
                </c:pt>
                <c:pt idx="13">
                  <c:v>83</c:v>
                </c:pt>
                <c:pt idx="14">
                  <c:v>77</c:v>
                </c:pt>
                <c:pt idx="15">
                  <c:v>66</c:v>
                </c:pt>
                <c:pt idx="16">
                  <c:v>74</c:v>
                </c:pt>
                <c:pt idx="17">
                  <c:v>66</c:v>
                </c:pt>
                <c:pt idx="18">
                  <c:v>63</c:v>
                </c:pt>
                <c:pt idx="19">
                  <c:v>52</c:v>
                </c:pt>
                <c:pt idx="20">
                  <c:v>56</c:v>
                </c:pt>
                <c:pt idx="21">
                  <c:v>64</c:v>
                </c:pt>
                <c:pt idx="22">
                  <c:v>84</c:v>
                </c:pt>
                <c:pt idx="23">
                  <c:v>69</c:v>
                </c:pt>
                <c:pt idx="24">
                  <c:v>69</c:v>
                </c:pt>
                <c:pt idx="25">
                  <c:v>63</c:v>
                </c:pt>
                <c:pt idx="26">
                  <c:v>81</c:v>
                </c:pt>
                <c:pt idx="27">
                  <c:v>58</c:v>
                </c:pt>
                <c:pt idx="28">
                  <c:v>86</c:v>
                </c:pt>
                <c:pt idx="29">
                  <c:v>37</c:v>
                </c:pt>
                <c:pt idx="30">
                  <c:v>72</c:v>
                </c:pt>
                <c:pt idx="31">
                  <c:v>68</c:v>
                </c:pt>
                <c:pt idx="32">
                  <c:v>83</c:v>
                </c:pt>
                <c:pt idx="33">
                  <c:v>80</c:v>
                </c:pt>
                <c:pt idx="34">
                  <c:v>51</c:v>
                </c:pt>
                <c:pt idx="35">
                  <c:v>71</c:v>
                </c:pt>
                <c:pt idx="36">
                  <c:v>71</c:v>
                </c:pt>
                <c:pt idx="37">
                  <c:v>76</c:v>
                </c:pt>
                <c:pt idx="38">
                  <c:v>58</c:v>
                </c:pt>
                <c:pt idx="39">
                  <c:v>64</c:v>
                </c:pt>
                <c:pt idx="40">
                  <c:v>59</c:v>
                </c:pt>
                <c:pt idx="41">
                  <c:v>65</c:v>
                </c:pt>
                <c:pt idx="42">
                  <c:v>84</c:v>
                </c:pt>
                <c:pt idx="43">
                  <c:v>80</c:v>
                </c:pt>
                <c:pt idx="44">
                  <c:v>77</c:v>
                </c:pt>
                <c:pt idx="45">
                  <c:v>80</c:v>
                </c:pt>
                <c:pt idx="46">
                  <c:v>57</c:v>
                </c:pt>
                <c:pt idx="47">
                  <c:v>89</c:v>
                </c:pt>
                <c:pt idx="48">
                  <c:v>54</c:v>
                </c:pt>
                <c:pt idx="49">
                  <c:v>72</c:v>
                </c:pt>
                <c:pt idx="50">
                  <c:v>84</c:v>
                </c:pt>
                <c:pt idx="51">
                  <c:v>60</c:v>
                </c:pt>
                <c:pt idx="52">
                  <c:v>55</c:v>
                </c:pt>
                <c:pt idx="53">
                  <c:v>77</c:v>
                </c:pt>
                <c:pt idx="54">
                  <c:v>63</c:v>
                </c:pt>
                <c:pt idx="55">
                  <c:v>83</c:v>
                </c:pt>
                <c:pt idx="56">
                  <c:v>60</c:v>
                </c:pt>
                <c:pt idx="57">
                  <c:v>36</c:v>
                </c:pt>
                <c:pt idx="58">
                  <c:v>59</c:v>
                </c:pt>
                <c:pt idx="59">
                  <c:v>61</c:v>
                </c:pt>
                <c:pt idx="60">
                  <c:v>78</c:v>
                </c:pt>
                <c:pt idx="61">
                  <c:v>48</c:v>
                </c:pt>
                <c:pt idx="62">
                  <c:v>85</c:v>
                </c:pt>
                <c:pt idx="63">
                  <c:v>76</c:v>
                </c:pt>
                <c:pt idx="64">
                  <c:v>81</c:v>
                </c:pt>
                <c:pt idx="65">
                  <c:v>78</c:v>
                </c:pt>
                <c:pt idx="66">
                  <c:v>82</c:v>
                </c:pt>
                <c:pt idx="67">
                  <c:v>54</c:v>
                </c:pt>
                <c:pt idx="68">
                  <c:v>61</c:v>
                </c:pt>
                <c:pt idx="69">
                  <c:v>72</c:v>
                </c:pt>
                <c:pt idx="70">
                  <c:v>79</c:v>
                </c:pt>
                <c:pt idx="71">
                  <c:v>72</c:v>
                </c:pt>
                <c:pt idx="72">
                  <c:v>67</c:v>
                </c:pt>
                <c:pt idx="73">
                  <c:v>58</c:v>
                </c:pt>
                <c:pt idx="74">
                  <c:v>34</c:v>
                </c:pt>
                <c:pt idx="75">
                  <c:v>67</c:v>
                </c:pt>
                <c:pt idx="76">
                  <c:v>79</c:v>
                </c:pt>
                <c:pt idx="77">
                  <c:v>48</c:v>
                </c:pt>
                <c:pt idx="78">
                  <c:v>75</c:v>
                </c:pt>
                <c:pt idx="79">
                  <c:v>61</c:v>
                </c:pt>
                <c:pt idx="80">
                  <c:v>38</c:v>
                </c:pt>
                <c:pt idx="81">
                  <c:v>53</c:v>
                </c:pt>
                <c:pt idx="82">
                  <c:v>68</c:v>
                </c:pt>
                <c:pt idx="83">
                  <c:v>79</c:v>
                </c:pt>
                <c:pt idx="84">
                  <c:v>48</c:v>
                </c:pt>
                <c:pt idx="85">
                  <c:v>42</c:v>
                </c:pt>
                <c:pt idx="86">
                  <c:v>75</c:v>
                </c:pt>
                <c:pt idx="87">
                  <c:v>75</c:v>
                </c:pt>
                <c:pt idx="88">
                  <c:v>59</c:v>
                </c:pt>
                <c:pt idx="89">
                  <c:v>74</c:v>
                </c:pt>
                <c:pt idx="90">
                  <c:v>74</c:v>
                </c:pt>
                <c:pt idx="91">
                  <c:v>56</c:v>
                </c:pt>
                <c:pt idx="92">
                  <c:v>82</c:v>
                </c:pt>
                <c:pt idx="93">
                  <c:v>68</c:v>
                </c:pt>
                <c:pt idx="94">
                  <c:v>87</c:v>
                </c:pt>
                <c:pt idx="95">
                  <c:v>62</c:v>
                </c:pt>
                <c:pt idx="96">
                  <c:v>58</c:v>
                </c:pt>
                <c:pt idx="97">
                  <c:v>71</c:v>
                </c:pt>
                <c:pt idx="98">
                  <c:v>57</c:v>
                </c:pt>
                <c:pt idx="99">
                  <c:v>70</c:v>
                </c:pt>
                <c:pt idx="100">
                  <c:v>65</c:v>
                </c:pt>
                <c:pt idx="101">
                  <c:v>84</c:v>
                </c:pt>
                <c:pt idx="102">
                  <c:v>27</c:v>
                </c:pt>
                <c:pt idx="103">
                  <c:v>55</c:v>
                </c:pt>
                <c:pt idx="104">
                  <c:v>60</c:v>
                </c:pt>
                <c:pt idx="105">
                  <c:v>39</c:v>
                </c:pt>
                <c:pt idx="106">
                  <c:v>83</c:v>
                </c:pt>
                <c:pt idx="107">
                  <c:v>55</c:v>
                </c:pt>
                <c:pt idx="108">
                  <c:v>66</c:v>
                </c:pt>
                <c:pt idx="109">
                  <c:v>62</c:v>
                </c:pt>
                <c:pt idx="110">
                  <c:v>47</c:v>
                </c:pt>
                <c:pt idx="111">
                  <c:v>80</c:v>
                </c:pt>
                <c:pt idx="112">
                  <c:v>74</c:v>
                </c:pt>
                <c:pt idx="113">
                  <c:v>67</c:v>
                </c:pt>
                <c:pt idx="114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6-49D8-A4EE-AA33903CB39E}"/>
            </c:ext>
          </c:extLst>
        </c:ser>
        <c:ser>
          <c:idx val="2"/>
          <c:order val="1"/>
          <c:tx>
            <c:strRef>
              <c:f>Età_2!$D$1</c:f>
              <c:strCache>
                <c:ptCount val="1"/>
                <c:pt idx="0">
                  <c:v>Average 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Età_2!$A$2:$B$124</c:f>
              <c:multiLvlStrCache>
                <c:ptCount val="115"/>
                <c:lvl>
                  <c:pt idx="0">
                    <c:v>14/02/1983</c:v>
                  </c:pt>
                  <c:pt idx="1">
                    <c:v>22/09/1933</c:v>
                  </c:pt>
                  <c:pt idx="2">
                    <c:v>21/10/1980</c:v>
                  </c:pt>
                  <c:pt idx="3">
                    <c:v>12/12/1969</c:v>
                  </c:pt>
                  <c:pt idx="4">
                    <c:v>26/05/1953</c:v>
                  </c:pt>
                  <c:pt idx="5">
                    <c:v>28/04/1948</c:v>
                  </c:pt>
                  <c:pt idx="6">
                    <c:v>13/07/1972</c:v>
                  </c:pt>
                  <c:pt idx="7">
                    <c:v>26/12/1950</c:v>
                  </c:pt>
                  <c:pt idx="8">
                    <c:v>22/10/1954</c:v>
                  </c:pt>
                  <c:pt idx="9">
                    <c:v>23/11/1953</c:v>
                  </c:pt>
                  <c:pt idx="10">
                    <c:v>10/08/1950</c:v>
                  </c:pt>
                  <c:pt idx="11">
                    <c:v>23/07/1947</c:v>
                  </c:pt>
                  <c:pt idx="12">
                    <c:v>08/08/1947</c:v>
                  </c:pt>
                  <c:pt idx="13">
                    <c:v>16/08/1941</c:v>
                  </c:pt>
                  <c:pt idx="14">
                    <c:v>17/10/1947</c:v>
                  </c:pt>
                  <c:pt idx="15">
                    <c:v>20/11/1958</c:v>
                  </c:pt>
                  <c:pt idx="16">
                    <c:v>01/01/1950</c:v>
                  </c:pt>
                  <c:pt idx="17">
                    <c:v>26/07/1958</c:v>
                  </c:pt>
                  <c:pt idx="18">
                    <c:v>25/06/1961</c:v>
                  </c:pt>
                  <c:pt idx="19">
                    <c:v>23/11/1972</c:v>
                  </c:pt>
                  <c:pt idx="20">
                    <c:v>26/08/1968</c:v>
                  </c:pt>
                  <c:pt idx="21">
                    <c:v>20/11/1960</c:v>
                  </c:pt>
                  <c:pt idx="22">
                    <c:v>11/09/1940</c:v>
                  </c:pt>
                  <c:pt idx="23">
                    <c:v>18/06/1955</c:v>
                  </c:pt>
                  <c:pt idx="24">
                    <c:v>02/01/1955</c:v>
                  </c:pt>
                  <c:pt idx="25">
                    <c:v>21/09/1961</c:v>
                  </c:pt>
                  <c:pt idx="26">
                    <c:v>28/10/1943</c:v>
                  </c:pt>
                  <c:pt idx="27">
                    <c:v>01/05/1966</c:v>
                  </c:pt>
                  <c:pt idx="28">
                    <c:v>08/08/1938</c:v>
                  </c:pt>
                  <c:pt idx="29">
                    <c:v>01/01/1987</c:v>
                  </c:pt>
                  <c:pt idx="30">
                    <c:v>03/12/1952</c:v>
                  </c:pt>
                  <c:pt idx="31">
                    <c:v>25/03/1956</c:v>
                  </c:pt>
                  <c:pt idx="32">
                    <c:v>12/03/1941</c:v>
                  </c:pt>
                  <c:pt idx="33">
                    <c:v>18/11/1944</c:v>
                  </c:pt>
                  <c:pt idx="34">
                    <c:v>14/08/1973</c:v>
                  </c:pt>
                  <c:pt idx="35">
                    <c:v>15/10/1953</c:v>
                  </c:pt>
                  <c:pt idx="36">
                    <c:v>26/05/1953</c:v>
                  </c:pt>
                  <c:pt idx="37">
                    <c:v>15/03/1948</c:v>
                  </c:pt>
                  <c:pt idx="38">
                    <c:v>01/04/1966</c:v>
                  </c:pt>
                  <c:pt idx="39">
                    <c:v>10/07/1960</c:v>
                  </c:pt>
                  <c:pt idx="40">
                    <c:v>31/07/1965</c:v>
                  </c:pt>
                  <c:pt idx="41">
                    <c:v>16/02/1959</c:v>
                  </c:pt>
                  <c:pt idx="42">
                    <c:v>28/11/1940</c:v>
                  </c:pt>
                  <c:pt idx="43">
                    <c:v>27/03/1944</c:v>
                  </c:pt>
                  <c:pt idx="44">
                    <c:v>06/01/1947</c:v>
                  </c:pt>
                  <c:pt idx="45">
                    <c:v>24/07/1944</c:v>
                  </c:pt>
                  <c:pt idx="46">
                    <c:v>25/10/1967</c:v>
                  </c:pt>
                  <c:pt idx="47">
                    <c:v>29/05/1935</c:v>
                  </c:pt>
                  <c:pt idx="48">
                    <c:v>06/08/1970</c:v>
                  </c:pt>
                  <c:pt idx="49">
                    <c:v>18/03/1952</c:v>
                  </c:pt>
                  <c:pt idx="50">
                    <c:v>11/09/1940</c:v>
                  </c:pt>
                  <c:pt idx="51">
                    <c:v>06/06/1964</c:v>
                  </c:pt>
                  <c:pt idx="52">
                    <c:v>10/05/1969</c:v>
                  </c:pt>
                  <c:pt idx="53">
                    <c:v>08/08/1947</c:v>
                  </c:pt>
                  <c:pt idx="54">
                    <c:v>27/07/1961</c:v>
                  </c:pt>
                  <c:pt idx="55">
                    <c:v>20/10/1941</c:v>
                  </c:pt>
                  <c:pt idx="56">
                    <c:v>21/04/1964</c:v>
                  </c:pt>
                  <c:pt idx="57">
                    <c:v>02/02/1988</c:v>
                  </c:pt>
                  <c:pt idx="58">
                    <c:v>11/09/1965</c:v>
                  </c:pt>
                  <c:pt idx="59">
                    <c:v>22/09/1963</c:v>
                  </c:pt>
                  <c:pt idx="60">
                    <c:v>24/06/1946</c:v>
                  </c:pt>
                  <c:pt idx="61">
                    <c:v>28/02/1976</c:v>
                  </c:pt>
                  <c:pt idx="62">
                    <c:v>04/05/1939</c:v>
                  </c:pt>
                  <c:pt idx="63">
                    <c:v>01/08/1948</c:v>
                  </c:pt>
                  <c:pt idx="64">
                    <c:v>24/10/1943</c:v>
                  </c:pt>
                  <c:pt idx="65">
                    <c:v>06/03/1946</c:v>
                  </c:pt>
                  <c:pt idx="66">
                    <c:v>15/09/1942</c:v>
                  </c:pt>
                  <c:pt idx="67">
                    <c:v>04/04/1970</c:v>
                  </c:pt>
                  <c:pt idx="68">
                    <c:v>12/07/1963</c:v>
                  </c:pt>
                  <c:pt idx="69">
                    <c:v>03/10/1952</c:v>
                  </c:pt>
                  <c:pt idx="70">
                    <c:v>04/08/1945</c:v>
                  </c:pt>
                  <c:pt idx="71">
                    <c:v>20/10/1952</c:v>
                  </c:pt>
                  <c:pt idx="72">
                    <c:v>11/01/1957</c:v>
                  </c:pt>
                  <c:pt idx="73">
                    <c:v>12/01/1966</c:v>
                  </c:pt>
                  <c:pt idx="74">
                    <c:v>02/12/1990</c:v>
                  </c:pt>
                  <c:pt idx="75">
                    <c:v>11/09/1957</c:v>
                  </c:pt>
                  <c:pt idx="76">
                    <c:v>13/09/1945</c:v>
                  </c:pt>
                  <c:pt idx="77">
                    <c:v>29/08/1976</c:v>
                  </c:pt>
                  <c:pt idx="78">
                    <c:v>13/01/1949</c:v>
                  </c:pt>
                  <c:pt idx="79">
                    <c:v>29/12/1963</c:v>
                  </c:pt>
                  <c:pt idx="80">
                    <c:v>21/01/1986</c:v>
                  </c:pt>
                  <c:pt idx="81">
                    <c:v>17/01/1971</c:v>
                  </c:pt>
                  <c:pt idx="82">
                    <c:v>02/01/1956</c:v>
                  </c:pt>
                  <c:pt idx="83">
                    <c:v>13/09/1945</c:v>
                  </c:pt>
                  <c:pt idx="84">
                    <c:v>18/06/1976</c:v>
                  </c:pt>
                  <c:pt idx="85">
                    <c:v>17/09/1982</c:v>
                  </c:pt>
                  <c:pt idx="86">
                    <c:v>27/01/1949</c:v>
                  </c:pt>
                  <c:pt idx="87">
                    <c:v>21/04/1949</c:v>
                  </c:pt>
                  <c:pt idx="88">
                    <c:v>24/08/1965</c:v>
                  </c:pt>
                  <c:pt idx="89">
                    <c:v>18/12/1950</c:v>
                  </c:pt>
                  <c:pt idx="90">
                    <c:v>16/06/1950</c:v>
                  </c:pt>
                  <c:pt idx="91">
                    <c:v>15/03/1968</c:v>
                  </c:pt>
                  <c:pt idx="92">
                    <c:v>14/09/1942</c:v>
                  </c:pt>
                  <c:pt idx="93">
                    <c:v>08/06/1956</c:v>
                  </c:pt>
                  <c:pt idx="94">
                    <c:v>14/06/1937</c:v>
                  </c:pt>
                  <c:pt idx="95">
                    <c:v>29/03/1962</c:v>
                  </c:pt>
                  <c:pt idx="96">
                    <c:v>13/01/1966</c:v>
                  </c:pt>
                  <c:pt idx="97">
                    <c:v>09/10/1953</c:v>
                  </c:pt>
                  <c:pt idx="98">
                    <c:v>07/01/1967</c:v>
                  </c:pt>
                  <c:pt idx="99">
                    <c:v>07/02/1954</c:v>
                  </c:pt>
                  <c:pt idx="100">
                    <c:v>26/03/1959</c:v>
                  </c:pt>
                  <c:pt idx="101">
                    <c:v>24/08/1940</c:v>
                  </c:pt>
                  <c:pt idx="102">
                    <c:v>01/08/1997</c:v>
                  </c:pt>
                  <c:pt idx="103">
                    <c:v>15/02/1969</c:v>
                  </c:pt>
                  <c:pt idx="104">
                    <c:v>21/06/1964</c:v>
                  </c:pt>
                  <c:pt idx="105">
                    <c:v>26/04/1985</c:v>
                  </c:pt>
                  <c:pt idx="106">
                    <c:v>18/09/1941</c:v>
                  </c:pt>
                  <c:pt idx="107">
                    <c:v>15/02/1969</c:v>
                  </c:pt>
                  <c:pt idx="108">
                    <c:v>16/04/1958</c:v>
                  </c:pt>
                  <c:pt idx="109">
                    <c:v>03/11/1962</c:v>
                  </c:pt>
                  <c:pt idx="110">
                    <c:v>16/11/1977</c:v>
                  </c:pt>
                  <c:pt idx="111">
                    <c:v>30/03/1944</c:v>
                  </c:pt>
                  <c:pt idx="112">
                    <c:v>23/04/1950</c:v>
                  </c:pt>
                  <c:pt idx="113">
                    <c:v>12/01/1957</c:v>
                  </c:pt>
                  <c:pt idx="114">
                    <c:v>01/11/1957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32</c:v>
                  </c:pt>
                  <c:pt idx="30">
                    <c:v>33</c:v>
                  </c:pt>
                  <c:pt idx="31">
                    <c:v>34</c:v>
                  </c:pt>
                  <c:pt idx="32">
                    <c:v>35</c:v>
                  </c:pt>
                  <c:pt idx="33">
                    <c:v>36</c:v>
                  </c:pt>
                  <c:pt idx="34">
                    <c:v>37</c:v>
                  </c:pt>
                  <c:pt idx="35">
                    <c:v>38</c:v>
                  </c:pt>
                  <c:pt idx="36">
                    <c:v>39</c:v>
                  </c:pt>
                  <c:pt idx="37">
                    <c:v>40</c:v>
                  </c:pt>
                  <c:pt idx="38">
                    <c:v>41</c:v>
                  </c:pt>
                  <c:pt idx="39">
                    <c:v>42</c:v>
                  </c:pt>
                  <c:pt idx="40">
                    <c:v>43</c:v>
                  </c:pt>
                  <c:pt idx="41">
                    <c:v>44</c:v>
                  </c:pt>
                  <c:pt idx="42">
                    <c:v>45</c:v>
                  </c:pt>
                  <c:pt idx="43">
                    <c:v>46</c:v>
                  </c:pt>
                  <c:pt idx="44">
                    <c:v>47</c:v>
                  </c:pt>
                  <c:pt idx="45">
                    <c:v>48</c:v>
                  </c:pt>
                  <c:pt idx="46">
                    <c:v>49</c:v>
                  </c:pt>
                  <c:pt idx="47">
                    <c:v>50</c:v>
                  </c:pt>
                  <c:pt idx="48">
                    <c:v>51</c:v>
                  </c:pt>
                  <c:pt idx="49">
                    <c:v>52</c:v>
                  </c:pt>
                  <c:pt idx="50">
                    <c:v>53</c:v>
                  </c:pt>
                  <c:pt idx="51">
                    <c:v>54</c:v>
                  </c:pt>
                  <c:pt idx="52">
                    <c:v>55</c:v>
                  </c:pt>
                  <c:pt idx="53">
                    <c:v>56</c:v>
                  </c:pt>
                  <c:pt idx="54">
                    <c:v>57</c:v>
                  </c:pt>
                  <c:pt idx="55">
                    <c:v>58</c:v>
                  </c:pt>
                  <c:pt idx="56">
                    <c:v>59</c:v>
                  </c:pt>
                  <c:pt idx="57">
                    <c:v>60</c:v>
                  </c:pt>
                  <c:pt idx="58">
                    <c:v>61</c:v>
                  </c:pt>
                  <c:pt idx="59">
                    <c:v>62</c:v>
                  </c:pt>
                  <c:pt idx="60">
                    <c:v>64</c:v>
                  </c:pt>
                  <c:pt idx="61">
                    <c:v>65</c:v>
                  </c:pt>
                  <c:pt idx="62">
                    <c:v>66</c:v>
                  </c:pt>
                  <c:pt idx="63">
                    <c:v>67</c:v>
                  </c:pt>
                  <c:pt idx="64">
                    <c:v>68</c:v>
                  </c:pt>
                  <c:pt idx="65">
                    <c:v>69</c:v>
                  </c:pt>
                  <c:pt idx="66">
                    <c:v>70</c:v>
                  </c:pt>
                  <c:pt idx="67">
                    <c:v>71</c:v>
                  </c:pt>
                  <c:pt idx="68">
                    <c:v>72</c:v>
                  </c:pt>
                  <c:pt idx="69">
                    <c:v>73</c:v>
                  </c:pt>
                  <c:pt idx="70">
                    <c:v>74</c:v>
                  </c:pt>
                  <c:pt idx="71">
                    <c:v>75</c:v>
                  </c:pt>
                  <c:pt idx="72">
                    <c:v>76</c:v>
                  </c:pt>
                  <c:pt idx="73">
                    <c:v>77</c:v>
                  </c:pt>
                  <c:pt idx="74">
                    <c:v>78</c:v>
                  </c:pt>
                  <c:pt idx="75">
                    <c:v>79</c:v>
                  </c:pt>
                  <c:pt idx="76">
                    <c:v>80</c:v>
                  </c:pt>
                  <c:pt idx="77">
                    <c:v>82</c:v>
                  </c:pt>
                  <c:pt idx="78">
                    <c:v>84</c:v>
                  </c:pt>
                  <c:pt idx="79">
                    <c:v>85</c:v>
                  </c:pt>
                  <c:pt idx="80">
                    <c:v>86</c:v>
                  </c:pt>
                  <c:pt idx="81">
                    <c:v>87</c:v>
                  </c:pt>
                  <c:pt idx="82">
                    <c:v>88</c:v>
                  </c:pt>
                  <c:pt idx="83">
                    <c:v>89</c:v>
                  </c:pt>
                  <c:pt idx="84">
                    <c:v>90</c:v>
                  </c:pt>
                  <c:pt idx="85">
                    <c:v>91</c:v>
                  </c:pt>
                  <c:pt idx="86">
                    <c:v>92</c:v>
                  </c:pt>
                  <c:pt idx="87">
                    <c:v>93</c:v>
                  </c:pt>
                  <c:pt idx="88">
                    <c:v>94</c:v>
                  </c:pt>
                  <c:pt idx="89">
                    <c:v>95</c:v>
                  </c:pt>
                  <c:pt idx="90">
                    <c:v>96</c:v>
                  </c:pt>
                  <c:pt idx="91">
                    <c:v>97</c:v>
                  </c:pt>
                  <c:pt idx="92">
                    <c:v>98</c:v>
                  </c:pt>
                  <c:pt idx="93">
                    <c:v>99</c:v>
                  </c:pt>
                  <c:pt idx="94">
                    <c:v>101</c:v>
                  </c:pt>
                  <c:pt idx="95">
                    <c:v>102</c:v>
                  </c:pt>
                  <c:pt idx="96">
                    <c:v>103</c:v>
                  </c:pt>
                  <c:pt idx="97">
                    <c:v>104</c:v>
                  </c:pt>
                  <c:pt idx="98">
                    <c:v>105</c:v>
                  </c:pt>
                  <c:pt idx="99">
                    <c:v>107</c:v>
                  </c:pt>
                  <c:pt idx="100">
                    <c:v>109</c:v>
                  </c:pt>
                  <c:pt idx="101">
                    <c:v>110</c:v>
                  </c:pt>
                  <c:pt idx="102">
                    <c:v>111</c:v>
                  </c:pt>
                  <c:pt idx="103">
                    <c:v>112</c:v>
                  </c:pt>
                  <c:pt idx="104">
                    <c:v>113</c:v>
                  </c:pt>
                  <c:pt idx="105">
                    <c:v>114</c:v>
                  </c:pt>
                  <c:pt idx="106">
                    <c:v>115</c:v>
                  </c:pt>
                  <c:pt idx="107">
                    <c:v>116</c:v>
                  </c:pt>
                  <c:pt idx="108">
                    <c:v>117</c:v>
                  </c:pt>
                  <c:pt idx="109">
                    <c:v>118</c:v>
                  </c:pt>
                  <c:pt idx="110">
                    <c:v>119</c:v>
                  </c:pt>
                  <c:pt idx="111">
                    <c:v>120</c:v>
                  </c:pt>
                  <c:pt idx="112">
                    <c:v>121</c:v>
                  </c:pt>
                  <c:pt idx="113">
                    <c:v>122</c:v>
                  </c:pt>
                  <c:pt idx="114">
                    <c:v>123</c:v>
                  </c:pt>
                </c:lvl>
              </c:multiLvlStrCache>
            </c:multiLvlStrRef>
          </c:cat>
          <c:val>
            <c:numRef>
              <c:f>Età_2!$D$2:$D$116</c:f>
              <c:numCache>
                <c:formatCode>0</c:formatCode>
                <c:ptCount val="115"/>
                <c:pt idx="0">
                  <c:v>66.539130434782606</c:v>
                </c:pt>
                <c:pt idx="1">
                  <c:v>66.539130434782606</c:v>
                </c:pt>
                <c:pt idx="2">
                  <c:v>66.539130434782606</c:v>
                </c:pt>
                <c:pt idx="3">
                  <c:v>66.539130434782606</c:v>
                </c:pt>
                <c:pt idx="4">
                  <c:v>66.539130434782606</c:v>
                </c:pt>
                <c:pt idx="5">
                  <c:v>66.539130434782606</c:v>
                </c:pt>
                <c:pt idx="6">
                  <c:v>66.539130434782606</c:v>
                </c:pt>
                <c:pt idx="7">
                  <c:v>66.539130434782606</c:v>
                </c:pt>
                <c:pt idx="8">
                  <c:v>66.539130434782606</c:v>
                </c:pt>
                <c:pt idx="9">
                  <c:v>66.539130434782606</c:v>
                </c:pt>
                <c:pt idx="10">
                  <c:v>66.539130434782606</c:v>
                </c:pt>
                <c:pt idx="11">
                  <c:v>66.539130434782606</c:v>
                </c:pt>
                <c:pt idx="12">
                  <c:v>66.539130434782606</c:v>
                </c:pt>
                <c:pt idx="13">
                  <c:v>66.539130434782606</c:v>
                </c:pt>
                <c:pt idx="14">
                  <c:v>66.539130434782606</c:v>
                </c:pt>
                <c:pt idx="15">
                  <c:v>66.539130434782606</c:v>
                </c:pt>
                <c:pt idx="16">
                  <c:v>66.539130434782606</c:v>
                </c:pt>
                <c:pt idx="17">
                  <c:v>66.539130434782606</c:v>
                </c:pt>
                <c:pt idx="18">
                  <c:v>66.539130434782606</c:v>
                </c:pt>
                <c:pt idx="19">
                  <c:v>66.539130434782606</c:v>
                </c:pt>
                <c:pt idx="20">
                  <c:v>66.539130434782606</c:v>
                </c:pt>
                <c:pt idx="21">
                  <c:v>66.539130434782606</c:v>
                </c:pt>
                <c:pt idx="22">
                  <c:v>66.539130434782606</c:v>
                </c:pt>
                <c:pt idx="23">
                  <c:v>66.539130434782606</c:v>
                </c:pt>
                <c:pt idx="24">
                  <c:v>66.539130434782606</c:v>
                </c:pt>
                <c:pt idx="25">
                  <c:v>66.539130434782606</c:v>
                </c:pt>
                <c:pt idx="26">
                  <c:v>66.539130434782606</c:v>
                </c:pt>
                <c:pt idx="27">
                  <c:v>66.539130434782606</c:v>
                </c:pt>
                <c:pt idx="28">
                  <c:v>66.539130434782606</c:v>
                </c:pt>
                <c:pt idx="29">
                  <c:v>66.539130434782606</c:v>
                </c:pt>
                <c:pt idx="30">
                  <c:v>66.539130434782606</c:v>
                </c:pt>
                <c:pt idx="31">
                  <c:v>66.539130434782606</c:v>
                </c:pt>
                <c:pt idx="32">
                  <c:v>66.539130434782606</c:v>
                </c:pt>
                <c:pt idx="33">
                  <c:v>66.539130434782606</c:v>
                </c:pt>
                <c:pt idx="34">
                  <c:v>66.539130434782606</c:v>
                </c:pt>
                <c:pt idx="35">
                  <c:v>66.539130434782606</c:v>
                </c:pt>
                <c:pt idx="36">
                  <c:v>66.539130434782606</c:v>
                </c:pt>
                <c:pt idx="37">
                  <c:v>66.539130434782606</c:v>
                </c:pt>
                <c:pt idx="38">
                  <c:v>66.539130434782606</c:v>
                </c:pt>
                <c:pt idx="39">
                  <c:v>66.539130434782606</c:v>
                </c:pt>
                <c:pt idx="40">
                  <c:v>66.539130434782606</c:v>
                </c:pt>
                <c:pt idx="41">
                  <c:v>66.539130434782606</c:v>
                </c:pt>
                <c:pt idx="42">
                  <c:v>66.539130434782606</c:v>
                </c:pt>
                <c:pt idx="43">
                  <c:v>66.539130434782606</c:v>
                </c:pt>
                <c:pt idx="44">
                  <c:v>66.539130434782606</c:v>
                </c:pt>
                <c:pt idx="45">
                  <c:v>66.539130434782606</c:v>
                </c:pt>
                <c:pt idx="46">
                  <c:v>66.539130434782606</c:v>
                </c:pt>
                <c:pt idx="47">
                  <c:v>66.539130434782606</c:v>
                </c:pt>
                <c:pt idx="48">
                  <c:v>66.539130434782606</c:v>
                </c:pt>
                <c:pt idx="49">
                  <c:v>66.539130434782606</c:v>
                </c:pt>
                <c:pt idx="50">
                  <c:v>66.539130434782606</c:v>
                </c:pt>
                <c:pt idx="51">
                  <c:v>66.539130434782606</c:v>
                </c:pt>
                <c:pt idx="52">
                  <c:v>66.539130434782606</c:v>
                </c:pt>
                <c:pt idx="53">
                  <c:v>66.539130434782606</c:v>
                </c:pt>
                <c:pt idx="54">
                  <c:v>66.539130434782606</c:v>
                </c:pt>
                <c:pt idx="55">
                  <c:v>66.539130434782606</c:v>
                </c:pt>
                <c:pt idx="56">
                  <c:v>66.539130434782606</c:v>
                </c:pt>
                <c:pt idx="57">
                  <c:v>66.539130434782606</c:v>
                </c:pt>
                <c:pt idx="58">
                  <c:v>66.539130434782606</c:v>
                </c:pt>
                <c:pt idx="59">
                  <c:v>66.539130434782606</c:v>
                </c:pt>
                <c:pt idx="60">
                  <c:v>66.539130434782606</c:v>
                </c:pt>
                <c:pt idx="61">
                  <c:v>66.539130434782606</c:v>
                </c:pt>
                <c:pt idx="62">
                  <c:v>66.539130434782606</c:v>
                </c:pt>
                <c:pt idx="63">
                  <c:v>66.539130434782606</c:v>
                </c:pt>
                <c:pt idx="64">
                  <c:v>66.539130434782606</c:v>
                </c:pt>
                <c:pt idx="65">
                  <c:v>66.539130434782606</c:v>
                </c:pt>
                <c:pt idx="66">
                  <c:v>66.539130434782606</c:v>
                </c:pt>
                <c:pt idx="67">
                  <c:v>66.539130434782606</c:v>
                </c:pt>
                <c:pt idx="68">
                  <c:v>66.539130434782606</c:v>
                </c:pt>
                <c:pt idx="69">
                  <c:v>66.539130434782606</c:v>
                </c:pt>
                <c:pt idx="70">
                  <c:v>66.539130434782606</c:v>
                </c:pt>
                <c:pt idx="71">
                  <c:v>66.539130434782606</c:v>
                </c:pt>
                <c:pt idx="72">
                  <c:v>66.539130434782606</c:v>
                </c:pt>
                <c:pt idx="73">
                  <c:v>66.539130434782606</c:v>
                </c:pt>
                <c:pt idx="74">
                  <c:v>66.539130434782606</c:v>
                </c:pt>
                <c:pt idx="75">
                  <c:v>66.539130434782606</c:v>
                </c:pt>
                <c:pt idx="76">
                  <c:v>66.539130434782606</c:v>
                </c:pt>
                <c:pt idx="77">
                  <c:v>66.539130434782606</c:v>
                </c:pt>
                <c:pt idx="78">
                  <c:v>66.539130434782606</c:v>
                </c:pt>
                <c:pt idx="79">
                  <c:v>66.539130434782606</c:v>
                </c:pt>
                <c:pt idx="80">
                  <c:v>66.539130434782606</c:v>
                </c:pt>
                <c:pt idx="81">
                  <c:v>66.539130434782606</c:v>
                </c:pt>
                <c:pt idx="82">
                  <c:v>66.539130434782606</c:v>
                </c:pt>
                <c:pt idx="83">
                  <c:v>66.539130434782606</c:v>
                </c:pt>
                <c:pt idx="84">
                  <c:v>66.539130434782606</c:v>
                </c:pt>
                <c:pt idx="85">
                  <c:v>66.539130434782606</c:v>
                </c:pt>
                <c:pt idx="86">
                  <c:v>66.539130434782606</c:v>
                </c:pt>
                <c:pt idx="87">
                  <c:v>66.539130434782606</c:v>
                </c:pt>
                <c:pt idx="88">
                  <c:v>66.539130434782606</c:v>
                </c:pt>
                <c:pt idx="89">
                  <c:v>66.539130434782606</c:v>
                </c:pt>
                <c:pt idx="90">
                  <c:v>66.539130434782606</c:v>
                </c:pt>
                <c:pt idx="91">
                  <c:v>66.539130434782606</c:v>
                </c:pt>
                <c:pt idx="92">
                  <c:v>66.539130434782606</c:v>
                </c:pt>
                <c:pt idx="93">
                  <c:v>66.539130434782606</c:v>
                </c:pt>
                <c:pt idx="94">
                  <c:v>66.539130434782606</c:v>
                </c:pt>
                <c:pt idx="95">
                  <c:v>66.539130434782606</c:v>
                </c:pt>
                <c:pt idx="96">
                  <c:v>66.539130434782606</c:v>
                </c:pt>
                <c:pt idx="97">
                  <c:v>66.539130434782606</c:v>
                </c:pt>
                <c:pt idx="98">
                  <c:v>66.539130434782606</c:v>
                </c:pt>
                <c:pt idx="99">
                  <c:v>66.539130434782606</c:v>
                </c:pt>
                <c:pt idx="100">
                  <c:v>66.539130434782606</c:v>
                </c:pt>
                <c:pt idx="101">
                  <c:v>66.539130434782606</c:v>
                </c:pt>
                <c:pt idx="102">
                  <c:v>66.539130434782606</c:v>
                </c:pt>
                <c:pt idx="103">
                  <c:v>66.539130434782606</c:v>
                </c:pt>
                <c:pt idx="104">
                  <c:v>66.539130434782606</c:v>
                </c:pt>
                <c:pt idx="105">
                  <c:v>66.539130434782606</c:v>
                </c:pt>
                <c:pt idx="106">
                  <c:v>66.539130434782606</c:v>
                </c:pt>
                <c:pt idx="107">
                  <c:v>66.539130434782606</c:v>
                </c:pt>
                <c:pt idx="108">
                  <c:v>66.539130434782606</c:v>
                </c:pt>
                <c:pt idx="109">
                  <c:v>66.539130434782606</c:v>
                </c:pt>
                <c:pt idx="110">
                  <c:v>66.539130434782606</c:v>
                </c:pt>
                <c:pt idx="111">
                  <c:v>66.539130434782606</c:v>
                </c:pt>
                <c:pt idx="112">
                  <c:v>66.539130434782606</c:v>
                </c:pt>
                <c:pt idx="113">
                  <c:v>66.539130434782606</c:v>
                </c:pt>
                <c:pt idx="114">
                  <c:v>66.539130434782606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C6-49D8-A4EE-AA33903CB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247535"/>
        <c:axId val="834245135"/>
      </c:lineChart>
      <c:catAx>
        <c:axId val="83424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 + Data</a:t>
                </a:r>
                <a:r>
                  <a:rPr lang="en-US" sz="1100" baseline="0"/>
                  <a:t> di nascita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5135"/>
        <c:crosses val="autoZero"/>
        <c:auto val="1"/>
        <c:lblAlgn val="ctr"/>
        <c:lblOffset val="100"/>
        <c:noMultiLvlLbl val="0"/>
      </c:catAx>
      <c:valAx>
        <c:axId val="8342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/>
                  <a:t>Età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2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Sesso!$F$1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4-4295-ACD2-73EAD68B93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4-4295-ACD2-73EAD68B93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4-4295-ACD2-73EAD68B93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Sesso!$E$2:$E$4</c:f>
              <c:strCache>
                <c:ptCount val="3"/>
                <c:pt idx="0">
                  <c:v>Uomo</c:v>
                </c:pt>
                <c:pt idx="1">
                  <c:v>Donna</c:v>
                </c:pt>
                <c:pt idx="2">
                  <c:v>Sconosciuto</c:v>
                </c:pt>
              </c:strCache>
            </c:strRef>
          </c:cat>
          <c:val>
            <c:numRef>
              <c:f>Sesso!$F$2:$F$4</c:f>
              <c:numCache>
                <c:formatCode>General</c:formatCode>
                <c:ptCount val="3"/>
                <c:pt idx="0">
                  <c:v>98</c:v>
                </c:pt>
                <c:pt idx="1">
                  <c:v>21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4-455C-92CA-95C575FC754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Sesso!$G$1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AA-4093-ADE6-7A35290C80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AA-4093-ADE6-7A35290C80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AA-4093-ADE6-7A35290C80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Sesso!$E$2:$E$4</c:f>
              <c:strCache>
                <c:ptCount val="3"/>
                <c:pt idx="0">
                  <c:v>Uomo</c:v>
                </c:pt>
                <c:pt idx="1">
                  <c:v>Donna</c:v>
                </c:pt>
                <c:pt idx="2">
                  <c:v>Sconosciuto</c:v>
                </c:pt>
              </c:strCache>
            </c:strRef>
          </c:cat>
          <c:val>
            <c:numRef>
              <c:f>Sesso!$G$2:$G$4</c:f>
              <c:numCache>
                <c:formatCode>0%</c:formatCode>
                <c:ptCount val="3"/>
                <c:pt idx="0">
                  <c:v>0.7967479674796748</c:v>
                </c:pt>
                <c:pt idx="1">
                  <c:v>0.17073170731707318</c:v>
                </c:pt>
                <c:pt idx="2">
                  <c:v>3.2520325203252036E-2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A-4D6D-9981-947E1046969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ALTEZZA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Altezza!$B$1</c:f>
              <c:strCache>
                <c:ptCount val="1"/>
                <c:pt idx="0">
                  <c:v>Height [cm]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Altezza!$A$2:$A$124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Altezza!$B$2:$B$124</c:f>
              <c:numCache>
                <c:formatCode>General</c:formatCode>
                <c:ptCount val="123"/>
                <c:pt idx="0">
                  <c:v>167</c:v>
                </c:pt>
                <c:pt idx="1">
                  <c:v>160</c:v>
                </c:pt>
                <c:pt idx="2">
                  <c:v>190</c:v>
                </c:pt>
                <c:pt idx="3">
                  <c:v>178</c:v>
                </c:pt>
                <c:pt idx="4">
                  <c:v>158</c:v>
                </c:pt>
                <c:pt idx="5">
                  <c:v>155</c:v>
                </c:pt>
                <c:pt idx="6">
                  <c:v>#N/A</c:v>
                </c:pt>
                <c:pt idx="7">
                  <c:v>174</c:v>
                </c:pt>
                <c:pt idx="8">
                  <c:v>160</c:v>
                </c:pt>
                <c:pt idx="9">
                  <c:v>183</c:v>
                </c:pt>
                <c:pt idx="10">
                  <c:v>170</c:v>
                </c:pt>
                <c:pt idx="11">
                  <c:v>165</c:v>
                </c:pt>
                <c:pt idx="12">
                  <c:v>180</c:v>
                </c:pt>
                <c:pt idx="13">
                  <c:v>180</c:v>
                </c:pt>
                <c:pt idx="14">
                  <c:v>#N/A</c:v>
                </c:pt>
                <c:pt idx="15">
                  <c:v>165</c:v>
                </c:pt>
                <c:pt idx="16">
                  <c:v>185</c:v>
                </c:pt>
                <c:pt idx="17">
                  <c:v>180</c:v>
                </c:pt>
                <c:pt idx="18">
                  <c:v>173</c:v>
                </c:pt>
                <c:pt idx="19">
                  <c:v>#N/A</c:v>
                </c:pt>
                <c:pt idx="20">
                  <c:v>176</c:v>
                </c:pt>
                <c:pt idx="21">
                  <c:v>185</c:v>
                </c:pt>
                <c:pt idx="22">
                  <c:v>165</c:v>
                </c:pt>
                <c:pt idx="23">
                  <c:v>162</c:v>
                </c:pt>
                <c:pt idx="24">
                  <c:v>180</c:v>
                </c:pt>
                <c:pt idx="25">
                  <c:v>174</c:v>
                </c:pt>
                <c:pt idx="26">
                  <c:v>165</c:v>
                </c:pt>
                <c:pt idx="27">
                  <c:v>169</c:v>
                </c:pt>
                <c:pt idx="28">
                  <c:v>186</c:v>
                </c:pt>
                <c:pt idx="29">
                  <c:v>172</c:v>
                </c:pt>
                <c:pt idx="30">
                  <c:v>180</c:v>
                </c:pt>
                <c:pt idx="31">
                  <c:v>176</c:v>
                </c:pt>
                <c:pt idx="32">
                  <c:v>175</c:v>
                </c:pt>
                <c:pt idx="33">
                  <c:v>162</c:v>
                </c:pt>
                <c:pt idx="34">
                  <c:v>160</c:v>
                </c:pt>
                <c:pt idx="35">
                  <c:v>172</c:v>
                </c:pt>
                <c:pt idx="36">
                  <c:v>165</c:v>
                </c:pt>
                <c:pt idx="37">
                  <c:v>165</c:v>
                </c:pt>
                <c:pt idx="38">
                  <c:v>170</c:v>
                </c:pt>
                <c:pt idx="39">
                  <c:v>#N/A</c:v>
                </c:pt>
                <c:pt idx="40">
                  <c:v>179</c:v>
                </c:pt>
                <c:pt idx="41">
                  <c:v>180</c:v>
                </c:pt>
                <c:pt idx="42">
                  <c:v>188</c:v>
                </c:pt>
                <c:pt idx="43">
                  <c:v>170</c:v>
                </c:pt>
                <c:pt idx="44">
                  <c:v>171</c:v>
                </c:pt>
                <c:pt idx="45">
                  <c:v>165</c:v>
                </c:pt>
                <c:pt idx="46">
                  <c:v>170</c:v>
                </c:pt>
                <c:pt idx="47">
                  <c:v>165</c:v>
                </c:pt>
                <c:pt idx="48">
                  <c:v>167</c:v>
                </c:pt>
                <c:pt idx="49">
                  <c:v>#N/A</c:v>
                </c:pt>
                <c:pt idx="50">
                  <c:v>180</c:v>
                </c:pt>
                <c:pt idx="51">
                  <c:v>160</c:v>
                </c:pt>
                <c:pt idx="52">
                  <c:v>162</c:v>
                </c:pt>
                <c:pt idx="53">
                  <c:v>#N/A</c:v>
                </c:pt>
                <c:pt idx="54">
                  <c:v>#N/A</c:v>
                </c:pt>
                <c:pt idx="55">
                  <c:v>180</c:v>
                </c:pt>
                <c:pt idx="56">
                  <c:v>#N/A</c:v>
                </c:pt>
                <c:pt idx="57">
                  <c:v>#N/A</c:v>
                </c:pt>
                <c:pt idx="58">
                  <c:v>169</c:v>
                </c:pt>
                <c:pt idx="59">
                  <c:v>#N/A</c:v>
                </c:pt>
                <c:pt idx="60">
                  <c:v>#N/A</c:v>
                </c:pt>
                <c:pt idx="61">
                  <c:v>169</c:v>
                </c:pt>
                <c:pt idx="62">
                  <c:v>155</c:v>
                </c:pt>
                <c:pt idx="63">
                  <c:v>163</c:v>
                </c:pt>
                <c:pt idx="64">
                  <c:v>150</c:v>
                </c:pt>
                <c:pt idx="65">
                  <c:v>174</c:v>
                </c:pt>
                <c:pt idx="66">
                  <c:v>155</c:v>
                </c:pt>
                <c:pt idx="67">
                  <c:v>155</c:v>
                </c:pt>
                <c:pt idx="68">
                  <c:v>#N/A</c:v>
                </c:pt>
                <c:pt idx="69">
                  <c:v>#N/A</c:v>
                </c:pt>
                <c:pt idx="70">
                  <c:v>175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160</c:v>
                </c:pt>
                <c:pt idx="76">
                  <c:v>175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180</c:v>
                </c:pt>
                <c:pt idx="85">
                  <c:v>#N/A</c:v>
                </c:pt>
                <c:pt idx="86">
                  <c:v>180</c:v>
                </c:pt>
                <c:pt idx="87">
                  <c:v>#N/A</c:v>
                </c:pt>
                <c:pt idx="88">
                  <c:v>162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164</c:v>
                </c:pt>
                <c:pt idx="94">
                  <c:v>#N/A</c:v>
                </c:pt>
                <c:pt idx="95">
                  <c:v>178</c:v>
                </c:pt>
                <c:pt idx="96">
                  <c:v>165</c:v>
                </c:pt>
                <c:pt idx="97">
                  <c:v>170</c:v>
                </c:pt>
                <c:pt idx="98">
                  <c:v>165</c:v>
                </c:pt>
                <c:pt idx="99">
                  <c:v>#N/A</c:v>
                </c:pt>
                <c:pt idx="100">
                  <c:v>160</c:v>
                </c:pt>
                <c:pt idx="101">
                  <c:v>177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170</c:v>
                </c:pt>
                <c:pt idx="110">
                  <c:v>#N/A</c:v>
                </c:pt>
                <c:pt idx="111">
                  <c:v>#N/A</c:v>
                </c:pt>
                <c:pt idx="112">
                  <c:v>177</c:v>
                </c:pt>
                <c:pt idx="113">
                  <c:v>180</c:v>
                </c:pt>
                <c:pt idx="114">
                  <c:v>#N/A</c:v>
                </c:pt>
                <c:pt idx="115">
                  <c:v>#N/A</c:v>
                </c:pt>
                <c:pt idx="116">
                  <c:v>170</c:v>
                </c:pt>
                <c:pt idx="117">
                  <c:v>172</c:v>
                </c:pt>
                <c:pt idx="118">
                  <c:v>174</c:v>
                </c:pt>
                <c:pt idx="119">
                  <c:v>#N/A</c:v>
                </c:pt>
                <c:pt idx="120">
                  <c:v>#N/A</c:v>
                </c:pt>
                <c:pt idx="121">
                  <c:v>170</c:v>
                </c:pt>
                <c:pt idx="12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6-4792-A842-6D2D872BB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0163103"/>
        <c:axId val="30164063"/>
      </c:barChart>
      <c:lineChart>
        <c:grouping val="standard"/>
        <c:varyColors val="0"/>
        <c:ser>
          <c:idx val="1"/>
          <c:order val="1"/>
          <c:tx>
            <c:strRef>
              <c:f>Altezza!$C$1</c:f>
              <c:strCache>
                <c:ptCount val="1"/>
                <c:pt idx="0">
                  <c:v>Average  height [cm]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Altezza!$A$2:$A$124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Altezza!$C$2:$C$124</c:f>
              <c:numCache>
                <c:formatCode>0</c:formatCode>
                <c:ptCount val="123"/>
                <c:pt idx="0">
                  <c:v>170.65384615384616</c:v>
                </c:pt>
                <c:pt idx="1">
                  <c:v>170.65384615384616</c:v>
                </c:pt>
                <c:pt idx="2">
                  <c:v>170.65384615384616</c:v>
                </c:pt>
                <c:pt idx="3">
                  <c:v>170.65384615384616</c:v>
                </c:pt>
                <c:pt idx="4">
                  <c:v>170.65384615384616</c:v>
                </c:pt>
                <c:pt idx="5">
                  <c:v>170.65384615384616</c:v>
                </c:pt>
                <c:pt idx="6">
                  <c:v>170.65384615384616</c:v>
                </c:pt>
                <c:pt idx="7">
                  <c:v>170.65384615384616</c:v>
                </c:pt>
                <c:pt idx="8">
                  <c:v>170.65384615384616</c:v>
                </c:pt>
                <c:pt idx="9">
                  <c:v>170.65384615384616</c:v>
                </c:pt>
                <c:pt idx="10">
                  <c:v>170.65384615384616</c:v>
                </c:pt>
                <c:pt idx="11">
                  <c:v>170.65384615384616</c:v>
                </c:pt>
                <c:pt idx="12">
                  <c:v>170.65384615384616</c:v>
                </c:pt>
                <c:pt idx="13">
                  <c:v>170.65384615384616</c:v>
                </c:pt>
                <c:pt idx="14">
                  <c:v>170.65384615384616</c:v>
                </c:pt>
                <c:pt idx="15">
                  <c:v>170.65384615384616</c:v>
                </c:pt>
                <c:pt idx="16">
                  <c:v>170.65384615384616</c:v>
                </c:pt>
                <c:pt idx="17">
                  <c:v>170.65384615384616</c:v>
                </c:pt>
                <c:pt idx="18">
                  <c:v>170.65384615384616</c:v>
                </c:pt>
                <c:pt idx="19">
                  <c:v>170.65384615384616</c:v>
                </c:pt>
                <c:pt idx="20">
                  <c:v>170.65384615384616</c:v>
                </c:pt>
                <c:pt idx="21">
                  <c:v>170.65384615384616</c:v>
                </c:pt>
                <c:pt idx="22">
                  <c:v>170.65384615384616</c:v>
                </c:pt>
                <c:pt idx="23">
                  <c:v>170.65384615384616</c:v>
                </c:pt>
                <c:pt idx="24">
                  <c:v>170.65384615384616</c:v>
                </c:pt>
                <c:pt idx="25">
                  <c:v>170.65384615384616</c:v>
                </c:pt>
                <c:pt idx="26">
                  <c:v>170.65384615384616</c:v>
                </c:pt>
                <c:pt idx="27">
                  <c:v>170.65384615384616</c:v>
                </c:pt>
                <c:pt idx="28">
                  <c:v>170.65384615384616</c:v>
                </c:pt>
                <c:pt idx="29">
                  <c:v>170.65384615384616</c:v>
                </c:pt>
                <c:pt idx="30">
                  <c:v>170.65384615384616</c:v>
                </c:pt>
                <c:pt idx="31">
                  <c:v>170.65384615384616</c:v>
                </c:pt>
                <c:pt idx="32">
                  <c:v>170.65384615384616</c:v>
                </c:pt>
                <c:pt idx="33">
                  <c:v>170.65384615384616</c:v>
                </c:pt>
                <c:pt idx="34">
                  <c:v>170.65384615384616</c:v>
                </c:pt>
                <c:pt idx="35">
                  <c:v>170.65384615384616</c:v>
                </c:pt>
                <c:pt idx="36">
                  <c:v>170.65384615384616</c:v>
                </c:pt>
                <c:pt idx="37">
                  <c:v>170.65384615384616</c:v>
                </c:pt>
                <c:pt idx="38">
                  <c:v>170.65384615384616</c:v>
                </c:pt>
                <c:pt idx="39">
                  <c:v>170.65384615384616</c:v>
                </c:pt>
                <c:pt idx="40">
                  <c:v>170.65384615384616</c:v>
                </c:pt>
                <c:pt idx="41">
                  <c:v>170.65384615384616</c:v>
                </c:pt>
                <c:pt idx="42">
                  <c:v>170.65384615384616</c:v>
                </c:pt>
                <c:pt idx="43">
                  <c:v>170.65384615384616</c:v>
                </c:pt>
                <c:pt idx="44">
                  <c:v>170.65384615384616</c:v>
                </c:pt>
                <c:pt idx="45">
                  <c:v>170.65384615384616</c:v>
                </c:pt>
                <c:pt idx="46">
                  <c:v>170.65384615384616</c:v>
                </c:pt>
                <c:pt idx="47">
                  <c:v>170.65384615384616</c:v>
                </c:pt>
                <c:pt idx="48">
                  <c:v>170.65384615384616</c:v>
                </c:pt>
                <c:pt idx="49">
                  <c:v>170.65384615384616</c:v>
                </c:pt>
                <c:pt idx="50">
                  <c:v>170.65384615384616</c:v>
                </c:pt>
                <c:pt idx="51">
                  <c:v>170.65384615384616</c:v>
                </c:pt>
                <c:pt idx="52">
                  <c:v>170.65384615384616</c:v>
                </c:pt>
                <c:pt idx="53">
                  <c:v>170.65384615384616</c:v>
                </c:pt>
                <c:pt idx="54">
                  <c:v>170.65384615384616</c:v>
                </c:pt>
                <c:pt idx="55">
                  <c:v>170.65384615384616</c:v>
                </c:pt>
                <c:pt idx="56">
                  <c:v>170.65384615384616</c:v>
                </c:pt>
                <c:pt idx="57">
                  <c:v>170.65384615384616</c:v>
                </c:pt>
                <c:pt idx="58">
                  <c:v>170.65384615384616</c:v>
                </c:pt>
                <c:pt idx="59">
                  <c:v>170.65384615384616</c:v>
                </c:pt>
                <c:pt idx="60">
                  <c:v>170.65384615384616</c:v>
                </c:pt>
                <c:pt idx="61">
                  <c:v>170.65384615384616</c:v>
                </c:pt>
                <c:pt idx="62">
                  <c:v>170.65384615384616</c:v>
                </c:pt>
                <c:pt idx="63">
                  <c:v>170.65384615384616</c:v>
                </c:pt>
                <c:pt idx="64">
                  <c:v>170.65384615384616</c:v>
                </c:pt>
                <c:pt idx="65">
                  <c:v>170.65384615384616</c:v>
                </c:pt>
                <c:pt idx="66">
                  <c:v>170.65384615384616</c:v>
                </c:pt>
                <c:pt idx="67">
                  <c:v>170.65384615384616</c:v>
                </c:pt>
                <c:pt idx="68">
                  <c:v>170.65384615384616</c:v>
                </c:pt>
                <c:pt idx="69">
                  <c:v>170.65384615384616</c:v>
                </c:pt>
                <c:pt idx="70">
                  <c:v>170.65384615384616</c:v>
                </c:pt>
                <c:pt idx="71">
                  <c:v>170.65384615384616</c:v>
                </c:pt>
                <c:pt idx="72">
                  <c:v>170.65384615384616</c:v>
                </c:pt>
                <c:pt idx="73">
                  <c:v>170.65384615384616</c:v>
                </c:pt>
                <c:pt idx="74">
                  <c:v>170.65384615384616</c:v>
                </c:pt>
                <c:pt idx="75">
                  <c:v>170.65384615384616</c:v>
                </c:pt>
                <c:pt idx="76">
                  <c:v>170.65384615384616</c:v>
                </c:pt>
                <c:pt idx="77">
                  <c:v>170.65384615384616</c:v>
                </c:pt>
                <c:pt idx="78">
                  <c:v>170.65384615384616</c:v>
                </c:pt>
                <c:pt idx="79">
                  <c:v>170.65384615384616</c:v>
                </c:pt>
                <c:pt idx="80">
                  <c:v>170.65384615384616</c:v>
                </c:pt>
                <c:pt idx="81">
                  <c:v>170.65384615384616</c:v>
                </c:pt>
                <c:pt idx="82">
                  <c:v>170.65384615384616</c:v>
                </c:pt>
                <c:pt idx="83">
                  <c:v>170.65384615384616</c:v>
                </c:pt>
                <c:pt idx="84">
                  <c:v>170.65384615384616</c:v>
                </c:pt>
                <c:pt idx="85">
                  <c:v>170.65384615384616</c:v>
                </c:pt>
                <c:pt idx="86">
                  <c:v>170.65384615384616</c:v>
                </c:pt>
                <c:pt idx="87">
                  <c:v>170.65384615384616</c:v>
                </c:pt>
                <c:pt idx="88">
                  <c:v>170.65384615384616</c:v>
                </c:pt>
                <c:pt idx="89">
                  <c:v>170.65384615384616</c:v>
                </c:pt>
                <c:pt idx="90">
                  <c:v>170.65384615384616</c:v>
                </c:pt>
                <c:pt idx="91">
                  <c:v>170.65384615384616</c:v>
                </c:pt>
                <c:pt idx="92">
                  <c:v>170.65384615384616</c:v>
                </c:pt>
                <c:pt idx="93">
                  <c:v>170.65384615384616</c:v>
                </c:pt>
                <c:pt idx="94">
                  <c:v>170.65384615384616</c:v>
                </c:pt>
                <c:pt idx="95">
                  <c:v>170.65384615384616</c:v>
                </c:pt>
                <c:pt idx="96">
                  <c:v>170.65384615384616</c:v>
                </c:pt>
                <c:pt idx="97">
                  <c:v>170.65384615384616</c:v>
                </c:pt>
                <c:pt idx="98">
                  <c:v>170.65384615384616</c:v>
                </c:pt>
                <c:pt idx="99">
                  <c:v>170.65384615384616</c:v>
                </c:pt>
                <c:pt idx="100">
                  <c:v>170.65384615384616</c:v>
                </c:pt>
                <c:pt idx="101">
                  <c:v>170.65384615384616</c:v>
                </c:pt>
                <c:pt idx="102">
                  <c:v>170.65384615384616</c:v>
                </c:pt>
                <c:pt idx="103">
                  <c:v>170.65384615384616</c:v>
                </c:pt>
                <c:pt idx="104">
                  <c:v>170.65384615384616</c:v>
                </c:pt>
                <c:pt idx="105">
                  <c:v>170.65384615384616</c:v>
                </c:pt>
                <c:pt idx="106">
                  <c:v>170.65384615384616</c:v>
                </c:pt>
                <c:pt idx="107">
                  <c:v>170.65384615384616</c:v>
                </c:pt>
                <c:pt idx="108">
                  <c:v>170.65384615384616</c:v>
                </c:pt>
                <c:pt idx="109">
                  <c:v>170.65384615384616</c:v>
                </c:pt>
                <c:pt idx="110">
                  <c:v>170.65384615384616</c:v>
                </c:pt>
                <c:pt idx="111">
                  <c:v>170.65384615384616</c:v>
                </c:pt>
                <c:pt idx="112">
                  <c:v>170.65384615384616</c:v>
                </c:pt>
                <c:pt idx="113">
                  <c:v>170.65384615384616</c:v>
                </c:pt>
                <c:pt idx="114">
                  <c:v>170.65384615384616</c:v>
                </c:pt>
                <c:pt idx="115">
                  <c:v>170.65384615384616</c:v>
                </c:pt>
                <c:pt idx="116">
                  <c:v>170.65384615384616</c:v>
                </c:pt>
                <c:pt idx="117">
                  <c:v>170.65384615384616</c:v>
                </c:pt>
                <c:pt idx="118">
                  <c:v>170.65384615384616</c:v>
                </c:pt>
                <c:pt idx="119">
                  <c:v>170.65384615384616</c:v>
                </c:pt>
                <c:pt idx="120">
                  <c:v>170.65384615384616</c:v>
                </c:pt>
                <c:pt idx="121">
                  <c:v>170.65384615384616</c:v>
                </c:pt>
                <c:pt idx="122">
                  <c:v>170.65384615384616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6-4792-A842-6D2D872BB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63103"/>
        <c:axId val="30164063"/>
      </c:lineChart>
      <c:catAx>
        <c:axId val="3016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4063"/>
        <c:crosses val="autoZero"/>
        <c:auto val="1"/>
        <c:lblAlgn val="ctr"/>
        <c:lblOffset val="100"/>
        <c:noMultiLvlLbl val="0"/>
      </c:catAx>
      <c:valAx>
        <c:axId val="30164063"/>
        <c:scaling>
          <c:orientation val="minMax"/>
          <c:max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Altezza[cm]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310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BMI!$G$1</c:f>
              <c:strCache>
                <c:ptCount val="1"/>
                <c:pt idx="0">
                  <c:v>Delta_zero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BMI!$A$2:$A$124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BMI!$G$2:$G$124</c:f>
              <c:numCache>
                <c:formatCode>General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29</c:v>
                </c:pt>
                <c:pt idx="4">
                  <c:v>19.600000000000001</c:v>
                </c:pt>
                <c:pt idx="5">
                  <c:v>#N/A</c:v>
                </c:pt>
                <c:pt idx="6">
                  <c:v>#N/A</c:v>
                </c:pt>
                <c:pt idx="7">
                  <c:v>22.5</c:v>
                </c:pt>
                <c:pt idx="8">
                  <c:v>27.3</c:v>
                </c:pt>
                <c:pt idx="9">
                  <c:v>#N/A</c:v>
                </c:pt>
                <c:pt idx="10">
                  <c:v>24.9</c:v>
                </c:pt>
                <c:pt idx="11">
                  <c:v>#N/A</c:v>
                </c:pt>
                <c:pt idx="12">
                  <c:v>23.1</c:v>
                </c:pt>
                <c:pt idx="13">
                  <c:v>22.5</c:v>
                </c:pt>
                <c:pt idx="14">
                  <c:v>#N/A</c:v>
                </c:pt>
                <c:pt idx="15">
                  <c:v>38.6</c:v>
                </c:pt>
                <c:pt idx="16">
                  <c:v>#N/A</c:v>
                </c:pt>
                <c:pt idx="17">
                  <c:v>#N/A</c:v>
                </c:pt>
                <c:pt idx="18">
                  <c:v>21.4</c:v>
                </c:pt>
                <c:pt idx="19">
                  <c:v>#N/A</c:v>
                </c:pt>
                <c:pt idx="20">
                  <c:v>34.9</c:v>
                </c:pt>
                <c:pt idx="21">
                  <c:v>#N/A</c:v>
                </c:pt>
                <c:pt idx="22">
                  <c:v>#N/A</c:v>
                </c:pt>
                <c:pt idx="23">
                  <c:v>26.3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24.2</c:v>
                </c:pt>
                <c:pt idx="28">
                  <c:v>#N/A</c:v>
                </c:pt>
                <c:pt idx="29">
                  <c:v>25</c:v>
                </c:pt>
                <c:pt idx="30">
                  <c:v>20.7</c:v>
                </c:pt>
                <c:pt idx="31">
                  <c:v>#N/A</c:v>
                </c:pt>
                <c:pt idx="32">
                  <c:v>22.9</c:v>
                </c:pt>
                <c:pt idx="33">
                  <c:v>35.1</c:v>
                </c:pt>
                <c:pt idx="34">
                  <c:v>27.7</c:v>
                </c:pt>
                <c:pt idx="35">
                  <c:v>#N/A</c:v>
                </c:pt>
                <c:pt idx="36">
                  <c:v>19.5</c:v>
                </c:pt>
                <c:pt idx="37">
                  <c:v>20.2</c:v>
                </c:pt>
                <c:pt idx="38">
                  <c:v>28.7</c:v>
                </c:pt>
                <c:pt idx="39">
                  <c:v>#N/A</c:v>
                </c:pt>
                <c:pt idx="40">
                  <c:v>20</c:v>
                </c:pt>
                <c:pt idx="41">
                  <c:v>31.8</c:v>
                </c:pt>
                <c:pt idx="42">
                  <c:v>#N/A</c:v>
                </c:pt>
                <c:pt idx="43">
                  <c:v>22.5</c:v>
                </c:pt>
                <c:pt idx="44">
                  <c:v>#N/A</c:v>
                </c:pt>
                <c:pt idx="45">
                  <c:v>27.5</c:v>
                </c:pt>
                <c:pt idx="46">
                  <c:v>26</c:v>
                </c:pt>
                <c:pt idx="47">
                  <c:v>#N/A</c:v>
                </c:pt>
                <c:pt idx="48">
                  <c:v>37.6</c:v>
                </c:pt>
                <c:pt idx="49">
                  <c:v>#N/A</c:v>
                </c:pt>
                <c:pt idx="50">
                  <c:v>25.9</c:v>
                </c:pt>
                <c:pt idx="51">
                  <c:v>#N/A</c:v>
                </c:pt>
                <c:pt idx="52">
                  <c:v>24.4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27.3</c:v>
                </c:pt>
                <c:pt idx="62">
                  <c:v>#N/A</c:v>
                </c:pt>
                <c:pt idx="63">
                  <c:v>18.8</c:v>
                </c:pt>
                <c:pt idx="64">
                  <c:v>28</c:v>
                </c:pt>
                <c:pt idx="65">
                  <c:v>#N/A</c:v>
                </c:pt>
                <c:pt idx="66">
                  <c:v>36.6</c:v>
                </c:pt>
                <c:pt idx="67">
                  <c:v>22.9</c:v>
                </c:pt>
                <c:pt idx="68">
                  <c:v>#N/A</c:v>
                </c:pt>
                <c:pt idx="69">
                  <c:v>#N/A</c:v>
                </c:pt>
                <c:pt idx="70">
                  <c:v>19.600000000000001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26.5</c:v>
                </c:pt>
                <c:pt idx="85">
                  <c:v>#N/A</c:v>
                </c:pt>
                <c:pt idx="86">
                  <c:v>34.299999999999997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22.4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DA-4592-86A8-78A7AEF29C1B}"/>
            </c:ext>
          </c:extLst>
        </c:ser>
        <c:ser>
          <c:idx val="1"/>
          <c:order val="1"/>
          <c:tx>
            <c:strRef>
              <c:f>BMI!$H$1</c:f>
              <c:strCache>
                <c:ptCount val="1"/>
                <c:pt idx="0">
                  <c:v>Delta_acuto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BMI!$A$2:$A$124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BMI!$H$2:$H$124</c:f>
              <c:numCache>
                <c:formatCode>0.0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30.7</c:v>
                </c:pt>
                <c:pt idx="22">
                  <c:v>23.9</c:v>
                </c:pt>
                <c:pt idx="23">
                  <c:v>#N/A</c:v>
                </c:pt>
                <c:pt idx="24">
                  <c:v>25.9</c:v>
                </c:pt>
                <c:pt idx="25">
                  <c:v>#N/A</c:v>
                </c:pt>
                <c:pt idx="26">
                  <c:v>21.7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31.4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21.2</c:v>
                </c:pt>
                <c:pt idx="43">
                  <c:v>#N/A</c:v>
                </c:pt>
                <c:pt idx="44">
                  <c:v>22.9</c:v>
                </c:pt>
                <c:pt idx="45">
                  <c:v>#N/A</c:v>
                </c:pt>
                <c:pt idx="46">
                  <c:v>#N/A</c:v>
                </c:pt>
                <c:pt idx="47">
                  <c:v>30.1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23.5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17.2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25.4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29.7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DA-4592-86A8-78A7AEF29C1B}"/>
            </c:ext>
          </c:extLst>
        </c:ser>
        <c:ser>
          <c:idx val="2"/>
          <c:order val="2"/>
          <c:tx>
            <c:strRef>
              <c:f>BMI!$I$1</c:f>
              <c:strCache>
                <c:ptCount val="1"/>
                <c:pt idx="0">
                  <c:v>Delta_riabilitazione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BMI!$A$2:$A$124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BMI!$I$2:$I$124</c:f>
              <c:numCache>
                <c:formatCode>0.0</c:formatCode>
                <c:ptCount val="12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28.7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29.8</c:v>
                </c:pt>
                <c:pt idx="22">
                  <c:v>20.6</c:v>
                </c:pt>
                <c:pt idx="23">
                  <c:v>#N/A</c:v>
                </c:pt>
                <c:pt idx="24">
                  <c:v>24.7</c:v>
                </c:pt>
                <c:pt idx="25">
                  <c:v>#N/A</c:v>
                </c:pt>
                <c:pt idx="26">
                  <c:v>22.4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30.4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22.4</c:v>
                </c:pt>
                <c:pt idx="43">
                  <c:v>#N/A</c:v>
                </c:pt>
                <c:pt idx="44">
                  <c:v>23.6</c:v>
                </c:pt>
                <c:pt idx="45">
                  <c:v>#N/A</c:v>
                </c:pt>
                <c:pt idx="46">
                  <c:v>#N/A</c:v>
                </c:pt>
                <c:pt idx="47">
                  <c:v>29.4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32.4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20.399999999999999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17.5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23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27.1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DA-4592-86A8-78A7AEF29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0575"/>
        <c:axId val="413062975"/>
      </c:scatterChart>
      <c:valAx>
        <c:axId val="413060575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ID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2975"/>
        <c:crosses val="autoZero"/>
        <c:crossBetween val="midCat"/>
        <c:majorUnit val="2"/>
      </c:valAx>
      <c:valAx>
        <c:axId val="41306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0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RECIDIVA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Recidiva!$E$1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4C-4120-BE2B-C10E81BB18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4C-4120-BE2B-C10E81BB18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4C-4120-BE2B-C10E81BB18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Recidiva!$D$2:$D$4</c:f>
              <c:strCache>
                <c:ptCount val="3"/>
                <c:pt idx="0">
                  <c:v>Sì</c:v>
                </c:pt>
                <c:pt idx="1">
                  <c:v>No</c:v>
                </c:pt>
                <c:pt idx="2">
                  <c:v>Non disponibile</c:v>
                </c:pt>
              </c:strCache>
            </c:strRef>
          </c:cat>
          <c:val>
            <c:numRef>
              <c:f>Recidiva!$E$2:$E$4</c:f>
              <c:numCache>
                <c:formatCode>General</c:formatCode>
                <c:ptCount val="3"/>
                <c:pt idx="0">
                  <c:v>33</c:v>
                </c:pt>
                <c:pt idx="1">
                  <c:v>60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8-4A89-B162-2074E0BE265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RECIDIVA</a:t>
            </a:r>
            <a:r>
              <a:rPr lang="en-US" b="1"/>
              <a:t>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Recidiva!$F$1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40-4C11-BDD7-16B5A80BEF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40-4C11-BDD7-16B5A80BEF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40-4C11-BDD7-16B5A80BEF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Recidiva!$D$2:$D$4</c:f>
              <c:strCache>
                <c:ptCount val="3"/>
                <c:pt idx="0">
                  <c:v>Sì</c:v>
                </c:pt>
                <c:pt idx="1">
                  <c:v>No</c:v>
                </c:pt>
                <c:pt idx="2">
                  <c:v>Non disponibile</c:v>
                </c:pt>
              </c:strCache>
            </c:strRef>
          </c:cat>
          <c:val>
            <c:numRef>
              <c:f>Recidiva!$F$2:$F$4</c:f>
              <c:numCache>
                <c:formatCode>0%</c:formatCode>
                <c:ptCount val="3"/>
                <c:pt idx="0">
                  <c:v>0.26829268292682928</c:v>
                </c:pt>
                <c:pt idx="1">
                  <c:v>0.48780487804878048</c:v>
                </c:pt>
                <c:pt idx="2">
                  <c:v>0.24390243902439024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BCE-9F4F-12198F3B83A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effectLst/>
              </a:rPr>
              <a:t>FASE ACUTA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'Fase acuta'!$C$2:$C$124</c:f>
              <c:numCache>
                <c:formatCode>0.00</c:formatCode>
                <c:ptCount val="123"/>
                <c:pt idx="0">
                  <c:v>20.112359550561798</c:v>
                </c:pt>
                <c:pt idx="1">
                  <c:v>20.112359550561798</c:v>
                </c:pt>
                <c:pt idx="2">
                  <c:v>20.112359550561798</c:v>
                </c:pt>
                <c:pt idx="3">
                  <c:v>20.112359550561798</c:v>
                </c:pt>
                <c:pt idx="4">
                  <c:v>20.112359550561798</c:v>
                </c:pt>
                <c:pt idx="5">
                  <c:v>20.112359550561798</c:v>
                </c:pt>
                <c:pt idx="6">
                  <c:v>20.112359550561798</c:v>
                </c:pt>
                <c:pt idx="7">
                  <c:v>20.112359550561798</c:v>
                </c:pt>
                <c:pt idx="8">
                  <c:v>20.112359550561798</c:v>
                </c:pt>
                <c:pt idx="9">
                  <c:v>20.112359550561798</c:v>
                </c:pt>
                <c:pt idx="10">
                  <c:v>20.112359550561798</c:v>
                </c:pt>
                <c:pt idx="11">
                  <c:v>20.112359550561798</c:v>
                </c:pt>
                <c:pt idx="12">
                  <c:v>20.112359550561798</c:v>
                </c:pt>
                <c:pt idx="13">
                  <c:v>20.112359550561798</c:v>
                </c:pt>
                <c:pt idx="14">
                  <c:v>20.112359550561798</c:v>
                </c:pt>
                <c:pt idx="15">
                  <c:v>20.112359550561798</c:v>
                </c:pt>
                <c:pt idx="16">
                  <c:v>20.112359550561798</c:v>
                </c:pt>
                <c:pt idx="17">
                  <c:v>20.112359550561798</c:v>
                </c:pt>
                <c:pt idx="18">
                  <c:v>20.112359550561798</c:v>
                </c:pt>
                <c:pt idx="19">
                  <c:v>20.112359550561798</c:v>
                </c:pt>
                <c:pt idx="20">
                  <c:v>20.112359550561798</c:v>
                </c:pt>
                <c:pt idx="21">
                  <c:v>20.112359550561798</c:v>
                </c:pt>
                <c:pt idx="22">
                  <c:v>20.112359550561798</c:v>
                </c:pt>
                <c:pt idx="23">
                  <c:v>20.112359550561798</c:v>
                </c:pt>
                <c:pt idx="24">
                  <c:v>20.112359550561798</c:v>
                </c:pt>
                <c:pt idx="25">
                  <c:v>20.112359550561798</c:v>
                </c:pt>
                <c:pt idx="26">
                  <c:v>20.112359550561798</c:v>
                </c:pt>
                <c:pt idx="27">
                  <c:v>20.112359550561798</c:v>
                </c:pt>
                <c:pt idx="28">
                  <c:v>20.112359550561798</c:v>
                </c:pt>
                <c:pt idx="29">
                  <c:v>20.112359550561798</c:v>
                </c:pt>
                <c:pt idx="30">
                  <c:v>20.112359550561798</c:v>
                </c:pt>
                <c:pt idx="31">
                  <c:v>20.112359550561798</c:v>
                </c:pt>
                <c:pt idx="32">
                  <c:v>20.112359550561798</c:v>
                </c:pt>
                <c:pt idx="33">
                  <c:v>20.112359550561798</c:v>
                </c:pt>
                <c:pt idx="34">
                  <c:v>20.112359550561798</c:v>
                </c:pt>
                <c:pt idx="35">
                  <c:v>20.112359550561798</c:v>
                </c:pt>
                <c:pt idx="36">
                  <c:v>20.112359550561798</c:v>
                </c:pt>
                <c:pt idx="37">
                  <c:v>20.112359550561798</c:v>
                </c:pt>
                <c:pt idx="38">
                  <c:v>20.112359550561798</c:v>
                </c:pt>
                <c:pt idx="39">
                  <c:v>20.112359550561798</c:v>
                </c:pt>
                <c:pt idx="40">
                  <c:v>20.112359550561798</c:v>
                </c:pt>
                <c:pt idx="41">
                  <c:v>20.112359550561798</c:v>
                </c:pt>
                <c:pt idx="42">
                  <c:v>20.112359550561798</c:v>
                </c:pt>
                <c:pt idx="43">
                  <c:v>20.112359550561798</c:v>
                </c:pt>
                <c:pt idx="44">
                  <c:v>20.112359550561798</c:v>
                </c:pt>
                <c:pt idx="45">
                  <c:v>20.112359550561798</c:v>
                </c:pt>
                <c:pt idx="46">
                  <c:v>20.112359550561798</c:v>
                </c:pt>
                <c:pt idx="47">
                  <c:v>20.112359550561798</c:v>
                </c:pt>
                <c:pt idx="48">
                  <c:v>20.112359550561798</c:v>
                </c:pt>
                <c:pt idx="49">
                  <c:v>20.112359550561798</c:v>
                </c:pt>
                <c:pt idx="50">
                  <c:v>20.112359550561798</c:v>
                </c:pt>
                <c:pt idx="51">
                  <c:v>20.112359550561798</c:v>
                </c:pt>
                <c:pt idx="52">
                  <c:v>20.112359550561798</c:v>
                </c:pt>
                <c:pt idx="53">
                  <c:v>20.112359550561798</c:v>
                </c:pt>
                <c:pt idx="54">
                  <c:v>20.112359550561798</c:v>
                </c:pt>
                <c:pt idx="55">
                  <c:v>20.112359550561798</c:v>
                </c:pt>
                <c:pt idx="56">
                  <c:v>20.112359550561798</c:v>
                </c:pt>
                <c:pt idx="57">
                  <c:v>20.112359550561798</c:v>
                </c:pt>
                <c:pt idx="58">
                  <c:v>20.112359550561798</c:v>
                </c:pt>
                <c:pt idx="59">
                  <c:v>20.112359550561798</c:v>
                </c:pt>
                <c:pt idx="60">
                  <c:v>20.112359550561798</c:v>
                </c:pt>
                <c:pt idx="61">
                  <c:v>20.112359550561798</c:v>
                </c:pt>
                <c:pt idx="62">
                  <c:v>20.112359550561798</c:v>
                </c:pt>
                <c:pt idx="63">
                  <c:v>20.112359550561798</c:v>
                </c:pt>
                <c:pt idx="64">
                  <c:v>20.112359550561798</c:v>
                </c:pt>
                <c:pt idx="65">
                  <c:v>20.112359550561798</c:v>
                </c:pt>
                <c:pt idx="66">
                  <c:v>20.112359550561798</c:v>
                </c:pt>
                <c:pt idx="67">
                  <c:v>20.112359550561798</c:v>
                </c:pt>
                <c:pt idx="68">
                  <c:v>20.112359550561798</c:v>
                </c:pt>
                <c:pt idx="69">
                  <c:v>20.112359550561798</c:v>
                </c:pt>
                <c:pt idx="70">
                  <c:v>20.112359550561798</c:v>
                </c:pt>
                <c:pt idx="71">
                  <c:v>20.112359550561798</c:v>
                </c:pt>
                <c:pt idx="72">
                  <c:v>20.112359550561798</c:v>
                </c:pt>
                <c:pt idx="73">
                  <c:v>20.112359550561798</c:v>
                </c:pt>
                <c:pt idx="74">
                  <c:v>20.112359550561798</c:v>
                </c:pt>
                <c:pt idx="75">
                  <c:v>20.112359550561798</c:v>
                </c:pt>
                <c:pt idx="76">
                  <c:v>20.112359550561798</c:v>
                </c:pt>
                <c:pt idx="77">
                  <c:v>20.112359550561798</c:v>
                </c:pt>
                <c:pt idx="78">
                  <c:v>20.112359550561798</c:v>
                </c:pt>
                <c:pt idx="79">
                  <c:v>20.112359550561798</c:v>
                </c:pt>
                <c:pt idx="80">
                  <c:v>20.112359550561798</c:v>
                </c:pt>
                <c:pt idx="81">
                  <c:v>20.112359550561798</c:v>
                </c:pt>
                <c:pt idx="82">
                  <c:v>20.112359550561798</c:v>
                </c:pt>
                <c:pt idx="83">
                  <c:v>20.112359550561798</c:v>
                </c:pt>
                <c:pt idx="84">
                  <c:v>20.112359550561798</c:v>
                </c:pt>
                <c:pt idx="85">
                  <c:v>20.112359550561798</c:v>
                </c:pt>
                <c:pt idx="86">
                  <c:v>20.112359550561798</c:v>
                </c:pt>
                <c:pt idx="87">
                  <c:v>20.112359550561798</c:v>
                </c:pt>
                <c:pt idx="88">
                  <c:v>20.112359550561798</c:v>
                </c:pt>
                <c:pt idx="89">
                  <c:v>20.112359550561798</c:v>
                </c:pt>
                <c:pt idx="90">
                  <c:v>20.112359550561798</c:v>
                </c:pt>
                <c:pt idx="91">
                  <c:v>20.112359550561798</c:v>
                </c:pt>
                <c:pt idx="92">
                  <c:v>20.112359550561798</c:v>
                </c:pt>
                <c:pt idx="93">
                  <c:v>20.112359550561798</c:v>
                </c:pt>
                <c:pt idx="94">
                  <c:v>20.112359550561798</c:v>
                </c:pt>
                <c:pt idx="95">
                  <c:v>20.112359550561798</c:v>
                </c:pt>
                <c:pt idx="96">
                  <c:v>20.112359550561798</c:v>
                </c:pt>
                <c:pt idx="97">
                  <c:v>20.112359550561798</c:v>
                </c:pt>
                <c:pt idx="98">
                  <c:v>20.112359550561798</c:v>
                </c:pt>
                <c:pt idx="99">
                  <c:v>20.112359550561798</c:v>
                </c:pt>
                <c:pt idx="100">
                  <c:v>20.112359550561798</c:v>
                </c:pt>
                <c:pt idx="101">
                  <c:v>20.112359550561798</c:v>
                </c:pt>
                <c:pt idx="102">
                  <c:v>20.112359550561798</c:v>
                </c:pt>
                <c:pt idx="103">
                  <c:v>20.112359550561798</c:v>
                </c:pt>
                <c:pt idx="104">
                  <c:v>20.112359550561798</c:v>
                </c:pt>
                <c:pt idx="105">
                  <c:v>20.112359550561798</c:v>
                </c:pt>
                <c:pt idx="106">
                  <c:v>20.112359550561798</c:v>
                </c:pt>
                <c:pt idx="107">
                  <c:v>20.112359550561798</c:v>
                </c:pt>
                <c:pt idx="108">
                  <c:v>20.112359550561798</c:v>
                </c:pt>
                <c:pt idx="109">
                  <c:v>20.112359550561798</c:v>
                </c:pt>
                <c:pt idx="110">
                  <c:v>20.112359550561798</c:v>
                </c:pt>
                <c:pt idx="111">
                  <c:v>20.112359550561798</c:v>
                </c:pt>
                <c:pt idx="112">
                  <c:v>20.112359550561798</c:v>
                </c:pt>
                <c:pt idx="113">
                  <c:v>20.112359550561798</c:v>
                </c:pt>
                <c:pt idx="114">
                  <c:v>20.112359550561798</c:v>
                </c:pt>
                <c:pt idx="115">
                  <c:v>20.112359550561798</c:v>
                </c:pt>
                <c:pt idx="116">
                  <c:v>20.112359550561798</c:v>
                </c:pt>
                <c:pt idx="117">
                  <c:v>20.112359550561798</c:v>
                </c:pt>
                <c:pt idx="118">
                  <c:v>20.112359550561798</c:v>
                </c:pt>
                <c:pt idx="119">
                  <c:v>20.112359550561798</c:v>
                </c:pt>
                <c:pt idx="120">
                  <c:v>20.112359550561798</c:v>
                </c:pt>
                <c:pt idx="121">
                  <c:v>20.112359550561798</c:v>
                </c:pt>
                <c:pt idx="122">
                  <c:v>20.112359550561798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103-4C19-AE14-BAD417F2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594735"/>
        <c:axId val="819595695"/>
      </c:lineChar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80A-40DF-8EA1-3B1F8BA58640}"/>
              </c:ext>
            </c:extLst>
          </c:dPt>
          <c:yVal>
            <c:numRef>
              <c:f>'Fase acuta'!$B$2:$B$124</c:f>
              <c:numCache>
                <c:formatCode>General</c:formatCode>
                <c:ptCount val="123"/>
                <c:pt idx="0">
                  <c:v>9</c:v>
                </c:pt>
                <c:pt idx="1">
                  <c:v>#N/A</c:v>
                </c:pt>
                <c:pt idx="2">
                  <c:v>#N/A</c:v>
                </c:pt>
                <c:pt idx="3">
                  <c:v>10</c:v>
                </c:pt>
                <c:pt idx="4">
                  <c:v>28</c:v>
                </c:pt>
                <c:pt idx="5">
                  <c:v>#N/A</c:v>
                </c:pt>
                <c:pt idx="6">
                  <c:v>#N/A</c:v>
                </c:pt>
                <c:pt idx="7">
                  <c:v>10</c:v>
                </c:pt>
                <c:pt idx="8">
                  <c:v>27</c:v>
                </c:pt>
                <c:pt idx="9">
                  <c:v>#N/A</c:v>
                </c:pt>
                <c:pt idx="10">
                  <c:v>15</c:v>
                </c:pt>
                <c:pt idx="11">
                  <c:v>12</c:v>
                </c:pt>
                <c:pt idx="12">
                  <c:v>17</c:v>
                </c:pt>
                <c:pt idx="13">
                  <c:v>10</c:v>
                </c:pt>
                <c:pt idx="14">
                  <c:v>#N/A</c:v>
                </c:pt>
                <c:pt idx="15">
                  <c:v>17</c:v>
                </c:pt>
                <c:pt idx="16">
                  <c:v>11</c:v>
                </c:pt>
                <c:pt idx="17">
                  <c:v>30</c:v>
                </c:pt>
                <c:pt idx="18">
                  <c:v>10</c:v>
                </c:pt>
                <c:pt idx="19">
                  <c:v>#N/A</c:v>
                </c:pt>
                <c:pt idx="20">
                  <c:v>6</c:v>
                </c:pt>
                <c:pt idx="21">
                  <c:v>17</c:v>
                </c:pt>
                <c:pt idx="22">
                  <c:v>59</c:v>
                </c:pt>
                <c:pt idx="23">
                  <c:v>18</c:v>
                </c:pt>
                <c:pt idx="24">
                  <c:v>15</c:v>
                </c:pt>
                <c:pt idx="25">
                  <c:v>11</c:v>
                </c:pt>
                <c:pt idx="26">
                  <c:v>10</c:v>
                </c:pt>
                <c:pt idx="27">
                  <c:v>24</c:v>
                </c:pt>
                <c:pt idx="28">
                  <c:v>14</c:v>
                </c:pt>
                <c:pt idx="29">
                  <c:v>28</c:v>
                </c:pt>
                <c:pt idx="30">
                  <c:v>9</c:v>
                </c:pt>
                <c:pt idx="31">
                  <c:v>21</c:v>
                </c:pt>
                <c:pt idx="32">
                  <c:v>18</c:v>
                </c:pt>
                <c:pt idx="33">
                  <c:v>15</c:v>
                </c:pt>
                <c:pt idx="34">
                  <c:v>6</c:v>
                </c:pt>
                <c:pt idx="35">
                  <c:v>21</c:v>
                </c:pt>
                <c:pt idx="36">
                  <c:v>12</c:v>
                </c:pt>
                <c:pt idx="37">
                  <c:v>14</c:v>
                </c:pt>
                <c:pt idx="38">
                  <c:v>5</c:v>
                </c:pt>
                <c:pt idx="39">
                  <c:v>9</c:v>
                </c:pt>
                <c:pt idx="40">
                  <c:v>23</c:v>
                </c:pt>
                <c:pt idx="41">
                  <c:v>15</c:v>
                </c:pt>
                <c:pt idx="42">
                  <c:v>4</c:v>
                </c:pt>
                <c:pt idx="43">
                  <c:v>31</c:v>
                </c:pt>
                <c:pt idx="44">
                  <c:v>9</c:v>
                </c:pt>
                <c:pt idx="45">
                  <c:v>14</c:v>
                </c:pt>
                <c:pt idx="46">
                  <c:v>23</c:v>
                </c:pt>
                <c:pt idx="47">
                  <c:v>20</c:v>
                </c:pt>
                <c:pt idx="48">
                  <c:v>11</c:v>
                </c:pt>
                <c:pt idx="49">
                  <c:v>22</c:v>
                </c:pt>
                <c:pt idx="50">
                  <c:v>16</c:v>
                </c:pt>
                <c:pt idx="51">
                  <c:v>18</c:v>
                </c:pt>
                <c:pt idx="52">
                  <c:v>14</c:v>
                </c:pt>
                <c:pt idx="53">
                  <c:v>39</c:v>
                </c:pt>
                <c:pt idx="54">
                  <c:v>15</c:v>
                </c:pt>
                <c:pt idx="55">
                  <c:v>20</c:v>
                </c:pt>
                <c:pt idx="56">
                  <c:v>30</c:v>
                </c:pt>
                <c:pt idx="57">
                  <c:v>28</c:v>
                </c:pt>
                <c:pt idx="58">
                  <c:v>23</c:v>
                </c:pt>
                <c:pt idx="59">
                  <c:v>48</c:v>
                </c:pt>
                <c:pt idx="60">
                  <c:v>21</c:v>
                </c:pt>
                <c:pt idx="61">
                  <c:v>11</c:v>
                </c:pt>
                <c:pt idx="62">
                  <c:v>26</c:v>
                </c:pt>
                <c:pt idx="63">
                  <c:v>12</c:v>
                </c:pt>
                <c:pt idx="64">
                  <c:v>6</c:v>
                </c:pt>
                <c:pt idx="65">
                  <c:v>9</c:v>
                </c:pt>
                <c:pt idx="66">
                  <c:v>30</c:v>
                </c:pt>
                <c:pt idx="67">
                  <c:v>16</c:v>
                </c:pt>
                <c:pt idx="68">
                  <c:v>17</c:v>
                </c:pt>
                <c:pt idx="69">
                  <c:v>28</c:v>
                </c:pt>
                <c:pt idx="70">
                  <c:v>190</c:v>
                </c:pt>
                <c:pt idx="71">
                  <c:v>14</c:v>
                </c:pt>
                <c:pt idx="72">
                  <c:v>28</c:v>
                </c:pt>
                <c:pt idx="73">
                  <c:v>#N/A</c:v>
                </c:pt>
                <c:pt idx="74">
                  <c:v>#N/A</c:v>
                </c:pt>
                <c:pt idx="75">
                  <c:v>29</c:v>
                </c:pt>
                <c:pt idx="76">
                  <c:v>6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24</c:v>
                </c:pt>
                <c:pt idx="82">
                  <c:v>#N/A</c:v>
                </c:pt>
                <c:pt idx="83">
                  <c:v>#N/A</c:v>
                </c:pt>
                <c:pt idx="84">
                  <c:v>20</c:v>
                </c:pt>
                <c:pt idx="85">
                  <c:v>#N/A</c:v>
                </c:pt>
                <c:pt idx="86">
                  <c:v>8</c:v>
                </c:pt>
                <c:pt idx="87">
                  <c:v>#N/A</c:v>
                </c:pt>
                <c:pt idx="88">
                  <c:v>15</c:v>
                </c:pt>
                <c:pt idx="89">
                  <c:v>#N/A</c:v>
                </c:pt>
                <c:pt idx="90">
                  <c:v>#N/A</c:v>
                </c:pt>
                <c:pt idx="91">
                  <c:v>14</c:v>
                </c:pt>
                <c:pt idx="92">
                  <c:v>14</c:v>
                </c:pt>
                <c:pt idx="93">
                  <c:v>11</c:v>
                </c:pt>
                <c:pt idx="94">
                  <c:v>10</c:v>
                </c:pt>
                <c:pt idx="95">
                  <c:v>17</c:v>
                </c:pt>
                <c:pt idx="96">
                  <c:v>89</c:v>
                </c:pt>
                <c:pt idx="97">
                  <c:v>20</c:v>
                </c:pt>
                <c:pt idx="98">
                  <c:v>12</c:v>
                </c:pt>
                <c:pt idx="99">
                  <c:v>#N/A</c:v>
                </c:pt>
                <c:pt idx="100">
                  <c:v>16</c:v>
                </c:pt>
                <c:pt idx="101">
                  <c:v>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13</c:v>
                </c:pt>
                <c:pt idx="110">
                  <c:v>#N/A</c:v>
                </c:pt>
                <c:pt idx="111">
                  <c:v>#N/A</c:v>
                </c:pt>
                <c:pt idx="112">
                  <c:v>26</c:v>
                </c:pt>
                <c:pt idx="113">
                  <c:v>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12</c:v>
                </c:pt>
                <c:pt idx="118">
                  <c:v>18</c:v>
                </c:pt>
                <c:pt idx="119">
                  <c:v>#N/A</c:v>
                </c:pt>
                <c:pt idx="120">
                  <c:v>#N/A</c:v>
                </c:pt>
                <c:pt idx="121">
                  <c:v>20</c:v>
                </c:pt>
                <c:pt idx="122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103-4C19-AE14-BAD417F2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594735"/>
        <c:axId val="819595695"/>
      </c:scatterChart>
      <c:catAx>
        <c:axId val="81959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95695"/>
        <c:crosses val="autoZero"/>
        <c:auto val="1"/>
        <c:lblAlgn val="ctr"/>
        <c:lblOffset val="100"/>
        <c:noMultiLvlLbl val="0"/>
      </c:catAx>
      <c:valAx>
        <c:axId val="8195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Durata[giorni]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947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EZIOLOGIA SCOMPENSO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Eziologia!$E$1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D-4758-AACD-E3EAFAD2FA3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8AD-4758-AACD-E3EAFAD2FA31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D-4758-AACD-E3EAFAD2FA3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AD-4758-AACD-E3EAFAD2FA31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D-4758-AACD-E3EAFAD2FA31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8AD-4758-AACD-E3EAFAD2FA31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D-4758-AACD-E3EAFAD2FA31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8AD-4758-AACD-E3EAFAD2FA31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D-4758-AACD-E3EAFAD2FA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Eziologia!$D$2:$D$13</c:f>
              <c:strCache>
                <c:ptCount val="12"/>
                <c:pt idx="0">
                  <c:v>CAD</c:v>
                </c:pt>
                <c:pt idx="1">
                  <c:v>CMP</c:v>
                </c:pt>
                <c:pt idx="2">
                  <c:v>Malattie metaboliche</c:v>
                </c:pt>
                <c:pt idx="3">
                  <c:v>Malattie infettive</c:v>
                </c:pt>
                <c:pt idx="4">
                  <c:v>Valvulopatia</c:v>
                </c:pt>
                <c:pt idx="5">
                  <c:v>Cardiopatia congenita</c:v>
                </c:pt>
                <c:pt idx="6">
                  <c:v>Ipertensione</c:v>
                </c:pt>
                <c:pt idx="7">
                  <c:v>Malattie infiltrative/da accumulo/endomiocardiopatie</c:v>
                </c:pt>
                <c:pt idx="8">
                  <c:v>Aritmia</c:v>
                </c:pt>
                <c:pt idx="9">
                  <c:v>Drug-induced</c:v>
                </c:pt>
                <c:pt idx="10">
                  <c:v>Malattie neuromuscolari</c:v>
                </c:pt>
                <c:pt idx="11">
                  <c:v>Non disponibile</c:v>
                </c:pt>
              </c:strCache>
            </c:strRef>
          </c:cat>
          <c:val>
            <c:numRef>
              <c:f>Eziologia!$E$2:$E$13</c:f>
              <c:numCache>
                <c:formatCode>General</c:formatCode>
                <c:ptCount val="12"/>
                <c:pt idx="0">
                  <c:v>45</c:v>
                </c:pt>
                <c:pt idx="1">
                  <c:v>38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D-4758-AACD-E3EAFAD2FA31}"/>
            </c:ext>
          </c:extLst>
        </c:ser>
        <c:ser>
          <c:idx val="1"/>
          <c:order val="1"/>
          <c:tx>
            <c:strRef>
              <c:f>Eziologia!$F$1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C6E3-4151-A025-D24A61BD3DC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6E3-4151-A025-D24A61BD3DC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C6E3-4151-A025-D24A61BD3DC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40000"/>
                  <a:lumOff val="60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C6E3-4151-A025-D24A61BD3DC3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C6E3-4151-A025-D24A61BD3DC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C6E3-4151-A025-D24A61BD3DC3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C6E3-4151-A025-D24A61BD3DC3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C6E3-4151-A025-D24A61BD3DC3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8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C6E3-4151-A025-D24A61BD3DC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DDECCCD-D78E-4FAB-B3C1-87E646F3BC9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C6E3-4151-A025-D24A61BD3DC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ctr" rtl="0">
                      <a:defRPr lang="en-US"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962E36-0E8F-48B8-AADA-3DE5381B2D64}" type="VALUE">
                      <a:rPr lang="en-US"/>
                      <a:pPr algn="ctr" rtl="0">
                        <a:defRPr lang="en-US">
                          <a:solidFill>
                            <a:sysClr val="windowText" lastClr="000000">
                              <a:lumMod val="75000"/>
                              <a:lumOff val="25000"/>
                            </a:sysClr>
                          </a:solidFill>
                        </a:defRPr>
                      </a:pPr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C6E3-4151-A025-D24A61BD3D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C3E5057-191B-4851-8CBC-1331A7E9550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C6E3-4151-A025-D24A61BD3DC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1292813-A775-4EE5-9D89-6073674E07D4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C6E3-4151-A025-D24A61BD3DC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3BA87DD-388D-45DB-ADDA-EC93581598D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C6E3-4151-A025-D24A61BD3DC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0989D46-5DAC-429B-A4DE-3C5DC94B50E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C6E3-4151-A025-D24A61BD3DC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3021D63-7023-41A5-BF9C-6A3F9AFCE8A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C6E3-4151-A025-D24A61BD3DC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DF3EDEA-EFA1-4811-8288-1BEF316E283A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A-C6E3-4151-A025-D24A61BD3DC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C3BD4AB-E471-4724-A94A-3F3A7D5541C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C6E3-4151-A025-D24A61BD3DC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1C6E0FB-98F6-48E9-AD4C-60369C6A1A3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C-C6E3-4151-A025-D24A61BD3DC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46EA9D6-6682-4A77-9E97-2CB46FF0373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D-C6E3-4151-A025-D24A61BD3DC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A59B544-8040-4CF9-9621-A04AB86BF40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E-C6E3-4151-A025-D24A61BD3D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Eziologia!$D$2:$D$13</c:f>
              <c:strCache>
                <c:ptCount val="12"/>
                <c:pt idx="0">
                  <c:v>CAD</c:v>
                </c:pt>
                <c:pt idx="1">
                  <c:v>CMP</c:v>
                </c:pt>
                <c:pt idx="2">
                  <c:v>Malattie metaboliche</c:v>
                </c:pt>
                <c:pt idx="3">
                  <c:v>Malattie infettive</c:v>
                </c:pt>
                <c:pt idx="4">
                  <c:v>Valvulopatia</c:v>
                </c:pt>
                <c:pt idx="5">
                  <c:v>Cardiopatia congenita</c:v>
                </c:pt>
                <c:pt idx="6">
                  <c:v>Ipertensione</c:v>
                </c:pt>
                <c:pt idx="7">
                  <c:v>Malattie infiltrative/da accumulo/endomiocardiopatie</c:v>
                </c:pt>
                <c:pt idx="8">
                  <c:v>Aritmia</c:v>
                </c:pt>
                <c:pt idx="9">
                  <c:v>Drug-induced</c:v>
                </c:pt>
                <c:pt idx="10">
                  <c:v>Malattie neuromuscolari</c:v>
                </c:pt>
                <c:pt idx="11">
                  <c:v>Non disponibile</c:v>
                </c:pt>
              </c:strCache>
            </c:strRef>
          </c:cat>
          <c:val>
            <c:numRef>
              <c:f>Eziologia!$F$2:$F$13</c:f>
              <c:numCache>
                <c:formatCode>0</c:formatCode>
                <c:ptCount val="12"/>
                <c:pt idx="0">
                  <c:v>36.585365853658537</c:v>
                </c:pt>
                <c:pt idx="1">
                  <c:v>30.894308943089431</c:v>
                </c:pt>
                <c:pt idx="2">
                  <c:v>0.81300813008130091</c:v>
                </c:pt>
                <c:pt idx="3">
                  <c:v>0.81300813008130091</c:v>
                </c:pt>
                <c:pt idx="4">
                  <c:v>3.2520325203252036</c:v>
                </c:pt>
                <c:pt idx="5">
                  <c:v>0.81300813008130091</c:v>
                </c:pt>
                <c:pt idx="6">
                  <c:v>0.81300813008130091</c:v>
                </c:pt>
                <c:pt idx="7">
                  <c:v>2.4390243902439024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23.577235772357724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6E3-4151-A025-D24A61BD3D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0644240"/>
        <c:axId val="580641840"/>
      </c:barChart>
      <c:catAx>
        <c:axId val="580644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Eziologia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41840"/>
        <c:crosses val="autoZero"/>
        <c:auto val="1"/>
        <c:lblAlgn val="ctr"/>
        <c:lblOffset val="100"/>
        <c:noMultiLvlLbl val="0"/>
      </c:catAx>
      <c:valAx>
        <c:axId val="5806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4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ETIOLOGY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Eziologia!$F$1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2A-49F7-97D2-643C2B9F0D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2A-49F7-97D2-643C2B9F0D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2A-49F7-97D2-643C2B9F0D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2A-49F7-97D2-643C2B9F0D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2A-49F7-97D2-643C2B9F0D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72A-49F7-97D2-643C2B9F0D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72A-49F7-97D2-643C2B9F0D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72A-49F7-97D2-643C2B9F0D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3B-4487-9464-68C3B936DE6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23B-4487-9464-68C3B936DE6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3B-4487-9464-68C3B936DE6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72A-49F7-97D2-643C2B9F0D97}"/>
              </c:ext>
            </c:extLst>
          </c:dPt>
          <c:dLbls>
            <c:dLbl>
              <c:idx val="8"/>
              <c:layout>
                <c:manualLayout>
                  <c:x val="-3.1134858802628552E-2"/>
                  <c:y val="4.07335473482154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23B-4487-9464-68C3B936DE66}"/>
                </c:ext>
              </c:extLst>
            </c:dLbl>
            <c:dLbl>
              <c:idx val="9"/>
              <c:layout>
                <c:manualLayout>
                  <c:x val="-2.5195048876546187E-2"/>
                  <c:y val="-7.0538315467832818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3B-4487-9464-68C3B936DE66}"/>
                </c:ext>
              </c:extLst>
            </c:dLbl>
            <c:dLbl>
              <c:idx val="10"/>
              <c:layout>
                <c:manualLayout>
                  <c:x val="-1.5955344547084728E-2"/>
                  <c:y val="-5.353196718438470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3B-4487-9464-68C3B936DE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Eziologia!$D$2:$D$13</c:f>
              <c:strCache>
                <c:ptCount val="12"/>
                <c:pt idx="0">
                  <c:v>CAD</c:v>
                </c:pt>
                <c:pt idx="1">
                  <c:v>CMP</c:v>
                </c:pt>
                <c:pt idx="2">
                  <c:v>Malattie metaboliche</c:v>
                </c:pt>
                <c:pt idx="3">
                  <c:v>Malattie infettive</c:v>
                </c:pt>
                <c:pt idx="4">
                  <c:v>Valvulopatia</c:v>
                </c:pt>
                <c:pt idx="5">
                  <c:v>Cardiopatia congenita</c:v>
                </c:pt>
                <c:pt idx="6">
                  <c:v>Ipertensione</c:v>
                </c:pt>
                <c:pt idx="7">
                  <c:v>Malattie infiltrative/da accumulo/endomiocardiopatie</c:v>
                </c:pt>
                <c:pt idx="8">
                  <c:v>Aritmia</c:v>
                </c:pt>
                <c:pt idx="9">
                  <c:v>Drug-induced</c:v>
                </c:pt>
                <c:pt idx="10">
                  <c:v>Malattie neuromuscolari</c:v>
                </c:pt>
                <c:pt idx="11">
                  <c:v>Non disponibile</c:v>
                </c:pt>
              </c:strCache>
            </c:strRef>
          </c:cat>
          <c:val>
            <c:numRef>
              <c:f>Eziologia!$F$2:$F$13</c:f>
              <c:numCache>
                <c:formatCode>0</c:formatCode>
                <c:ptCount val="12"/>
                <c:pt idx="0">
                  <c:v>36.585365853658537</c:v>
                </c:pt>
                <c:pt idx="1">
                  <c:v>30.894308943089431</c:v>
                </c:pt>
                <c:pt idx="2">
                  <c:v>0.81300813008130091</c:v>
                </c:pt>
                <c:pt idx="3">
                  <c:v>0.81300813008130091</c:v>
                </c:pt>
                <c:pt idx="4">
                  <c:v>3.2520325203252036</c:v>
                </c:pt>
                <c:pt idx="5">
                  <c:v>0.81300813008130091</c:v>
                </c:pt>
                <c:pt idx="6">
                  <c:v>0.81300813008130091</c:v>
                </c:pt>
                <c:pt idx="7">
                  <c:v>2.4390243902439024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23.577235772357724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3B-4487-9464-68C3B936DE6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TRIGGER SCOMPENSO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932717452634269E-2"/>
          <c:y val="0.10985124094917734"/>
          <c:w val="0.8931424968916134"/>
          <c:h val="0.515029123079994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Trigger!$F$1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5E-48C2-8D0B-720292F9AC2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5E-48C2-8D0B-720292F9AC2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5E-48C2-8D0B-720292F9AC2B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B5E-48C2-8D0B-720292F9AC2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5E-48C2-8D0B-720292F9AC2B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B5E-48C2-8D0B-720292F9AC2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5E-48C2-8D0B-720292F9AC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Trigger!$E$2:$E$9</c:f>
              <c:strCache>
                <c:ptCount val="8"/>
                <c:pt idx="0">
                  <c:v>Ischemia acuta</c:v>
                </c:pt>
                <c:pt idx="1">
                  <c:v>Aritmia</c:v>
                </c:pt>
                <c:pt idx="2">
                  <c:v>BPCO riacutizzata/insufficienza respiratoria acuta</c:v>
                </c:pt>
                <c:pt idx="3">
                  <c:v>Infezione</c:v>
                </c:pt>
                <c:pt idx="4">
                  <c:v>Intervento chirurgico</c:v>
                </c:pt>
                <c:pt idx="5">
                  <c:v>Altro</c:v>
                </c:pt>
                <c:pt idx="6">
                  <c:v>Nessuno/Non definibile</c:v>
                </c:pt>
                <c:pt idx="7">
                  <c:v>Non disponibile</c:v>
                </c:pt>
              </c:strCache>
            </c:strRef>
          </c:cat>
          <c:val>
            <c:numRef>
              <c:f>Trigger!$F$2:$F$9</c:f>
              <c:numCache>
                <c:formatCode>General</c:formatCode>
                <c:ptCount val="8"/>
                <c:pt idx="0">
                  <c:v>32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13</c:v>
                </c:pt>
                <c:pt idx="6">
                  <c:v>36</c:v>
                </c:pt>
                <c:pt idx="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E-48C2-8D0B-720292F9AC2B}"/>
            </c:ext>
          </c:extLst>
        </c:ser>
        <c:ser>
          <c:idx val="1"/>
          <c:order val="1"/>
          <c:tx>
            <c:strRef>
              <c:f>Trigger!$G$1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5F-4F24-9029-F9A67EEB6A0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55F-4F24-9029-F9A67EEB6A00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55F-4F24-9029-F9A67EEB6A00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55F-4F24-9029-F9A67EEB6A00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55F-4F24-9029-F9A67EEB6A0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55F-4F24-9029-F9A67EEB6A00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55F-4F24-9029-F9A67EEB6A0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55F-4F24-9029-F9A67EEB6A0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909181C-64DB-461E-9FC5-FA4F9AE7A5A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A55F-4F24-9029-F9A67EEB6A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B1C1A98-8E69-4FC8-9547-39CC0CD12A5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A55F-4F24-9029-F9A67EEB6A0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CE77CC-3BE7-49BA-BE1A-80063D6CC35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A55F-4F24-9029-F9A67EEB6A0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61258E3-8804-4381-A743-A0CD1854A0BC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A55F-4F24-9029-F9A67EEB6A0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7CC11F-CBAC-4464-97B7-54DF8E100A0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A55F-4F24-9029-F9A67EEB6A0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C844E11-7DCF-43A7-9E00-96EB02733BE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A55F-4F24-9029-F9A67EEB6A0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AFC7DB9-340B-40D4-B2FC-3AF98E88729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A55F-4F24-9029-F9A67EEB6A0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9447000-DE32-4F9F-BDE1-AE15AEA703F9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A55F-4F24-9029-F9A67EEB6A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Trigger!$E$2:$E$9</c:f>
              <c:strCache>
                <c:ptCount val="8"/>
                <c:pt idx="0">
                  <c:v>Ischemia acuta</c:v>
                </c:pt>
                <c:pt idx="1">
                  <c:v>Aritmia</c:v>
                </c:pt>
                <c:pt idx="2">
                  <c:v>BPCO riacutizzata/insufficienza respiratoria acuta</c:v>
                </c:pt>
                <c:pt idx="3">
                  <c:v>Infezione</c:v>
                </c:pt>
                <c:pt idx="4">
                  <c:v>Intervento chirurgico</c:v>
                </c:pt>
                <c:pt idx="5">
                  <c:v>Altro</c:v>
                </c:pt>
                <c:pt idx="6">
                  <c:v>Nessuno/Non definibile</c:v>
                </c:pt>
                <c:pt idx="7">
                  <c:v>Non disponibile</c:v>
                </c:pt>
              </c:strCache>
            </c:strRef>
          </c:cat>
          <c:val>
            <c:numRef>
              <c:f>Trigger!$G$2:$G$9</c:f>
              <c:numCache>
                <c:formatCode>0</c:formatCode>
                <c:ptCount val="8"/>
                <c:pt idx="0">
                  <c:v>26.016260162601629</c:v>
                </c:pt>
                <c:pt idx="1">
                  <c:v>5.6910569105691051</c:v>
                </c:pt>
                <c:pt idx="2">
                  <c:v>1.6260162601626018</c:v>
                </c:pt>
                <c:pt idx="3">
                  <c:v>0.81300813008130091</c:v>
                </c:pt>
                <c:pt idx="4">
                  <c:v>1.6260162601626018</c:v>
                </c:pt>
                <c:pt idx="5">
                  <c:v>10.569105691056912</c:v>
                </c:pt>
                <c:pt idx="6">
                  <c:v>29.268292682926827</c:v>
                </c:pt>
                <c:pt idx="7">
                  <c:v>24.390243902439025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55F-4F24-9029-F9A67EEB6A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4079200"/>
        <c:axId val="734085440"/>
      </c:barChart>
      <c:catAx>
        <c:axId val="73407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Trigger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85440"/>
        <c:crosses val="autoZero"/>
        <c:auto val="1"/>
        <c:lblAlgn val="ctr"/>
        <c:lblOffset val="100"/>
        <c:noMultiLvlLbl val="0"/>
      </c:catAx>
      <c:valAx>
        <c:axId val="73408544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7920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TRIGGER</a:t>
            </a:r>
            <a:r>
              <a:rPr lang="en-US"/>
              <a:t> </a:t>
            </a:r>
            <a:r>
              <a:rPr lang="en-US" b="1"/>
              <a:t>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Trigger!$G$1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C6-4C99-B0D2-C6A4A84E09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C6-4C99-B0D2-C6A4A84E09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C6-4C99-B0D2-C6A4A84E09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C6-4C99-B0D2-C6A4A84E09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C6-4C99-B0D2-C6A4A84E09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EC6-4C99-B0D2-C6A4A84E09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EC6-4C99-B0D2-C6A4A84E096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EC6-4C99-B0D2-C6A4A84E09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Trigger!$E$2:$E$9</c:f>
              <c:strCache>
                <c:ptCount val="8"/>
                <c:pt idx="0">
                  <c:v>Ischemia acuta</c:v>
                </c:pt>
                <c:pt idx="1">
                  <c:v>Aritmia</c:v>
                </c:pt>
                <c:pt idx="2">
                  <c:v>BPCO riacutizzata/insufficienza respiratoria acuta</c:v>
                </c:pt>
                <c:pt idx="3">
                  <c:v>Infezione</c:v>
                </c:pt>
                <c:pt idx="4">
                  <c:v>Intervento chirurgico</c:v>
                </c:pt>
                <c:pt idx="5">
                  <c:v>Altro</c:v>
                </c:pt>
                <c:pt idx="6">
                  <c:v>Nessuno/Non definibile</c:v>
                </c:pt>
                <c:pt idx="7">
                  <c:v>Non disponibile</c:v>
                </c:pt>
              </c:strCache>
            </c:strRef>
          </c:cat>
          <c:val>
            <c:numRef>
              <c:f>Trigger!$G$2:$G$9</c:f>
              <c:numCache>
                <c:formatCode>0</c:formatCode>
                <c:ptCount val="8"/>
                <c:pt idx="0">
                  <c:v>26.016260162601629</c:v>
                </c:pt>
                <c:pt idx="1">
                  <c:v>5.6910569105691051</c:v>
                </c:pt>
                <c:pt idx="2">
                  <c:v>1.6260162601626018</c:v>
                </c:pt>
                <c:pt idx="3">
                  <c:v>0.81300813008130091</c:v>
                </c:pt>
                <c:pt idx="4">
                  <c:v>1.6260162601626018</c:v>
                </c:pt>
                <c:pt idx="5">
                  <c:v>10.569105691056912</c:v>
                </c:pt>
                <c:pt idx="6">
                  <c:v>29.268292682926827</c:v>
                </c:pt>
                <c:pt idx="7">
                  <c:v>24.390243902439025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2-46E2-8A45-D17259244B4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COMPLICATIONS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Complicanze!$B$128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Complicanze!$A$129:$A$145</c:f>
              <c:strCache>
                <c:ptCount val="17"/>
                <c:pt idx="0">
                  <c:v>Nessuna</c:v>
                </c:pt>
                <c:pt idx="1">
                  <c:v>SCA</c:v>
                </c:pt>
                <c:pt idx="2">
                  <c:v>FA/flutter atriale</c:v>
                </c:pt>
                <c:pt idx="3">
                  <c:v>Bradiaritmie severe</c:v>
                </c:pt>
                <c:pt idx="4">
                  <c:v>Danno neurologico tipo 1 stroke/TIA</c:v>
                </c:pt>
                <c:pt idx="5">
                  <c:v>Danno neurologico tipo 2 alterazione funzioni cognitive/declino intellettivo</c:v>
                </c:pt>
                <c:pt idx="6">
                  <c:v>Insufficienza renale acuta o peggioramento IRC</c:v>
                </c:pt>
                <c:pt idx="7">
                  <c:v>Insufficienza epatica/pancreatica</c:v>
                </c:pt>
                <c:pt idx="8">
                  <c:v>Insufficienza respiratoria acuta</c:v>
                </c:pt>
                <c:pt idx="9">
                  <c:v>Anemizzazione richiedente trasfusioni</c:v>
                </c:pt>
                <c:pt idx="10">
                  <c:v>Embolizzazione sistemica</c:v>
                </c:pt>
                <c:pt idx="11">
                  <c:v>Trombosi venosa profonda</c:v>
                </c:pt>
                <c:pt idx="12">
                  <c:v>Embolia polmonare</c:v>
                </c:pt>
                <c:pt idx="13">
                  <c:v>Sanguinamenti minori</c:v>
                </c:pt>
                <c:pt idx="14">
                  <c:v>Sanguinamenti maggiori</c:v>
                </c:pt>
                <c:pt idx="15">
                  <c:v>Infezioni</c:v>
                </c:pt>
                <c:pt idx="16">
                  <c:v>Altro</c:v>
                </c:pt>
              </c:strCache>
            </c:strRef>
          </c:cat>
          <c:val>
            <c:numRef>
              <c:f>Complicanze!$B$129:$B$145</c:f>
              <c:numCache>
                <c:formatCode>General</c:formatCode>
                <c:ptCount val="17"/>
                <c:pt idx="0">
                  <c:v>27</c:v>
                </c:pt>
                <c:pt idx="1">
                  <c:v>5</c:v>
                </c:pt>
                <c:pt idx="2">
                  <c:v>22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18</c:v>
                </c:pt>
                <c:pt idx="7">
                  <c:v>2</c:v>
                </c:pt>
                <c:pt idx="8">
                  <c:v>10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21</c:v>
                </c:pt>
                <c:pt idx="1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9-439C-8C79-CD2845C5D104}"/>
            </c:ext>
          </c:extLst>
        </c:ser>
        <c:ser>
          <c:idx val="1"/>
          <c:order val="1"/>
          <c:tx>
            <c:strRef>
              <c:f>Complicanze!$C$128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Complicanze!$A$129:$A$145</c:f>
              <c:strCache>
                <c:ptCount val="17"/>
                <c:pt idx="0">
                  <c:v>Nessuna</c:v>
                </c:pt>
                <c:pt idx="1">
                  <c:v>SCA</c:v>
                </c:pt>
                <c:pt idx="2">
                  <c:v>FA/flutter atriale</c:v>
                </c:pt>
                <c:pt idx="3">
                  <c:v>Bradiaritmie severe</c:v>
                </c:pt>
                <c:pt idx="4">
                  <c:v>Danno neurologico tipo 1 stroke/TIA</c:v>
                </c:pt>
                <c:pt idx="5">
                  <c:v>Danno neurologico tipo 2 alterazione funzioni cognitive/declino intellettivo</c:v>
                </c:pt>
                <c:pt idx="6">
                  <c:v>Insufficienza renale acuta o peggioramento IRC</c:v>
                </c:pt>
                <c:pt idx="7">
                  <c:v>Insufficienza epatica/pancreatica</c:v>
                </c:pt>
                <c:pt idx="8">
                  <c:v>Insufficienza respiratoria acuta</c:v>
                </c:pt>
                <c:pt idx="9">
                  <c:v>Anemizzazione richiedente trasfusioni</c:v>
                </c:pt>
                <c:pt idx="10">
                  <c:v>Embolizzazione sistemica</c:v>
                </c:pt>
                <c:pt idx="11">
                  <c:v>Trombosi venosa profonda</c:v>
                </c:pt>
                <c:pt idx="12">
                  <c:v>Embolia polmonare</c:v>
                </c:pt>
                <c:pt idx="13">
                  <c:v>Sanguinamenti minori</c:v>
                </c:pt>
                <c:pt idx="14">
                  <c:v>Sanguinamenti maggiori</c:v>
                </c:pt>
                <c:pt idx="15">
                  <c:v>Infezioni</c:v>
                </c:pt>
                <c:pt idx="16">
                  <c:v>Altro</c:v>
                </c:pt>
              </c:strCache>
            </c:strRef>
          </c:cat>
          <c:val>
            <c:numRef>
              <c:f>Complicanze!$C$129:$C$145</c:f>
              <c:numCache>
                <c:formatCode>0</c:formatCode>
                <c:ptCount val="17"/>
                <c:pt idx="0">
                  <c:v>18.243243243243242</c:v>
                </c:pt>
                <c:pt idx="1">
                  <c:v>3.3783783783783785</c:v>
                </c:pt>
                <c:pt idx="2">
                  <c:v>14.864864864864865</c:v>
                </c:pt>
                <c:pt idx="3">
                  <c:v>2.0270270270270272</c:v>
                </c:pt>
                <c:pt idx="4">
                  <c:v>1.3513513513513513</c:v>
                </c:pt>
                <c:pt idx="5">
                  <c:v>0.67567567567567566</c:v>
                </c:pt>
                <c:pt idx="6">
                  <c:v>12.162162162162163</c:v>
                </c:pt>
                <c:pt idx="7">
                  <c:v>1.3513513513513513</c:v>
                </c:pt>
                <c:pt idx="8">
                  <c:v>6.756756756756757</c:v>
                </c:pt>
                <c:pt idx="9">
                  <c:v>1.3513513513513513</c:v>
                </c:pt>
                <c:pt idx="10">
                  <c:v>0</c:v>
                </c:pt>
                <c:pt idx="11">
                  <c:v>1.3513513513513513</c:v>
                </c:pt>
                <c:pt idx="12">
                  <c:v>1.3513513513513513</c:v>
                </c:pt>
                <c:pt idx="13">
                  <c:v>1.3513513513513513</c:v>
                </c:pt>
                <c:pt idx="14">
                  <c:v>2.7027027027027026</c:v>
                </c:pt>
                <c:pt idx="15">
                  <c:v>14.189189189189189</c:v>
                </c:pt>
                <c:pt idx="16">
                  <c:v>16.891891891891891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59-439C-8C79-CD2845C5D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6571792"/>
        <c:axId val="1936563152"/>
      </c:barChart>
      <c:catAx>
        <c:axId val="19365717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63152"/>
        <c:crosses val="autoZero"/>
        <c:auto val="1"/>
        <c:lblAlgn val="ctr"/>
        <c:lblOffset val="100"/>
        <c:noMultiLvlLbl val="0"/>
      </c:catAx>
      <c:valAx>
        <c:axId val="19365631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5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Complicanze!$B$150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Complicanze!$A$151:$A$171</c:f>
              <c:strCache>
                <c:ptCount val="21"/>
                <c:pt idx="0">
                  <c:v>Shock cardiogeno</c:v>
                </c:pt>
                <c:pt idx="1">
                  <c:v>Pseudoaneurisma femorale bilaterale</c:v>
                </c:pt>
                <c:pt idx="2">
                  <c:v>Run di TVNS, fasi di bigeminismo ventricolare</c:v>
                </c:pt>
                <c:pt idx="3">
                  <c:v>Edema polmonare acuto</c:v>
                </c:pt>
                <c:pt idx="4">
                  <c:v>Edema polmonare, danno epatorenale, leucocitosi neutrofila</c:v>
                </c:pt>
                <c:pt idx="5">
                  <c:v>Gotta acuta</c:v>
                </c:pt>
                <c:pt idx="6">
                  <c:v>Ulcere inguinali bilaterali, idrosadenite suppurativa, edema polmonare acuto</c:v>
                </c:pt>
                <c:pt idx="7">
                  <c:v>Anemia sideropenica</c:v>
                </c:pt>
                <c:pt idx="8">
                  <c:v>Colecistite</c:v>
                </c:pt>
                <c:pt idx="9">
                  <c:v>Edema polmonare acuto, shock cardiogeno</c:v>
                </c:pt>
                <c:pt idx="10">
                  <c:v>Disfunzione biventricolare e rigurgiti AV severi</c:v>
                </c:pt>
                <c:pt idx="11">
                  <c:v>Versamento pleurico bilaterale, TPSV</c:v>
                </c:pt>
                <c:pt idx="12">
                  <c:v>TVS</c:v>
                </c:pt>
                <c:pt idx="13">
                  <c:v>Pseudoaneurisma ventricolo sx</c:v>
                </c:pt>
                <c:pt idx="14">
                  <c:v>Shock cardiogeno e BAV totale condizionante arresto cardiocircolatorio</c:v>
                </c:pt>
                <c:pt idx="15">
                  <c:v>EPA</c:v>
                </c:pt>
                <c:pt idx="16">
                  <c:v>TVNS</c:v>
                </c:pt>
                <c:pt idx="17">
                  <c:v>Versamento pericardico, TVNS</c:v>
                </c:pt>
                <c:pt idx="18">
                  <c:v>Aneurisma aorta ascendente</c:v>
                </c:pt>
                <c:pt idx="19">
                  <c:v>Ipertensione polmonare, versamento pleurico</c:v>
                </c:pt>
                <c:pt idx="20">
                  <c:v>Episodio vaso-vagale</c:v>
                </c:pt>
              </c:strCache>
            </c:strRef>
          </c:cat>
          <c:val>
            <c:numRef>
              <c:f>Complicanze!$B$151:$B$171</c:f>
              <c:numCache>
                <c:formatCode>General</c:formatCode>
                <c:ptCount val="21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B-4D6B-94F1-B94E564F62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0111663"/>
        <c:axId val="1590110703"/>
      </c:barChart>
      <c:catAx>
        <c:axId val="15901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10703"/>
        <c:crosses val="autoZero"/>
        <c:auto val="1"/>
        <c:lblAlgn val="ctr"/>
        <c:lblOffset val="100"/>
        <c:noMultiLvlLbl val="0"/>
      </c:catAx>
      <c:valAx>
        <c:axId val="159011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11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PROCEDURES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Procedure!$C$128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Procedure!$A$129:$A$142</c:f>
              <c:strCache>
                <c:ptCount val="14"/>
                <c:pt idx="0">
                  <c:v>Coronarografia SMP</c:v>
                </c:pt>
                <c:pt idx="1">
                  <c:v>Rivascolarizzazione coronarica</c:v>
                </c:pt>
                <c:pt idx="2">
                  <c:v>Rivascolarizzazione periferica</c:v>
                </c:pt>
                <c:pt idx="3">
                  <c:v>CVE</c:v>
                </c:pt>
                <c:pt idx="4">
                  <c:v>CVF</c:v>
                </c:pt>
                <c:pt idx="5">
                  <c:v>IABP</c:v>
                </c:pt>
                <c:pt idx="6">
                  <c:v>Infusione inotropi/vasodilatatori</c:v>
                </c:pt>
                <c:pt idx="7">
                  <c:v>SEF</c:v>
                </c:pt>
                <c:pt idx="8">
                  <c:v>RMN cuore</c:v>
                </c:pt>
                <c:pt idx="9">
                  <c:v>CPET</c:v>
                </c:pt>
                <c:pt idx="10">
                  <c:v>O2 terapia</c:v>
                </c:pt>
                <c:pt idx="11">
                  <c:v>NIV</c:v>
                </c:pt>
                <c:pt idx="12">
                  <c:v>Trasfusione</c:v>
                </c:pt>
                <c:pt idx="13">
                  <c:v>Infusione Ferro/Carbossimaltosio</c:v>
                </c:pt>
              </c:strCache>
            </c:strRef>
          </c:cat>
          <c:val>
            <c:numRef>
              <c:f>Procedure!$C$129:$C$142</c:f>
              <c:numCache>
                <c:formatCode>0</c:formatCode>
                <c:ptCount val="14"/>
                <c:pt idx="0">
                  <c:v>22.285714285714285</c:v>
                </c:pt>
                <c:pt idx="1">
                  <c:v>13.714285714285715</c:v>
                </c:pt>
                <c:pt idx="2">
                  <c:v>0</c:v>
                </c:pt>
                <c:pt idx="3">
                  <c:v>2.8571428571428572</c:v>
                </c:pt>
                <c:pt idx="4">
                  <c:v>2.2857142857142856</c:v>
                </c:pt>
                <c:pt idx="5">
                  <c:v>6.2857142857142865</c:v>
                </c:pt>
                <c:pt idx="6">
                  <c:v>18.285714285714285</c:v>
                </c:pt>
                <c:pt idx="7">
                  <c:v>1.7142857142857144</c:v>
                </c:pt>
                <c:pt idx="8">
                  <c:v>5.7142857142857144</c:v>
                </c:pt>
                <c:pt idx="9">
                  <c:v>0</c:v>
                </c:pt>
                <c:pt idx="10">
                  <c:v>10.285714285714285</c:v>
                </c:pt>
                <c:pt idx="11">
                  <c:v>11.428571428571429</c:v>
                </c:pt>
                <c:pt idx="12">
                  <c:v>3.4285714285714288</c:v>
                </c:pt>
                <c:pt idx="13">
                  <c:v>1.7142857142857144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5-4C3B-AAFE-3DCB2E7AF5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65320383"/>
        <c:axId val="2065317503"/>
      </c:barChart>
      <c:catAx>
        <c:axId val="20653203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Procedures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317503"/>
        <c:crosses val="autoZero"/>
        <c:auto val="1"/>
        <c:lblAlgn val="ctr"/>
        <c:lblOffset val="100"/>
        <c:noMultiLvlLbl val="0"/>
      </c:catAx>
      <c:valAx>
        <c:axId val="206531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32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PROCEDURE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Procedure!$B$128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A4-44C4-9E10-7C48250ABF3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A4-44C4-9E10-7C48250ABF3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FA4-44C4-9E10-7C48250ABF3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FA4-44C4-9E10-7C48250ABF3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A4-44C4-9E10-7C48250ABF3F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FA4-44C4-9E10-7C48250ABF3F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FA4-44C4-9E10-7C48250ABF3F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FA4-44C4-9E10-7C48250ABF3F}"/>
              </c:ext>
            </c:extLst>
          </c:dPt>
          <c:dPt>
            <c:idx val="11"/>
            <c:invertIfNegative val="0"/>
            <c:bubble3D val="0"/>
            <c:spPr>
              <a:solidFill>
                <a:srgbClr val="81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FA4-44C4-9E10-7C48250ABF3F}"/>
              </c:ext>
            </c:extLst>
          </c:dPt>
          <c:dPt>
            <c:idx val="12"/>
            <c:invertIfNegative val="0"/>
            <c:bubble3D val="0"/>
            <c:spPr>
              <a:solidFill>
                <a:srgbClr val="B0AF8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FA4-44C4-9E10-7C48250ABF3F}"/>
              </c:ext>
            </c:extLst>
          </c:dPt>
          <c:dPt>
            <c:idx val="13"/>
            <c:invertIfNegative val="0"/>
            <c:bubble3D val="0"/>
            <c:spPr>
              <a:solidFill>
                <a:srgbClr val="DEE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FA4-44C4-9E10-7C48250ABF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Procedure!$A$129:$A$142</c:f>
              <c:strCache>
                <c:ptCount val="14"/>
                <c:pt idx="0">
                  <c:v>Coronarografia SMP</c:v>
                </c:pt>
                <c:pt idx="1">
                  <c:v>Rivascolarizzazione coronarica</c:v>
                </c:pt>
                <c:pt idx="2">
                  <c:v>Rivascolarizzazione periferica</c:v>
                </c:pt>
                <c:pt idx="3">
                  <c:v>CVE</c:v>
                </c:pt>
                <c:pt idx="4">
                  <c:v>CVF</c:v>
                </c:pt>
                <c:pt idx="5">
                  <c:v>IABP</c:v>
                </c:pt>
                <c:pt idx="6">
                  <c:v>Infusione inotropi/vasodilatatori</c:v>
                </c:pt>
                <c:pt idx="7">
                  <c:v>SEF</c:v>
                </c:pt>
                <c:pt idx="8">
                  <c:v>RMN cuore</c:v>
                </c:pt>
                <c:pt idx="9">
                  <c:v>CPET</c:v>
                </c:pt>
                <c:pt idx="10">
                  <c:v>O2 terapia</c:v>
                </c:pt>
                <c:pt idx="11">
                  <c:v>NIV</c:v>
                </c:pt>
                <c:pt idx="12">
                  <c:v>Trasfusione</c:v>
                </c:pt>
                <c:pt idx="13">
                  <c:v>Infusione Ferro/Carbossimaltosio</c:v>
                </c:pt>
              </c:strCache>
            </c:strRef>
          </c:cat>
          <c:val>
            <c:numRef>
              <c:f>Procedure!$B$129:$B$142</c:f>
              <c:numCache>
                <c:formatCode>General</c:formatCode>
                <c:ptCount val="14"/>
                <c:pt idx="0">
                  <c:v>39</c:v>
                </c:pt>
                <c:pt idx="1">
                  <c:v>24</c:v>
                </c:pt>
                <c:pt idx="2">
                  <c:v>0</c:v>
                </c:pt>
                <c:pt idx="3">
                  <c:v>5</c:v>
                </c:pt>
                <c:pt idx="4">
                  <c:v>4</c:v>
                </c:pt>
                <c:pt idx="5">
                  <c:v>11</c:v>
                </c:pt>
                <c:pt idx="6">
                  <c:v>32</c:v>
                </c:pt>
                <c:pt idx="7">
                  <c:v>3</c:v>
                </c:pt>
                <c:pt idx="8">
                  <c:v>10</c:v>
                </c:pt>
                <c:pt idx="9">
                  <c:v>0</c:v>
                </c:pt>
                <c:pt idx="10">
                  <c:v>18</c:v>
                </c:pt>
                <c:pt idx="11">
                  <c:v>20</c:v>
                </c:pt>
                <c:pt idx="12">
                  <c:v>6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4-44C4-9E10-7C48250ABF3F}"/>
            </c:ext>
          </c:extLst>
        </c:ser>
        <c:ser>
          <c:idx val="1"/>
          <c:order val="1"/>
          <c:tx>
            <c:strRef>
              <c:f>Procedure!$C$128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FA4-44C4-9E10-7C48250ABF3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FA4-44C4-9E10-7C48250ABF3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A4-44C4-9E10-7C48250ABF3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A4-44C4-9E10-7C48250ABF3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FA4-44C4-9E10-7C48250ABF3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FA4-44C4-9E10-7C48250ABF3F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FA4-44C4-9E10-7C48250ABF3F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FA4-44C4-9E10-7C48250ABF3F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CC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FA4-44C4-9E10-7C48250ABF3F}"/>
              </c:ext>
            </c:extLst>
          </c:dPt>
          <c:dPt>
            <c:idx val="11"/>
            <c:invertIfNegative val="0"/>
            <c:bubble3D val="0"/>
            <c:spPr>
              <a:solidFill>
                <a:srgbClr val="81A2AF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FA4-44C4-9E10-7C48250ABF3F}"/>
              </c:ext>
            </c:extLst>
          </c:dPt>
          <c:dPt>
            <c:idx val="12"/>
            <c:invertIfNegative val="0"/>
            <c:bubble3D val="0"/>
            <c:spPr>
              <a:solidFill>
                <a:srgbClr val="B0AF81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FA4-44C4-9E10-7C48250ABF3F}"/>
              </c:ext>
            </c:extLst>
          </c:dPt>
          <c:dPt>
            <c:idx val="13"/>
            <c:invertIfNegative val="0"/>
            <c:bubble3D val="0"/>
            <c:spPr>
              <a:solidFill>
                <a:srgbClr val="DEEA46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FA4-44C4-9E10-7C48250ABF3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34D7642-D23D-4FDD-8A60-201C13AFB1F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AFA4-44C4-9E10-7C48250ABF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BE72073-093E-4904-BEE1-4533EE405AA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AFA4-44C4-9E10-7C48250ABF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15907CA-980D-4007-B420-7A592B93ADB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AFA4-44C4-9E10-7C48250ABF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909364C-671C-485A-8671-954FEC97C02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FA4-44C4-9E10-7C48250ABF3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48304AD-A21A-47B7-AC09-C1A4AD61637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AFA4-44C4-9E10-7C48250ABF3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05ECA41-8066-467B-8647-56B7D493B10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AFA4-44C4-9E10-7C48250ABF3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83C3279-37C9-41C9-99F3-DF8C39C1BD79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AFA4-44C4-9E10-7C48250ABF3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931F969-5E4C-45AB-B220-7ABDF58BD62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AFA4-44C4-9E10-7C48250ABF3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48C98BA-6E25-401C-A34A-BEFE9C50A36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AFA4-44C4-9E10-7C48250ABF3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54A887A-674B-40DF-827C-1A1D1B53F49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A-AFA4-44C4-9E10-7C48250ABF3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6EF262B-DBB0-4587-9FA7-D24B4E0F59C5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AFA4-44C4-9E10-7C48250ABF3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316BECA-4D3F-48F4-9F34-41B88F26289C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AFA4-44C4-9E10-7C48250ABF3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BE7A665-1FBE-4D45-919E-376F972218E5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AFA4-44C4-9E10-7C48250ABF3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47395B3-0619-4E01-8673-E457125B6F5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AFA4-44C4-9E10-7C48250ABF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Procedure!$A$129:$A$142</c:f>
              <c:strCache>
                <c:ptCount val="14"/>
                <c:pt idx="0">
                  <c:v>Coronarografia SMP</c:v>
                </c:pt>
                <c:pt idx="1">
                  <c:v>Rivascolarizzazione coronarica</c:v>
                </c:pt>
                <c:pt idx="2">
                  <c:v>Rivascolarizzazione periferica</c:v>
                </c:pt>
                <c:pt idx="3">
                  <c:v>CVE</c:v>
                </c:pt>
                <c:pt idx="4">
                  <c:v>CVF</c:v>
                </c:pt>
                <c:pt idx="5">
                  <c:v>IABP</c:v>
                </c:pt>
                <c:pt idx="6">
                  <c:v>Infusione inotropi/vasodilatatori</c:v>
                </c:pt>
                <c:pt idx="7">
                  <c:v>SEF</c:v>
                </c:pt>
                <c:pt idx="8">
                  <c:v>RMN cuore</c:v>
                </c:pt>
                <c:pt idx="9">
                  <c:v>CPET</c:v>
                </c:pt>
                <c:pt idx="10">
                  <c:v>O2 terapia</c:v>
                </c:pt>
                <c:pt idx="11">
                  <c:v>NIV</c:v>
                </c:pt>
                <c:pt idx="12">
                  <c:v>Trasfusione</c:v>
                </c:pt>
                <c:pt idx="13">
                  <c:v>Infusione Ferro/Carbossimaltosio</c:v>
                </c:pt>
              </c:strCache>
            </c:strRef>
          </c:cat>
          <c:val>
            <c:numRef>
              <c:f>Procedure!$C$129:$C$142</c:f>
              <c:numCache>
                <c:formatCode>0</c:formatCode>
                <c:ptCount val="14"/>
                <c:pt idx="0">
                  <c:v>22.285714285714285</c:v>
                </c:pt>
                <c:pt idx="1">
                  <c:v>13.714285714285715</c:v>
                </c:pt>
                <c:pt idx="2">
                  <c:v>0</c:v>
                </c:pt>
                <c:pt idx="3">
                  <c:v>2.8571428571428572</c:v>
                </c:pt>
                <c:pt idx="4">
                  <c:v>2.2857142857142856</c:v>
                </c:pt>
                <c:pt idx="5">
                  <c:v>6.2857142857142865</c:v>
                </c:pt>
                <c:pt idx="6">
                  <c:v>18.285714285714285</c:v>
                </c:pt>
                <c:pt idx="7">
                  <c:v>1.7142857142857144</c:v>
                </c:pt>
                <c:pt idx="8">
                  <c:v>5.7142857142857144</c:v>
                </c:pt>
                <c:pt idx="9">
                  <c:v>0</c:v>
                </c:pt>
                <c:pt idx="10">
                  <c:v>10.285714285714285</c:v>
                </c:pt>
                <c:pt idx="11">
                  <c:v>11.428571428571429</c:v>
                </c:pt>
                <c:pt idx="12">
                  <c:v>3.4285714285714288</c:v>
                </c:pt>
                <c:pt idx="13">
                  <c:v>1.7142857142857144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4-44C4-9E10-7C48250ABF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2277872"/>
        <c:axId val="672298032"/>
      </c:barChart>
      <c:catAx>
        <c:axId val="67227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Procedure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98032"/>
        <c:crosses val="autoZero"/>
        <c:auto val="1"/>
        <c:lblAlgn val="ctr"/>
        <c:lblOffset val="100"/>
        <c:noMultiLvlLbl val="0"/>
      </c:catAx>
      <c:valAx>
        <c:axId val="6722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27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TERAPIA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'Terapia dimissione fase acuta'!$L$1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F41-4955-B651-4B7C68413A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41-4955-B651-4B7C68413A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F41-4955-B651-4B7C68413AA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41-4955-B651-4B7C68413AA9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F41-4955-B651-4B7C68413A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'Terapia dimissione fase acuta'!$K$2:$K$7</c:f>
              <c:strCache>
                <c:ptCount val="6"/>
                <c:pt idx="0">
                  <c:v>Ace-Inibitore</c:v>
                </c:pt>
                <c:pt idx="1">
                  <c:v>Sartano</c:v>
                </c:pt>
                <c:pt idx="2">
                  <c:v>Beta-Bloccanti</c:v>
                </c:pt>
                <c:pt idx="3">
                  <c:v>ARNI</c:v>
                </c:pt>
                <c:pt idx="4">
                  <c:v>MRA</c:v>
                </c:pt>
                <c:pt idx="5">
                  <c:v>SGLT2i</c:v>
                </c:pt>
              </c:strCache>
            </c:strRef>
          </c:cat>
          <c:val>
            <c:numRef>
              <c:f>'Terapia dimissione fase acuta'!$L$2:$L$7</c:f>
              <c:numCache>
                <c:formatCode>General</c:formatCode>
                <c:ptCount val="6"/>
                <c:pt idx="0">
                  <c:v>11</c:v>
                </c:pt>
                <c:pt idx="1">
                  <c:v>14</c:v>
                </c:pt>
                <c:pt idx="2">
                  <c:v>72</c:v>
                </c:pt>
                <c:pt idx="3">
                  <c:v>36</c:v>
                </c:pt>
                <c:pt idx="4">
                  <c:v>60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0-42F0-B7D0-6843C48DE0F5}"/>
            </c:ext>
          </c:extLst>
        </c:ser>
        <c:ser>
          <c:idx val="1"/>
          <c:order val="1"/>
          <c:tx>
            <c:strRef>
              <c:f>'Terapia dimissione fase acuta'!$M$1</c:f>
              <c:strCache>
                <c:ptCount val="1"/>
                <c:pt idx="0">
                  <c:v>Total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F41-4955-B651-4B7C68413AA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41-4955-B651-4B7C68413A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F41-4955-B651-4B7C68413A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41-4955-B651-4B7C68413AA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F41-4955-B651-4B7C68413AA9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>
                  <a:alpha val="5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41-4955-B651-4B7C68413AA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D2B9B01-9C67-4089-AA5C-2036B3763D3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BF41-4955-B651-4B7C68413A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395FB6-8259-4282-A4E8-1E9437FB2A6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F41-4955-B651-4B7C68413A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C5A3C51-7B1C-458B-93E1-EC7F6ED085BA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F41-4955-B651-4B7C68413AA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C967F6C-7362-4A85-8CDB-DB704534757F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F41-4955-B651-4B7C68413AA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DC93614-2E0B-47D3-936B-227E401CEA3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BF41-4955-B651-4B7C68413AA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067600F-35BE-46C3-867E-D3564CCCA90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F41-4955-B651-4B7C68413A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'Terapia dimissione fase acuta'!$K$2:$K$7</c:f>
              <c:strCache>
                <c:ptCount val="6"/>
                <c:pt idx="0">
                  <c:v>Ace-Inibitore</c:v>
                </c:pt>
                <c:pt idx="1">
                  <c:v>Sartano</c:v>
                </c:pt>
                <c:pt idx="2">
                  <c:v>Beta-Bloccanti</c:v>
                </c:pt>
                <c:pt idx="3">
                  <c:v>ARNI</c:v>
                </c:pt>
                <c:pt idx="4">
                  <c:v>MRA</c:v>
                </c:pt>
                <c:pt idx="5">
                  <c:v>SGLT2i</c:v>
                </c:pt>
              </c:strCache>
            </c:strRef>
          </c:cat>
          <c:val>
            <c:numRef>
              <c:f>'Terapia dimissione fase acuta'!$M$2:$M$7</c:f>
              <c:numCache>
                <c:formatCode>0</c:formatCode>
                <c:ptCount val="6"/>
                <c:pt idx="0">
                  <c:v>4.5267489711934159</c:v>
                </c:pt>
                <c:pt idx="1">
                  <c:v>5.761316872427984</c:v>
                </c:pt>
                <c:pt idx="2">
                  <c:v>29.629629629629626</c:v>
                </c:pt>
                <c:pt idx="3">
                  <c:v>14.814814814814813</c:v>
                </c:pt>
                <c:pt idx="4">
                  <c:v>24.691358024691358</c:v>
                </c:pt>
                <c:pt idx="5">
                  <c:v>20.5761316872428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0-42F0-B7D0-6843C48DE0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9881535"/>
        <c:axId val="2019897855"/>
      </c:barChart>
      <c:catAx>
        <c:axId val="2019881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Terapia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897855"/>
        <c:crosses val="autoZero"/>
        <c:auto val="1"/>
        <c:lblAlgn val="ctr"/>
        <c:lblOffset val="100"/>
        <c:noMultiLvlLbl val="0"/>
      </c:catAx>
      <c:valAx>
        <c:axId val="201989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88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CLASSE NYHA</a:t>
            </a:r>
            <a:r>
              <a:rPr lang="en-US" b="1" baseline="0"/>
              <a:t> %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25-475B-B678-3068F64DF2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25-475B-B678-3068F64DF2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25-475B-B678-3068F64DF2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25-475B-B678-3068F64DF2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25-475B-B678-3068F64DF2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'Classe NYHA'!$E$2:$E$6</c:f>
              <c:strCache>
                <c:ptCount val="5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Non disponibile</c:v>
                </c:pt>
              </c:strCache>
            </c:strRef>
          </c:cat>
          <c:val>
            <c:numRef>
              <c:f>'Classe NYHA'!$G$2:$G$6</c:f>
              <c:numCache>
                <c:formatCode>0%</c:formatCode>
                <c:ptCount val="5"/>
                <c:pt idx="0">
                  <c:v>5.6910569105691054E-2</c:v>
                </c:pt>
                <c:pt idx="1">
                  <c:v>0.35772357723577236</c:v>
                </c:pt>
                <c:pt idx="2">
                  <c:v>0.21138211382113822</c:v>
                </c:pt>
                <c:pt idx="3">
                  <c:v>2.4390243902439025E-2</c:v>
                </c:pt>
                <c:pt idx="4">
                  <c:v>0.34959349593495936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079-4D2D-BC3B-F2EA272FD9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RITMO CARDIACO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'Ritmo cardiaco'!$G$1</c:f>
              <c:strCache>
                <c:ptCount val="1"/>
                <c:pt idx="0">
                  <c:v>Total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D2-4B2B-9419-6A3C22D36B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D2-4B2B-9419-6A3C22D36B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D2-4B2B-9419-6A3C22D36B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D2-4B2B-9419-6A3C22D36B4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D2-4B2B-9419-6A3C22D36B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'Ritmo cardiaco'!$E$2:$E$6</c:f>
              <c:strCache>
                <c:ptCount val="5"/>
                <c:pt idx="0">
                  <c:v>Sinusale</c:v>
                </c:pt>
                <c:pt idx="1">
                  <c:v>PM-guidato</c:v>
                </c:pt>
                <c:pt idx="2">
                  <c:v>FA</c:v>
                </c:pt>
                <c:pt idx="3">
                  <c:v>Altro</c:v>
                </c:pt>
                <c:pt idx="4">
                  <c:v>Non disponibile</c:v>
                </c:pt>
              </c:strCache>
            </c:strRef>
          </c:cat>
          <c:val>
            <c:numRef>
              <c:f>'Ritmo cardiaco'!$G$2:$G$6</c:f>
              <c:numCache>
                <c:formatCode>0%</c:formatCode>
                <c:ptCount val="5"/>
                <c:pt idx="0">
                  <c:v>0.63414634146341464</c:v>
                </c:pt>
                <c:pt idx="1">
                  <c:v>8.943089430894309E-2</c:v>
                </c:pt>
                <c:pt idx="2">
                  <c:v>5.6910569105691054E-2</c:v>
                </c:pt>
                <c:pt idx="3">
                  <c:v>4.065040650406504E-2</c:v>
                </c:pt>
                <c:pt idx="4">
                  <c:v>0.17886178861788618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D-4B3A-89C1-1538A0EFB47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'Pressione arteriosa'!$B$1</c:f>
              <c:strCache>
                <c:ptCount val="1"/>
                <c:pt idx="0">
                  <c:v>PRESSIONE ARTERIOSA SISTOLICA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arteriosa'!$B$2:$B$124</c:f>
              <c:numCache>
                <c:formatCode>General</c:formatCode>
                <c:ptCount val="123"/>
                <c:pt idx="0">
                  <c:v>116</c:v>
                </c:pt>
                <c:pt idx="1">
                  <c:v>#N/A</c:v>
                </c:pt>
                <c:pt idx="2">
                  <c:v>85</c:v>
                </c:pt>
                <c:pt idx="3">
                  <c:v>#N/A</c:v>
                </c:pt>
                <c:pt idx="4">
                  <c:v>110</c:v>
                </c:pt>
                <c:pt idx="5">
                  <c:v>115</c:v>
                </c:pt>
                <c:pt idx="6">
                  <c:v>95</c:v>
                </c:pt>
                <c:pt idx="7">
                  <c:v>100</c:v>
                </c:pt>
                <c:pt idx="8">
                  <c:v>135</c:v>
                </c:pt>
                <c:pt idx="9">
                  <c:v>90</c:v>
                </c:pt>
                <c:pt idx="10">
                  <c:v>120</c:v>
                </c:pt>
                <c:pt idx="11">
                  <c:v>120</c:v>
                </c:pt>
                <c:pt idx="12">
                  <c:v>115</c:v>
                </c:pt>
                <c:pt idx="13">
                  <c:v>120</c:v>
                </c:pt>
                <c:pt idx="14">
                  <c:v>115</c:v>
                </c:pt>
                <c:pt idx="15">
                  <c:v>94</c:v>
                </c:pt>
                <c:pt idx="16">
                  <c:v>95</c:v>
                </c:pt>
                <c:pt idx="17">
                  <c:v>95</c:v>
                </c:pt>
                <c:pt idx="18">
                  <c:v>110</c:v>
                </c:pt>
                <c:pt idx="19">
                  <c:v>145</c:v>
                </c:pt>
                <c:pt idx="20">
                  <c:v>112</c:v>
                </c:pt>
                <c:pt idx="21">
                  <c:v>90</c:v>
                </c:pt>
                <c:pt idx="22">
                  <c:v>100</c:v>
                </c:pt>
                <c:pt idx="23">
                  <c:v>130</c:v>
                </c:pt>
                <c:pt idx="24">
                  <c:v>80</c:v>
                </c:pt>
                <c:pt idx="25">
                  <c:v>105</c:v>
                </c:pt>
                <c:pt idx="26">
                  <c:v>100</c:v>
                </c:pt>
                <c:pt idx="27">
                  <c:v>85</c:v>
                </c:pt>
                <c:pt idx="28">
                  <c:v>95</c:v>
                </c:pt>
                <c:pt idx="29">
                  <c:v>105</c:v>
                </c:pt>
                <c:pt idx="30">
                  <c:v>90</c:v>
                </c:pt>
                <c:pt idx="31">
                  <c:v>95</c:v>
                </c:pt>
                <c:pt idx="32">
                  <c:v>110</c:v>
                </c:pt>
                <c:pt idx="33">
                  <c:v>105</c:v>
                </c:pt>
                <c:pt idx="34">
                  <c:v>100</c:v>
                </c:pt>
                <c:pt idx="35">
                  <c:v>100</c:v>
                </c:pt>
                <c:pt idx="36">
                  <c:v>90</c:v>
                </c:pt>
                <c:pt idx="37">
                  <c:v>110</c:v>
                </c:pt>
                <c:pt idx="38">
                  <c:v>130</c:v>
                </c:pt>
                <c:pt idx="39">
                  <c:v>95</c:v>
                </c:pt>
                <c:pt idx="40">
                  <c:v>100</c:v>
                </c:pt>
                <c:pt idx="41">
                  <c:v>110</c:v>
                </c:pt>
                <c:pt idx="42">
                  <c:v>110</c:v>
                </c:pt>
                <c:pt idx="43">
                  <c:v>100</c:v>
                </c:pt>
                <c:pt idx="44">
                  <c:v>110</c:v>
                </c:pt>
                <c:pt idx="45">
                  <c:v>100</c:v>
                </c:pt>
                <c:pt idx="46">
                  <c:v>120</c:v>
                </c:pt>
                <c:pt idx="47">
                  <c:v>90</c:v>
                </c:pt>
                <c:pt idx="48">
                  <c:v>130</c:v>
                </c:pt>
                <c:pt idx="49">
                  <c:v>150</c:v>
                </c:pt>
                <c:pt idx="50">
                  <c:v>85</c:v>
                </c:pt>
                <c:pt idx="51">
                  <c:v>135</c:v>
                </c:pt>
                <c:pt idx="52">
                  <c:v>130</c:v>
                </c:pt>
                <c:pt idx="53">
                  <c:v>90</c:v>
                </c:pt>
                <c:pt idx="54">
                  <c:v>90</c:v>
                </c:pt>
                <c:pt idx="55">
                  <c:v>110</c:v>
                </c:pt>
                <c:pt idx="56">
                  <c:v>100</c:v>
                </c:pt>
                <c:pt idx="57">
                  <c:v>95</c:v>
                </c:pt>
                <c:pt idx="58">
                  <c:v>125</c:v>
                </c:pt>
                <c:pt idx="59">
                  <c:v>95</c:v>
                </c:pt>
                <c:pt idx="60">
                  <c:v>90</c:v>
                </c:pt>
                <c:pt idx="61">
                  <c:v>95</c:v>
                </c:pt>
                <c:pt idx="62">
                  <c:v>90</c:v>
                </c:pt>
                <c:pt idx="63">
                  <c:v>110</c:v>
                </c:pt>
                <c:pt idx="64">
                  <c:v>90</c:v>
                </c:pt>
                <c:pt idx="65">
                  <c:v>140</c:v>
                </c:pt>
                <c:pt idx="66">
                  <c:v>130</c:v>
                </c:pt>
                <c:pt idx="67">
                  <c:v>110</c:v>
                </c:pt>
                <c:pt idx="68">
                  <c:v>110</c:v>
                </c:pt>
                <c:pt idx="69">
                  <c:v>105</c:v>
                </c:pt>
                <c:pt idx="70">
                  <c:v>95</c:v>
                </c:pt>
                <c:pt idx="71">
                  <c:v>105</c:v>
                </c:pt>
                <c:pt idx="72">
                  <c:v>105</c:v>
                </c:pt>
                <c:pt idx="73">
                  <c:v>95</c:v>
                </c:pt>
                <c:pt idx="74">
                  <c:v>140</c:v>
                </c:pt>
                <c:pt idx="75">
                  <c:v>100</c:v>
                </c:pt>
                <c:pt idx="76">
                  <c:v>100</c:v>
                </c:pt>
                <c:pt idx="77">
                  <c:v>90</c:v>
                </c:pt>
                <c:pt idx="78">
                  <c:v>135</c:v>
                </c:pt>
                <c:pt idx="79">
                  <c:v>100</c:v>
                </c:pt>
                <c:pt idx="80">
                  <c:v>#N/A</c:v>
                </c:pt>
                <c:pt idx="81">
                  <c:v>90</c:v>
                </c:pt>
                <c:pt idx="82">
                  <c:v>85</c:v>
                </c:pt>
                <c:pt idx="83">
                  <c:v>#N/A</c:v>
                </c:pt>
                <c:pt idx="84">
                  <c:v>115</c:v>
                </c:pt>
                <c:pt idx="85">
                  <c:v>95</c:v>
                </c:pt>
                <c:pt idx="86">
                  <c:v>105</c:v>
                </c:pt>
                <c:pt idx="87">
                  <c:v>#N/A</c:v>
                </c:pt>
                <c:pt idx="88">
                  <c:v>100</c:v>
                </c:pt>
                <c:pt idx="89">
                  <c:v>90</c:v>
                </c:pt>
                <c:pt idx="90">
                  <c:v>115</c:v>
                </c:pt>
                <c:pt idx="91">
                  <c:v>140</c:v>
                </c:pt>
                <c:pt idx="92">
                  <c:v>120</c:v>
                </c:pt>
                <c:pt idx="93">
                  <c:v>#N/A</c:v>
                </c:pt>
                <c:pt idx="94">
                  <c:v>120</c:v>
                </c:pt>
                <c:pt idx="95">
                  <c:v>89</c:v>
                </c:pt>
                <c:pt idx="96">
                  <c:v>#N/A</c:v>
                </c:pt>
                <c:pt idx="97">
                  <c:v>100</c:v>
                </c:pt>
                <c:pt idx="98">
                  <c:v>#N/A</c:v>
                </c:pt>
                <c:pt idx="99">
                  <c:v>#N/A</c:v>
                </c:pt>
                <c:pt idx="100">
                  <c:v>120</c:v>
                </c:pt>
                <c:pt idx="101">
                  <c:v>110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115</c:v>
                </c:pt>
                <c:pt idx="113">
                  <c:v>100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125</c:v>
                </c:pt>
                <c:pt idx="118">
                  <c:v>105</c:v>
                </c:pt>
                <c:pt idx="119">
                  <c:v>#N/A</c:v>
                </c:pt>
                <c:pt idx="120">
                  <c:v>#N/A</c:v>
                </c:pt>
                <c:pt idx="121">
                  <c:v>100</c:v>
                </c:pt>
                <c:pt idx="122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FA-44B7-95AD-2DD95910112C}"/>
            </c:ext>
          </c:extLst>
        </c:ser>
        <c:ser>
          <c:idx val="1"/>
          <c:order val="1"/>
          <c:tx>
            <c:strRef>
              <c:f>'Pressione arteriosa'!$C$1</c:f>
              <c:strCache>
                <c:ptCount val="1"/>
                <c:pt idx="0">
                  <c:v>PRESSIONE ARTERIOSA DIASTOLICA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arteriosa'!$C$2:$C$124</c:f>
              <c:numCache>
                <c:formatCode>General</c:formatCode>
                <c:ptCount val="123"/>
                <c:pt idx="0">
                  <c:v>81</c:v>
                </c:pt>
                <c:pt idx="1">
                  <c:v>#N/A</c:v>
                </c:pt>
                <c:pt idx="2">
                  <c:v>60</c:v>
                </c:pt>
                <c:pt idx="3">
                  <c:v>#N/A</c:v>
                </c:pt>
                <c:pt idx="4">
                  <c:v>60</c:v>
                </c:pt>
                <c:pt idx="5">
                  <c:v>55</c:v>
                </c:pt>
                <c:pt idx="6">
                  <c:v>55</c:v>
                </c:pt>
                <c:pt idx="7">
                  <c:v>70</c:v>
                </c:pt>
                <c:pt idx="8">
                  <c:v>70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70</c:v>
                </c:pt>
                <c:pt idx="13">
                  <c:v>60</c:v>
                </c:pt>
                <c:pt idx="14">
                  <c:v>80</c:v>
                </c:pt>
                <c:pt idx="15">
                  <c:v>62</c:v>
                </c:pt>
                <c:pt idx="16">
                  <c:v>55</c:v>
                </c:pt>
                <c:pt idx="17">
                  <c:v>65</c:v>
                </c:pt>
                <c:pt idx="18">
                  <c:v>60</c:v>
                </c:pt>
                <c:pt idx="19">
                  <c:v>80</c:v>
                </c:pt>
                <c:pt idx="20">
                  <c:v>71</c:v>
                </c:pt>
                <c:pt idx="21">
                  <c:v>70</c:v>
                </c:pt>
                <c:pt idx="22">
                  <c:v>60</c:v>
                </c:pt>
                <c:pt idx="23">
                  <c:v>65</c:v>
                </c:pt>
                <c:pt idx="24">
                  <c:v>45</c:v>
                </c:pt>
                <c:pt idx="25">
                  <c:v>80</c:v>
                </c:pt>
                <c:pt idx="26">
                  <c:v>65</c:v>
                </c:pt>
                <c:pt idx="27">
                  <c:v>45</c:v>
                </c:pt>
                <c:pt idx="28">
                  <c:v>70</c:v>
                </c:pt>
                <c:pt idx="29">
                  <c:v>70</c:v>
                </c:pt>
                <c:pt idx="30">
                  <c:v>50</c:v>
                </c:pt>
                <c:pt idx="31">
                  <c:v>60</c:v>
                </c:pt>
                <c:pt idx="32">
                  <c:v>85</c:v>
                </c:pt>
                <c:pt idx="33">
                  <c:v>65</c:v>
                </c:pt>
                <c:pt idx="34">
                  <c:v>50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70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80</c:v>
                </c:pt>
                <c:pt idx="45">
                  <c:v>60</c:v>
                </c:pt>
                <c:pt idx="46">
                  <c:v>80</c:v>
                </c:pt>
                <c:pt idx="47">
                  <c:v>50</c:v>
                </c:pt>
                <c:pt idx="48">
                  <c:v>60</c:v>
                </c:pt>
                <c:pt idx="49">
                  <c:v>75</c:v>
                </c:pt>
                <c:pt idx="50">
                  <c:v>55</c:v>
                </c:pt>
                <c:pt idx="51">
                  <c:v>70</c:v>
                </c:pt>
                <c:pt idx="52">
                  <c:v>65</c:v>
                </c:pt>
                <c:pt idx="53">
                  <c:v>60</c:v>
                </c:pt>
                <c:pt idx="54">
                  <c:v>60</c:v>
                </c:pt>
                <c:pt idx="55">
                  <c:v>70</c:v>
                </c:pt>
                <c:pt idx="56">
                  <c:v>60</c:v>
                </c:pt>
                <c:pt idx="57">
                  <c:v>45</c:v>
                </c:pt>
                <c:pt idx="58">
                  <c:v>70</c:v>
                </c:pt>
                <c:pt idx="59">
                  <c:v>65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64</c:v>
                </c:pt>
                <c:pt idx="65">
                  <c:v>70</c:v>
                </c:pt>
                <c:pt idx="66">
                  <c:v>80</c:v>
                </c:pt>
                <c:pt idx="67">
                  <c:v>60</c:v>
                </c:pt>
                <c:pt idx="68">
                  <c:v>60</c:v>
                </c:pt>
                <c:pt idx="69">
                  <c:v>55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55</c:v>
                </c:pt>
                <c:pt idx="74">
                  <c:v>70</c:v>
                </c:pt>
                <c:pt idx="75">
                  <c:v>60</c:v>
                </c:pt>
                <c:pt idx="76">
                  <c:v>70</c:v>
                </c:pt>
                <c:pt idx="77">
                  <c:v>60</c:v>
                </c:pt>
                <c:pt idx="78">
                  <c:v>70</c:v>
                </c:pt>
                <c:pt idx="79">
                  <c:v>75</c:v>
                </c:pt>
                <c:pt idx="80">
                  <c:v>#N/A</c:v>
                </c:pt>
                <c:pt idx="81">
                  <c:v>50</c:v>
                </c:pt>
                <c:pt idx="82">
                  <c:v>60</c:v>
                </c:pt>
                <c:pt idx="83">
                  <c:v>#N/A</c:v>
                </c:pt>
                <c:pt idx="84">
                  <c:v>70</c:v>
                </c:pt>
                <c:pt idx="85">
                  <c:v>65</c:v>
                </c:pt>
                <c:pt idx="86">
                  <c:v>70</c:v>
                </c:pt>
                <c:pt idx="87">
                  <c:v>#N/A</c:v>
                </c:pt>
                <c:pt idx="88">
                  <c:v>75</c:v>
                </c:pt>
                <c:pt idx="89">
                  <c:v>60</c:v>
                </c:pt>
                <c:pt idx="90">
                  <c:v>75</c:v>
                </c:pt>
                <c:pt idx="91">
                  <c:v>70</c:v>
                </c:pt>
                <c:pt idx="92">
                  <c:v>66</c:v>
                </c:pt>
                <c:pt idx="93">
                  <c:v>#N/A</c:v>
                </c:pt>
                <c:pt idx="94">
                  <c:v>65</c:v>
                </c:pt>
                <c:pt idx="95">
                  <c:v>54</c:v>
                </c:pt>
                <c:pt idx="96">
                  <c:v>#N/A</c:v>
                </c:pt>
                <c:pt idx="97">
                  <c:v>55</c:v>
                </c:pt>
                <c:pt idx="98">
                  <c:v>#N/A</c:v>
                </c:pt>
                <c:pt idx="99">
                  <c:v>#N/A</c:v>
                </c:pt>
                <c:pt idx="100">
                  <c:v>60</c:v>
                </c:pt>
                <c:pt idx="101">
                  <c:v>75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65</c:v>
                </c:pt>
                <c:pt idx="113">
                  <c:v>70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80</c:v>
                </c:pt>
                <c:pt idx="118">
                  <c:v>75</c:v>
                </c:pt>
                <c:pt idx="119">
                  <c:v>#N/A</c:v>
                </c:pt>
                <c:pt idx="120">
                  <c:v>#N/A</c:v>
                </c:pt>
                <c:pt idx="121">
                  <c:v>60</c:v>
                </c:pt>
                <c:pt idx="122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FA-44B7-95AD-2DD959101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250064"/>
        <c:axId val="1882228464"/>
      </c:scatterChart>
      <c:valAx>
        <c:axId val="18822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228464"/>
        <c:crosses val="autoZero"/>
        <c:crossBetween val="midCat"/>
      </c:valAx>
      <c:valAx>
        <c:axId val="18822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25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PRESSIONE ARTERIOSA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'Pressione arteriosa'!$B$1</c:f>
              <c:strCache>
                <c:ptCount val="1"/>
                <c:pt idx="0">
                  <c:v>PRESSIONE ARTERIOSA SISTOLICA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arteriosa'!$B$2:$B$124</c:f>
              <c:numCache>
                <c:formatCode>General</c:formatCode>
                <c:ptCount val="123"/>
                <c:pt idx="0">
                  <c:v>116</c:v>
                </c:pt>
                <c:pt idx="1">
                  <c:v>#N/A</c:v>
                </c:pt>
                <c:pt idx="2">
                  <c:v>85</c:v>
                </c:pt>
                <c:pt idx="3">
                  <c:v>#N/A</c:v>
                </c:pt>
                <c:pt idx="4">
                  <c:v>110</c:v>
                </c:pt>
                <c:pt idx="5">
                  <c:v>115</c:v>
                </c:pt>
                <c:pt idx="6">
                  <c:v>95</c:v>
                </c:pt>
                <c:pt idx="7">
                  <c:v>100</c:v>
                </c:pt>
                <c:pt idx="8">
                  <c:v>135</c:v>
                </c:pt>
                <c:pt idx="9">
                  <c:v>90</c:v>
                </c:pt>
                <c:pt idx="10">
                  <c:v>120</c:v>
                </c:pt>
                <c:pt idx="11">
                  <c:v>120</c:v>
                </c:pt>
                <c:pt idx="12">
                  <c:v>115</c:v>
                </c:pt>
                <c:pt idx="13">
                  <c:v>120</c:v>
                </c:pt>
                <c:pt idx="14">
                  <c:v>115</c:v>
                </c:pt>
                <c:pt idx="15">
                  <c:v>94</c:v>
                </c:pt>
                <c:pt idx="16">
                  <c:v>95</c:v>
                </c:pt>
                <c:pt idx="17">
                  <c:v>95</c:v>
                </c:pt>
                <c:pt idx="18">
                  <c:v>110</c:v>
                </c:pt>
                <c:pt idx="19">
                  <c:v>145</c:v>
                </c:pt>
                <c:pt idx="20">
                  <c:v>112</c:v>
                </c:pt>
                <c:pt idx="21">
                  <c:v>90</c:v>
                </c:pt>
                <c:pt idx="22">
                  <c:v>100</c:v>
                </c:pt>
                <c:pt idx="23">
                  <c:v>130</c:v>
                </c:pt>
                <c:pt idx="24">
                  <c:v>80</c:v>
                </c:pt>
                <c:pt idx="25">
                  <c:v>105</c:v>
                </c:pt>
                <c:pt idx="26">
                  <c:v>100</c:v>
                </c:pt>
                <c:pt idx="27">
                  <c:v>85</c:v>
                </c:pt>
                <c:pt idx="28">
                  <c:v>95</c:v>
                </c:pt>
                <c:pt idx="29">
                  <c:v>105</c:v>
                </c:pt>
                <c:pt idx="30">
                  <c:v>90</c:v>
                </c:pt>
                <c:pt idx="31">
                  <c:v>95</c:v>
                </c:pt>
                <c:pt idx="32">
                  <c:v>110</c:v>
                </c:pt>
                <c:pt idx="33">
                  <c:v>105</c:v>
                </c:pt>
                <c:pt idx="34">
                  <c:v>100</c:v>
                </c:pt>
                <c:pt idx="35">
                  <c:v>100</c:v>
                </c:pt>
                <c:pt idx="36">
                  <c:v>90</c:v>
                </c:pt>
                <c:pt idx="37">
                  <c:v>110</c:v>
                </c:pt>
                <c:pt idx="38">
                  <c:v>130</c:v>
                </c:pt>
                <c:pt idx="39">
                  <c:v>95</c:v>
                </c:pt>
                <c:pt idx="40">
                  <c:v>100</c:v>
                </c:pt>
                <c:pt idx="41">
                  <c:v>110</c:v>
                </c:pt>
                <c:pt idx="42">
                  <c:v>110</c:v>
                </c:pt>
                <c:pt idx="43">
                  <c:v>100</c:v>
                </c:pt>
                <c:pt idx="44">
                  <c:v>110</c:v>
                </c:pt>
                <c:pt idx="45">
                  <c:v>100</c:v>
                </c:pt>
                <c:pt idx="46">
                  <c:v>120</c:v>
                </c:pt>
                <c:pt idx="47">
                  <c:v>90</c:v>
                </c:pt>
                <c:pt idx="48">
                  <c:v>130</c:v>
                </c:pt>
                <c:pt idx="49">
                  <c:v>150</c:v>
                </c:pt>
                <c:pt idx="50">
                  <c:v>85</c:v>
                </c:pt>
                <c:pt idx="51">
                  <c:v>135</c:v>
                </c:pt>
                <c:pt idx="52">
                  <c:v>130</c:v>
                </c:pt>
                <c:pt idx="53">
                  <c:v>90</c:v>
                </c:pt>
                <c:pt idx="54">
                  <c:v>90</c:v>
                </c:pt>
                <c:pt idx="55">
                  <c:v>110</c:v>
                </c:pt>
                <c:pt idx="56">
                  <c:v>100</c:v>
                </c:pt>
                <c:pt idx="57">
                  <c:v>95</c:v>
                </c:pt>
                <c:pt idx="58">
                  <c:v>125</c:v>
                </c:pt>
                <c:pt idx="59">
                  <c:v>95</c:v>
                </c:pt>
                <c:pt idx="60">
                  <c:v>90</c:v>
                </c:pt>
                <c:pt idx="61">
                  <c:v>95</c:v>
                </c:pt>
                <c:pt idx="62">
                  <c:v>90</c:v>
                </c:pt>
                <c:pt idx="63">
                  <c:v>110</c:v>
                </c:pt>
                <c:pt idx="64">
                  <c:v>90</c:v>
                </c:pt>
                <c:pt idx="65">
                  <c:v>140</c:v>
                </c:pt>
                <c:pt idx="66">
                  <c:v>130</c:v>
                </c:pt>
                <c:pt idx="67">
                  <c:v>110</c:v>
                </c:pt>
                <c:pt idx="68">
                  <c:v>110</c:v>
                </c:pt>
                <c:pt idx="69">
                  <c:v>105</c:v>
                </c:pt>
                <c:pt idx="70">
                  <c:v>95</c:v>
                </c:pt>
                <c:pt idx="71">
                  <c:v>105</c:v>
                </c:pt>
                <c:pt idx="72">
                  <c:v>105</c:v>
                </c:pt>
                <c:pt idx="73">
                  <c:v>95</c:v>
                </c:pt>
                <c:pt idx="74">
                  <c:v>140</c:v>
                </c:pt>
                <c:pt idx="75">
                  <c:v>100</c:v>
                </c:pt>
                <c:pt idx="76">
                  <c:v>100</c:v>
                </c:pt>
                <c:pt idx="77">
                  <c:v>90</c:v>
                </c:pt>
                <c:pt idx="78">
                  <c:v>135</c:v>
                </c:pt>
                <c:pt idx="79">
                  <c:v>100</c:v>
                </c:pt>
                <c:pt idx="80">
                  <c:v>#N/A</c:v>
                </c:pt>
                <c:pt idx="81">
                  <c:v>90</c:v>
                </c:pt>
                <c:pt idx="82">
                  <c:v>85</c:v>
                </c:pt>
                <c:pt idx="83">
                  <c:v>#N/A</c:v>
                </c:pt>
                <c:pt idx="84">
                  <c:v>115</c:v>
                </c:pt>
                <c:pt idx="85">
                  <c:v>95</c:v>
                </c:pt>
                <c:pt idx="86">
                  <c:v>105</c:v>
                </c:pt>
                <c:pt idx="87">
                  <c:v>#N/A</c:v>
                </c:pt>
                <c:pt idx="88">
                  <c:v>100</c:v>
                </c:pt>
                <c:pt idx="89">
                  <c:v>90</c:v>
                </c:pt>
                <c:pt idx="90">
                  <c:v>115</c:v>
                </c:pt>
                <c:pt idx="91">
                  <c:v>140</c:v>
                </c:pt>
                <c:pt idx="92">
                  <c:v>120</c:v>
                </c:pt>
                <c:pt idx="93">
                  <c:v>#N/A</c:v>
                </c:pt>
                <c:pt idx="94">
                  <c:v>120</c:v>
                </c:pt>
                <c:pt idx="95">
                  <c:v>89</c:v>
                </c:pt>
                <c:pt idx="96">
                  <c:v>#N/A</c:v>
                </c:pt>
                <c:pt idx="97">
                  <c:v>100</c:v>
                </c:pt>
                <c:pt idx="98">
                  <c:v>#N/A</c:v>
                </c:pt>
                <c:pt idx="99">
                  <c:v>#N/A</c:v>
                </c:pt>
                <c:pt idx="100">
                  <c:v>120</c:v>
                </c:pt>
                <c:pt idx="101">
                  <c:v>110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115</c:v>
                </c:pt>
                <c:pt idx="113">
                  <c:v>100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125</c:v>
                </c:pt>
                <c:pt idx="118">
                  <c:v>105</c:v>
                </c:pt>
                <c:pt idx="119">
                  <c:v>#N/A</c:v>
                </c:pt>
                <c:pt idx="120">
                  <c:v>#N/A</c:v>
                </c:pt>
                <c:pt idx="121">
                  <c:v>100</c:v>
                </c:pt>
                <c:pt idx="122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52-4A46-B1C7-0D94B627ED93}"/>
            </c:ext>
          </c:extLst>
        </c:ser>
        <c:ser>
          <c:idx val="1"/>
          <c:order val="1"/>
          <c:tx>
            <c:strRef>
              <c:f>'Pressione arteriosa'!$C$1</c:f>
              <c:strCache>
                <c:ptCount val="1"/>
                <c:pt idx="0">
                  <c:v>PRESSIONE ARTERIOSA DIASTOLICA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'Pressione arteriosa'!$A$2:$A$124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'Pressione arteriosa'!$C$2:$C$124</c:f>
              <c:numCache>
                <c:formatCode>General</c:formatCode>
                <c:ptCount val="123"/>
                <c:pt idx="0">
                  <c:v>81</c:v>
                </c:pt>
                <c:pt idx="1">
                  <c:v>#N/A</c:v>
                </c:pt>
                <c:pt idx="2">
                  <c:v>60</c:v>
                </c:pt>
                <c:pt idx="3">
                  <c:v>#N/A</c:v>
                </c:pt>
                <c:pt idx="4">
                  <c:v>60</c:v>
                </c:pt>
                <c:pt idx="5">
                  <c:v>55</c:v>
                </c:pt>
                <c:pt idx="6">
                  <c:v>55</c:v>
                </c:pt>
                <c:pt idx="7">
                  <c:v>70</c:v>
                </c:pt>
                <c:pt idx="8">
                  <c:v>70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70</c:v>
                </c:pt>
                <c:pt idx="13">
                  <c:v>60</c:v>
                </c:pt>
                <c:pt idx="14">
                  <c:v>80</c:v>
                </c:pt>
                <c:pt idx="15">
                  <c:v>62</c:v>
                </c:pt>
                <c:pt idx="16">
                  <c:v>55</c:v>
                </c:pt>
                <c:pt idx="17">
                  <c:v>65</c:v>
                </c:pt>
                <c:pt idx="18">
                  <c:v>60</c:v>
                </c:pt>
                <c:pt idx="19">
                  <c:v>80</c:v>
                </c:pt>
                <c:pt idx="20">
                  <c:v>71</c:v>
                </c:pt>
                <c:pt idx="21">
                  <c:v>70</c:v>
                </c:pt>
                <c:pt idx="22">
                  <c:v>60</c:v>
                </c:pt>
                <c:pt idx="23">
                  <c:v>65</c:v>
                </c:pt>
                <c:pt idx="24">
                  <c:v>45</c:v>
                </c:pt>
                <c:pt idx="25">
                  <c:v>80</c:v>
                </c:pt>
                <c:pt idx="26">
                  <c:v>65</c:v>
                </c:pt>
                <c:pt idx="27">
                  <c:v>45</c:v>
                </c:pt>
                <c:pt idx="28">
                  <c:v>70</c:v>
                </c:pt>
                <c:pt idx="29">
                  <c:v>70</c:v>
                </c:pt>
                <c:pt idx="30">
                  <c:v>50</c:v>
                </c:pt>
                <c:pt idx="31">
                  <c:v>60</c:v>
                </c:pt>
                <c:pt idx="32">
                  <c:v>85</c:v>
                </c:pt>
                <c:pt idx="33">
                  <c:v>65</c:v>
                </c:pt>
                <c:pt idx="34">
                  <c:v>50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70</c:v>
                </c:pt>
                <c:pt idx="39">
                  <c:v>60</c:v>
                </c:pt>
                <c:pt idx="40">
                  <c:v>65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80</c:v>
                </c:pt>
                <c:pt idx="45">
                  <c:v>60</c:v>
                </c:pt>
                <c:pt idx="46">
                  <c:v>80</c:v>
                </c:pt>
                <c:pt idx="47">
                  <c:v>50</c:v>
                </c:pt>
                <c:pt idx="48">
                  <c:v>60</c:v>
                </c:pt>
                <c:pt idx="49">
                  <c:v>75</c:v>
                </c:pt>
                <c:pt idx="50">
                  <c:v>55</c:v>
                </c:pt>
                <c:pt idx="51">
                  <c:v>70</c:v>
                </c:pt>
                <c:pt idx="52">
                  <c:v>65</c:v>
                </c:pt>
                <c:pt idx="53">
                  <c:v>60</c:v>
                </c:pt>
                <c:pt idx="54">
                  <c:v>60</c:v>
                </c:pt>
                <c:pt idx="55">
                  <c:v>70</c:v>
                </c:pt>
                <c:pt idx="56">
                  <c:v>60</c:v>
                </c:pt>
                <c:pt idx="57">
                  <c:v>45</c:v>
                </c:pt>
                <c:pt idx="58">
                  <c:v>70</c:v>
                </c:pt>
                <c:pt idx="59">
                  <c:v>65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64</c:v>
                </c:pt>
                <c:pt idx="65">
                  <c:v>70</c:v>
                </c:pt>
                <c:pt idx="66">
                  <c:v>80</c:v>
                </c:pt>
                <c:pt idx="67">
                  <c:v>60</c:v>
                </c:pt>
                <c:pt idx="68">
                  <c:v>60</c:v>
                </c:pt>
                <c:pt idx="69">
                  <c:v>55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55</c:v>
                </c:pt>
                <c:pt idx="74">
                  <c:v>70</c:v>
                </c:pt>
                <c:pt idx="75">
                  <c:v>60</c:v>
                </c:pt>
                <c:pt idx="76">
                  <c:v>70</c:v>
                </c:pt>
                <c:pt idx="77">
                  <c:v>60</c:v>
                </c:pt>
                <c:pt idx="78">
                  <c:v>70</c:v>
                </c:pt>
                <c:pt idx="79">
                  <c:v>75</c:v>
                </c:pt>
                <c:pt idx="80">
                  <c:v>#N/A</c:v>
                </c:pt>
                <c:pt idx="81">
                  <c:v>50</c:v>
                </c:pt>
                <c:pt idx="82">
                  <c:v>60</c:v>
                </c:pt>
                <c:pt idx="83">
                  <c:v>#N/A</c:v>
                </c:pt>
                <c:pt idx="84">
                  <c:v>70</c:v>
                </c:pt>
                <c:pt idx="85">
                  <c:v>65</c:v>
                </c:pt>
                <c:pt idx="86">
                  <c:v>70</c:v>
                </c:pt>
                <c:pt idx="87">
                  <c:v>#N/A</c:v>
                </c:pt>
                <c:pt idx="88">
                  <c:v>75</c:v>
                </c:pt>
                <c:pt idx="89">
                  <c:v>60</c:v>
                </c:pt>
                <c:pt idx="90">
                  <c:v>75</c:v>
                </c:pt>
                <c:pt idx="91">
                  <c:v>70</c:v>
                </c:pt>
                <c:pt idx="92">
                  <c:v>66</c:v>
                </c:pt>
                <c:pt idx="93">
                  <c:v>#N/A</c:v>
                </c:pt>
                <c:pt idx="94">
                  <c:v>65</c:v>
                </c:pt>
                <c:pt idx="95">
                  <c:v>54</c:v>
                </c:pt>
                <c:pt idx="96">
                  <c:v>#N/A</c:v>
                </c:pt>
                <c:pt idx="97">
                  <c:v>55</c:v>
                </c:pt>
                <c:pt idx="98">
                  <c:v>#N/A</c:v>
                </c:pt>
                <c:pt idx="99">
                  <c:v>#N/A</c:v>
                </c:pt>
                <c:pt idx="100">
                  <c:v>60</c:v>
                </c:pt>
                <c:pt idx="101">
                  <c:v>75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65</c:v>
                </c:pt>
                <c:pt idx="113">
                  <c:v>70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80</c:v>
                </c:pt>
                <c:pt idx="118">
                  <c:v>75</c:v>
                </c:pt>
                <c:pt idx="119">
                  <c:v>#N/A</c:v>
                </c:pt>
                <c:pt idx="120">
                  <c:v>#N/A</c:v>
                </c:pt>
                <c:pt idx="121">
                  <c:v>60</c:v>
                </c:pt>
                <c:pt idx="122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52-4A46-B1C7-0D94B627E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0575"/>
        <c:axId val="413062975"/>
      </c:scatterChart>
      <c:valAx>
        <c:axId val="413060575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ID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2975"/>
        <c:crosses val="autoZero"/>
        <c:crossBetween val="midCat"/>
        <c:majorUnit val="1"/>
      </c:valAx>
      <c:valAx>
        <c:axId val="41306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Pressione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057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'Emoglobina - Hb'!$B$1</c:f>
              <c:strCache>
                <c:ptCount val="1"/>
                <c:pt idx="0">
                  <c:v>Emoglobina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'Emoglobina - Hb'!$A$2:$A$124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'Emoglobina - Hb'!$B$2:$B$124</c:f>
              <c:numCache>
                <c:formatCode>General</c:formatCode>
                <c:ptCount val="123"/>
                <c:pt idx="0">
                  <c:v>147</c:v>
                </c:pt>
                <c:pt idx="1">
                  <c:v>126</c:v>
                </c:pt>
                <c:pt idx="2">
                  <c:v>169</c:v>
                </c:pt>
                <c:pt idx="3">
                  <c:v>136</c:v>
                </c:pt>
                <c:pt idx="4">
                  <c:v>105</c:v>
                </c:pt>
                <c:pt idx="5">
                  <c:v>103</c:v>
                </c:pt>
                <c:pt idx="6">
                  <c:v>126</c:v>
                </c:pt>
                <c:pt idx="7">
                  <c:v>93</c:v>
                </c:pt>
                <c:pt idx="8">
                  <c:v>115</c:v>
                </c:pt>
                <c:pt idx="9">
                  <c:v>93</c:v>
                </c:pt>
                <c:pt idx="10">
                  <c:v>93</c:v>
                </c:pt>
                <c:pt idx="11">
                  <c:v>133</c:v>
                </c:pt>
                <c:pt idx="12">
                  <c:v>126</c:v>
                </c:pt>
                <c:pt idx="13">
                  <c:v>103</c:v>
                </c:pt>
                <c:pt idx="14">
                  <c:v>14</c:v>
                </c:pt>
                <c:pt idx="15">
                  <c:v>105</c:v>
                </c:pt>
                <c:pt idx="16">
                  <c:v>103</c:v>
                </c:pt>
                <c:pt idx="17">
                  <c:v>142</c:v>
                </c:pt>
                <c:pt idx="18">
                  <c:v>14</c:v>
                </c:pt>
                <c:pt idx="19">
                  <c:v>118</c:v>
                </c:pt>
                <c:pt idx="20">
                  <c:v>155</c:v>
                </c:pt>
                <c:pt idx="21">
                  <c:v>171</c:v>
                </c:pt>
                <c:pt idx="22">
                  <c:v>100</c:v>
                </c:pt>
                <c:pt idx="23">
                  <c:v>142</c:v>
                </c:pt>
                <c:pt idx="24">
                  <c:v>12</c:v>
                </c:pt>
                <c:pt idx="25">
                  <c:v>149</c:v>
                </c:pt>
                <c:pt idx="26">
                  <c:v>115</c:v>
                </c:pt>
                <c:pt idx="27">
                  <c:v>121</c:v>
                </c:pt>
                <c:pt idx="28">
                  <c:v>110</c:v>
                </c:pt>
                <c:pt idx="29">
                  <c:v>104</c:v>
                </c:pt>
                <c:pt idx="30">
                  <c:v>141</c:v>
                </c:pt>
                <c:pt idx="31">
                  <c:v>134</c:v>
                </c:pt>
                <c:pt idx="32">
                  <c:v>#N/A</c:v>
                </c:pt>
                <c:pt idx="33">
                  <c:v>#N/A</c:v>
                </c:pt>
                <c:pt idx="34">
                  <c:v>122</c:v>
                </c:pt>
                <c:pt idx="35">
                  <c:v>88</c:v>
                </c:pt>
                <c:pt idx="36">
                  <c:v>123</c:v>
                </c:pt>
                <c:pt idx="37">
                  <c:v>104</c:v>
                </c:pt>
                <c:pt idx="38">
                  <c:v>147</c:v>
                </c:pt>
                <c:pt idx="39">
                  <c:v>146</c:v>
                </c:pt>
                <c:pt idx="40">
                  <c:v>107</c:v>
                </c:pt>
                <c:pt idx="41">
                  <c:v>119</c:v>
                </c:pt>
                <c:pt idx="42">
                  <c:v>128</c:v>
                </c:pt>
                <c:pt idx="43">
                  <c:v>111</c:v>
                </c:pt>
                <c:pt idx="44">
                  <c:v>92</c:v>
                </c:pt>
                <c:pt idx="45">
                  <c:v>128</c:v>
                </c:pt>
                <c:pt idx="46">
                  <c:v>#N/A</c:v>
                </c:pt>
                <c:pt idx="47">
                  <c:v>144</c:v>
                </c:pt>
                <c:pt idx="48">
                  <c:v>116</c:v>
                </c:pt>
                <c:pt idx="49">
                  <c:v>118</c:v>
                </c:pt>
                <c:pt idx="50">
                  <c:v>133</c:v>
                </c:pt>
                <c:pt idx="51">
                  <c:v>#N/A</c:v>
                </c:pt>
                <c:pt idx="52">
                  <c:v>148</c:v>
                </c:pt>
                <c:pt idx="53">
                  <c:v>#N/A</c:v>
                </c:pt>
                <c:pt idx="54">
                  <c:v>133</c:v>
                </c:pt>
                <c:pt idx="55">
                  <c:v>11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163</c:v>
                </c:pt>
                <c:pt idx="62">
                  <c:v>#N/A</c:v>
                </c:pt>
                <c:pt idx="63">
                  <c:v>119</c:v>
                </c:pt>
                <c:pt idx="64">
                  <c:v>144</c:v>
                </c:pt>
                <c:pt idx="65">
                  <c:v>107</c:v>
                </c:pt>
                <c:pt idx="66">
                  <c:v>112</c:v>
                </c:pt>
                <c:pt idx="67">
                  <c:v>10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106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85</c:v>
                </c:pt>
                <c:pt idx="82">
                  <c:v>#N/A</c:v>
                </c:pt>
                <c:pt idx="83">
                  <c:v>#N/A</c:v>
                </c:pt>
                <c:pt idx="84">
                  <c:v>151</c:v>
                </c:pt>
                <c:pt idx="85">
                  <c:v>148</c:v>
                </c:pt>
                <c:pt idx="86">
                  <c:v>16</c:v>
                </c:pt>
                <c:pt idx="87">
                  <c:v>#N/A</c:v>
                </c:pt>
                <c:pt idx="88">
                  <c:v>131</c:v>
                </c:pt>
                <c:pt idx="89">
                  <c:v>12</c:v>
                </c:pt>
                <c:pt idx="90">
                  <c:v>144</c:v>
                </c:pt>
                <c:pt idx="91">
                  <c:v>127</c:v>
                </c:pt>
                <c:pt idx="92">
                  <c:v>135</c:v>
                </c:pt>
                <c:pt idx="93">
                  <c:v>#N/A</c:v>
                </c:pt>
                <c:pt idx="94">
                  <c:v>131</c:v>
                </c:pt>
                <c:pt idx="95">
                  <c:v>#N/A</c:v>
                </c:pt>
                <c:pt idx="96">
                  <c:v>#N/A</c:v>
                </c:pt>
                <c:pt idx="97">
                  <c:v>103</c:v>
                </c:pt>
                <c:pt idx="98">
                  <c:v>#N/A</c:v>
                </c:pt>
                <c:pt idx="99">
                  <c:v>#N/A</c:v>
                </c:pt>
                <c:pt idx="100">
                  <c:v>114</c:v>
                </c:pt>
                <c:pt idx="101">
                  <c:v>15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16</c:v>
                </c:pt>
                <c:pt idx="118">
                  <c:v>16</c:v>
                </c:pt>
                <c:pt idx="119">
                  <c:v>#N/A</c:v>
                </c:pt>
                <c:pt idx="120">
                  <c:v>#N/A</c:v>
                </c:pt>
                <c:pt idx="121">
                  <c:v>89</c:v>
                </c:pt>
                <c:pt idx="12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37-482B-800A-93F1C7615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175488"/>
        <c:axId val="883175008"/>
      </c:scatterChart>
      <c:valAx>
        <c:axId val="88317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175008"/>
        <c:crosses val="autoZero"/>
        <c:crossBetween val="midCat"/>
        <c:majorUnit val="3"/>
      </c:valAx>
      <c:valAx>
        <c:axId val="88317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Emoglobina 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17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Colesterolo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Colesterolo!$B$2:$B$124</c:f>
              <c:numCache>
                <c:formatCode>General</c:formatCode>
                <c:ptCount val="123"/>
                <c:pt idx="0">
                  <c:v>101</c:v>
                </c:pt>
                <c:pt idx="1">
                  <c:v>175</c:v>
                </c:pt>
                <c:pt idx="2">
                  <c:v>167</c:v>
                </c:pt>
                <c:pt idx="3">
                  <c:v>200</c:v>
                </c:pt>
                <c:pt idx="4">
                  <c:v>250</c:v>
                </c:pt>
                <c:pt idx="5">
                  <c:v>110</c:v>
                </c:pt>
                <c:pt idx="6">
                  <c:v>233</c:v>
                </c:pt>
                <c:pt idx="7">
                  <c:v>123</c:v>
                </c:pt>
                <c:pt idx="8">
                  <c:v>#N/A</c:v>
                </c:pt>
                <c:pt idx="9">
                  <c:v>79</c:v>
                </c:pt>
                <c:pt idx="10">
                  <c:v>90</c:v>
                </c:pt>
                <c:pt idx="11">
                  <c:v>152</c:v>
                </c:pt>
                <c:pt idx="12">
                  <c:v>83</c:v>
                </c:pt>
                <c:pt idx="13">
                  <c:v>119</c:v>
                </c:pt>
                <c:pt idx="14">
                  <c:v>119</c:v>
                </c:pt>
                <c:pt idx="15">
                  <c:v>76</c:v>
                </c:pt>
                <c:pt idx="16">
                  <c:v>75</c:v>
                </c:pt>
                <c:pt idx="17">
                  <c:v>200</c:v>
                </c:pt>
                <c:pt idx="18">
                  <c:v>81</c:v>
                </c:pt>
                <c:pt idx="19">
                  <c:v>102</c:v>
                </c:pt>
                <c:pt idx="20">
                  <c:v>152</c:v>
                </c:pt>
                <c:pt idx="21">
                  <c:v>101</c:v>
                </c:pt>
                <c:pt idx="22">
                  <c:v>129</c:v>
                </c:pt>
                <c:pt idx="23">
                  <c:v>71</c:v>
                </c:pt>
                <c:pt idx="24">
                  <c:v>100</c:v>
                </c:pt>
                <c:pt idx="25">
                  <c:v>163</c:v>
                </c:pt>
                <c:pt idx="26">
                  <c:v>81</c:v>
                </c:pt>
                <c:pt idx="27">
                  <c:v>124</c:v>
                </c:pt>
                <c:pt idx="28">
                  <c:v>109</c:v>
                </c:pt>
                <c:pt idx="29">
                  <c:v>132</c:v>
                </c:pt>
                <c:pt idx="30">
                  <c:v>148</c:v>
                </c:pt>
                <c:pt idx="31">
                  <c:v>117</c:v>
                </c:pt>
                <c:pt idx="32">
                  <c:v>111</c:v>
                </c:pt>
                <c:pt idx="33">
                  <c:v>#N/A</c:v>
                </c:pt>
                <c:pt idx="34">
                  <c:v>#N/A</c:v>
                </c:pt>
                <c:pt idx="35">
                  <c:v>101</c:v>
                </c:pt>
                <c:pt idx="36">
                  <c:v>96</c:v>
                </c:pt>
                <c:pt idx="37">
                  <c:v>127</c:v>
                </c:pt>
                <c:pt idx="38">
                  <c:v>97</c:v>
                </c:pt>
                <c:pt idx="39">
                  <c:v>148</c:v>
                </c:pt>
                <c:pt idx="40">
                  <c:v>194</c:v>
                </c:pt>
                <c:pt idx="41">
                  <c:v>105</c:v>
                </c:pt>
                <c:pt idx="42">
                  <c:v>170</c:v>
                </c:pt>
                <c:pt idx="43">
                  <c:v>238</c:v>
                </c:pt>
                <c:pt idx="44">
                  <c:v>94</c:v>
                </c:pt>
                <c:pt idx="45">
                  <c:v>156</c:v>
                </c:pt>
                <c:pt idx="46">
                  <c:v>#N/A</c:v>
                </c:pt>
                <c:pt idx="47">
                  <c:v>95</c:v>
                </c:pt>
                <c:pt idx="48">
                  <c:v>105</c:v>
                </c:pt>
                <c:pt idx="49">
                  <c:v>149</c:v>
                </c:pt>
                <c:pt idx="50">
                  <c:v>123</c:v>
                </c:pt>
                <c:pt idx="51">
                  <c:v>#N/A</c:v>
                </c:pt>
                <c:pt idx="52">
                  <c:v>79</c:v>
                </c:pt>
                <c:pt idx="53">
                  <c:v>#N/A</c:v>
                </c:pt>
                <c:pt idx="54">
                  <c:v>133</c:v>
                </c:pt>
                <c:pt idx="55">
                  <c:v>60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148</c:v>
                </c:pt>
                <c:pt idx="62">
                  <c:v>#N/A</c:v>
                </c:pt>
                <c:pt idx="63">
                  <c:v>139</c:v>
                </c:pt>
                <c:pt idx="64">
                  <c:v>202</c:v>
                </c:pt>
                <c:pt idx="65">
                  <c:v>128</c:v>
                </c:pt>
                <c:pt idx="66">
                  <c:v>151</c:v>
                </c:pt>
                <c:pt idx="67">
                  <c:v>135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87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111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203</c:v>
                </c:pt>
                <c:pt idx="82">
                  <c:v>#N/A</c:v>
                </c:pt>
                <c:pt idx="83">
                  <c:v>#N/A</c:v>
                </c:pt>
                <c:pt idx="84">
                  <c:v>143</c:v>
                </c:pt>
                <c:pt idx="85">
                  <c:v>92</c:v>
                </c:pt>
                <c:pt idx="86">
                  <c:v>136</c:v>
                </c:pt>
                <c:pt idx="87">
                  <c:v>#N/A</c:v>
                </c:pt>
                <c:pt idx="88">
                  <c:v>106</c:v>
                </c:pt>
                <c:pt idx="89">
                  <c:v>182</c:v>
                </c:pt>
                <c:pt idx="90">
                  <c:v>122</c:v>
                </c:pt>
                <c:pt idx="91">
                  <c:v>92</c:v>
                </c:pt>
                <c:pt idx="92">
                  <c:v>132</c:v>
                </c:pt>
                <c:pt idx="93">
                  <c:v>#N/A</c:v>
                </c:pt>
                <c:pt idx="94">
                  <c:v>133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115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131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193</c:v>
                </c:pt>
                <c:pt idx="118">
                  <c:v>157</c:v>
                </c:pt>
                <c:pt idx="119">
                  <c:v>#N/A</c:v>
                </c:pt>
                <c:pt idx="120">
                  <c:v>#N/A</c:v>
                </c:pt>
                <c:pt idx="121">
                  <c:v>81</c:v>
                </c:pt>
                <c:pt idx="122">
                  <c:v>117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Colesterolo!$B$1</c15:sqref>
                        </c15:formulaRef>
                      </c:ext>
                    </c:extLst>
                    <c:strCache>
                      <c:ptCount val="1"/>
                      <c:pt idx="0">
                        <c:v>Colesterolo totale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BCB-4012-8A2F-BF9F29157A7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Colesterolo!$C$2:$C$124</c:f>
              <c:numCache>
                <c:formatCode>General</c:formatCode>
                <c:ptCount val="123"/>
                <c:pt idx="0">
                  <c:v>38</c:v>
                </c:pt>
                <c:pt idx="1">
                  <c:v>53</c:v>
                </c:pt>
                <c:pt idx="2">
                  <c:v>46</c:v>
                </c:pt>
                <c:pt idx="3">
                  <c:v>36</c:v>
                </c:pt>
                <c:pt idx="4">
                  <c:v>45</c:v>
                </c:pt>
                <c:pt idx="5">
                  <c:v>46</c:v>
                </c:pt>
                <c:pt idx="6">
                  <c:v>51</c:v>
                </c:pt>
                <c:pt idx="7">
                  <c:v>42</c:v>
                </c:pt>
                <c:pt idx="8">
                  <c:v>#N/A</c:v>
                </c:pt>
                <c:pt idx="9">
                  <c:v>30</c:v>
                </c:pt>
                <c:pt idx="10">
                  <c:v>19</c:v>
                </c:pt>
                <c:pt idx="11">
                  <c:v>54</c:v>
                </c:pt>
                <c:pt idx="12">
                  <c:v>24</c:v>
                </c:pt>
                <c:pt idx="13">
                  <c:v>31</c:v>
                </c:pt>
                <c:pt idx="14">
                  <c:v>27</c:v>
                </c:pt>
                <c:pt idx="15">
                  <c:v>24</c:v>
                </c:pt>
                <c:pt idx="16">
                  <c:v>27</c:v>
                </c:pt>
                <c:pt idx="17">
                  <c:v>75</c:v>
                </c:pt>
                <c:pt idx="18">
                  <c:v>18</c:v>
                </c:pt>
                <c:pt idx="19">
                  <c:v>43</c:v>
                </c:pt>
                <c:pt idx="20">
                  <c:v>37</c:v>
                </c:pt>
                <c:pt idx="21">
                  <c:v>26</c:v>
                </c:pt>
                <c:pt idx="22">
                  <c:v>52</c:v>
                </c:pt>
                <c:pt idx="23">
                  <c:v>24</c:v>
                </c:pt>
                <c:pt idx="24">
                  <c:v>#N/A</c:v>
                </c:pt>
                <c:pt idx="25">
                  <c:v>27</c:v>
                </c:pt>
                <c:pt idx="26">
                  <c:v>38</c:v>
                </c:pt>
                <c:pt idx="27">
                  <c:v>39</c:v>
                </c:pt>
                <c:pt idx="28">
                  <c:v>25</c:v>
                </c:pt>
                <c:pt idx="29">
                  <c:v>36</c:v>
                </c:pt>
                <c:pt idx="30">
                  <c:v>39</c:v>
                </c:pt>
                <c:pt idx="31">
                  <c:v>48</c:v>
                </c:pt>
                <c:pt idx="32">
                  <c:v>35</c:v>
                </c:pt>
                <c:pt idx="33">
                  <c:v>#N/A</c:v>
                </c:pt>
                <c:pt idx="34">
                  <c:v>#N/A</c:v>
                </c:pt>
                <c:pt idx="35">
                  <c:v>25</c:v>
                </c:pt>
                <c:pt idx="36">
                  <c:v>34</c:v>
                </c:pt>
                <c:pt idx="37">
                  <c:v>37</c:v>
                </c:pt>
                <c:pt idx="38">
                  <c:v>36</c:v>
                </c:pt>
                <c:pt idx="39">
                  <c:v>50</c:v>
                </c:pt>
                <c:pt idx="40">
                  <c:v>40</c:v>
                </c:pt>
                <c:pt idx="41">
                  <c:v>32</c:v>
                </c:pt>
                <c:pt idx="42">
                  <c:v>54</c:v>
                </c:pt>
                <c:pt idx="43">
                  <c:v>48</c:v>
                </c:pt>
                <c:pt idx="44">
                  <c:v>28</c:v>
                </c:pt>
                <c:pt idx="45">
                  <c:v>31</c:v>
                </c:pt>
                <c:pt idx="46">
                  <c:v>#N/A</c:v>
                </c:pt>
                <c:pt idx="47">
                  <c:v>36</c:v>
                </c:pt>
                <c:pt idx="48">
                  <c:v>31</c:v>
                </c:pt>
                <c:pt idx="49">
                  <c:v>41</c:v>
                </c:pt>
                <c:pt idx="50">
                  <c:v>35</c:v>
                </c:pt>
                <c:pt idx="51">
                  <c:v>#N/A</c:v>
                </c:pt>
                <c:pt idx="52">
                  <c:v>32</c:v>
                </c:pt>
                <c:pt idx="53">
                  <c:v>#N/A</c:v>
                </c:pt>
                <c:pt idx="54">
                  <c:v>40</c:v>
                </c:pt>
                <c:pt idx="55">
                  <c:v>22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43</c:v>
                </c:pt>
                <c:pt idx="62">
                  <c:v>#N/A</c:v>
                </c:pt>
                <c:pt idx="63">
                  <c:v>68</c:v>
                </c:pt>
                <c:pt idx="64">
                  <c:v>35</c:v>
                </c:pt>
                <c:pt idx="65">
                  <c:v>33</c:v>
                </c:pt>
                <c:pt idx="66">
                  <c:v>25</c:v>
                </c:pt>
                <c:pt idx="67">
                  <c:v>55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45</c:v>
                </c:pt>
                <c:pt idx="82">
                  <c:v>#N/A</c:v>
                </c:pt>
                <c:pt idx="83">
                  <c:v>#N/A</c:v>
                </c:pt>
                <c:pt idx="84">
                  <c:v>29</c:v>
                </c:pt>
                <c:pt idx="85">
                  <c:v>23</c:v>
                </c:pt>
                <c:pt idx="86">
                  <c:v>42</c:v>
                </c:pt>
                <c:pt idx="87">
                  <c:v>#N/A</c:v>
                </c:pt>
                <c:pt idx="88">
                  <c:v>38</c:v>
                </c:pt>
                <c:pt idx="89">
                  <c:v>49</c:v>
                </c:pt>
                <c:pt idx="90">
                  <c:v>34</c:v>
                </c:pt>
                <c:pt idx="91">
                  <c:v>37</c:v>
                </c:pt>
                <c:pt idx="92">
                  <c:v>32</c:v>
                </c:pt>
                <c:pt idx="93">
                  <c:v>#N/A</c:v>
                </c:pt>
                <c:pt idx="94">
                  <c:v>37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36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43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33</c:v>
                </c:pt>
                <c:pt idx="118">
                  <c:v>27</c:v>
                </c:pt>
                <c:pt idx="119">
                  <c:v>#N/A</c:v>
                </c:pt>
                <c:pt idx="120">
                  <c:v>#N/A</c:v>
                </c:pt>
                <c:pt idx="121">
                  <c:v>22</c:v>
                </c:pt>
                <c:pt idx="122">
                  <c:v>33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Colesterolo!$C$1</c15:sqref>
                        </c15:formulaRef>
                      </c:ext>
                    </c:extLst>
                    <c:strCache>
                      <c:ptCount val="1"/>
                      <c:pt idx="0">
                        <c:v>Colesterolo buono (HDL)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BCB-4012-8A2F-BF9F29157A7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Colesterolo!$D$2:$D$124</c:f>
              <c:numCache>
                <c:formatCode>General</c:formatCode>
                <c:ptCount val="123"/>
                <c:pt idx="0">
                  <c:v>45</c:v>
                </c:pt>
                <c:pt idx="1">
                  <c:v>102</c:v>
                </c:pt>
                <c:pt idx="2">
                  <c:v>106</c:v>
                </c:pt>
                <c:pt idx="3">
                  <c:v>140</c:v>
                </c:pt>
                <c:pt idx="4">
                  <c:v>196</c:v>
                </c:pt>
                <c:pt idx="5">
                  <c:v>47</c:v>
                </c:pt>
                <c:pt idx="6">
                  <c:v>144</c:v>
                </c:pt>
                <c:pt idx="7">
                  <c:v>64</c:v>
                </c:pt>
                <c:pt idx="8">
                  <c:v>#N/A</c:v>
                </c:pt>
                <c:pt idx="9">
                  <c:v>36</c:v>
                </c:pt>
                <c:pt idx="10">
                  <c:v>55</c:v>
                </c:pt>
                <c:pt idx="11">
                  <c:v>75</c:v>
                </c:pt>
                <c:pt idx="12">
                  <c:v>49</c:v>
                </c:pt>
                <c:pt idx="13">
                  <c:v>64</c:v>
                </c:pt>
                <c:pt idx="14">
                  <c:v>76</c:v>
                </c:pt>
                <c:pt idx="15">
                  <c:v>25</c:v>
                </c:pt>
                <c:pt idx="16">
                  <c:v>40</c:v>
                </c:pt>
                <c:pt idx="17">
                  <c:v>114</c:v>
                </c:pt>
                <c:pt idx="18">
                  <c:v>47</c:v>
                </c:pt>
                <c:pt idx="19">
                  <c:v>48</c:v>
                </c:pt>
                <c:pt idx="20">
                  <c:v>100</c:v>
                </c:pt>
                <c:pt idx="21">
                  <c:v>59</c:v>
                </c:pt>
                <c:pt idx="22">
                  <c:v>62</c:v>
                </c:pt>
                <c:pt idx="23">
                  <c:v>30</c:v>
                </c:pt>
                <c:pt idx="24">
                  <c:v>31</c:v>
                </c:pt>
                <c:pt idx="25">
                  <c:v>117</c:v>
                </c:pt>
                <c:pt idx="26">
                  <c:v>30</c:v>
                </c:pt>
                <c:pt idx="27">
                  <c:v>68</c:v>
                </c:pt>
                <c:pt idx="28">
                  <c:v>67</c:v>
                </c:pt>
                <c:pt idx="29">
                  <c:v>76</c:v>
                </c:pt>
                <c:pt idx="30">
                  <c:v>85</c:v>
                </c:pt>
                <c:pt idx="31">
                  <c:v>57</c:v>
                </c:pt>
                <c:pt idx="32">
                  <c:v>58</c:v>
                </c:pt>
                <c:pt idx="33">
                  <c:v>#N/A</c:v>
                </c:pt>
                <c:pt idx="34">
                  <c:v>#N/A</c:v>
                </c:pt>
                <c:pt idx="35">
                  <c:v>53</c:v>
                </c:pt>
                <c:pt idx="36">
                  <c:v>50</c:v>
                </c:pt>
                <c:pt idx="37">
                  <c:v>69</c:v>
                </c:pt>
                <c:pt idx="38">
                  <c:v>44</c:v>
                </c:pt>
                <c:pt idx="39">
                  <c:v>85</c:v>
                </c:pt>
                <c:pt idx="40">
                  <c:v>124</c:v>
                </c:pt>
                <c:pt idx="41">
                  <c:v>58</c:v>
                </c:pt>
                <c:pt idx="42">
                  <c:v>104</c:v>
                </c:pt>
                <c:pt idx="43">
                  <c:v>170</c:v>
                </c:pt>
                <c:pt idx="44">
                  <c:v>50</c:v>
                </c:pt>
                <c:pt idx="45">
                  <c:v>99</c:v>
                </c:pt>
                <c:pt idx="46">
                  <c:v>#N/A</c:v>
                </c:pt>
                <c:pt idx="47">
                  <c:v>#N/A</c:v>
                </c:pt>
                <c:pt idx="48">
                  <c:v>34</c:v>
                </c:pt>
                <c:pt idx="49">
                  <c:v>89</c:v>
                </c:pt>
                <c:pt idx="50">
                  <c:v>67</c:v>
                </c:pt>
                <c:pt idx="51">
                  <c:v>#N/A</c:v>
                </c:pt>
                <c:pt idx="52">
                  <c:v>30</c:v>
                </c:pt>
                <c:pt idx="53">
                  <c:v>#N/A</c:v>
                </c:pt>
                <c:pt idx="54">
                  <c:v>64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94</c:v>
                </c:pt>
                <c:pt idx="62">
                  <c:v>#N/A</c:v>
                </c:pt>
                <c:pt idx="63">
                  <c:v>54</c:v>
                </c:pt>
                <c:pt idx="64">
                  <c:v>154</c:v>
                </c:pt>
                <c:pt idx="65">
                  <c:v>85</c:v>
                </c:pt>
                <c:pt idx="66">
                  <c:v>104</c:v>
                </c:pt>
                <c:pt idx="67">
                  <c:v>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50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50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121</c:v>
                </c:pt>
                <c:pt idx="82">
                  <c:v>#N/A</c:v>
                </c:pt>
                <c:pt idx="83">
                  <c:v>#N/A</c:v>
                </c:pt>
                <c:pt idx="84">
                  <c:v>95</c:v>
                </c:pt>
                <c:pt idx="85">
                  <c:v>46</c:v>
                </c:pt>
                <c:pt idx="86">
                  <c:v>76</c:v>
                </c:pt>
                <c:pt idx="87">
                  <c:v>#N/A</c:v>
                </c:pt>
                <c:pt idx="88">
                  <c:v>55</c:v>
                </c:pt>
                <c:pt idx="89">
                  <c:v>81</c:v>
                </c:pt>
                <c:pt idx="90">
                  <c:v>53</c:v>
                </c:pt>
                <c:pt idx="91">
                  <c:v>37</c:v>
                </c:pt>
                <c:pt idx="92">
                  <c:v>82</c:v>
                </c:pt>
                <c:pt idx="93">
                  <c:v>#N/A</c:v>
                </c:pt>
                <c:pt idx="94">
                  <c:v>67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62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78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131</c:v>
                </c:pt>
                <c:pt idx="118">
                  <c:v>114</c:v>
                </c:pt>
                <c:pt idx="119">
                  <c:v>#N/A</c:v>
                </c:pt>
                <c:pt idx="120">
                  <c:v>#N/A</c:v>
                </c:pt>
                <c:pt idx="121">
                  <c:v>41</c:v>
                </c:pt>
                <c:pt idx="122">
                  <c:v>71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Colesterolo!$D$1</c15:sqref>
                        </c15:formulaRef>
                      </c:ext>
                    </c:extLst>
                    <c:strCache>
                      <c:ptCount val="1"/>
                      <c:pt idx="0">
                        <c:v>Colesterolo cattivo (LDL)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BBCB-4012-8A2F-BF9F29157A7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Colesterolo!$E$2:$E$124</c:f>
              <c:numCache>
                <c:formatCode>0</c:formatCode>
                <c:ptCount val="123"/>
                <c:pt idx="0">
                  <c:v>18.2</c:v>
                </c:pt>
                <c:pt idx="1">
                  <c:v>20</c:v>
                </c:pt>
                <c:pt idx="2">
                  <c:v>14.6</c:v>
                </c:pt>
                <c:pt idx="3">
                  <c:v>25.8</c:v>
                </c:pt>
                <c:pt idx="4">
                  <c:v>21.2</c:v>
                </c:pt>
                <c:pt idx="5">
                  <c:v>17.2</c:v>
                </c:pt>
                <c:pt idx="6">
                  <c:v>37.6</c:v>
                </c:pt>
                <c:pt idx="7">
                  <c:v>16.8</c:v>
                </c:pt>
                <c:pt idx="8">
                  <c:v>#N/A</c:v>
                </c:pt>
                <c:pt idx="9">
                  <c:v>12.8</c:v>
                </c:pt>
                <c:pt idx="10">
                  <c:v>16</c:v>
                </c:pt>
                <c:pt idx="11">
                  <c:v>22.2</c:v>
                </c:pt>
                <c:pt idx="12">
                  <c:v>18.2</c:v>
                </c:pt>
                <c:pt idx="13">
                  <c:v>20.6</c:v>
                </c:pt>
                <c:pt idx="14">
                  <c:v>15.8</c:v>
                </c:pt>
                <c:pt idx="15">
                  <c:v>26.8</c:v>
                </c:pt>
                <c:pt idx="16">
                  <c:v>8.1999999999999993</c:v>
                </c:pt>
                <c:pt idx="17">
                  <c:v>11</c:v>
                </c:pt>
                <c:pt idx="18">
                  <c:v>16.8</c:v>
                </c:pt>
                <c:pt idx="19">
                  <c:v>11.2</c:v>
                </c:pt>
                <c:pt idx="20">
                  <c:v>30.6</c:v>
                </c:pt>
                <c:pt idx="21">
                  <c:v>16</c:v>
                </c:pt>
                <c:pt idx="22">
                  <c:v>14.8</c:v>
                </c:pt>
                <c:pt idx="23">
                  <c:v>13.8</c:v>
                </c:pt>
                <c:pt idx="24">
                  <c:v>16.8</c:v>
                </c:pt>
                <c:pt idx="25">
                  <c:v>27</c:v>
                </c:pt>
                <c:pt idx="26">
                  <c:v>13</c:v>
                </c:pt>
                <c:pt idx="27">
                  <c:v>16.600000000000001</c:v>
                </c:pt>
                <c:pt idx="28">
                  <c:v>17.399999999999999</c:v>
                </c:pt>
                <c:pt idx="29">
                  <c:v>14.2</c:v>
                </c:pt>
                <c:pt idx="30">
                  <c:v>24</c:v>
                </c:pt>
                <c:pt idx="31">
                  <c:v>11.8</c:v>
                </c:pt>
                <c:pt idx="32">
                  <c:v>17.600000000000001</c:v>
                </c:pt>
                <c:pt idx="33">
                  <c:v>#N/A</c:v>
                </c:pt>
                <c:pt idx="34">
                  <c:v>#N/A</c:v>
                </c:pt>
                <c:pt idx="35">
                  <c:v>18.399999999999999</c:v>
                </c:pt>
                <c:pt idx="36">
                  <c:v>9.6</c:v>
                </c:pt>
                <c:pt idx="37">
                  <c:v>24</c:v>
                </c:pt>
                <c:pt idx="38">
                  <c:v>24.2</c:v>
                </c:pt>
                <c:pt idx="39">
                  <c:v>13.4</c:v>
                </c:pt>
                <c:pt idx="40">
                  <c:v>30.2</c:v>
                </c:pt>
                <c:pt idx="41">
                  <c:v>28.4</c:v>
                </c:pt>
                <c:pt idx="42">
                  <c:v>13</c:v>
                </c:pt>
                <c:pt idx="43">
                  <c:v>20.399999999999999</c:v>
                </c:pt>
                <c:pt idx="44">
                  <c:v>14.2</c:v>
                </c:pt>
                <c:pt idx="45">
                  <c:v>25.6</c:v>
                </c:pt>
                <c:pt idx="46">
                  <c:v>#N/A</c:v>
                </c:pt>
                <c:pt idx="47">
                  <c:v>23.2</c:v>
                </c:pt>
                <c:pt idx="48">
                  <c:v>60</c:v>
                </c:pt>
                <c:pt idx="49">
                  <c:v>18.399999999999999</c:v>
                </c:pt>
                <c:pt idx="50">
                  <c:v>20.6</c:v>
                </c:pt>
                <c:pt idx="51">
                  <c:v>#N/A</c:v>
                </c:pt>
                <c:pt idx="52">
                  <c:v>14.2</c:v>
                </c:pt>
                <c:pt idx="53">
                  <c:v>#N/A</c:v>
                </c:pt>
                <c:pt idx="54">
                  <c:v>29.2</c:v>
                </c:pt>
                <c:pt idx="55">
                  <c:v>10.6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10.8</c:v>
                </c:pt>
                <c:pt idx="62">
                  <c:v>#N/A</c:v>
                </c:pt>
                <c:pt idx="63">
                  <c:v>12.4</c:v>
                </c:pt>
                <c:pt idx="64">
                  <c:v>13.4</c:v>
                </c:pt>
                <c:pt idx="65">
                  <c:v>15.6</c:v>
                </c:pt>
                <c:pt idx="66">
                  <c:v>30</c:v>
                </c:pt>
                <c:pt idx="67">
                  <c:v>19.399999999999999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36.6</c:v>
                </c:pt>
                <c:pt idx="82">
                  <c:v>#N/A</c:v>
                </c:pt>
                <c:pt idx="83">
                  <c:v>#N/A</c:v>
                </c:pt>
                <c:pt idx="84">
                  <c:v>27.8</c:v>
                </c:pt>
                <c:pt idx="85">
                  <c:v>23.2</c:v>
                </c:pt>
                <c:pt idx="86">
                  <c:v>22.2</c:v>
                </c:pt>
                <c:pt idx="87">
                  <c:v>#N/A</c:v>
                </c:pt>
                <c:pt idx="88">
                  <c:v>12.8</c:v>
                </c:pt>
                <c:pt idx="89">
                  <c:v>52</c:v>
                </c:pt>
                <c:pt idx="90">
                  <c:v>34.6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#N/A</c:v>
                </c:pt>
                <c:pt idx="94">
                  <c:v>29.2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17.2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15.2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24.8</c:v>
                </c:pt>
                <c:pt idx="118">
                  <c:v>20.399999999999999</c:v>
                </c:pt>
                <c:pt idx="119">
                  <c:v>#N/A</c:v>
                </c:pt>
                <c:pt idx="120">
                  <c:v>#N/A</c:v>
                </c:pt>
                <c:pt idx="121">
                  <c:v>9.4</c:v>
                </c:pt>
                <c:pt idx="122">
                  <c:v>15.6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Colesterolo!$E$1</c15:sqref>
                        </c15:formulaRef>
                      </c:ext>
                    </c:extLst>
                    <c:strCache>
                      <c:ptCount val="1"/>
                      <c:pt idx="0">
                        <c:v>Trigliceridi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BBCB-4012-8A2F-BF9F29157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767488"/>
        <c:axId val="392768448"/>
      </c:barChart>
      <c:catAx>
        <c:axId val="39276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Patients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68448"/>
        <c:crosses val="autoZero"/>
        <c:auto val="1"/>
        <c:lblAlgn val="ctr"/>
        <c:lblOffset val="100"/>
        <c:noMultiLvlLbl val="0"/>
      </c:catAx>
      <c:valAx>
        <c:axId val="3927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Colesterolo mg/dL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67488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Colesterolo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Colesterolo!$F$2:$F$124</c:f>
              <c:numCache>
                <c:formatCode>0%</c:formatCode>
                <c:ptCount val="123"/>
                <c:pt idx="0">
                  <c:v>0.37623762376237624</c:v>
                </c:pt>
                <c:pt idx="1">
                  <c:v>0.30285714285714288</c:v>
                </c:pt>
                <c:pt idx="2">
                  <c:v>0.27544910179640719</c:v>
                </c:pt>
                <c:pt idx="3">
                  <c:v>0.18</c:v>
                </c:pt>
                <c:pt idx="4">
                  <c:v>0.18</c:v>
                </c:pt>
                <c:pt idx="5">
                  <c:v>0.41818181818181815</c:v>
                </c:pt>
                <c:pt idx="6">
                  <c:v>0.21888412017167383</c:v>
                </c:pt>
                <c:pt idx="7">
                  <c:v>0.34146341463414637</c:v>
                </c:pt>
                <c:pt idx="8">
                  <c:v>#N/A</c:v>
                </c:pt>
                <c:pt idx="9">
                  <c:v>0.379746835443038</c:v>
                </c:pt>
                <c:pt idx="10">
                  <c:v>0.21111111111111111</c:v>
                </c:pt>
                <c:pt idx="11">
                  <c:v>0.35526315789473684</c:v>
                </c:pt>
                <c:pt idx="12">
                  <c:v>0.28915662650602408</c:v>
                </c:pt>
                <c:pt idx="13">
                  <c:v>0.26050420168067229</c:v>
                </c:pt>
                <c:pt idx="14">
                  <c:v>0.22689075630252101</c:v>
                </c:pt>
                <c:pt idx="15">
                  <c:v>0.31578947368421051</c:v>
                </c:pt>
                <c:pt idx="16">
                  <c:v>0.36</c:v>
                </c:pt>
                <c:pt idx="17">
                  <c:v>0.375</c:v>
                </c:pt>
                <c:pt idx="18">
                  <c:v>0.22222222222222221</c:v>
                </c:pt>
                <c:pt idx="19">
                  <c:v>0.42156862745098039</c:v>
                </c:pt>
                <c:pt idx="20">
                  <c:v>0.24342105263157895</c:v>
                </c:pt>
                <c:pt idx="21">
                  <c:v>0.25742574257425743</c:v>
                </c:pt>
                <c:pt idx="22">
                  <c:v>0.40310077519379844</c:v>
                </c:pt>
                <c:pt idx="23">
                  <c:v>0.3380281690140845</c:v>
                </c:pt>
                <c:pt idx="24">
                  <c:v>#N/A</c:v>
                </c:pt>
                <c:pt idx="25">
                  <c:v>0.16564417177914109</c:v>
                </c:pt>
                <c:pt idx="26">
                  <c:v>0.46913580246913578</c:v>
                </c:pt>
                <c:pt idx="27">
                  <c:v>0.31451612903225806</c:v>
                </c:pt>
                <c:pt idx="28">
                  <c:v>0.22935779816513763</c:v>
                </c:pt>
                <c:pt idx="29">
                  <c:v>0.27272727272727271</c:v>
                </c:pt>
                <c:pt idx="30">
                  <c:v>0.26351351351351349</c:v>
                </c:pt>
                <c:pt idx="31">
                  <c:v>0.41025641025641024</c:v>
                </c:pt>
                <c:pt idx="32">
                  <c:v>0.31531531531531531</c:v>
                </c:pt>
                <c:pt idx="33">
                  <c:v>#N/A</c:v>
                </c:pt>
                <c:pt idx="34">
                  <c:v>#N/A</c:v>
                </c:pt>
                <c:pt idx="35">
                  <c:v>0.24752475247524752</c:v>
                </c:pt>
                <c:pt idx="36">
                  <c:v>0.35416666666666669</c:v>
                </c:pt>
                <c:pt idx="37">
                  <c:v>0.29133858267716534</c:v>
                </c:pt>
                <c:pt idx="38">
                  <c:v>0.37113402061855671</c:v>
                </c:pt>
                <c:pt idx="39">
                  <c:v>0.33783783783783783</c:v>
                </c:pt>
                <c:pt idx="40">
                  <c:v>0.20618556701030927</c:v>
                </c:pt>
                <c:pt idx="41">
                  <c:v>0.30476190476190479</c:v>
                </c:pt>
                <c:pt idx="42">
                  <c:v>0.31764705882352939</c:v>
                </c:pt>
                <c:pt idx="43">
                  <c:v>0.20168067226890757</c:v>
                </c:pt>
                <c:pt idx="44">
                  <c:v>0.2978723404255319</c:v>
                </c:pt>
                <c:pt idx="45">
                  <c:v>0.19871794871794871</c:v>
                </c:pt>
                <c:pt idx="46">
                  <c:v>#N/A</c:v>
                </c:pt>
                <c:pt idx="47">
                  <c:v>0.37894736842105264</c:v>
                </c:pt>
                <c:pt idx="48">
                  <c:v>0.29523809523809524</c:v>
                </c:pt>
                <c:pt idx="49">
                  <c:v>0.27516778523489932</c:v>
                </c:pt>
                <c:pt idx="50">
                  <c:v>0.28455284552845528</c:v>
                </c:pt>
                <c:pt idx="51">
                  <c:v>#N/A</c:v>
                </c:pt>
                <c:pt idx="52">
                  <c:v>0.4050632911392405</c:v>
                </c:pt>
                <c:pt idx="53">
                  <c:v>#N/A</c:v>
                </c:pt>
                <c:pt idx="54">
                  <c:v>0.3007518796992481</c:v>
                </c:pt>
                <c:pt idx="55">
                  <c:v>0.36666666666666664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0.29054054054054052</c:v>
                </c:pt>
                <c:pt idx="62">
                  <c:v>#N/A</c:v>
                </c:pt>
                <c:pt idx="63">
                  <c:v>0.48920863309352519</c:v>
                </c:pt>
                <c:pt idx="64">
                  <c:v>0.17326732673267325</c:v>
                </c:pt>
                <c:pt idx="65">
                  <c:v>0.2578125</c:v>
                </c:pt>
                <c:pt idx="66">
                  <c:v>0.16556291390728478</c:v>
                </c:pt>
                <c:pt idx="67">
                  <c:v>0.40740740740740738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0.28735632183908044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0.31531531531531531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0.22167487684729065</c:v>
                </c:pt>
                <c:pt idx="82">
                  <c:v>#N/A</c:v>
                </c:pt>
                <c:pt idx="83">
                  <c:v>#N/A</c:v>
                </c:pt>
                <c:pt idx="84">
                  <c:v>0.20279720279720279</c:v>
                </c:pt>
                <c:pt idx="85">
                  <c:v>0.25</c:v>
                </c:pt>
                <c:pt idx="86">
                  <c:v>0.30882352941176472</c:v>
                </c:pt>
                <c:pt idx="87">
                  <c:v>#N/A</c:v>
                </c:pt>
                <c:pt idx="88">
                  <c:v>0.35849056603773582</c:v>
                </c:pt>
                <c:pt idx="89">
                  <c:v>0.26923076923076922</c:v>
                </c:pt>
                <c:pt idx="90">
                  <c:v>0.27868852459016391</c:v>
                </c:pt>
                <c:pt idx="91">
                  <c:v>0.40217391304347827</c:v>
                </c:pt>
                <c:pt idx="92">
                  <c:v>0.24242424242424243</c:v>
                </c:pt>
                <c:pt idx="93">
                  <c:v>#N/A</c:v>
                </c:pt>
                <c:pt idx="94">
                  <c:v>0.2781954887218045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0.31304347826086959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0.3282442748091603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0.17098445595854922</c:v>
                </c:pt>
                <c:pt idx="118">
                  <c:v>0.17197452229299362</c:v>
                </c:pt>
                <c:pt idx="119">
                  <c:v>#N/A</c:v>
                </c:pt>
                <c:pt idx="120">
                  <c:v>#N/A</c:v>
                </c:pt>
                <c:pt idx="121">
                  <c:v>0.27160493827160492</c:v>
                </c:pt>
                <c:pt idx="122">
                  <c:v>0.28205128205128205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BE4-41FB-BC52-2429B870ACA3}"/>
            </c:ext>
          </c:extLst>
        </c:ser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Colesterolo!$G$2:$G$124</c:f>
              <c:numCache>
                <c:formatCode>0%</c:formatCode>
                <c:ptCount val="123"/>
                <c:pt idx="0">
                  <c:v>0.44554455445544555</c:v>
                </c:pt>
                <c:pt idx="1">
                  <c:v>0.58285714285714285</c:v>
                </c:pt>
                <c:pt idx="2">
                  <c:v>0.6347305389221557</c:v>
                </c:pt>
                <c:pt idx="3">
                  <c:v>0.7</c:v>
                </c:pt>
                <c:pt idx="4">
                  <c:v>0.78400000000000003</c:v>
                </c:pt>
                <c:pt idx="5">
                  <c:v>0.42727272727272725</c:v>
                </c:pt>
                <c:pt idx="6">
                  <c:v>0.61802575107296143</c:v>
                </c:pt>
                <c:pt idx="7">
                  <c:v>0.52032520325203258</c:v>
                </c:pt>
                <c:pt idx="8">
                  <c:v>#N/A</c:v>
                </c:pt>
                <c:pt idx="9">
                  <c:v>0.45569620253164556</c:v>
                </c:pt>
                <c:pt idx="10">
                  <c:v>0.61111111111111116</c:v>
                </c:pt>
                <c:pt idx="11">
                  <c:v>0.49342105263157893</c:v>
                </c:pt>
                <c:pt idx="12">
                  <c:v>0.59036144578313254</c:v>
                </c:pt>
                <c:pt idx="13">
                  <c:v>0.53781512605042014</c:v>
                </c:pt>
                <c:pt idx="14">
                  <c:v>0.6386554621848739</c:v>
                </c:pt>
                <c:pt idx="15">
                  <c:v>0.32894736842105265</c:v>
                </c:pt>
                <c:pt idx="16">
                  <c:v>0.53333333333333333</c:v>
                </c:pt>
                <c:pt idx="17">
                  <c:v>0.56999999999999995</c:v>
                </c:pt>
                <c:pt idx="18">
                  <c:v>0.58024691358024694</c:v>
                </c:pt>
                <c:pt idx="19">
                  <c:v>0.47058823529411764</c:v>
                </c:pt>
                <c:pt idx="20">
                  <c:v>0.65789473684210531</c:v>
                </c:pt>
                <c:pt idx="21">
                  <c:v>0.58415841584158412</c:v>
                </c:pt>
                <c:pt idx="22">
                  <c:v>0.48062015503875971</c:v>
                </c:pt>
                <c:pt idx="23">
                  <c:v>0.42253521126760563</c:v>
                </c:pt>
                <c:pt idx="24">
                  <c:v>0.31</c:v>
                </c:pt>
                <c:pt idx="25">
                  <c:v>0.71779141104294475</c:v>
                </c:pt>
                <c:pt idx="26">
                  <c:v>0.37037037037037035</c:v>
                </c:pt>
                <c:pt idx="27">
                  <c:v>0.54838709677419351</c:v>
                </c:pt>
                <c:pt idx="28">
                  <c:v>0.61467889908256879</c:v>
                </c:pt>
                <c:pt idx="29">
                  <c:v>0.5757575757575758</c:v>
                </c:pt>
                <c:pt idx="30">
                  <c:v>0.57432432432432434</c:v>
                </c:pt>
                <c:pt idx="31">
                  <c:v>0.48717948717948717</c:v>
                </c:pt>
                <c:pt idx="32">
                  <c:v>0.52252252252252251</c:v>
                </c:pt>
                <c:pt idx="33">
                  <c:v>#N/A</c:v>
                </c:pt>
                <c:pt idx="34">
                  <c:v>#N/A</c:v>
                </c:pt>
                <c:pt idx="35">
                  <c:v>0.52475247524752477</c:v>
                </c:pt>
                <c:pt idx="36">
                  <c:v>0.52083333333333337</c:v>
                </c:pt>
                <c:pt idx="37">
                  <c:v>0.54330708661417326</c:v>
                </c:pt>
                <c:pt idx="38">
                  <c:v>0.45360824742268041</c:v>
                </c:pt>
                <c:pt idx="39">
                  <c:v>0.57432432432432434</c:v>
                </c:pt>
                <c:pt idx="40">
                  <c:v>0.63917525773195871</c:v>
                </c:pt>
                <c:pt idx="41">
                  <c:v>0.55238095238095242</c:v>
                </c:pt>
                <c:pt idx="42">
                  <c:v>0.61176470588235299</c:v>
                </c:pt>
                <c:pt idx="43">
                  <c:v>0.7142857142857143</c:v>
                </c:pt>
                <c:pt idx="44">
                  <c:v>0.53191489361702127</c:v>
                </c:pt>
                <c:pt idx="45">
                  <c:v>0.63461538461538458</c:v>
                </c:pt>
                <c:pt idx="46">
                  <c:v>#N/A</c:v>
                </c:pt>
                <c:pt idx="47">
                  <c:v>#N/A</c:v>
                </c:pt>
                <c:pt idx="48">
                  <c:v>0.32380952380952382</c:v>
                </c:pt>
                <c:pt idx="49">
                  <c:v>0.59731543624161076</c:v>
                </c:pt>
                <c:pt idx="50">
                  <c:v>0.54471544715447151</c:v>
                </c:pt>
                <c:pt idx="51">
                  <c:v>#N/A</c:v>
                </c:pt>
                <c:pt idx="52">
                  <c:v>0.379746835443038</c:v>
                </c:pt>
                <c:pt idx="53">
                  <c:v>#N/A</c:v>
                </c:pt>
                <c:pt idx="54">
                  <c:v>0.48120300751879697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0.63513513513513509</c:v>
                </c:pt>
                <c:pt idx="62">
                  <c:v>#N/A</c:v>
                </c:pt>
                <c:pt idx="63">
                  <c:v>0.38848920863309355</c:v>
                </c:pt>
                <c:pt idx="64">
                  <c:v>0.76237623762376239</c:v>
                </c:pt>
                <c:pt idx="65">
                  <c:v>0.6640625</c:v>
                </c:pt>
                <c:pt idx="66">
                  <c:v>0.6887417218543046</c:v>
                </c:pt>
                <c:pt idx="67">
                  <c:v>0.44444444444444442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0.57471264367816088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0.45045045045045046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0.59605911330049266</c:v>
                </c:pt>
                <c:pt idx="82">
                  <c:v>#N/A</c:v>
                </c:pt>
                <c:pt idx="83">
                  <c:v>#N/A</c:v>
                </c:pt>
                <c:pt idx="84">
                  <c:v>0.66433566433566438</c:v>
                </c:pt>
                <c:pt idx="85">
                  <c:v>0.5</c:v>
                </c:pt>
                <c:pt idx="86">
                  <c:v>0.55882352941176472</c:v>
                </c:pt>
                <c:pt idx="87">
                  <c:v>#N/A</c:v>
                </c:pt>
                <c:pt idx="88">
                  <c:v>0.51886792452830188</c:v>
                </c:pt>
                <c:pt idx="89">
                  <c:v>0.44505494505494503</c:v>
                </c:pt>
                <c:pt idx="90">
                  <c:v>0.4344262295081967</c:v>
                </c:pt>
                <c:pt idx="91">
                  <c:v>0.40217391304347827</c:v>
                </c:pt>
                <c:pt idx="92">
                  <c:v>0.62121212121212122</c:v>
                </c:pt>
                <c:pt idx="93">
                  <c:v>#N/A</c:v>
                </c:pt>
                <c:pt idx="94">
                  <c:v>0.50375939849624063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0.53913043478260869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0.59541984732824427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0.67875647668393779</c:v>
                </c:pt>
                <c:pt idx="118">
                  <c:v>0.72611464968152861</c:v>
                </c:pt>
                <c:pt idx="119">
                  <c:v>#N/A</c:v>
                </c:pt>
                <c:pt idx="120">
                  <c:v>#N/A</c:v>
                </c:pt>
                <c:pt idx="121">
                  <c:v>0.50617283950617287</c:v>
                </c:pt>
                <c:pt idx="122">
                  <c:v>0.60683760683760679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ABE4-41FB-BC52-2429B870ACA3}"/>
            </c:ext>
          </c:extLst>
        </c:ser>
        <c:ser>
          <c:idx val="0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Colesterolo!$H$2:$H$124</c:f>
              <c:numCache>
                <c:formatCode>0%</c:formatCode>
                <c:ptCount val="123"/>
                <c:pt idx="0">
                  <c:v>0.18019801980198019</c:v>
                </c:pt>
                <c:pt idx="1">
                  <c:v>0.11428571428571428</c:v>
                </c:pt>
                <c:pt idx="2">
                  <c:v>8.7425149700598795E-2</c:v>
                </c:pt>
                <c:pt idx="3">
                  <c:v>0.129</c:v>
                </c:pt>
                <c:pt idx="4">
                  <c:v>8.48E-2</c:v>
                </c:pt>
                <c:pt idx="5">
                  <c:v>0.15636363636363634</c:v>
                </c:pt>
                <c:pt idx="6">
                  <c:v>0.16137339055793992</c:v>
                </c:pt>
                <c:pt idx="7">
                  <c:v>0.13658536585365855</c:v>
                </c:pt>
                <c:pt idx="8">
                  <c:v>#N/A</c:v>
                </c:pt>
                <c:pt idx="9">
                  <c:v>0.16202531645569621</c:v>
                </c:pt>
                <c:pt idx="10">
                  <c:v>0.17777777777777778</c:v>
                </c:pt>
                <c:pt idx="11">
                  <c:v>0.14605263157894735</c:v>
                </c:pt>
                <c:pt idx="12">
                  <c:v>0.21927710843373494</c:v>
                </c:pt>
                <c:pt idx="13">
                  <c:v>0.17310924369747901</c:v>
                </c:pt>
                <c:pt idx="14">
                  <c:v>0.13277310924369748</c:v>
                </c:pt>
                <c:pt idx="15">
                  <c:v>0.35263157894736841</c:v>
                </c:pt>
                <c:pt idx="16">
                  <c:v>0.10933333333333332</c:v>
                </c:pt>
                <c:pt idx="17">
                  <c:v>5.5E-2</c:v>
                </c:pt>
                <c:pt idx="18">
                  <c:v>0.20740740740740743</c:v>
                </c:pt>
                <c:pt idx="19">
                  <c:v>0.10980392156862745</c:v>
                </c:pt>
                <c:pt idx="20">
                  <c:v>0.20131578947368423</c:v>
                </c:pt>
                <c:pt idx="21">
                  <c:v>0.15841584158415842</c:v>
                </c:pt>
                <c:pt idx="22">
                  <c:v>0.11472868217054265</c:v>
                </c:pt>
                <c:pt idx="23">
                  <c:v>0.19436619718309861</c:v>
                </c:pt>
                <c:pt idx="24">
                  <c:v>0.16800000000000001</c:v>
                </c:pt>
                <c:pt idx="25">
                  <c:v>0.16564417177914109</c:v>
                </c:pt>
                <c:pt idx="26">
                  <c:v>0.16049382716049382</c:v>
                </c:pt>
                <c:pt idx="27">
                  <c:v>0.13387096774193549</c:v>
                </c:pt>
                <c:pt idx="28">
                  <c:v>0.15963302752293576</c:v>
                </c:pt>
                <c:pt idx="29">
                  <c:v>0.10757575757575757</c:v>
                </c:pt>
                <c:pt idx="30">
                  <c:v>0.16216216216216217</c:v>
                </c:pt>
                <c:pt idx="31">
                  <c:v>0.10085470085470086</c:v>
                </c:pt>
                <c:pt idx="32">
                  <c:v>0.15855855855855858</c:v>
                </c:pt>
                <c:pt idx="33">
                  <c:v>#N/A</c:v>
                </c:pt>
                <c:pt idx="34">
                  <c:v>#N/A</c:v>
                </c:pt>
                <c:pt idx="35">
                  <c:v>0.18217821782178217</c:v>
                </c:pt>
                <c:pt idx="36">
                  <c:v>9.9999999999999992E-2</c:v>
                </c:pt>
                <c:pt idx="37">
                  <c:v>0.1889763779527559</c:v>
                </c:pt>
                <c:pt idx="38">
                  <c:v>0.24948453608247423</c:v>
                </c:pt>
                <c:pt idx="39">
                  <c:v>9.0540540540540546E-2</c:v>
                </c:pt>
                <c:pt idx="40">
                  <c:v>0.15567010309278351</c:v>
                </c:pt>
                <c:pt idx="41">
                  <c:v>0.27047619047619048</c:v>
                </c:pt>
                <c:pt idx="42">
                  <c:v>7.6470588235294124E-2</c:v>
                </c:pt>
                <c:pt idx="43">
                  <c:v>8.5714285714285715E-2</c:v>
                </c:pt>
                <c:pt idx="44">
                  <c:v>0.15106382978723404</c:v>
                </c:pt>
                <c:pt idx="45">
                  <c:v>0.1641025641025641</c:v>
                </c:pt>
                <c:pt idx="46">
                  <c:v>#N/A</c:v>
                </c:pt>
                <c:pt idx="47">
                  <c:v>0.24421052631578946</c:v>
                </c:pt>
                <c:pt idx="48">
                  <c:v>0.5714285714285714</c:v>
                </c:pt>
                <c:pt idx="49">
                  <c:v>0.12348993288590603</c:v>
                </c:pt>
                <c:pt idx="50">
                  <c:v>0.16747967479674797</c:v>
                </c:pt>
                <c:pt idx="51">
                  <c:v>#N/A</c:v>
                </c:pt>
                <c:pt idx="52">
                  <c:v>0.17974683544303796</c:v>
                </c:pt>
                <c:pt idx="53">
                  <c:v>#N/A</c:v>
                </c:pt>
                <c:pt idx="54">
                  <c:v>0.21954887218045113</c:v>
                </c:pt>
                <c:pt idx="55">
                  <c:v>0.17666666666666667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7.2972972972972977E-2</c:v>
                </c:pt>
                <c:pt idx="62">
                  <c:v>#N/A</c:v>
                </c:pt>
                <c:pt idx="63">
                  <c:v>8.9208633093525183E-2</c:v>
                </c:pt>
                <c:pt idx="64">
                  <c:v>6.633663366336634E-2</c:v>
                </c:pt>
                <c:pt idx="65">
                  <c:v>0.121875</c:v>
                </c:pt>
                <c:pt idx="66">
                  <c:v>0.19867549668874171</c:v>
                </c:pt>
                <c:pt idx="67">
                  <c:v>0.14370370370370369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0.13793103448275862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0.23423423423423423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0.18029556650246306</c:v>
                </c:pt>
                <c:pt idx="82">
                  <c:v>#N/A</c:v>
                </c:pt>
                <c:pt idx="83">
                  <c:v>#N/A</c:v>
                </c:pt>
                <c:pt idx="84">
                  <c:v>0.19440559440559441</c:v>
                </c:pt>
                <c:pt idx="85">
                  <c:v>0.25217391304347825</c:v>
                </c:pt>
                <c:pt idx="86">
                  <c:v>0.16323529411764706</c:v>
                </c:pt>
                <c:pt idx="87">
                  <c:v>#N/A</c:v>
                </c:pt>
                <c:pt idx="88">
                  <c:v>0.12075471698113208</c:v>
                </c:pt>
                <c:pt idx="89">
                  <c:v>0.2857142857142857</c:v>
                </c:pt>
                <c:pt idx="90">
                  <c:v>0.28360655737704921</c:v>
                </c:pt>
                <c:pt idx="91">
                  <c:v>0.19782608695652174</c:v>
                </c:pt>
                <c:pt idx="92">
                  <c:v>0.13939393939393938</c:v>
                </c:pt>
                <c:pt idx="93">
                  <c:v>#N/A</c:v>
                </c:pt>
                <c:pt idx="94">
                  <c:v>0.21954887218045113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0.14956521739130435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0.11603053435114503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0.12849740932642487</c:v>
                </c:pt>
                <c:pt idx="118">
                  <c:v>0.12993630573248408</c:v>
                </c:pt>
                <c:pt idx="119">
                  <c:v>#N/A</c:v>
                </c:pt>
                <c:pt idx="120">
                  <c:v>#N/A</c:v>
                </c:pt>
                <c:pt idx="121">
                  <c:v>0.11604938271604939</c:v>
                </c:pt>
                <c:pt idx="122">
                  <c:v>0.13333333333333333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ABE4-41FB-BC52-2429B870A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1259056"/>
        <c:axId val="1011259536"/>
      </c:barChart>
      <c:catAx>
        <c:axId val="101125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Patients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59536"/>
        <c:crosses val="autoZero"/>
        <c:auto val="1"/>
        <c:lblAlgn val="ctr"/>
        <c:lblOffset val="100"/>
        <c:noMultiLvlLbl val="0"/>
      </c:catAx>
      <c:valAx>
        <c:axId val="10112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Colesterolo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5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COLESTEROLO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Colesterolo!$B$1</c:f>
              <c:strCache>
                <c:ptCount val="1"/>
                <c:pt idx="0">
                  <c:v>Colesterolo 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Colesterolo!$B$2:$B$124</c:f>
              <c:numCache>
                <c:formatCode>General</c:formatCode>
                <c:ptCount val="123"/>
                <c:pt idx="0">
                  <c:v>101</c:v>
                </c:pt>
                <c:pt idx="1">
                  <c:v>175</c:v>
                </c:pt>
                <c:pt idx="2">
                  <c:v>167</c:v>
                </c:pt>
                <c:pt idx="3">
                  <c:v>200</c:v>
                </c:pt>
                <c:pt idx="4">
                  <c:v>250</c:v>
                </c:pt>
                <c:pt idx="5">
                  <c:v>110</c:v>
                </c:pt>
                <c:pt idx="6">
                  <c:v>233</c:v>
                </c:pt>
                <c:pt idx="7">
                  <c:v>123</c:v>
                </c:pt>
                <c:pt idx="8">
                  <c:v>#N/A</c:v>
                </c:pt>
                <c:pt idx="9">
                  <c:v>79</c:v>
                </c:pt>
                <c:pt idx="10">
                  <c:v>90</c:v>
                </c:pt>
                <c:pt idx="11">
                  <c:v>152</c:v>
                </c:pt>
                <c:pt idx="12">
                  <c:v>83</c:v>
                </c:pt>
                <c:pt idx="13">
                  <c:v>119</c:v>
                </c:pt>
                <c:pt idx="14">
                  <c:v>119</c:v>
                </c:pt>
                <c:pt idx="15">
                  <c:v>76</c:v>
                </c:pt>
                <c:pt idx="16">
                  <c:v>75</c:v>
                </c:pt>
                <c:pt idx="17">
                  <c:v>200</c:v>
                </c:pt>
                <c:pt idx="18">
                  <c:v>81</c:v>
                </c:pt>
                <c:pt idx="19">
                  <c:v>102</c:v>
                </c:pt>
                <c:pt idx="20">
                  <c:v>152</c:v>
                </c:pt>
                <c:pt idx="21">
                  <c:v>101</c:v>
                </c:pt>
                <c:pt idx="22">
                  <c:v>129</c:v>
                </c:pt>
                <c:pt idx="23">
                  <c:v>71</c:v>
                </c:pt>
                <c:pt idx="24">
                  <c:v>100</c:v>
                </c:pt>
                <c:pt idx="25">
                  <c:v>163</c:v>
                </c:pt>
                <c:pt idx="26">
                  <c:v>81</c:v>
                </c:pt>
                <c:pt idx="27">
                  <c:v>124</c:v>
                </c:pt>
                <c:pt idx="28">
                  <c:v>109</c:v>
                </c:pt>
                <c:pt idx="29">
                  <c:v>132</c:v>
                </c:pt>
                <c:pt idx="30">
                  <c:v>148</c:v>
                </c:pt>
                <c:pt idx="31">
                  <c:v>117</c:v>
                </c:pt>
                <c:pt idx="32">
                  <c:v>111</c:v>
                </c:pt>
                <c:pt idx="33">
                  <c:v>#N/A</c:v>
                </c:pt>
                <c:pt idx="34">
                  <c:v>#N/A</c:v>
                </c:pt>
                <c:pt idx="35">
                  <c:v>101</c:v>
                </c:pt>
                <c:pt idx="36">
                  <c:v>96</c:v>
                </c:pt>
                <c:pt idx="37">
                  <c:v>127</c:v>
                </c:pt>
                <c:pt idx="38">
                  <c:v>97</c:v>
                </c:pt>
                <c:pt idx="39">
                  <c:v>148</c:v>
                </c:pt>
                <c:pt idx="40">
                  <c:v>194</c:v>
                </c:pt>
                <c:pt idx="41">
                  <c:v>105</c:v>
                </c:pt>
                <c:pt idx="42">
                  <c:v>170</c:v>
                </c:pt>
                <c:pt idx="43">
                  <c:v>238</c:v>
                </c:pt>
                <c:pt idx="44">
                  <c:v>94</c:v>
                </c:pt>
                <c:pt idx="45">
                  <c:v>156</c:v>
                </c:pt>
                <c:pt idx="46">
                  <c:v>#N/A</c:v>
                </c:pt>
                <c:pt idx="47">
                  <c:v>95</c:v>
                </c:pt>
                <c:pt idx="48">
                  <c:v>105</c:v>
                </c:pt>
                <c:pt idx="49">
                  <c:v>149</c:v>
                </c:pt>
                <c:pt idx="50">
                  <c:v>123</c:v>
                </c:pt>
                <c:pt idx="51">
                  <c:v>#N/A</c:v>
                </c:pt>
                <c:pt idx="52">
                  <c:v>79</c:v>
                </c:pt>
                <c:pt idx="53">
                  <c:v>#N/A</c:v>
                </c:pt>
                <c:pt idx="54">
                  <c:v>133</c:v>
                </c:pt>
                <c:pt idx="55">
                  <c:v>60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148</c:v>
                </c:pt>
                <c:pt idx="62">
                  <c:v>#N/A</c:v>
                </c:pt>
                <c:pt idx="63">
                  <c:v>139</c:v>
                </c:pt>
                <c:pt idx="64">
                  <c:v>202</c:v>
                </c:pt>
                <c:pt idx="65">
                  <c:v>128</c:v>
                </c:pt>
                <c:pt idx="66">
                  <c:v>151</c:v>
                </c:pt>
                <c:pt idx="67">
                  <c:v>135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87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111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203</c:v>
                </c:pt>
                <c:pt idx="82">
                  <c:v>#N/A</c:v>
                </c:pt>
                <c:pt idx="83">
                  <c:v>#N/A</c:v>
                </c:pt>
                <c:pt idx="84">
                  <c:v>143</c:v>
                </c:pt>
                <c:pt idx="85">
                  <c:v>92</c:v>
                </c:pt>
                <c:pt idx="86">
                  <c:v>136</c:v>
                </c:pt>
                <c:pt idx="87">
                  <c:v>#N/A</c:v>
                </c:pt>
                <c:pt idx="88">
                  <c:v>106</c:v>
                </c:pt>
                <c:pt idx="89">
                  <c:v>182</c:v>
                </c:pt>
                <c:pt idx="90">
                  <c:v>122</c:v>
                </c:pt>
                <c:pt idx="91">
                  <c:v>92</c:v>
                </c:pt>
                <c:pt idx="92">
                  <c:v>132</c:v>
                </c:pt>
                <c:pt idx="93">
                  <c:v>#N/A</c:v>
                </c:pt>
                <c:pt idx="94">
                  <c:v>133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115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131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193</c:v>
                </c:pt>
                <c:pt idx="118">
                  <c:v>157</c:v>
                </c:pt>
                <c:pt idx="119">
                  <c:v>#N/A</c:v>
                </c:pt>
                <c:pt idx="120">
                  <c:v>#N/A</c:v>
                </c:pt>
                <c:pt idx="121">
                  <c:v>81</c:v>
                </c:pt>
                <c:pt idx="122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3-4DBA-982B-A02609915111}"/>
            </c:ext>
          </c:extLst>
        </c:ser>
        <c:ser>
          <c:idx val="1"/>
          <c:order val="1"/>
          <c:tx>
            <c:strRef>
              <c:f>Colesterolo!$C$1</c:f>
              <c:strCache>
                <c:ptCount val="1"/>
                <c:pt idx="0">
                  <c:v>Colesterolo buono (HDL)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Colesterolo!$C$2:$C$124</c:f>
              <c:numCache>
                <c:formatCode>General</c:formatCode>
                <c:ptCount val="123"/>
                <c:pt idx="0">
                  <c:v>38</c:v>
                </c:pt>
                <c:pt idx="1">
                  <c:v>53</c:v>
                </c:pt>
                <c:pt idx="2">
                  <c:v>46</c:v>
                </c:pt>
                <c:pt idx="3">
                  <c:v>36</c:v>
                </c:pt>
                <c:pt idx="4">
                  <c:v>45</c:v>
                </c:pt>
                <c:pt idx="5">
                  <c:v>46</c:v>
                </c:pt>
                <c:pt idx="6">
                  <c:v>51</c:v>
                </c:pt>
                <c:pt idx="7">
                  <c:v>42</c:v>
                </c:pt>
                <c:pt idx="8">
                  <c:v>#N/A</c:v>
                </c:pt>
                <c:pt idx="9">
                  <c:v>30</c:v>
                </c:pt>
                <c:pt idx="10">
                  <c:v>19</c:v>
                </c:pt>
                <c:pt idx="11">
                  <c:v>54</c:v>
                </c:pt>
                <c:pt idx="12">
                  <c:v>24</c:v>
                </c:pt>
                <c:pt idx="13">
                  <c:v>31</c:v>
                </c:pt>
                <c:pt idx="14">
                  <c:v>27</c:v>
                </c:pt>
                <c:pt idx="15">
                  <c:v>24</c:v>
                </c:pt>
                <c:pt idx="16">
                  <c:v>27</c:v>
                </c:pt>
                <c:pt idx="17">
                  <c:v>75</c:v>
                </c:pt>
                <c:pt idx="18">
                  <c:v>18</c:v>
                </c:pt>
                <c:pt idx="19">
                  <c:v>43</c:v>
                </c:pt>
                <c:pt idx="20">
                  <c:v>37</c:v>
                </c:pt>
                <c:pt idx="21">
                  <c:v>26</c:v>
                </c:pt>
                <c:pt idx="22">
                  <c:v>52</c:v>
                </c:pt>
                <c:pt idx="23">
                  <c:v>24</c:v>
                </c:pt>
                <c:pt idx="24">
                  <c:v>#N/A</c:v>
                </c:pt>
                <c:pt idx="25">
                  <c:v>27</c:v>
                </c:pt>
                <c:pt idx="26">
                  <c:v>38</c:v>
                </c:pt>
                <c:pt idx="27">
                  <c:v>39</c:v>
                </c:pt>
                <c:pt idx="28">
                  <c:v>25</c:v>
                </c:pt>
                <c:pt idx="29">
                  <c:v>36</c:v>
                </c:pt>
                <c:pt idx="30">
                  <c:v>39</c:v>
                </c:pt>
                <c:pt idx="31">
                  <c:v>48</c:v>
                </c:pt>
                <c:pt idx="32">
                  <c:v>35</c:v>
                </c:pt>
                <c:pt idx="33">
                  <c:v>#N/A</c:v>
                </c:pt>
                <c:pt idx="34">
                  <c:v>#N/A</c:v>
                </c:pt>
                <c:pt idx="35">
                  <c:v>25</c:v>
                </c:pt>
                <c:pt idx="36">
                  <c:v>34</c:v>
                </c:pt>
                <c:pt idx="37">
                  <c:v>37</c:v>
                </c:pt>
                <c:pt idx="38">
                  <c:v>36</c:v>
                </c:pt>
                <c:pt idx="39">
                  <c:v>50</c:v>
                </c:pt>
                <c:pt idx="40">
                  <c:v>40</c:v>
                </c:pt>
                <c:pt idx="41">
                  <c:v>32</c:v>
                </c:pt>
                <c:pt idx="42">
                  <c:v>54</c:v>
                </c:pt>
                <c:pt idx="43">
                  <c:v>48</c:v>
                </c:pt>
                <c:pt idx="44">
                  <c:v>28</c:v>
                </c:pt>
                <c:pt idx="45">
                  <c:v>31</c:v>
                </c:pt>
                <c:pt idx="46">
                  <c:v>#N/A</c:v>
                </c:pt>
                <c:pt idx="47">
                  <c:v>36</c:v>
                </c:pt>
                <c:pt idx="48">
                  <c:v>31</c:v>
                </c:pt>
                <c:pt idx="49">
                  <c:v>41</c:v>
                </c:pt>
                <c:pt idx="50">
                  <c:v>35</c:v>
                </c:pt>
                <c:pt idx="51">
                  <c:v>#N/A</c:v>
                </c:pt>
                <c:pt idx="52">
                  <c:v>32</c:v>
                </c:pt>
                <c:pt idx="53">
                  <c:v>#N/A</c:v>
                </c:pt>
                <c:pt idx="54">
                  <c:v>40</c:v>
                </c:pt>
                <c:pt idx="55">
                  <c:v>22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43</c:v>
                </c:pt>
                <c:pt idx="62">
                  <c:v>#N/A</c:v>
                </c:pt>
                <c:pt idx="63">
                  <c:v>68</c:v>
                </c:pt>
                <c:pt idx="64">
                  <c:v>35</c:v>
                </c:pt>
                <c:pt idx="65">
                  <c:v>33</c:v>
                </c:pt>
                <c:pt idx="66">
                  <c:v>25</c:v>
                </c:pt>
                <c:pt idx="67">
                  <c:v>55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35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45</c:v>
                </c:pt>
                <c:pt idx="82">
                  <c:v>#N/A</c:v>
                </c:pt>
                <c:pt idx="83">
                  <c:v>#N/A</c:v>
                </c:pt>
                <c:pt idx="84">
                  <c:v>29</c:v>
                </c:pt>
                <c:pt idx="85">
                  <c:v>23</c:v>
                </c:pt>
                <c:pt idx="86">
                  <c:v>42</c:v>
                </c:pt>
                <c:pt idx="87">
                  <c:v>#N/A</c:v>
                </c:pt>
                <c:pt idx="88">
                  <c:v>38</c:v>
                </c:pt>
                <c:pt idx="89">
                  <c:v>49</c:v>
                </c:pt>
                <c:pt idx="90">
                  <c:v>34</c:v>
                </c:pt>
                <c:pt idx="91">
                  <c:v>37</c:v>
                </c:pt>
                <c:pt idx="92">
                  <c:v>32</c:v>
                </c:pt>
                <c:pt idx="93">
                  <c:v>#N/A</c:v>
                </c:pt>
                <c:pt idx="94">
                  <c:v>37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36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43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33</c:v>
                </c:pt>
                <c:pt idx="118">
                  <c:v>27</c:v>
                </c:pt>
                <c:pt idx="119">
                  <c:v>#N/A</c:v>
                </c:pt>
                <c:pt idx="120">
                  <c:v>#N/A</c:v>
                </c:pt>
                <c:pt idx="121">
                  <c:v>22</c:v>
                </c:pt>
                <c:pt idx="12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3-4DBA-982B-A02609915111}"/>
            </c:ext>
          </c:extLst>
        </c:ser>
        <c:ser>
          <c:idx val="2"/>
          <c:order val="2"/>
          <c:tx>
            <c:strRef>
              <c:f>Colesterolo!$D$1</c:f>
              <c:strCache>
                <c:ptCount val="1"/>
                <c:pt idx="0">
                  <c:v>Colesterolo cattivo (LDL)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Colesterolo!$D$2:$D$124</c:f>
              <c:numCache>
                <c:formatCode>General</c:formatCode>
                <c:ptCount val="123"/>
                <c:pt idx="0">
                  <c:v>45</c:v>
                </c:pt>
                <c:pt idx="1">
                  <c:v>102</c:v>
                </c:pt>
                <c:pt idx="2">
                  <c:v>106</c:v>
                </c:pt>
                <c:pt idx="3">
                  <c:v>140</c:v>
                </c:pt>
                <c:pt idx="4">
                  <c:v>196</c:v>
                </c:pt>
                <c:pt idx="5">
                  <c:v>47</c:v>
                </c:pt>
                <c:pt idx="6">
                  <c:v>144</c:v>
                </c:pt>
                <c:pt idx="7">
                  <c:v>64</c:v>
                </c:pt>
                <c:pt idx="8">
                  <c:v>#N/A</c:v>
                </c:pt>
                <c:pt idx="9">
                  <c:v>36</c:v>
                </c:pt>
                <c:pt idx="10">
                  <c:v>55</c:v>
                </c:pt>
                <c:pt idx="11">
                  <c:v>75</c:v>
                </c:pt>
                <c:pt idx="12">
                  <c:v>49</c:v>
                </c:pt>
                <c:pt idx="13">
                  <c:v>64</c:v>
                </c:pt>
                <c:pt idx="14">
                  <c:v>76</c:v>
                </c:pt>
                <c:pt idx="15">
                  <c:v>25</c:v>
                </c:pt>
                <c:pt idx="16">
                  <c:v>40</c:v>
                </c:pt>
                <c:pt idx="17">
                  <c:v>114</c:v>
                </c:pt>
                <c:pt idx="18">
                  <c:v>47</c:v>
                </c:pt>
                <c:pt idx="19">
                  <c:v>48</c:v>
                </c:pt>
                <c:pt idx="20">
                  <c:v>100</c:v>
                </c:pt>
                <c:pt idx="21">
                  <c:v>59</c:v>
                </c:pt>
                <c:pt idx="22">
                  <c:v>62</c:v>
                </c:pt>
                <c:pt idx="23">
                  <c:v>30</c:v>
                </c:pt>
                <c:pt idx="24">
                  <c:v>31</c:v>
                </c:pt>
                <c:pt idx="25">
                  <c:v>117</c:v>
                </c:pt>
                <c:pt idx="26">
                  <c:v>30</c:v>
                </c:pt>
                <c:pt idx="27">
                  <c:v>68</c:v>
                </c:pt>
                <c:pt idx="28">
                  <c:v>67</c:v>
                </c:pt>
                <c:pt idx="29">
                  <c:v>76</c:v>
                </c:pt>
                <c:pt idx="30">
                  <c:v>85</c:v>
                </c:pt>
                <c:pt idx="31">
                  <c:v>57</c:v>
                </c:pt>
                <c:pt idx="32">
                  <c:v>58</c:v>
                </c:pt>
                <c:pt idx="33">
                  <c:v>#N/A</c:v>
                </c:pt>
                <c:pt idx="34">
                  <c:v>#N/A</c:v>
                </c:pt>
                <c:pt idx="35">
                  <c:v>53</c:v>
                </c:pt>
                <c:pt idx="36">
                  <c:v>50</c:v>
                </c:pt>
                <c:pt idx="37">
                  <c:v>69</c:v>
                </c:pt>
                <c:pt idx="38">
                  <c:v>44</c:v>
                </c:pt>
                <c:pt idx="39">
                  <c:v>85</c:v>
                </c:pt>
                <c:pt idx="40">
                  <c:v>124</c:v>
                </c:pt>
                <c:pt idx="41">
                  <c:v>58</c:v>
                </c:pt>
                <c:pt idx="42">
                  <c:v>104</c:v>
                </c:pt>
                <c:pt idx="43">
                  <c:v>170</c:v>
                </c:pt>
                <c:pt idx="44">
                  <c:v>50</c:v>
                </c:pt>
                <c:pt idx="45">
                  <c:v>99</c:v>
                </c:pt>
                <c:pt idx="46">
                  <c:v>#N/A</c:v>
                </c:pt>
                <c:pt idx="47">
                  <c:v>#N/A</c:v>
                </c:pt>
                <c:pt idx="48">
                  <c:v>34</c:v>
                </c:pt>
                <c:pt idx="49">
                  <c:v>89</c:v>
                </c:pt>
                <c:pt idx="50">
                  <c:v>67</c:v>
                </c:pt>
                <c:pt idx="51">
                  <c:v>#N/A</c:v>
                </c:pt>
                <c:pt idx="52">
                  <c:v>30</c:v>
                </c:pt>
                <c:pt idx="53">
                  <c:v>#N/A</c:v>
                </c:pt>
                <c:pt idx="54">
                  <c:v>64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94</c:v>
                </c:pt>
                <c:pt idx="62">
                  <c:v>#N/A</c:v>
                </c:pt>
                <c:pt idx="63">
                  <c:v>54</c:v>
                </c:pt>
                <c:pt idx="64">
                  <c:v>154</c:v>
                </c:pt>
                <c:pt idx="65">
                  <c:v>85</c:v>
                </c:pt>
                <c:pt idx="66">
                  <c:v>104</c:v>
                </c:pt>
                <c:pt idx="67">
                  <c:v>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50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50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121</c:v>
                </c:pt>
                <c:pt idx="82">
                  <c:v>#N/A</c:v>
                </c:pt>
                <c:pt idx="83">
                  <c:v>#N/A</c:v>
                </c:pt>
                <c:pt idx="84">
                  <c:v>95</c:v>
                </c:pt>
                <c:pt idx="85">
                  <c:v>46</c:v>
                </c:pt>
                <c:pt idx="86">
                  <c:v>76</c:v>
                </c:pt>
                <c:pt idx="87">
                  <c:v>#N/A</c:v>
                </c:pt>
                <c:pt idx="88">
                  <c:v>55</c:v>
                </c:pt>
                <c:pt idx="89">
                  <c:v>81</c:v>
                </c:pt>
                <c:pt idx="90">
                  <c:v>53</c:v>
                </c:pt>
                <c:pt idx="91">
                  <c:v>37</c:v>
                </c:pt>
                <c:pt idx="92">
                  <c:v>82</c:v>
                </c:pt>
                <c:pt idx="93">
                  <c:v>#N/A</c:v>
                </c:pt>
                <c:pt idx="94">
                  <c:v>67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62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78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131</c:v>
                </c:pt>
                <c:pt idx="118">
                  <c:v>114</c:v>
                </c:pt>
                <c:pt idx="119">
                  <c:v>#N/A</c:v>
                </c:pt>
                <c:pt idx="120">
                  <c:v>#N/A</c:v>
                </c:pt>
                <c:pt idx="121">
                  <c:v>41</c:v>
                </c:pt>
                <c:pt idx="12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3-4DBA-982B-A02609915111}"/>
            </c:ext>
          </c:extLst>
        </c:ser>
        <c:ser>
          <c:idx val="3"/>
          <c:order val="3"/>
          <c:tx>
            <c:strRef>
              <c:f>Colesterolo!$E$1</c:f>
              <c:strCache>
                <c:ptCount val="1"/>
                <c:pt idx="0">
                  <c:v>Trigliceridi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Colesterolo!$E$2:$E$124</c:f>
              <c:numCache>
                <c:formatCode>0</c:formatCode>
                <c:ptCount val="123"/>
                <c:pt idx="0">
                  <c:v>18.2</c:v>
                </c:pt>
                <c:pt idx="1">
                  <c:v>20</c:v>
                </c:pt>
                <c:pt idx="2">
                  <c:v>14.6</c:v>
                </c:pt>
                <c:pt idx="3">
                  <c:v>25.8</c:v>
                </c:pt>
                <c:pt idx="4">
                  <c:v>21.2</c:v>
                </c:pt>
                <c:pt idx="5">
                  <c:v>17.2</c:v>
                </c:pt>
                <c:pt idx="6">
                  <c:v>37.6</c:v>
                </c:pt>
                <c:pt idx="7">
                  <c:v>16.8</c:v>
                </c:pt>
                <c:pt idx="8">
                  <c:v>#N/A</c:v>
                </c:pt>
                <c:pt idx="9">
                  <c:v>12.8</c:v>
                </c:pt>
                <c:pt idx="10">
                  <c:v>16</c:v>
                </c:pt>
                <c:pt idx="11">
                  <c:v>22.2</c:v>
                </c:pt>
                <c:pt idx="12">
                  <c:v>18.2</c:v>
                </c:pt>
                <c:pt idx="13">
                  <c:v>20.6</c:v>
                </c:pt>
                <c:pt idx="14">
                  <c:v>15.8</c:v>
                </c:pt>
                <c:pt idx="15">
                  <c:v>26.8</c:v>
                </c:pt>
                <c:pt idx="16">
                  <c:v>8.1999999999999993</c:v>
                </c:pt>
                <c:pt idx="17">
                  <c:v>11</c:v>
                </c:pt>
                <c:pt idx="18">
                  <c:v>16.8</c:v>
                </c:pt>
                <c:pt idx="19">
                  <c:v>11.2</c:v>
                </c:pt>
                <c:pt idx="20">
                  <c:v>30.6</c:v>
                </c:pt>
                <c:pt idx="21">
                  <c:v>16</c:v>
                </c:pt>
                <c:pt idx="22">
                  <c:v>14.8</c:v>
                </c:pt>
                <c:pt idx="23">
                  <c:v>13.8</c:v>
                </c:pt>
                <c:pt idx="24">
                  <c:v>16.8</c:v>
                </c:pt>
                <c:pt idx="25">
                  <c:v>27</c:v>
                </c:pt>
                <c:pt idx="26">
                  <c:v>13</c:v>
                </c:pt>
                <c:pt idx="27">
                  <c:v>16.600000000000001</c:v>
                </c:pt>
                <c:pt idx="28">
                  <c:v>17.399999999999999</c:v>
                </c:pt>
                <c:pt idx="29">
                  <c:v>14.2</c:v>
                </c:pt>
                <c:pt idx="30">
                  <c:v>24</c:v>
                </c:pt>
                <c:pt idx="31">
                  <c:v>11.8</c:v>
                </c:pt>
                <c:pt idx="32">
                  <c:v>17.600000000000001</c:v>
                </c:pt>
                <c:pt idx="33">
                  <c:v>#N/A</c:v>
                </c:pt>
                <c:pt idx="34">
                  <c:v>#N/A</c:v>
                </c:pt>
                <c:pt idx="35">
                  <c:v>18.399999999999999</c:v>
                </c:pt>
                <c:pt idx="36">
                  <c:v>9.6</c:v>
                </c:pt>
                <c:pt idx="37">
                  <c:v>24</c:v>
                </c:pt>
                <c:pt idx="38">
                  <c:v>24.2</c:v>
                </c:pt>
                <c:pt idx="39">
                  <c:v>13.4</c:v>
                </c:pt>
                <c:pt idx="40">
                  <c:v>30.2</c:v>
                </c:pt>
                <c:pt idx="41">
                  <c:v>28.4</c:v>
                </c:pt>
                <c:pt idx="42">
                  <c:v>13</c:v>
                </c:pt>
                <c:pt idx="43">
                  <c:v>20.399999999999999</c:v>
                </c:pt>
                <c:pt idx="44">
                  <c:v>14.2</c:v>
                </c:pt>
                <c:pt idx="45">
                  <c:v>25.6</c:v>
                </c:pt>
                <c:pt idx="46">
                  <c:v>#N/A</c:v>
                </c:pt>
                <c:pt idx="47">
                  <c:v>23.2</c:v>
                </c:pt>
                <c:pt idx="48">
                  <c:v>60</c:v>
                </c:pt>
                <c:pt idx="49">
                  <c:v>18.399999999999999</c:v>
                </c:pt>
                <c:pt idx="50">
                  <c:v>20.6</c:v>
                </c:pt>
                <c:pt idx="51">
                  <c:v>#N/A</c:v>
                </c:pt>
                <c:pt idx="52">
                  <c:v>14.2</c:v>
                </c:pt>
                <c:pt idx="53">
                  <c:v>#N/A</c:v>
                </c:pt>
                <c:pt idx="54">
                  <c:v>29.2</c:v>
                </c:pt>
                <c:pt idx="55">
                  <c:v>10.6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10.8</c:v>
                </c:pt>
                <c:pt idx="62">
                  <c:v>#N/A</c:v>
                </c:pt>
                <c:pt idx="63">
                  <c:v>12.4</c:v>
                </c:pt>
                <c:pt idx="64">
                  <c:v>13.4</c:v>
                </c:pt>
                <c:pt idx="65">
                  <c:v>15.6</c:v>
                </c:pt>
                <c:pt idx="66">
                  <c:v>30</c:v>
                </c:pt>
                <c:pt idx="67">
                  <c:v>19.399999999999999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26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36.6</c:v>
                </c:pt>
                <c:pt idx="82">
                  <c:v>#N/A</c:v>
                </c:pt>
                <c:pt idx="83">
                  <c:v>#N/A</c:v>
                </c:pt>
                <c:pt idx="84">
                  <c:v>27.8</c:v>
                </c:pt>
                <c:pt idx="85">
                  <c:v>23.2</c:v>
                </c:pt>
                <c:pt idx="86">
                  <c:v>22.2</c:v>
                </c:pt>
                <c:pt idx="87">
                  <c:v>#N/A</c:v>
                </c:pt>
                <c:pt idx="88">
                  <c:v>12.8</c:v>
                </c:pt>
                <c:pt idx="89">
                  <c:v>52</c:v>
                </c:pt>
                <c:pt idx="90">
                  <c:v>34.6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#N/A</c:v>
                </c:pt>
                <c:pt idx="94">
                  <c:v>29.2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17.2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15.2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24.8</c:v>
                </c:pt>
                <c:pt idx="118">
                  <c:v>20.399999999999999</c:v>
                </c:pt>
                <c:pt idx="119">
                  <c:v>#N/A</c:v>
                </c:pt>
                <c:pt idx="120">
                  <c:v>#N/A</c:v>
                </c:pt>
                <c:pt idx="121">
                  <c:v>9.4</c:v>
                </c:pt>
                <c:pt idx="122">
                  <c:v>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73-4DBA-982B-A02609915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346512"/>
        <c:axId val="445305488"/>
      </c:barChart>
      <c:catAx>
        <c:axId val="36234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05488"/>
        <c:crosses val="autoZero"/>
        <c:auto val="1"/>
        <c:lblAlgn val="ctr"/>
        <c:lblOffset val="100"/>
        <c:noMultiLvlLbl val="0"/>
      </c:catAx>
      <c:valAx>
        <c:axId val="44530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Colesterolo</a:t>
                </a:r>
                <a:r>
                  <a:rPr lang="en-US" baseline="0"/>
                  <a:t> mg/dL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4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FATTORI DI RISCHIO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'Fattori di rischio'!$A$128</c:f>
              <c:strCache>
                <c:ptCount val="1"/>
                <c:pt idx="0">
                  <c:v>Totale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'Fattori di rischio'!$B$126:$N$126</c:f>
              <c:strCache>
                <c:ptCount val="13"/>
                <c:pt idx="0">
                  <c:v>Fumatore attivo</c:v>
                </c:pt>
                <c:pt idx="1">
                  <c:v>Ex fumatore</c:v>
                </c:pt>
                <c:pt idx="2">
                  <c:v>Ipertensione arteriosa</c:v>
                </c:pt>
                <c:pt idx="3">
                  <c:v>Ipercolesterolemia</c:v>
                </c:pt>
                <c:pt idx="4">
                  <c:v>Ipertrigliceridemia</c:v>
                </c:pt>
                <c:pt idx="5">
                  <c:v>Diabete Tipo 1</c:v>
                </c:pt>
                <c:pt idx="6">
                  <c:v>Diabete Tipo 2</c:v>
                </c:pt>
                <c:pt idx="7">
                  <c:v>Iperuricemia</c:v>
                </c:pt>
                <c:pt idx="8">
                  <c:v>Obesità</c:v>
                </c:pt>
                <c:pt idx="9">
                  <c:v>Ridotta attività fisica</c:v>
                </c:pt>
                <c:pt idx="10">
                  <c:v>Cattive abitudini alimentari</c:v>
                </c:pt>
                <c:pt idx="11">
                  <c:v>Potus</c:v>
                </c:pt>
                <c:pt idx="12">
                  <c:v>Fattori psicosociali</c:v>
                </c:pt>
              </c:strCache>
            </c:strRef>
          </c:cat>
          <c:val>
            <c:numRef>
              <c:f>'Fattori di rischio'!$B$128:$N$128</c:f>
              <c:numCache>
                <c:formatCode>0%</c:formatCode>
                <c:ptCount val="13"/>
                <c:pt idx="0">
                  <c:v>0.25203252032520324</c:v>
                </c:pt>
                <c:pt idx="1">
                  <c:v>0.2032520325203252</c:v>
                </c:pt>
                <c:pt idx="2">
                  <c:v>0.44715447154471544</c:v>
                </c:pt>
                <c:pt idx="3">
                  <c:v>0.21951219512195122</c:v>
                </c:pt>
                <c:pt idx="4">
                  <c:v>0.10569105691056911</c:v>
                </c:pt>
                <c:pt idx="5">
                  <c:v>0</c:v>
                </c:pt>
                <c:pt idx="6">
                  <c:v>0.24390243902439024</c:v>
                </c:pt>
                <c:pt idx="7">
                  <c:v>2.4390243902439025E-2</c:v>
                </c:pt>
                <c:pt idx="8">
                  <c:v>0.17886178861788618</c:v>
                </c:pt>
                <c:pt idx="9">
                  <c:v>0.32520325203252032</c:v>
                </c:pt>
                <c:pt idx="10">
                  <c:v>0.15447154471544716</c:v>
                </c:pt>
                <c:pt idx="11">
                  <c:v>7.3170731707317069E-2</c:v>
                </c:pt>
                <c:pt idx="12">
                  <c:v>6.5040650406504072E-2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1-4F5E-AA77-719CBDD56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9179695"/>
        <c:axId val="1219179215"/>
      </c:barChart>
      <c:catAx>
        <c:axId val="121917969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Fattori di rischio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79215"/>
        <c:crosses val="autoZero"/>
        <c:auto val="0"/>
        <c:lblAlgn val="ctr"/>
        <c:lblOffset val="100"/>
        <c:noMultiLvlLbl val="0"/>
      </c:catAx>
      <c:valAx>
        <c:axId val="12191792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179695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1</a:t>
            </a:r>
            <a:r>
              <a:rPr lang="en-US" b="1" baseline="0"/>
              <a:t> - </a:t>
            </a:r>
            <a:r>
              <a:rPr lang="en-US" b="1"/>
              <a:t>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ED-4A53-87F5-F94BEA3D55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ED-4A53-87F5-F94BEA3D55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ED-4A53-87F5-F94BEA3D55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ED-4A53-87F5-F94BEA3D55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ED-4A53-87F5-F94BEA3D55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ansia'!$W$1:$AA$1</c:f>
              <c:strCache>
                <c:ptCount val="5"/>
                <c:pt idx="0">
                  <c:v>Mai</c:v>
                </c:pt>
                <c:pt idx="1">
                  <c:v>Qualche volta</c:v>
                </c:pt>
                <c:pt idx="2">
                  <c:v>Spesso</c:v>
                </c:pt>
                <c:pt idx="3">
                  <c:v>Quasi sempre</c:v>
                </c:pt>
                <c:pt idx="4">
                  <c:v>Blank</c:v>
                </c:pt>
              </c:strCache>
            </c:strRef>
          </c:cat>
          <c:val>
            <c:numRef>
              <c:f>'Scala - ansia'!$W$3:$AA$3</c:f>
              <c:numCache>
                <c:formatCode>0%</c:formatCode>
                <c:ptCount val="5"/>
                <c:pt idx="0">
                  <c:v>0.13821138211382114</c:v>
                </c:pt>
                <c:pt idx="1">
                  <c:v>8.943089430894309E-2</c:v>
                </c:pt>
                <c:pt idx="2">
                  <c:v>8.130081300813009E-3</c:v>
                </c:pt>
                <c:pt idx="3">
                  <c:v>3.2520325203252036E-2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B-43D7-8D43-147273E986C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2 -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D4-4B15-A1DB-748F5D6597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D4-4B15-A1DB-748F5D6597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D4-4B15-A1DB-748F5D6597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1D4-4B15-A1DB-748F5D6597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1D4-4B15-A1DB-748F5D6597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ansia'!$AF$1:$AJ$1</c:f>
              <c:strCache>
                <c:ptCount val="5"/>
                <c:pt idx="0">
                  <c:v>Nello stesso modo</c:v>
                </c:pt>
                <c:pt idx="1">
                  <c:v>Meno di prima</c:v>
                </c:pt>
                <c:pt idx="2">
                  <c:v>Molto poco</c:v>
                </c:pt>
                <c:pt idx="3">
                  <c:v>Quasi per niente</c:v>
                </c:pt>
                <c:pt idx="4">
                  <c:v>Blank</c:v>
                </c:pt>
              </c:strCache>
            </c:strRef>
          </c:cat>
          <c:val>
            <c:numRef>
              <c:f>'Scala - ansia'!$AF$3:$AJ$3</c:f>
              <c:numCache>
                <c:formatCode>0%</c:formatCode>
                <c:ptCount val="5"/>
                <c:pt idx="0">
                  <c:v>0.2032520325203252</c:v>
                </c:pt>
                <c:pt idx="1">
                  <c:v>3.2520325203252036E-2</c:v>
                </c:pt>
                <c:pt idx="2">
                  <c:v>1.6260162601626018E-2</c:v>
                </c:pt>
                <c:pt idx="3">
                  <c:v>1.6260162601626018E-2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D4-4B15-A1DB-748F5D6597E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3 -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92-4D21-B187-418A76535B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92-4D21-B187-418A76535B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92-4D21-B187-418A76535B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92-4D21-B187-418A76535B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92-4D21-B187-418A76535B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ansia'!$W$27:$AA$27</c:f>
              <c:strCache>
                <c:ptCount val="5"/>
                <c:pt idx="0">
                  <c:v>Per niente</c:v>
                </c:pt>
                <c:pt idx="1">
                  <c:v>Un po', ma non da preoccuparmene</c:v>
                </c:pt>
                <c:pt idx="2">
                  <c:v>Si, ma in modo non troppo intenso</c:v>
                </c:pt>
                <c:pt idx="3">
                  <c:v>Sicuramente e in modo intenso</c:v>
                </c:pt>
                <c:pt idx="4">
                  <c:v>Blank</c:v>
                </c:pt>
              </c:strCache>
            </c:strRef>
          </c:cat>
          <c:val>
            <c:numRef>
              <c:f>'Scala - ansia'!$W$29:$AA$29</c:f>
              <c:numCache>
                <c:formatCode>0%</c:formatCode>
                <c:ptCount val="5"/>
                <c:pt idx="0">
                  <c:v>0.12195121951219512</c:v>
                </c:pt>
                <c:pt idx="1">
                  <c:v>8.1300813008130079E-2</c:v>
                </c:pt>
                <c:pt idx="2">
                  <c:v>4.065040650406504E-2</c:v>
                </c:pt>
                <c:pt idx="3">
                  <c:v>2.4390243902439025E-2</c:v>
                </c:pt>
                <c:pt idx="4">
                  <c:v>0.73170731707317072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A2C-4ACA-B24C-683A7A3D42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4 -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ansia'!$AD$29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33-4AFD-B2F8-64E0426CEB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33-4AFD-B2F8-64E0426CEB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533-4AFD-B2F8-64E0426CEB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533-4AFD-B2F8-64E0426CEB9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533-4AFD-B2F8-64E0426CEB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ansia'!$AF$27:$AJ$27</c:f>
              <c:strCache>
                <c:ptCount val="5"/>
                <c:pt idx="0">
                  <c:v>Come ho sempre fatto</c:v>
                </c:pt>
                <c:pt idx="1">
                  <c:v>Un po' meno di un tempo</c:v>
                </c:pt>
                <c:pt idx="2">
                  <c:v>Molto meno di un tempo</c:v>
                </c:pt>
                <c:pt idx="3">
                  <c:v>Non vi riesco affatto</c:v>
                </c:pt>
                <c:pt idx="4">
                  <c:v>Blank</c:v>
                </c:pt>
              </c:strCache>
            </c:strRef>
          </c:cat>
          <c:val>
            <c:numRef>
              <c:f>'Scala - ansia'!$AF$29:$AJ$29</c:f>
              <c:numCache>
                <c:formatCode>0%</c:formatCode>
                <c:ptCount val="5"/>
                <c:pt idx="0">
                  <c:v>0.2032520325203252</c:v>
                </c:pt>
                <c:pt idx="1">
                  <c:v>3.2520325203252036E-2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1-4029-8842-322A6918EDE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5 -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ansia'!$U$55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77-41FF-A2C3-E8DD130FAA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77-41FF-A2C3-E8DD130FAA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77-41FF-A2C3-E8DD130FAA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77-41FF-A2C3-E8DD130FAA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77-41FF-A2C3-E8DD130FAA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ansia'!$W$53:$AA$53</c:f>
              <c:strCache>
                <c:ptCount val="5"/>
                <c:pt idx="0">
                  <c:v>Solo ogni tanto</c:v>
                </c:pt>
                <c:pt idx="1">
                  <c:v>A volte, non troppo spesso</c:v>
                </c:pt>
                <c:pt idx="2">
                  <c:v>Spesso</c:v>
                </c:pt>
                <c:pt idx="3">
                  <c:v>Molto spesso</c:v>
                </c:pt>
                <c:pt idx="4">
                  <c:v>Blank</c:v>
                </c:pt>
              </c:strCache>
            </c:strRef>
          </c:cat>
          <c:val>
            <c:numRef>
              <c:f>'Scala - ansia'!$W$55:$AA$55</c:f>
              <c:numCache>
                <c:formatCode>0%</c:formatCode>
                <c:ptCount val="5"/>
                <c:pt idx="0">
                  <c:v>0.14634146341463414</c:v>
                </c:pt>
                <c:pt idx="1">
                  <c:v>8.943089430894309E-2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B-4180-8C29-62FB9071987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6 -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ansia'!$AD$55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F7-46F2-9B36-4D587ABB20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F7-46F2-9B36-4D587ABB20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F7-46F2-9B36-4D587ABB20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F7-46F2-9B36-4D587ABB20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F7-46F2-9B36-4D587ABB20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ansia'!$AF$53:$AJ$53</c:f>
              <c:strCache>
                <c:ptCount val="5"/>
                <c:pt idx="0">
                  <c:v>Quasi sempre</c:v>
                </c:pt>
                <c:pt idx="1">
                  <c:v>Qualche volta</c:v>
                </c:pt>
                <c:pt idx="2">
                  <c:v>Raramente</c:v>
                </c:pt>
                <c:pt idx="3">
                  <c:v>Mai</c:v>
                </c:pt>
                <c:pt idx="4">
                  <c:v>Blank</c:v>
                </c:pt>
              </c:strCache>
            </c:strRef>
          </c:cat>
          <c:val>
            <c:numRef>
              <c:f>'Scala - ansia'!$AF$55:$AJ$55</c:f>
              <c:numCache>
                <c:formatCode>0%</c:formatCode>
                <c:ptCount val="5"/>
                <c:pt idx="0">
                  <c:v>0.16260162601626016</c:v>
                </c:pt>
                <c:pt idx="1">
                  <c:v>7.3170731707317069E-2</c:v>
                </c:pt>
                <c:pt idx="2">
                  <c:v>3.2520325203252036E-2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E-4D04-9E4E-550BAB290F6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7 -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ansia'!$U$81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01-42F8-9FA8-B2E9FEB6EE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01-42F8-9FA8-B2E9FEB6EE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01-42F8-9FA8-B2E9FEB6EE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501-42F8-9FA8-B2E9FEB6EE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501-42F8-9FA8-B2E9FEB6EE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ansia'!$W$79:$AA$79</c:f>
              <c:strCache>
                <c:ptCount val="5"/>
                <c:pt idx="0">
                  <c:v>Sempre</c:v>
                </c:pt>
                <c:pt idx="1">
                  <c:v>Spesso</c:v>
                </c:pt>
                <c:pt idx="2">
                  <c:v>Qualche volta</c:v>
                </c:pt>
                <c:pt idx="3">
                  <c:v>Mai</c:v>
                </c:pt>
                <c:pt idx="4">
                  <c:v>Blank</c:v>
                </c:pt>
              </c:strCache>
            </c:strRef>
          </c:cat>
          <c:val>
            <c:numRef>
              <c:f>'Scala - ansia'!$W$81:$AA$81</c:f>
              <c:numCache>
                <c:formatCode>0%</c:formatCode>
                <c:ptCount val="5"/>
                <c:pt idx="0">
                  <c:v>0.15447154471544716</c:v>
                </c:pt>
                <c:pt idx="1">
                  <c:v>5.6910569105691054E-2</c:v>
                </c:pt>
                <c:pt idx="2">
                  <c:v>4.065040650406504E-2</c:v>
                </c:pt>
                <c:pt idx="3">
                  <c:v>1.6260162601626018E-2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7-4036-9527-A4E62E8A3E8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8 -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ansia'!$AD$81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B6-4E3E-8F60-39A0D49B50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B6-4E3E-8F60-39A0D49B50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B6-4E3E-8F60-39A0D49B50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B6-4E3E-8F60-39A0D49B50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0B6-4E3E-8F60-39A0D49B50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ansia'!$AF$79:$AJ$79</c:f>
              <c:strCache>
                <c:ptCount val="5"/>
                <c:pt idx="0">
                  <c:v>Mai</c:v>
                </c:pt>
                <c:pt idx="1">
                  <c:v>Qualche volta</c:v>
                </c:pt>
                <c:pt idx="2">
                  <c:v>Molto spesso</c:v>
                </c:pt>
                <c:pt idx="3">
                  <c:v>Quasi sempre</c:v>
                </c:pt>
                <c:pt idx="4">
                  <c:v>Blank</c:v>
                </c:pt>
              </c:strCache>
            </c:strRef>
          </c:cat>
          <c:val>
            <c:numRef>
              <c:f>'Scala - ansia'!$AF$81:$AJ$81</c:f>
              <c:numCache>
                <c:formatCode>0%</c:formatCode>
                <c:ptCount val="5"/>
                <c:pt idx="0">
                  <c:v>8.943089430894309E-2</c:v>
                </c:pt>
                <c:pt idx="1">
                  <c:v>0.12195121951219512</c:v>
                </c:pt>
                <c:pt idx="2">
                  <c:v>4.878048780487805E-2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6-4150-BF61-E217721A9C3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9 -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ansia'!$U$107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40-478A-836F-1D505C0D06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40-478A-836F-1D505C0D06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40-478A-836F-1D505C0D06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40-478A-836F-1D505C0D060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40-478A-836F-1D505C0D06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ansia'!$W$105:$AA$105</c:f>
              <c:strCache>
                <c:ptCount val="5"/>
                <c:pt idx="0">
                  <c:v>Mai</c:v>
                </c:pt>
                <c:pt idx="1">
                  <c:v>Qualche volta</c:v>
                </c:pt>
                <c:pt idx="2">
                  <c:v>Abbastanza spesso</c:v>
                </c:pt>
                <c:pt idx="3">
                  <c:v>Molto spesso</c:v>
                </c:pt>
                <c:pt idx="4">
                  <c:v>Blank</c:v>
                </c:pt>
              </c:strCache>
            </c:strRef>
          </c:cat>
          <c:val>
            <c:numRef>
              <c:f>'Scala - ansia'!$W$107:$AA$107</c:f>
              <c:numCache>
                <c:formatCode>0%</c:formatCode>
                <c:ptCount val="5"/>
                <c:pt idx="0">
                  <c:v>0.22764227642276422</c:v>
                </c:pt>
                <c:pt idx="1">
                  <c:v>2.4390243902439025E-2</c:v>
                </c:pt>
                <c:pt idx="2">
                  <c:v>8.130081300813009E-3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B-4727-8DF8-E64AE3152AD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10 -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ansia'!$AD$107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AC-4297-818B-A239ABB27B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AC-4297-818B-A239ABB27B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AC-4297-818B-A239ABB27B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AC-4297-818B-A239ABB27B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AAC-4297-818B-A239ABB27B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ansia'!$AF$105:$AJ$105</c:f>
              <c:strCache>
                <c:ptCount val="5"/>
                <c:pt idx="0">
                  <c:v>Me ne curo come al solito</c:v>
                </c:pt>
                <c:pt idx="1">
                  <c:v>Forse me ne curo di meno</c:v>
                </c:pt>
                <c:pt idx="2">
                  <c:v>Non me ne curo abbastanza</c:v>
                </c:pt>
                <c:pt idx="3">
                  <c:v>Completamente</c:v>
                </c:pt>
                <c:pt idx="4">
                  <c:v>Blank</c:v>
                </c:pt>
              </c:strCache>
            </c:strRef>
          </c:cat>
          <c:val>
            <c:numRef>
              <c:f>'Scala - ansia'!$AF$107:$AJ$107</c:f>
              <c:numCache>
                <c:formatCode>0%</c:formatCode>
                <c:ptCount val="5"/>
                <c:pt idx="0">
                  <c:v>0.1951219512195122</c:v>
                </c:pt>
                <c:pt idx="1">
                  <c:v>4.065040650406504E-2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F-46FB-A4F1-F0FD0ECF5A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11 -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ansia'!$U$133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B50-4DB3-88B2-DB7573AC86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50-4DB3-88B2-DB7573AC86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B50-4DB3-88B2-DB7573AC86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B50-4DB3-88B2-DB7573AC86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B50-4DB3-88B2-DB7573AC86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ansia'!$W$131:$AA$131</c:f>
              <c:strCache>
                <c:ptCount val="5"/>
                <c:pt idx="0">
                  <c:v>Per niente</c:v>
                </c:pt>
                <c:pt idx="1">
                  <c:v>Poco</c:v>
                </c:pt>
                <c:pt idx="2">
                  <c:v>Abbastanza</c:v>
                </c:pt>
                <c:pt idx="3">
                  <c:v>Moltissimo</c:v>
                </c:pt>
                <c:pt idx="4">
                  <c:v>Blank</c:v>
                </c:pt>
              </c:strCache>
            </c:strRef>
          </c:cat>
          <c:val>
            <c:numRef>
              <c:f>'Scala - ansia'!$W$133:$AA$133</c:f>
              <c:numCache>
                <c:formatCode>0%</c:formatCode>
                <c:ptCount val="5"/>
                <c:pt idx="0">
                  <c:v>0.15447154471544716</c:v>
                </c:pt>
                <c:pt idx="1">
                  <c:v>4.878048780487805E-2</c:v>
                </c:pt>
                <c:pt idx="2">
                  <c:v>3.2520325203252036E-2</c:v>
                </c:pt>
                <c:pt idx="3">
                  <c:v>3.2520325203252036E-2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4-4570-ACD8-B5F64516C6D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12 -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ansia'!$AD$133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9A-47CD-8DC6-D74A2880DD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9A-47CD-8DC6-D74A2880DD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9A-47CD-8DC6-D74A2880DD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9A-47CD-8DC6-D74A2880DD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9A-47CD-8DC6-D74A2880DD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ansia'!$AF$131:$AJ$131</c:f>
              <c:strCache>
                <c:ptCount val="5"/>
                <c:pt idx="0">
                  <c:v>Come ho sempre fatto</c:v>
                </c:pt>
                <c:pt idx="1">
                  <c:v>Un po' meno di un tempo</c:v>
                </c:pt>
                <c:pt idx="2">
                  <c:v>Molto meno di un tempo</c:v>
                </c:pt>
                <c:pt idx="3">
                  <c:v>Quasi per niente</c:v>
                </c:pt>
                <c:pt idx="4">
                  <c:v>Blank</c:v>
                </c:pt>
              </c:strCache>
            </c:strRef>
          </c:cat>
          <c:val>
            <c:numRef>
              <c:f>'Scala - ansia'!$AF$133:$AJ$133</c:f>
              <c:numCache>
                <c:formatCode>0%</c:formatCode>
                <c:ptCount val="5"/>
                <c:pt idx="0">
                  <c:v>0.2032520325203252</c:v>
                </c:pt>
                <c:pt idx="1">
                  <c:v>4.065040650406504E-2</c:v>
                </c:pt>
                <c:pt idx="2">
                  <c:v>2.4390243902439025E-2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3-4D2F-BB4A-266D1997DB2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13 -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ansia'!$U$159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FA-4058-8284-E8B538D211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FA-4058-8284-E8B538D211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FA-4058-8284-E8B538D211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FA-4058-8284-E8B538D211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FA-4058-8284-E8B538D211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ansia'!$W$157:$AA$157</c:f>
              <c:strCache>
                <c:ptCount val="5"/>
                <c:pt idx="0">
                  <c:v>Mai</c:v>
                </c:pt>
                <c:pt idx="1">
                  <c:v>Non molto spesso</c:v>
                </c:pt>
                <c:pt idx="2">
                  <c:v>Abbastanza spesso</c:v>
                </c:pt>
                <c:pt idx="3">
                  <c:v>Molto spesso</c:v>
                </c:pt>
                <c:pt idx="4">
                  <c:v>Blank</c:v>
                </c:pt>
              </c:strCache>
            </c:strRef>
          </c:cat>
          <c:val>
            <c:numRef>
              <c:f>'Scala - ansia'!$W$159:$AA$159</c:f>
              <c:numCache>
                <c:formatCode>0%</c:formatCode>
                <c:ptCount val="5"/>
                <c:pt idx="0">
                  <c:v>0.24390243902439024</c:v>
                </c:pt>
                <c:pt idx="1">
                  <c:v>2.4390243902439025E-2</c:v>
                </c:pt>
                <c:pt idx="2">
                  <c:v>0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0-49FE-960C-845F5332F63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14 -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ansia'!$AD$159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6A-47AE-95CC-BA8BA6FA9E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6A-47AE-95CC-BA8BA6FA9E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D6A-47AE-95CC-BA8BA6FA9E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D6A-47AE-95CC-BA8BA6FA9E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D6A-47AE-95CC-BA8BA6FA9E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ansia'!$AF$157:$AJ$157</c:f>
              <c:strCache>
                <c:ptCount val="5"/>
                <c:pt idx="0">
                  <c:v>Spesso</c:v>
                </c:pt>
                <c:pt idx="1">
                  <c:v>Qualche volta</c:v>
                </c:pt>
                <c:pt idx="2">
                  <c:v>Non spesso</c:v>
                </c:pt>
                <c:pt idx="3">
                  <c:v>Molto raramente</c:v>
                </c:pt>
                <c:pt idx="4">
                  <c:v>Blank</c:v>
                </c:pt>
              </c:strCache>
            </c:strRef>
          </c:cat>
          <c:val>
            <c:numRef>
              <c:f>'Scala - ansia'!$AF$159:$AJ$159</c:f>
              <c:numCache>
                <c:formatCode>0%</c:formatCode>
                <c:ptCount val="5"/>
                <c:pt idx="0">
                  <c:v>0.18699186991869918</c:v>
                </c:pt>
                <c:pt idx="1">
                  <c:v>4.878048780487805E-2</c:v>
                </c:pt>
                <c:pt idx="2">
                  <c:v>2.4390243902439025E-2</c:v>
                </c:pt>
                <c:pt idx="3">
                  <c:v>8.130081300813009E-3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1-4105-BF8F-064CB3027F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Ansia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ansia'!$U$186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68-4C2D-A47C-DACD0C9CB0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68-4C2D-A47C-DACD0C9CB0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68-4C2D-A47C-DACD0C9CB0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68-4C2D-A47C-DACD0C9CB0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68-4C2D-A47C-DACD0C9CB0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ansia'!$W$184:$AA$184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Blank</c:v>
                </c:pt>
              </c:strCache>
            </c:strRef>
          </c:cat>
          <c:val>
            <c:numRef>
              <c:f>'Scala - ansia'!$W$186:$AA$186</c:f>
              <c:numCache>
                <c:formatCode>0%</c:formatCode>
                <c:ptCount val="5"/>
                <c:pt idx="0">
                  <c:v>0.21951219512195122</c:v>
                </c:pt>
                <c:pt idx="1">
                  <c:v>2.4390243902439025E-2</c:v>
                </c:pt>
                <c:pt idx="2">
                  <c:v>2.4390243902439025E-2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4-4320-AEC9-9A624AAB829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Depressione - Totale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'Scala - ansia'!$AD$186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8D-45F4-A1E1-13D6107DB1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8D-45F4-A1E1-13D6107DB1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8D-45F4-A1E1-13D6107DB1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8D-45F4-A1E1-13D6107DB1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8D-45F4-A1E1-13D6107DB1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'Scala - ansia'!$AF$184:$AJ$184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Blank</c:v>
                </c:pt>
              </c:strCache>
            </c:strRef>
          </c:cat>
          <c:val>
            <c:numRef>
              <c:f>'Scala - ansia'!$AF$186:$AJ$186</c:f>
              <c:numCache>
                <c:formatCode>0%</c:formatCode>
                <c:ptCount val="5"/>
                <c:pt idx="0">
                  <c:v>0.22764227642276422</c:v>
                </c:pt>
                <c:pt idx="1">
                  <c:v>8.130081300813009E-3</c:v>
                </c:pt>
                <c:pt idx="2">
                  <c:v>3.2520325203252036E-2</c:v>
                </c:pt>
                <c:pt idx="3">
                  <c:v>0</c:v>
                </c:pt>
                <c:pt idx="4">
                  <c:v>0.73170731707317072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9-453F-8033-C5A12EBC013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DURATA RIABILITAZIONE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'Data fine riabilitazione'!$A$2:$A$124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'Data fine riabilitazione'!$C$2:$C$124</c:f>
              <c:numCache>
                <c:formatCode>General</c:formatCode>
                <c:ptCount val="123"/>
                <c:pt idx="0">
                  <c:v>16</c:v>
                </c:pt>
                <c:pt idx="1">
                  <c:v>35</c:v>
                </c:pt>
                <c:pt idx="2">
                  <c:v>55</c:v>
                </c:pt>
                <c:pt idx="3">
                  <c:v>21</c:v>
                </c:pt>
                <c:pt idx="4">
                  <c:v>16</c:v>
                </c:pt>
                <c:pt idx="5">
                  <c:v>20</c:v>
                </c:pt>
                <c:pt idx="6">
                  <c:v>16</c:v>
                </c:pt>
                <c:pt idx="7">
                  <c:v>2</c:v>
                </c:pt>
                <c:pt idx="8">
                  <c:v>27</c:v>
                </c:pt>
                <c:pt idx="10">
                  <c:v>30</c:v>
                </c:pt>
                <c:pt idx="11">
                  <c:v>34</c:v>
                </c:pt>
                <c:pt idx="12">
                  <c:v>29</c:v>
                </c:pt>
                <c:pt idx="13">
                  <c:v>21</c:v>
                </c:pt>
                <c:pt idx="14">
                  <c:v>33</c:v>
                </c:pt>
                <c:pt idx="15">
                  <c:v>14</c:v>
                </c:pt>
                <c:pt idx="16">
                  <c:v>#N/A</c:v>
                </c:pt>
                <c:pt idx="17">
                  <c:v>14</c:v>
                </c:pt>
                <c:pt idx="18">
                  <c:v>27</c:v>
                </c:pt>
                <c:pt idx="19">
                  <c:v>17</c:v>
                </c:pt>
                <c:pt idx="20">
                  <c:v>32</c:v>
                </c:pt>
                <c:pt idx="21">
                  <c:v>14</c:v>
                </c:pt>
                <c:pt idx="22">
                  <c:v>19</c:v>
                </c:pt>
                <c:pt idx="23">
                  <c:v>22</c:v>
                </c:pt>
                <c:pt idx="24">
                  <c:v>98</c:v>
                </c:pt>
                <c:pt idx="25">
                  <c:v>60</c:v>
                </c:pt>
                <c:pt idx="26">
                  <c:v>24</c:v>
                </c:pt>
                <c:pt idx="27">
                  <c:v>23</c:v>
                </c:pt>
                <c:pt idx="28">
                  <c:v>15</c:v>
                </c:pt>
                <c:pt idx="29">
                  <c:v>47</c:v>
                </c:pt>
                <c:pt idx="30">
                  <c:v>17</c:v>
                </c:pt>
                <c:pt idx="31">
                  <c:v>18</c:v>
                </c:pt>
                <c:pt idx="32">
                  <c:v>98</c:v>
                </c:pt>
                <c:pt idx="33">
                  <c:v>18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21</c:v>
                </c:pt>
                <c:pt idx="38">
                  <c:v>25</c:v>
                </c:pt>
                <c:pt idx="39">
                  <c:v>#N/A</c:v>
                </c:pt>
                <c:pt idx="40">
                  <c:v>11</c:v>
                </c:pt>
                <c:pt idx="41">
                  <c:v>101</c:v>
                </c:pt>
                <c:pt idx="42">
                  <c:v>51</c:v>
                </c:pt>
                <c:pt idx="43">
                  <c:v>17</c:v>
                </c:pt>
                <c:pt idx="44">
                  <c:v>46</c:v>
                </c:pt>
                <c:pt idx="45">
                  <c:v>20</c:v>
                </c:pt>
                <c:pt idx="46">
                  <c:v>5</c:v>
                </c:pt>
                <c:pt idx="47">
                  <c:v>38</c:v>
                </c:pt>
                <c:pt idx="48">
                  <c:v>28</c:v>
                </c:pt>
                <c:pt idx="49">
                  <c:v>34</c:v>
                </c:pt>
                <c:pt idx="50">
                  <c:v>15</c:v>
                </c:pt>
                <c:pt idx="51">
                  <c:v>17</c:v>
                </c:pt>
                <c:pt idx="52">
                  <c:v>21</c:v>
                </c:pt>
                <c:pt idx="53">
                  <c:v>22</c:v>
                </c:pt>
                <c:pt idx="55">
                  <c:v>22</c:v>
                </c:pt>
                <c:pt idx="56">
                  <c:v>0</c:v>
                </c:pt>
                <c:pt idx="57">
                  <c:v>18</c:v>
                </c:pt>
                <c:pt idx="58">
                  <c:v>#N/A</c:v>
                </c:pt>
                <c:pt idx="59">
                  <c:v>18</c:v>
                </c:pt>
                <c:pt idx="60">
                  <c:v>0</c:v>
                </c:pt>
                <c:pt idx="61">
                  <c:v>15</c:v>
                </c:pt>
                <c:pt idx="62">
                  <c:v>27</c:v>
                </c:pt>
                <c:pt idx="63">
                  <c:v>25</c:v>
                </c:pt>
                <c:pt idx="64">
                  <c:v>92</c:v>
                </c:pt>
                <c:pt idx="65">
                  <c:v>37</c:v>
                </c:pt>
                <c:pt idx="66">
                  <c:v>34</c:v>
                </c:pt>
                <c:pt idx="67">
                  <c:v>20</c:v>
                </c:pt>
                <c:pt idx="68">
                  <c:v>#N/A</c:v>
                </c:pt>
                <c:pt idx="69">
                  <c:v>#N/A</c:v>
                </c:pt>
                <c:pt idx="70">
                  <c:v>17</c:v>
                </c:pt>
                <c:pt idx="71">
                  <c:v>#N/A</c:v>
                </c:pt>
                <c:pt idx="72">
                  <c:v>29</c:v>
                </c:pt>
                <c:pt idx="73">
                  <c:v>16</c:v>
                </c:pt>
                <c:pt idx="74">
                  <c:v>14</c:v>
                </c:pt>
                <c:pt idx="75">
                  <c:v>22</c:v>
                </c:pt>
                <c:pt idx="76">
                  <c:v>20</c:v>
                </c:pt>
                <c:pt idx="77">
                  <c:v>#N/A</c:v>
                </c:pt>
                <c:pt idx="78">
                  <c:v>21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16</c:v>
                </c:pt>
                <c:pt idx="83">
                  <c:v>#N/A</c:v>
                </c:pt>
                <c:pt idx="84">
                  <c:v>#N/A</c:v>
                </c:pt>
                <c:pt idx="85">
                  <c:v>20</c:v>
                </c:pt>
                <c:pt idx="86">
                  <c:v>56</c:v>
                </c:pt>
                <c:pt idx="87">
                  <c:v>#N/A</c:v>
                </c:pt>
                <c:pt idx="88">
                  <c:v>24</c:v>
                </c:pt>
                <c:pt idx="89">
                  <c:v>14</c:v>
                </c:pt>
                <c:pt idx="90">
                  <c:v>13</c:v>
                </c:pt>
                <c:pt idx="91">
                  <c:v>15</c:v>
                </c:pt>
                <c:pt idx="92">
                  <c:v>0</c:v>
                </c:pt>
                <c:pt idx="93">
                  <c:v>#N/A</c:v>
                </c:pt>
                <c:pt idx="94">
                  <c:v>19</c:v>
                </c:pt>
                <c:pt idx="95">
                  <c:v>21</c:v>
                </c:pt>
                <c:pt idx="96">
                  <c:v>#N/A</c:v>
                </c:pt>
                <c:pt idx="97">
                  <c:v>30</c:v>
                </c:pt>
                <c:pt idx="98">
                  <c:v>#N/A</c:v>
                </c:pt>
                <c:pt idx="99">
                  <c:v>#N/A</c:v>
                </c:pt>
                <c:pt idx="100">
                  <c:v>28</c:v>
                </c:pt>
                <c:pt idx="101">
                  <c:v>50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16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21</c:v>
                </c:pt>
                <c:pt idx="118">
                  <c:v>28</c:v>
                </c:pt>
                <c:pt idx="119">
                  <c:v>#N/A</c:v>
                </c:pt>
                <c:pt idx="120">
                  <c:v>27</c:v>
                </c:pt>
                <c:pt idx="121">
                  <c:v>31</c:v>
                </c:pt>
                <c:pt idx="122">
                  <c:v>#N/A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BCE-4E34-9CF9-25D7F51F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7863952"/>
        <c:axId val="167862992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fine riabilitazione'!$A$2:$A$124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cat>
          <c:val>
            <c:numRef>
              <c:f>'Data fine riabilitazione'!$D$2:$D$124</c:f>
              <c:numCache>
                <c:formatCode>0</c:formatCode>
                <c:ptCount val="123"/>
                <c:pt idx="0">
                  <c:v>26.670454545454547</c:v>
                </c:pt>
                <c:pt idx="1">
                  <c:v>26.670454545454547</c:v>
                </c:pt>
                <c:pt idx="2">
                  <c:v>26.670454545454547</c:v>
                </c:pt>
                <c:pt idx="3">
                  <c:v>26.670454545454547</c:v>
                </c:pt>
                <c:pt idx="4">
                  <c:v>26.670454545454547</c:v>
                </c:pt>
                <c:pt idx="5">
                  <c:v>26.670454545454547</c:v>
                </c:pt>
                <c:pt idx="6">
                  <c:v>26.670454545454547</c:v>
                </c:pt>
                <c:pt idx="7">
                  <c:v>26.670454545454547</c:v>
                </c:pt>
                <c:pt idx="8">
                  <c:v>26.670454545454547</c:v>
                </c:pt>
                <c:pt idx="9">
                  <c:v>26.670454545454547</c:v>
                </c:pt>
                <c:pt idx="10">
                  <c:v>26.670454545454547</c:v>
                </c:pt>
                <c:pt idx="11">
                  <c:v>26.670454545454547</c:v>
                </c:pt>
                <c:pt idx="12">
                  <c:v>26.670454545454547</c:v>
                </c:pt>
                <c:pt idx="13">
                  <c:v>26.670454545454547</c:v>
                </c:pt>
                <c:pt idx="14">
                  <c:v>26.670454545454547</c:v>
                </c:pt>
                <c:pt idx="15">
                  <c:v>26.670454545454547</c:v>
                </c:pt>
                <c:pt idx="16">
                  <c:v>26.670454545454547</c:v>
                </c:pt>
                <c:pt idx="17">
                  <c:v>26.670454545454547</c:v>
                </c:pt>
                <c:pt idx="18">
                  <c:v>26.670454545454547</c:v>
                </c:pt>
                <c:pt idx="19">
                  <c:v>26.670454545454547</c:v>
                </c:pt>
                <c:pt idx="20">
                  <c:v>26.670454545454547</c:v>
                </c:pt>
                <c:pt idx="21">
                  <c:v>26.670454545454547</c:v>
                </c:pt>
                <c:pt idx="22">
                  <c:v>26.670454545454547</c:v>
                </c:pt>
                <c:pt idx="23">
                  <c:v>26.670454545454547</c:v>
                </c:pt>
                <c:pt idx="24">
                  <c:v>26.670454545454547</c:v>
                </c:pt>
                <c:pt idx="25">
                  <c:v>26.670454545454547</c:v>
                </c:pt>
                <c:pt idx="26">
                  <c:v>26.670454545454547</c:v>
                </c:pt>
                <c:pt idx="27">
                  <c:v>26.670454545454547</c:v>
                </c:pt>
                <c:pt idx="28">
                  <c:v>26.670454545454547</c:v>
                </c:pt>
                <c:pt idx="29">
                  <c:v>26.670454545454547</c:v>
                </c:pt>
                <c:pt idx="30">
                  <c:v>26.670454545454547</c:v>
                </c:pt>
                <c:pt idx="31">
                  <c:v>26.670454545454547</c:v>
                </c:pt>
                <c:pt idx="32">
                  <c:v>26.670454545454547</c:v>
                </c:pt>
                <c:pt idx="33">
                  <c:v>26.670454545454547</c:v>
                </c:pt>
                <c:pt idx="34">
                  <c:v>26.670454545454547</c:v>
                </c:pt>
                <c:pt idx="35">
                  <c:v>26.670454545454547</c:v>
                </c:pt>
                <c:pt idx="36">
                  <c:v>26.670454545454547</c:v>
                </c:pt>
                <c:pt idx="37">
                  <c:v>26.670454545454547</c:v>
                </c:pt>
                <c:pt idx="38">
                  <c:v>26.670454545454547</c:v>
                </c:pt>
                <c:pt idx="39">
                  <c:v>26.670454545454547</c:v>
                </c:pt>
                <c:pt idx="40">
                  <c:v>26.670454545454547</c:v>
                </c:pt>
                <c:pt idx="41">
                  <c:v>26.670454545454547</c:v>
                </c:pt>
                <c:pt idx="42">
                  <c:v>26.670454545454547</c:v>
                </c:pt>
                <c:pt idx="43">
                  <c:v>26.670454545454547</c:v>
                </c:pt>
                <c:pt idx="44">
                  <c:v>26.670454545454547</c:v>
                </c:pt>
                <c:pt idx="45">
                  <c:v>26.670454545454547</c:v>
                </c:pt>
                <c:pt idx="46">
                  <c:v>26.670454545454547</c:v>
                </c:pt>
                <c:pt idx="47">
                  <c:v>26.670454545454547</c:v>
                </c:pt>
                <c:pt idx="48">
                  <c:v>26.670454545454547</c:v>
                </c:pt>
                <c:pt idx="49">
                  <c:v>26.670454545454547</c:v>
                </c:pt>
                <c:pt idx="50">
                  <c:v>26.670454545454547</c:v>
                </c:pt>
                <c:pt idx="51">
                  <c:v>26.670454545454547</c:v>
                </c:pt>
                <c:pt idx="52">
                  <c:v>26.670454545454547</c:v>
                </c:pt>
                <c:pt idx="53">
                  <c:v>26.670454545454547</c:v>
                </c:pt>
                <c:pt idx="54">
                  <c:v>26.670454545454547</c:v>
                </c:pt>
                <c:pt idx="55">
                  <c:v>26.670454545454547</c:v>
                </c:pt>
                <c:pt idx="56">
                  <c:v>26.670454545454547</c:v>
                </c:pt>
                <c:pt idx="57">
                  <c:v>26.670454545454547</c:v>
                </c:pt>
                <c:pt idx="58">
                  <c:v>26.670454545454547</c:v>
                </c:pt>
                <c:pt idx="59">
                  <c:v>26.670454545454547</c:v>
                </c:pt>
                <c:pt idx="60">
                  <c:v>26.670454545454547</c:v>
                </c:pt>
                <c:pt idx="61">
                  <c:v>26.670454545454547</c:v>
                </c:pt>
                <c:pt idx="62">
                  <c:v>26.670454545454547</c:v>
                </c:pt>
                <c:pt idx="63">
                  <c:v>26.670454545454547</c:v>
                </c:pt>
                <c:pt idx="64">
                  <c:v>26.670454545454547</c:v>
                </c:pt>
                <c:pt idx="65">
                  <c:v>26.670454545454547</c:v>
                </c:pt>
                <c:pt idx="66">
                  <c:v>26.670454545454547</c:v>
                </c:pt>
                <c:pt idx="67">
                  <c:v>26.670454545454547</c:v>
                </c:pt>
                <c:pt idx="68">
                  <c:v>26.670454545454547</c:v>
                </c:pt>
                <c:pt idx="69">
                  <c:v>26.670454545454547</c:v>
                </c:pt>
                <c:pt idx="70">
                  <c:v>26.670454545454547</c:v>
                </c:pt>
                <c:pt idx="71">
                  <c:v>26.670454545454547</c:v>
                </c:pt>
                <c:pt idx="72">
                  <c:v>26.670454545454547</c:v>
                </c:pt>
                <c:pt idx="73">
                  <c:v>26.670454545454547</c:v>
                </c:pt>
                <c:pt idx="74">
                  <c:v>26.670454545454547</c:v>
                </c:pt>
                <c:pt idx="75">
                  <c:v>26.670454545454547</c:v>
                </c:pt>
                <c:pt idx="76">
                  <c:v>26.670454545454547</c:v>
                </c:pt>
                <c:pt idx="77">
                  <c:v>26.670454545454547</c:v>
                </c:pt>
                <c:pt idx="78">
                  <c:v>26.670454545454547</c:v>
                </c:pt>
                <c:pt idx="79">
                  <c:v>26.670454545454547</c:v>
                </c:pt>
                <c:pt idx="80">
                  <c:v>26.670454545454547</c:v>
                </c:pt>
                <c:pt idx="81">
                  <c:v>26.670454545454547</c:v>
                </c:pt>
                <c:pt idx="82">
                  <c:v>26.670454545454547</c:v>
                </c:pt>
                <c:pt idx="83">
                  <c:v>26.670454545454547</c:v>
                </c:pt>
                <c:pt idx="84">
                  <c:v>26.670454545454547</c:v>
                </c:pt>
                <c:pt idx="85">
                  <c:v>26.670454545454547</c:v>
                </c:pt>
                <c:pt idx="86">
                  <c:v>26.670454545454547</c:v>
                </c:pt>
                <c:pt idx="87">
                  <c:v>26.670454545454547</c:v>
                </c:pt>
                <c:pt idx="88">
                  <c:v>26.670454545454547</c:v>
                </c:pt>
                <c:pt idx="89">
                  <c:v>26.670454545454547</c:v>
                </c:pt>
                <c:pt idx="90">
                  <c:v>26.670454545454547</c:v>
                </c:pt>
                <c:pt idx="91">
                  <c:v>26.670454545454547</c:v>
                </c:pt>
                <c:pt idx="92">
                  <c:v>26.670454545454547</c:v>
                </c:pt>
                <c:pt idx="93">
                  <c:v>26.670454545454547</c:v>
                </c:pt>
                <c:pt idx="94">
                  <c:v>26.670454545454547</c:v>
                </c:pt>
                <c:pt idx="95">
                  <c:v>26.670454545454547</c:v>
                </c:pt>
                <c:pt idx="96">
                  <c:v>26.670454545454547</c:v>
                </c:pt>
                <c:pt idx="97">
                  <c:v>26.670454545454547</c:v>
                </c:pt>
                <c:pt idx="98">
                  <c:v>26.670454545454547</c:v>
                </c:pt>
                <c:pt idx="99">
                  <c:v>26.670454545454547</c:v>
                </c:pt>
                <c:pt idx="100">
                  <c:v>26.670454545454547</c:v>
                </c:pt>
                <c:pt idx="101">
                  <c:v>26.670454545454547</c:v>
                </c:pt>
                <c:pt idx="102">
                  <c:v>26.670454545454547</c:v>
                </c:pt>
                <c:pt idx="103">
                  <c:v>26.670454545454547</c:v>
                </c:pt>
                <c:pt idx="104">
                  <c:v>26.670454545454547</c:v>
                </c:pt>
                <c:pt idx="105">
                  <c:v>26.670454545454547</c:v>
                </c:pt>
                <c:pt idx="106">
                  <c:v>26.670454545454547</c:v>
                </c:pt>
                <c:pt idx="107">
                  <c:v>26.670454545454547</c:v>
                </c:pt>
                <c:pt idx="108">
                  <c:v>26.670454545454547</c:v>
                </c:pt>
                <c:pt idx="109">
                  <c:v>26.670454545454547</c:v>
                </c:pt>
                <c:pt idx="110">
                  <c:v>26.670454545454547</c:v>
                </c:pt>
                <c:pt idx="111">
                  <c:v>26.670454545454547</c:v>
                </c:pt>
                <c:pt idx="112">
                  <c:v>26.670454545454547</c:v>
                </c:pt>
                <c:pt idx="113">
                  <c:v>26.670454545454547</c:v>
                </c:pt>
                <c:pt idx="114">
                  <c:v>26.670454545454547</c:v>
                </c:pt>
                <c:pt idx="115">
                  <c:v>26.670454545454547</c:v>
                </c:pt>
                <c:pt idx="116">
                  <c:v>26.670454545454547</c:v>
                </c:pt>
                <c:pt idx="117">
                  <c:v>26.670454545454547</c:v>
                </c:pt>
                <c:pt idx="118">
                  <c:v>26.670454545454547</c:v>
                </c:pt>
                <c:pt idx="119">
                  <c:v>26.670454545454547</c:v>
                </c:pt>
                <c:pt idx="120">
                  <c:v>26.670454545454547</c:v>
                </c:pt>
                <c:pt idx="121">
                  <c:v>26.670454545454547</c:v>
                </c:pt>
                <c:pt idx="122">
                  <c:v>26.670454545454547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BCE-4E34-9CF9-25D7F51F1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63952"/>
        <c:axId val="167862992"/>
      </c:lineChart>
      <c:catAx>
        <c:axId val="16786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2992"/>
        <c:crosses val="autoZero"/>
        <c:auto val="1"/>
        <c:lblAlgn val="ctr"/>
        <c:lblOffset val="100"/>
        <c:noMultiLvlLbl val="0"/>
      </c:catAx>
      <c:valAx>
        <c:axId val="1678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Durata[gg]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39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MOTIVO TERMINAZIONE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'Motivo termine'!$I$1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5B-46EB-A22B-CD0D1A0BC2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5B-46EB-A22B-CD0D1A0BC2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5B-46EB-A22B-CD0D1A0BC2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80-4D32-80A6-D624F0F7B2D8}"/>
              </c:ext>
            </c:extLst>
          </c:dPt>
          <c:dLbls>
            <c:dLbl>
              <c:idx val="3"/>
              <c:layout>
                <c:manualLayout>
                  <c:x val="2.2067955387521158E-2"/>
                  <c:y val="1.026135723758733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80-4D32-80A6-D624F0F7B2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'Motivo termine'!$G$2:$G$5</c:f>
              <c:strCache>
                <c:ptCount val="4"/>
                <c:pt idx="0">
                  <c:v>Completato</c:v>
                </c:pt>
                <c:pt idx="1">
                  <c:v>Complicanze</c:v>
                </c:pt>
                <c:pt idx="2">
                  <c:v>Interruzione volontaria</c:v>
                </c:pt>
                <c:pt idx="3">
                  <c:v>Decesso</c:v>
                </c:pt>
              </c:strCache>
            </c:strRef>
          </c:cat>
          <c:val>
            <c:numRef>
              <c:f>'Motivo termine'!$I$2:$I$5</c:f>
              <c:numCache>
                <c:formatCode>0%</c:formatCode>
                <c:ptCount val="4"/>
                <c:pt idx="0">
                  <c:v>0.92156862745098034</c:v>
                </c:pt>
                <c:pt idx="1">
                  <c:v>5.8823529411764705E-2</c:v>
                </c:pt>
                <c:pt idx="2">
                  <c:v>1.9607843137254902E-2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0-4D32-80A6-D624F0F7B2D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CLASSE NYHA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NYHA!$C$1</c:f>
              <c:strCache>
                <c:ptCount val="1"/>
                <c:pt idx="0">
                  <c:v>Classe NYHA ammissione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NYHA!$C$2:$C$124</c:f>
              <c:numCache>
                <c:formatCode>General</c:formatCode>
                <c:ptCount val="12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#N/A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#N/A</c:v>
                </c:pt>
                <c:pt idx="40">
                  <c:v>#N/A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#N/A</c:v>
                </c:pt>
                <c:pt idx="52">
                  <c:v>2</c:v>
                </c:pt>
                <c:pt idx="53">
                  <c:v>#N/A</c:v>
                </c:pt>
                <c:pt idx="54">
                  <c:v>#N/A</c:v>
                </c:pt>
                <c:pt idx="55">
                  <c:v>2</c:v>
                </c:pt>
                <c:pt idx="56">
                  <c:v>3</c:v>
                </c:pt>
                <c:pt idx="57">
                  <c:v>#N/A</c:v>
                </c:pt>
                <c:pt idx="58">
                  <c:v>#N/A</c:v>
                </c:pt>
                <c:pt idx="59">
                  <c:v>3</c:v>
                </c:pt>
                <c:pt idx="60">
                  <c:v>#N/A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#N/A</c:v>
                </c:pt>
                <c:pt idx="69">
                  <c:v>3</c:v>
                </c:pt>
                <c:pt idx="70">
                  <c:v>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2</c:v>
                </c:pt>
                <c:pt idx="76">
                  <c:v>2</c:v>
                </c:pt>
                <c:pt idx="77">
                  <c:v>#N/A</c:v>
                </c:pt>
                <c:pt idx="78">
                  <c:v>3</c:v>
                </c:pt>
                <c:pt idx="79">
                  <c:v>#N/A</c:v>
                </c:pt>
                <c:pt idx="80">
                  <c:v>#N/A</c:v>
                </c:pt>
                <c:pt idx="81">
                  <c:v>3</c:v>
                </c:pt>
                <c:pt idx="82">
                  <c:v>#N/A</c:v>
                </c:pt>
                <c:pt idx="83">
                  <c:v>#N/A</c:v>
                </c:pt>
                <c:pt idx="84">
                  <c:v>3</c:v>
                </c:pt>
                <c:pt idx="85">
                  <c:v>1</c:v>
                </c:pt>
                <c:pt idx="86">
                  <c:v>2</c:v>
                </c:pt>
                <c:pt idx="87">
                  <c:v>#N/A</c:v>
                </c:pt>
                <c:pt idx="88">
                  <c:v>#N/A</c:v>
                </c:pt>
                <c:pt idx="89">
                  <c:v>3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#N/A</c:v>
                </c:pt>
                <c:pt idx="97">
                  <c:v>3</c:v>
                </c:pt>
                <c:pt idx="98">
                  <c:v>#N/A</c:v>
                </c:pt>
                <c:pt idx="99">
                  <c:v>#N/A</c:v>
                </c:pt>
                <c:pt idx="100">
                  <c:v>4</c:v>
                </c:pt>
                <c:pt idx="101">
                  <c:v>2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2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2</c:v>
                </c:pt>
                <c:pt idx="118">
                  <c:v>2</c:v>
                </c:pt>
                <c:pt idx="119">
                  <c:v>#N/A</c:v>
                </c:pt>
                <c:pt idx="120">
                  <c:v>#N/A</c:v>
                </c:pt>
                <c:pt idx="121">
                  <c:v>2</c:v>
                </c:pt>
                <c:pt idx="1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E-40B5-839D-1922FE0A43CD}"/>
            </c:ext>
          </c:extLst>
        </c:ser>
        <c:ser>
          <c:idx val="1"/>
          <c:order val="1"/>
          <c:tx>
            <c:strRef>
              <c:f>NYHA!$E$1</c:f>
              <c:strCache>
                <c:ptCount val="1"/>
                <c:pt idx="0">
                  <c:v>Classe NYHA dimissione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NYHA!$E$2:$E$124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#N/A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#N/A</c:v>
                </c:pt>
                <c:pt idx="52">
                  <c:v>1</c:v>
                </c:pt>
                <c:pt idx="53">
                  <c:v>2</c:v>
                </c:pt>
                <c:pt idx="54">
                  <c:v>#N/A</c:v>
                </c:pt>
                <c:pt idx="55">
                  <c:v>1</c:v>
                </c:pt>
                <c:pt idx="56">
                  <c:v>3</c:v>
                </c:pt>
                <c:pt idx="57">
                  <c:v>#N/A</c:v>
                </c:pt>
                <c:pt idx="58">
                  <c:v>#N/A</c:v>
                </c:pt>
                <c:pt idx="59">
                  <c:v>3</c:v>
                </c:pt>
                <c:pt idx="60">
                  <c:v>#N/A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#N/A</c:v>
                </c:pt>
                <c:pt idx="69">
                  <c:v>#N/A</c:v>
                </c:pt>
                <c:pt idx="70">
                  <c:v>1</c:v>
                </c:pt>
                <c:pt idx="71">
                  <c:v>#N/A</c:v>
                </c:pt>
                <c:pt idx="72">
                  <c:v>2</c:v>
                </c:pt>
                <c:pt idx="73">
                  <c:v>#N/A</c:v>
                </c:pt>
                <c:pt idx="74">
                  <c:v>#N/A</c:v>
                </c:pt>
                <c:pt idx="75">
                  <c:v>1</c:v>
                </c:pt>
                <c:pt idx="76">
                  <c:v>1</c:v>
                </c:pt>
                <c:pt idx="77">
                  <c:v>#N/A</c:v>
                </c:pt>
                <c:pt idx="78">
                  <c:v>2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2</c:v>
                </c:pt>
                <c:pt idx="87">
                  <c:v>#N/A</c:v>
                </c:pt>
                <c:pt idx="88">
                  <c:v>#N/A</c:v>
                </c:pt>
                <c:pt idx="89">
                  <c:v>3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2</c:v>
                </c:pt>
                <c:pt idx="98">
                  <c:v>#N/A</c:v>
                </c:pt>
                <c:pt idx="99">
                  <c:v>#N/A</c:v>
                </c:pt>
                <c:pt idx="100">
                  <c:v>3</c:v>
                </c:pt>
                <c:pt idx="101">
                  <c:v>2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2</c:v>
                </c:pt>
                <c:pt idx="106">
                  <c:v>#N/A</c:v>
                </c:pt>
                <c:pt idx="107">
                  <c:v>2</c:v>
                </c:pt>
                <c:pt idx="108">
                  <c:v>2</c:v>
                </c:pt>
                <c:pt idx="109">
                  <c:v>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4E-40B5-839D-1922FE0A4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300656"/>
        <c:axId val="634319376"/>
      </c:barChart>
      <c:catAx>
        <c:axId val="63430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319376"/>
        <c:crosses val="autoZero"/>
        <c:auto val="1"/>
        <c:lblAlgn val="ctr"/>
        <c:lblOffset val="100"/>
        <c:noMultiLvlLbl val="0"/>
      </c:catAx>
      <c:valAx>
        <c:axId val="634319376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Classe NYHA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30065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Variazione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NYHA!$J$1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96-4CC4-991E-D42A4D656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96-4CC4-991E-D42A4D656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96-4CC4-991E-D42A4D656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96-4CC4-991E-D42A4D6560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NYHA!$H$2:$H$5</c:f>
              <c:strCache>
                <c:ptCount val="4"/>
                <c:pt idx="0">
                  <c:v>Null</c:v>
                </c:pt>
                <c:pt idx="1">
                  <c:v>Positive</c:v>
                </c:pt>
                <c:pt idx="2">
                  <c:v>Negative</c:v>
                </c:pt>
                <c:pt idx="3">
                  <c:v>Blank</c:v>
                </c:pt>
              </c:strCache>
            </c:strRef>
          </c:cat>
          <c:val>
            <c:numRef>
              <c:f>NYHA!$J$2:$J$5</c:f>
              <c:numCache>
                <c:formatCode>0%</c:formatCode>
                <c:ptCount val="4"/>
                <c:pt idx="0">
                  <c:v>0.22764227642276422</c:v>
                </c:pt>
                <c:pt idx="1">
                  <c:v>0.33333333333333331</c:v>
                </c:pt>
                <c:pt idx="2">
                  <c:v>0</c:v>
                </c:pt>
                <c:pt idx="3">
                  <c:v>0.43902439024390244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E-4F98-9EA0-3395F0294DA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RISPOSTA</a:t>
            </a:r>
            <a:r>
              <a:rPr lang="en-US" b="1" baseline="0"/>
              <a:t> %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'Avvio percorso'!$G$1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D0-4545-8DF4-A2B187898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D0-4545-8DF4-A2B1878984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D0-4545-8DF4-A2B187898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'Avvio percorso'!$E$2:$E$4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Non disponibile</c:v>
                </c:pt>
              </c:strCache>
            </c:strRef>
          </c:cat>
          <c:val>
            <c:numRef>
              <c:f>'Avvio percorso'!$G$2:$G$4</c:f>
              <c:numCache>
                <c:formatCode>0%</c:formatCode>
                <c:ptCount val="3"/>
                <c:pt idx="0">
                  <c:v>0.50406504065040647</c:v>
                </c:pt>
                <c:pt idx="1">
                  <c:v>4.878048780487805E-2</c:v>
                </c:pt>
                <c:pt idx="2">
                  <c:v>0.44715447154471544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3-4F47-AC0B-17620760962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MOTIVAZIONE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'Avvio percorso'!$O$1</c:f>
              <c:strCache>
                <c:ptCount val="1"/>
                <c:pt idx="0">
                  <c:v>Totale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0B-46DD-8845-D13DC1F429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0B-46DD-8845-D13DC1F429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0B-46DD-8845-D13DC1F429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0B-46DD-8845-D13DC1F4296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80B-46DD-8845-D13DC1F4296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'Avvio percorso'!$M$2:$M$6</c:f>
              <c:strCache>
                <c:ptCount val="5"/>
                <c:pt idx="0">
                  <c:v>Rifiuto del paziente</c:v>
                </c:pt>
                <c:pt idx="1">
                  <c:v>Barriere logistiche</c:v>
                </c:pt>
                <c:pt idx="2">
                  <c:v>Reospedalizzazione programmata</c:v>
                </c:pt>
                <c:pt idx="3">
                  <c:v>Altro</c:v>
                </c:pt>
                <c:pt idx="4">
                  <c:v>Non disponibile</c:v>
                </c:pt>
              </c:strCache>
            </c:strRef>
          </c:cat>
          <c:val>
            <c:numRef>
              <c:f>'Avvio percorso'!$O$2:$O$6</c:f>
              <c:numCache>
                <c:formatCode>0%</c:formatCode>
                <c:ptCount val="5"/>
                <c:pt idx="0">
                  <c:v>8.1300813008130079E-2</c:v>
                </c:pt>
                <c:pt idx="1">
                  <c:v>0.1951219512195122</c:v>
                </c:pt>
                <c:pt idx="2">
                  <c:v>0.15447154471544716</c:v>
                </c:pt>
                <c:pt idx="3">
                  <c:v>6.5040650406504072E-2</c:v>
                </c:pt>
                <c:pt idx="4">
                  <c:v>0.50406504065040647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F-43E8-B748-810F9BAD3E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DELTA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DELTA</a:t>
          </a:r>
        </a:p>
      </cx:txPr>
    </cx:title>
    <cx:plotArea>
      <cx:plotAreaRegion>
        <cx:series layoutId="clusteredColumn" uniqueId="{BD603386-5602-4004-B879-84F5C810D0FB}">
          <cx:tx>
            <cx:txData>
              <cx:f>_xlchart.v1.0</cx:f>
              <cx:v>Delta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-1" overflow="auto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13" Type="http://schemas.openxmlformats.org/officeDocument/2006/relationships/chart" Target="../charts/chart41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12" Type="http://schemas.openxmlformats.org/officeDocument/2006/relationships/chart" Target="../charts/chart40.xml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10" Type="http://schemas.openxmlformats.org/officeDocument/2006/relationships/chart" Target="../charts/chart38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8</xdr:row>
      <xdr:rowOff>26670</xdr:rowOff>
    </xdr:from>
    <xdr:to>
      <xdr:col>7</xdr:col>
      <xdr:colOff>502920</xdr:colOff>
      <xdr:row>26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5E588-B938-8453-8B19-46239F13C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62233</xdr:colOff>
      <xdr:row>0</xdr:row>
      <xdr:rowOff>177173</xdr:rowOff>
    </xdr:from>
    <xdr:to>
      <xdr:col>30</xdr:col>
      <xdr:colOff>97508</xdr:colOff>
      <xdr:row>23</xdr:row>
      <xdr:rowOff>96026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476612-E2BF-2C21-D2E5-382F0AF3F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44824</xdr:colOff>
      <xdr:row>1</xdr:row>
      <xdr:rowOff>44825</xdr:rowOff>
    </xdr:from>
    <xdr:to>
      <xdr:col>29</xdr:col>
      <xdr:colOff>80099</xdr:colOff>
      <xdr:row>23</xdr:row>
      <xdr:rowOff>145386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D1556F-A9A7-4A32-A84B-D819A14935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7</xdr:row>
      <xdr:rowOff>26670</xdr:rowOff>
    </xdr:from>
    <xdr:to>
      <xdr:col>7</xdr:col>
      <xdr:colOff>297180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EA1FFD-1F97-7CCC-9E9F-9EF5124CA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464820</xdr:colOff>
      <xdr:row>7</xdr:row>
      <xdr:rowOff>30480</xdr:rowOff>
    </xdr:from>
    <xdr:to>
      <xdr:col>14</xdr:col>
      <xdr:colOff>363180</xdr:colOff>
      <xdr:row>26</xdr:row>
      <xdr:rowOff>155760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154F9-335E-86D4-88FE-637241D26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22</xdr:col>
      <xdr:colOff>285526</xdr:colOff>
      <xdr:row>25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8A167E-7585-46EA-A9A0-069E6D4DE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37579</xdr:colOff>
      <xdr:row>1</xdr:row>
      <xdr:rowOff>94253</xdr:rowOff>
    </xdr:from>
    <xdr:to>
      <xdr:col>37</xdr:col>
      <xdr:colOff>579120</xdr:colOff>
      <xdr:row>27</xdr:row>
      <xdr:rowOff>125505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9514FD-94FF-1926-D34D-BA8F7DA65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30520</xdr:colOff>
      <xdr:row>34</xdr:row>
      <xdr:rowOff>23379</xdr:rowOff>
    </xdr:from>
    <xdr:to>
      <xdr:col>22</xdr:col>
      <xdr:colOff>524436</xdr:colOff>
      <xdr:row>51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6AB4B1A-7FB6-8D17-864E-6AF49581B7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69480" y="6241299"/>
              <a:ext cx="7809116" cy="32379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212034</xdr:colOff>
      <xdr:row>5</xdr:row>
      <xdr:rowOff>115957</xdr:rowOff>
    </xdr:from>
    <xdr:to>
      <xdr:col>7</xdr:col>
      <xdr:colOff>569842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BDC070-D83B-1D03-59E3-48BD535CA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86140</xdr:colOff>
      <xdr:row>5</xdr:row>
      <xdr:rowOff>122582</xdr:rowOff>
    </xdr:from>
    <xdr:to>
      <xdr:col>16</xdr:col>
      <xdr:colOff>609340</xdr:colOff>
      <xdr:row>25</xdr:row>
      <xdr:rowOff>64982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CD43D0-2F5D-D9FE-31CE-D47EC6EC8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32136</xdr:colOff>
      <xdr:row>4</xdr:row>
      <xdr:rowOff>33794</xdr:rowOff>
    </xdr:from>
    <xdr:to>
      <xdr:col>20</xdr:col>
      <xdr:colOff>441960</xdr:colOff>
      <xdr:row>28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A861B4-35BA-CD32-B267-1B0583483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54490</xdr:colOff>
      <xdr:row>15</xdr:row>
      <xdr:rowOff>54986</xdr:rowOff>
    </xdr:from>
    <xdr:to>
      <xdr:col>8</xdr:col>
      <xdr:colOff>578386</xdr:colOff>
      <xdr:row>37</xdr:row>
      <xdr:rowOff>128530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872345-8111-FA2D-0047-9AB55FCA6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139088</xdr:colOff>
      <xdr:row>1</xdr:row>
      <xdr:rowOff>119853</xdr:rowOff>
    </xdr:from>
    <xdr:to>
      <xdr:col>23</xdr:col>
      <xdr:colOff>284602</xdr:colOff>
      <xdr:row>30</xdr:row>
      <xdr:rowOff>174432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0C21E-3EAD-F493-9D80-113D77EF6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20</xdr:row>
      <xdr:rowOff>49530</xdr:rowOff>
    </xdr:from>
    <xdr:to>
      <xdr:col>9</xdr:col>
      <xdr:colOff>571500</xdr:colOff>
      <xdr:row>43</xdr:row>
      <xdr:rowOff>158261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15FB5-36A1-A00A-DE05-D3BFFBC4A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0</xdr:row>
      <xdr:rowOff>64770</xdr:rowOff>
    </xdr:from>
    <xdr:to>
      <xdr:col>16</xdr:col>
      <xdr:colOff>571500</xdr:colOff>
      <xdr:row>19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FBC3DB-12B7-5731-7FC8-BEA7FFF08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</xdr:colOff>
      <xdr:row>127</xdr:row>
      <xdr:rowOff>37146</xdr:rowOff>
    </xdr:from>
    <xdr:to>
      <xdr:col>8</xdr:col>
      <xdr:colOff>1844040</xdr:colOff>
      <xdr:row>151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79F0C2-A55E-A59D-E0A3-96556CA5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45718</xdr:colOff>
      <xdr:row>155</xdr:row>
      <xdr:rowOff>72389</xdr:rowOff>
    </xdr:from>
    <xdr:to>
      <xdr:col>8</xdr:col>
      <xdr:colOff>2049161</xdr:colOff>
      <xdr:row>176</xdr:row>
      <xdr:rowOff>32384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76E86-08FE-9F47-7B99-73F57D309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982980</xdr:colOff>
      <xdr:row>127</xdr:row>
      <xdr:rowOff>49530</xdr:rowOff>
    </xdr:from>
    <xdr:to>
      <xdr:col>10</xdr:col>
      <xdr:colOff>373380</xdr:colOff>
      <xdr:row>146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787D3-D801-7920-053F-59CACB0D7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125506</xdr:colOff>
      <xdr:row>149</xdr:row>
      <xdr:rowOff>107576</xdr:rowOff>
    </xdr:from>
    <xdr:to>
      <xdr:col>7</xdr:col>
      <xdr:colOff>188258</xdr:colOff>
      <xdr:row>173</xdr:row>
      <xdr:rowOff>161365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D812B3-BA91-D641-C473-DD998C9EF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10</xdr:row>
      <xdr:rowOff>34290</xdr:rowOff>
    </xdr:from>
    <xdr:to>
      <xdr:col>16</xdr:col>
      <xdr:colOff>571500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02CE4-E8DE-769E-00DF-696E9D35C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8</xdr:row>
      <xdr:rowOff>80010</xdr:rowOff>
    </xdr:from>
    <xdr:to>
      <xdr:col>11</xdr:col>
      <xdr:colOff>126960</xdr:colOff>
      <xdr:row>28</xdr:row>
      <xdr:rowOff>60510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CFCA4-83F4-755B-24FE-3F3572992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8</xdr:row>
      <xdr:rowOff>28575</xdr:rowOff>
    </xdr:from>
    <xdr:to>
      <xdr:col>11</xdr:col>
      <xdr:colOff>450809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CA8AF-694F-32FC-D77B-B3FCD3AB0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1</xdr:row>
      <xdr:rowOff>90488</xdr:rowOff>
    </xdr:from>
    <xdr:to>
      <xdr:col>20</xdr:col>
      <xdr:colOff>571500</xdr:colOff>
      <xdr:row>22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A37AD8-1707-EB35-20CA-E5C10B646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333375</xdr:colOff>
      <xdr:row>22</xdr:row>
      <xdr:rowOff>114300</xdr:rowOff>
    </xdr:from>
    <xdr:to>
      <xdr:col>31</xdr:col>
      <xdr:colOff>265316</xdr:colOff>
      <xdr:row>48</xdr:row>
      <xdr:rowOff>145552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FB3FCA-40BC-4CB5-AA02-7DA3FAFC7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22</xdr:col>
      <xdr:colOff>554182</xdr:colOff>
      <xdr:row>19</xdr:row>
      <xdr:rowOff>110836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E866F5-D5A0-4F37-8E22-CC7A89A49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43794</xdr:colOff>
      <xdr:row>1</xdr:row>
      <xdr:rowOff>43792</xdr:rowOff>
    </xdr:from>
    <xdr:to>
      <xdr:col>58</xdr:col>
      <xdr:colOff>196194</xdr:colOff>
      <xdr:row>21</xdr:row>
      <xdr:rowOff>135232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03C9D9-2529-4556-AF3E-35AE6C603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48997</xdr:colOff>
      <xdr:row>22</xdr:row>
      <xdr:rowOff>65019</xdr:rowOff>
    </xdr:from>
    <xdr:to>
      <xdr:col>58</xdr:col>
      <xdr:colOff>226359</xdr:colOff>
      <xdr:row>37</xdr:row>
      <xdr:rowOff>49254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FA3B32-2151-8CEF-F369-2C8250872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71718</xdr:colOff>
      <xdr:row>39</xdr:row>
      <xdr:rowOff>26893</xdr:rowOff>
    </xdr:from>
    <xdr:to>
      <xdr:col>58</xdr:col>
      <xdr:colOff>259976</xdr:colOff>
      <xdr:row>59</xdr:row>
      <xdr:rowOff>41011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95C2B9-7D8D-4937-B14B-09A8BCC20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908053</xdr:colOff>
      <xdr:row>130</xdr:row>
      <xdr:rowOff>40461</xdr:rowOff>
    </xdr:from>
    <xdr:to>
      <xdr:col>8</xdr:col>
      <xdr:colOff>17518</xdr:colOff>
      <xdr:row>149</xdr:row>
      <xdr:rowOff>8759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1C989-56B6-E3DD-B2D1-68E0B3AD5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30480</xdr:colOff>
      <xdr:row>4</xdr:row>
      <xdr:rowOff>19050</xdr:rowOff>
    </xdr:from>
    <xdr:to>
      <xdr:col>23</xdr:col>
      <xdr:colOff>2149980</xdr:colOff>
      <xdr:row>23</xdr:row>
      <xdr:rowOff>144330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02D82-93B2-BB5B-D3FD-5E7E8A8F1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41868</xdr:colOff>
      <xdr:row>4</xdr:row>
      <xdr:rowOff>33495</xdr:rowOff>
    </xdr:from>
    <xdr:to>
      <xdr:col>32</xdr:col>
      <xdr:colOff>1215835</xdr:colOff>
      <xdr:row>23</xdr:row>
      <xdr:rowOff>158775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502461-B28D-4ADA-8563-D34693D2F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22860</xdr:colOff>
      <xdr:row>30</xdr:row>
      <xdr:rowOff>53340</xdr:rowOff>
    </xdr:from>
    <xdr:to>
      <xdr:col>23</xdr:col>
      <xdr:colOff>2142360</xdr:colOff>
      <xdr:row>49</xdr:row>
      <xdr:rowOff>178620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EC164F-0611-6792-C37E-8E3508BE2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54094</xdr:colOff>
      <xdr:row>30</xdr:row>
      <xdr:rowOff>35043</xdr:rowOff>
    </xdr:from>
    <xdr:to>
      <xdr:col>32</xdr:col>
      <xdr:colOff>1228061</xdr:colOff>
      <xdr:row>49</xdr:row>
      <xdr:rowOff>160323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C8F3F0-494C-9C6F-49AF-5A99BAFDD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30480</xdr:colOff>
      <xdr:row>56</xdr:row>
      <xdr:rowOff>41910</xdr:rowOff>
    </xdr:from>
    <xdr:to>
      <xdr:col>23</xdr:col>
      <xdr:colOff>2149980</xdr:colOff>
      <xdr:row>75</xdr:row>
      <xdr:rowOff>167190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4DD81BF-575E-C3EA-BAB8-53CC96715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38854</xdr:colOff>
      <xdr:row>56</xdr:row>
      <xdr:rowOff>51791</xdr:rowOff>
    </xdr:from>
    <xdr:to>
      <xdr:col>32</xdr:col>
      <xdr:colOff>1212821</xdr:colOff>
      <xdr:row>75</xdr:row>
      <xdr:rowOff>177071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3A83BF4-BB0F-EDDE-14D3-3B9A5085F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53340</xdr:colOff>
      <xdr:row>82</xdr:row>
      <xdr:rowOff>41910</xdr:rowOff>
    </xdr:from>
    <xdr:to>
      <xdr:col>23</xdr:col>
      <xdr:colOff>2172840</xdr:colOff>
      <xdr:row>101</xdr:row>
      <xdr:rowOff>167190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53686C8-30C6-22E8-E4CB-E44FBCE33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46474</xdr:colOff>
      <xdr:row>82</xdr:row>
      <xdr:rowOff>35798</xdr:rowOff>
    </xdr:from>
    <xdr:to>
      <xdr:col>32</xdr:col>
      <xdr:colOff>1220441</xdr:colOff>
      <xdr:row>101</xdr:row>
      <xdr:rowOff>161078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07D2C55-C53C-0685-603C-30F854962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45720</xdr:colOff>
      <xdr:row>108</xdr:row>
      <xdr:rowOff>41910</xdr:rowOff>
    </xdr:from>
    <xdr:to>
      <xdr:col>23</xdr:col>
      <xdr:colOff>2165220</xdr:colOff>
      <xdr:row>127</xdr:row>
      <xdr:rowOff>167190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2A4DBB1-3CAA-3E67-0ECA-081BEB5C4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73102</xdr:colOff>
      <xdr:row>108</xdr:row>
      <xdr:rowOff>35044</xdr:rowOff>
    </xdr:from>
    <xdr:to>
      <xdr:col>32</xdr:col>
      <xdr:colOff>1247069</xdr:colOff>
      <xdr:row>127</xdr:row>
      <xdr:rowOff>160324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7DC29CB-571A-6BDD-5701-F25F8D35C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30480</xdr:colOff>
      <xdr:row>134</xdr:row>
      <xdr:rowOff>19050</xdr:rowOff>
    </xdr:from>
    <xdr:to>
      <xdr:col>23</xdr:col>
      <xdr:colOff>2149980</xdr:colOff>
      <xdr:row>153</xdr:row>
      <xdr:rowOff>144330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5CF358C-EC12-13BF-5191-C79278C71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30480</xdr:colOff>
      <xdr:row>134</xdr:row>
      <xdr:rowOff>44171</xdr:rowOff>
    </xdr:from>
    <xdr:to>
      <xdr:col>32</xdr:col>
      <xdr:colOff>1204447</xdr:colOff>
      <xdr:row>153</xdr:row>
      <xdr:rowOff>169451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C75E772-C671-8830-4E5F-06C621CD0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22860</xdr:colOff>
      <xdr:row>160</xdr:row>
      <xdr:rowOff>34290</xdr:rowOff>
    </xdr:from>
    <xdr:to>
      <xdr:col>23</xdr:col>
      <xdr:colOff>2142360</xdr:colOff>
      <xdr:row>179</xdr:row>
      <xdr:rowOff>159570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12197AF-E12C-6807-F8D2-37B500142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55601</xdr:colOff>
      <xdr:row>160</xdr:row>
      <xdr:rowOff>44171</xdr:rowOff>
    </xdr:from>
    <xdr:to>
      <xdr:col>32</xdr:col>
      <xdr:colOff>1229568</xdr:colOff>
      <xdr:row>179</xdr:row>
      <xdr:rowOff>169451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D1AAF61-02F7-9B3C-97D0-DA4DB0FED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50242</xdr:colOff>
      <xdr:row>187</xdr:row>
      <xdr:rowOff>35168</xdr:rowOff>
    </xdr:from>
    <xdr:to>
      <xdr:col>23</xdr:col>
      <xdr:colOff>2193890</xdr:colOff>
      <xdr:row>206</xdr:row>
      <xdr:rowOff>125604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D25D75-9A65-6A14-0501-35A50D68B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50243</xdr:colOff>
      <xdr:row>187</xdr:row>
      <xdr:rowOff>51915</xdr:rowOff>
    </xdr:from>
    <xdr:to>
      <xdr:col>32</xdr:col>
      <xdr:colOff>1256043</xdr:colOff>
      <xdr:row>206</xdr:row>
      <xdr:rowOff>142350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3D2AE4-D03B-CAFC-E618-AA5C9E8AC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1</xdr:row>
      <xdr:rowOff>45720</xdr:rowOff>
    </xdr:from>
    <xdr:to>
      <xdr:col>30</xdr:col>
      <xdr:colOff>579120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229FA-B391-B9EC-799C-5D3FBDE19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7</xdr:row>
      <xdr:rowOff>57149</xdr:rowOff>
    </xdr:from>
    <xdr:to>
      <xdr:col>13</xdr:col>
      <xdr:colOff>152081</xdr:colOff>
      <xdr:row>26</xdr:row>
      <xdr:rowOff>156973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7D222-88C2-17BD-ABE5-62338CE9A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242995</xdr:colOff>
      <xdr:row>20</xdr:row>
      <xdr:rowOff>74083</xdr:rowOff>
    </xdr:from>
    <xdr:to>
      <xdr:col>34</xdr:col>
      <xdr:colOff>231988</xdr:colOff>
      <xdr:row>38</xdr:row>
      <xdr:rowOff>169333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228DC5-95B9-15F8-DA4B-ABC38A515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76201</xdr:colOff>
      <xdr:row>1</xdr:row>
      <xdr:rowOff>42332</xdr:rowOff>
    </xdr:from>
    <xdr:to>
      <xdr:col>19</xdr:col>
      <xdr:colOff>550333</xdr:colOff>
      <xdr:row>18</xdr:row>
      <xdr:rowOff>118532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488956-585B-1C34-4737-B1F66CD22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5</xdr:row>
      <xdr:rowOff>163830</xdr:rowOff>
    </xdr:from>
    <xdr:to>
      <xdr:col>11</xdr:col>
      <xdr:colOff>317460</xdr:colOff>
      <xdr:row>25</xdr:row>
      <xdr:rowOff>106230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39827-BA04-5203-2B2E-200DF7A05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76200</xdr:colOff>
      <xdr:row>8</xdr:row>
      <xdr:rowOff>72390</xdr:rowOff>
    </xdr:from>
    <xdr:to>
      <xdr:col>18</xdr:col>
      <xdr:colOff>393660</xdr:colOff>
      <xdr:row>28</xdr:row>
      <xdr:rowOff>14790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A1A782-4E64-7874-5E5D-7D128815C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1682580-B18D-48B5-89A1-E0C56B5F02CD}" autoFormatId="16" applyNumberFormats="0" applyBorderFormats="0" applyFontFormats="0" applyPatternFormats="0" applyAlignmentFormats="0" applyWidthHeightFormats="0">
  <queryTableRefresh nextId="327">
    <queryTableFields count="326">
      <queryTableField id="1" name="Record ID" tableColumnId="1"/>
      <queryTableField id="2" name="Event Name" tableColumnId="2"/>
      <queryTableField id="3" name="Inserire centro arruolante:" tableColumnId="3"/>
      <queryTableField id="4" name="Inserire data di nascita:" tableColumnId="4"/>
      <queryTableField id="5" name="Inserire sesso:" tableColumnId="5"/>
      <queryTableField id="6" name="Inserire altezza [cm]:" tableColumnId="6"/>
      <queryTableField id="7" name="Inserire peso fase acuta [Kg]" tableColumnId="7"/>
      <queryTableField id="8" name="BMI fase acuta    Campo calcolato, non inserire." tableColumnId="8"/>
      <queryTableField id="9" name="Inserire data ammissione acuto:" tableColumnId="9"/>
      <queryTableField id="10" name="Inserire data dimissione acuto:" tableColumnId="10"/>
      <queryTableField id="11" name="Durata fase acuta.    Campo calcolato, non inserire." tableColumnId="11"/>
      <queryTableField id="12" name="Tipologia struttura per acuti:" tableColumnId="12"/>
      <queryTableField id="13" name="E' una recidiva?" tableColumnId="13"/>
      <queryTableField id="14" name="Eziologia scompenso:" tableColumnId="14"/>
      <queryTableField id="15" name="Trigger scompenso:" tableColumnId="15"/>
      <queryTableField id="16" name="Presenza di CIED durante scompenso?" tableColumnId="16"/>
      <queryTableField id="17" name="Complicanze in fase acuta: (choice=Nessuna)" tableColumnId="17"/>
      <queryTableField id="18" name="Complicanze in fase acuta: (choice=SCA)" tableColumnId="18"/>
      <queryTableField id="19" name="Complicanze in fase acuta: (choice=FA/flutter atriale)" tableColumnId="19"/>
      <queryTableField id="20" name="Complicanze in fase acuta: (choice=Bradiaritmie severe)" tableColumnId="20"/>
      <queryTableField id="21" name="Complicanze in fase acuta: (choice=Danno neurologico tipo 1 (stroke/TIA))" tableColumnId="21"/>
      <queryTableField id="22" name="Complicanze in fase acuta: (choice=Danno neurologico tipo 2 (alterazione funzioni cognitive/declino intellettivo))" tableColumnId="22"/>
      <queryTableField id="23" name="Complicanze in fase acuta: (choice=Insufficienza renale acuta o peggioramento IRC)" tableColumnId="23"/>
      <queryTableField id="24" name="Complicanze in fase acuta: (choice=Insufficienza epatica/pancreatica)" tableColumnId="24"/>
      <queryTableField id="25" name="Complicanze in fase acuta: (choice=Insufficienza respiratoria acuta)" tableColumnId="25"/>
      <queryTableField id="26" name="Complicanze in fase acuta: (choice=Anemizzazione richiedente trasfusioni)" tableColumnId="26"/>
      <queryTableField id="27" name="Complicanze in fase acuta: (choice=Embolizzazione sistemica)" tableColumnId="27"/>
      <queryTableField id="28" name="Complicanze in fase acuta: (choice=Trombosi venosa profonda)" tableColumnId="28"/>
      <queryTableField id="29" name="Complicanze in fase acuta: (choice=Embolia polmonare)" tableColumnId="29"/>
      <queryTableField id="30" name="Complicanze in fase acuta: (choice=Sanguinamenti minori)" tableColumnId="30"/>
      <queryTableField id="31" name="Complicanze in fase acuta: (choice=Sanguinamenti maggiori)" tableColumnId="31"/>
      <queryTableField id="32" name="Complicanze in fase acuta: (choice=Infezioni)" tableColumnId="32"/>
      <queryTableField id="33" name="Complicanze in fase acuta: (choice=Altro)" tableColumnId="33"/>
      <queryTableField id="34" name="Complicanze in fase acuta: Altro - Specificare" tableColumnId="34"/>
      <queryTableField id="35" name="Procedure eseguite durante fase acuta: (choice=Coronarografia SMP)" tableColumnId="35"/>
      <queryTableField id="36" name="Procedure eseguite durante fase acuta: (choice=Rivascolarizzazione coronarica)" tableColumnId="36"/>
      <queryTableField id="37" name="Procedure eseguite durante fase acuta: (choice=Rivascolarizzazione periferica)" tableColumnId="37"/>
      <queryTableField id="38" name="Procedure eseguite durante fase acuta: (choice=CVE)" tableColumnId="38"/>
      <queryTableField id="39" name="Procedure eseguite durante fase acuta: (choice=CVF)" tableColumnId="39"/>
      <queryTableField id="40" name="Procedure eseguite durante fase acuta: (choice=IABP)" tableColumnId="40"/>
      <queryTableField id="41" name="Procedure eseguite durante fase acuta: (choice=Infusione inotropi/vasodilatatori)" tableColumnId="41"/>
      <queryTableField id="42" name="Procedure eseguite durante fase acuta: (choice=SEF)" tableColumnId="42"/>
      <queryTableField id="43" name="Procedure eseguite durante fase acuta: (choice=RMN cuore)" tableColumnId="43"/>
      <queryTableField id="44" name="Procedure eseguite durante fase acuta: (choice=CPET)" tableColumnId="44"/>
      <queryTableField id="45" name="Procedure eseguite durante fase acuta: (choice=O2 terapia)" tableColumnId="45"/>
      <queryTableField id="46" name="Procedure eseguite durante fase acuta: (choice=NIV)" tableColumnId="46"/>
      <queryTableField id="47" name="Procedure eseguite durante fase acuta: (choice=Trasfusione)" tableColumnId="47"/>
      <queryTableField id="48" name="Procedure eseguite durante fase acuta: (choice=Infusione Ferro/Carbossimaltosio)" tableColumnId="48"/>
      <queryTableField id="49" name="FE peggiore (fase acuta):" tableColumnId="49"/>
      <queryTableField id="50" name="FE alla dimissione (fase acuta):" tableColumnId="50"/>
      <queryTableField id="51" name="BNP peggiore (fase acuta):" tableColumnId="51"/>
      <queryTableField id="52" name="BNP alla dimissione (fase acuta):" tableColumnId="52"/>
      <queryTableField id="53" name="NTproBNP peggiore (fase acuta):" tableColumnId="53"/>
      <queryTableField id="54" name="NTproBNP alla dimissione (fase acuta):" tableColumnId="54"/>
      <queryTableField id="55" name="Strategia eseguita dopo fase acuta: (choice=Follow-up ambulatoriale)" tableColumnId="55"/>
      <queryTableField id="56" name="Strategia eseguita dopo fase acuta: (choice=Rivascolarizzazione coronarica in elezione)" tableColumnId="56"/>
      <queryTableField id="57" name="Strategia eseguita dopo fase acuta: (choice=CVE in elezione)" tableColumnId="57"/>
      <queryTableField id="58" name="Strategia eseguita dopo fase acuta: (choice=CVF in elezione)" tableColumnId="58"/>
      <queryTableField id="59" name="Strategia eseguita dopo fase acuta: (choice=Impianto di CIED)" tableColumnId="59"/>
      <queryTableField id="60" name="Strategia eseguita dopo fase acuta: (choice=CCH Valvolare)" tableColumnId="60"/>
      <queryTableField id="61" name="Strategia eseguita dopo fase acuta: (choice=TAVI)" tableColumnId="61"/>
      <queryTableField id="62" name="Strategia eseguita dopo fase acuta: (choice=MitraClip)" tableColumnId="62"/>
      <queryTableField id="63" name="Strategia eseguita dopo fase acuta: (choice=CCM)" tableColumnId="63"/>
      <queryTableField id="64" name="Strategia eseguita dopo fase acuta: (choice=RMN cuore)" tableColumnId="64"/>
      <queryTableField id="65" name="Strategia eseguita dopo fase acuta: (choice=SEF)" tableColumnId="65"/>
      <queryTableField id="66" name="Strategia eseguita dopo fase acuta: (choice=Valutazione a TC)" tableColumnId="66"/>
      <queryTableField id="67" name="Strategia eseguita dopo fase acuta: (choice=Valutazione a VAD)" tableColumnId="67"/>
      <queryTableField id="68" name="Strategia eseguita dopo fase acuta: (choice=CPET)" tableColumnId="68"/>
      <queryTableField id="69" name="Strategia eseguita dopo fase acuta: (choice=Infusione inotropi)" tableColumnId="69"/>
      <queryTableField id="70" name="Terapia assegnata dopo fase acuta: (choice=Ace-inibitore)" tableColumnId="70"/>
      <queryTableField id="71" name="Terapia assegnata dopo fase acuta: (choice=Sartano)" tableColumnId="71"/>
      <queryTableField id="72" name="Terapia assegnata dopo fase acuta: (choice=Beta-bloccante)" tableColumnId="72"/>
      <queryTableField id="73" name="Terapia assegnata dopo fase acuta: (choice=ARNI)" tableColumnId="73"/>
      <queryTableField id="74" name="Terapia assegnata dopo fase acuta: (choice=Diuretico PO)" tableColumnId="74"/>
      <queryTableField id="75" name="Terapia assegnata dopo fase acuta: (choice=Diuretico e.v. (Escluso MRA8))" tableColumnId="75"/>
      <queryTableField id="76" name="Terapia assegnata dopo fase acuta: (choice=MRA)" tableColumnId="76"/>
      <queryTableField id="77" name="Terapia assegnata dopo fase acuta: (choice=Ivabradina)" tableColumnId="77"/>
      <queryTableField id="78" name="Terapia assegnata dopo fase acuta: (choice=Antiaritmico)" tableColumnId="78"/>
      <queryTableField id="79" name="Terapia assegnata dopo fase acuta: (choice=Digitale)" tableColumnId="79"/>
      <queryTableField id="80" name="Terapia assegnata dopo fase acuta: (choice=SGLT2i)" tableColumnId="80"/>
      <queryTableField id="81" name="Terapia assegnata dopo fase acuta: (choice=GLP1-RA)" tableColumnId="81"/>
      <queryTableField id="82" name="Terapia assegnata dopo fase acuta: (choice=Statina)" tableColumnId="82"/>
      <queryTableField id="83" name="Terapia assegnata dopo fase acuta: (choice=Ezetimibe)" tableColumnId="83"/>
      <queryTableField id="84" name="Terapia assegnata dopo fase acuta: (choice=Antiaggregante mono)" tableColumnId="84"/>
      <queryTableField id="85" name="Terapia assegnata dopo fase acuta: (choice=DAPT)" tableColumnId="85"/>
      <queryTableField id="86" name="Terapia assegnata dopo fase acuta: (choice=Anticoagulante)" tableColumnId="86"/>
      <queryTableField id="87" name="Terapia assegnata dopo fase acuta: (choice=PCSK9i)" tableColumnId="87"/>
      <queryTableField id="88" name="Terapia assegnata dopo fase acuta: (choice=PUFA n-3)" tableColumnId="88"/>
      <queryTableField id="89" name="Terapia assegnata dopo fase acuta: (choice=Amine e.v)" tableColumnId="89"/>
      <queryTableField id="90" name="Terapia assegnata dopo fase acuta: (choice=Vasodilatatore e.v.)" tableColumnId="90"/>
      <queryTableField id="91" name="Terapia assegnata dopo fase acuta: (choice=Correzione marziale per os)" tableColumnId="91"/>
      <queryTableField id="92" name="Terapia assegnata dopo fase acuta: (choice=Nitrati)" tableColumnId="92"/>
      <queryTableField id="93" name="Terapia assegnata dopo fase acuta: (choice=Ranolazina)" tableColumnId="93"/>
      <queryTableField id="94" name="Terapia assegnata dopo fase acuta: (choice=Insulina)" tableColumnId="94"/>
      <queryTableField id="95" name="Terapia assegnata dopo fase acuta: (choice=Antidiabetici orali)" tableColumnId="95"/>
      <queryTableField id="96" name="Terapia assegnata dopo fase acuta: (choice=Antidepressivi)" tableColumnId="96"/>
      <queryTableField id="97" name="Terapia assegnata dopo fase acuta: (choice=Terapia antalgica)" tableColumnId="97"/>
      <queryTableField id="98" name="Uso di Ace-Inibitore?" tableColumnId="98"/>
      <queryTableField id="99" name="Inserire molecola Ace-Inibitore [testo]:" tableColumnId="99"/>
      <queryTableField id="100" name="Inserire dosaggio Ace-Inibitore [mg/die]:" tableColumnId="100"/>
      <queryTableField id="101" name="Uso di Sartano?" tableColumnId="101"/>
      <queryTableField id="102" name="Inserire molecola Sartano [testo]:" tableColumnId="102"/>
      <queryTableField id="103" name="Inserire dosaggio Sartano [mg/die]:" tableColumnId="103"/>
      <queryTableField id="104" name="Uso di Beta-Bloccanti?" tableColumnId="104"/>
      <queryTableField id="105" name="Inserire molecola Beta-Bloccanti [testo]:" tableColumnId="105"/>
      <queryTableField id="106" name="Inserire dosaggio Beta-Bloccanti [mg/die]:" tableColumnId="106"/>
      <queryTableField id="107" name="Uso di ARNI?" tableColumnId="107"/>
      <queryTableField id="108" name="Inserire molecola ARNI [testo]:" tableColumnId="108"/>
      <queryTableField id="109" name="Inserire dosaggio ARNI [mg/die]:" tableColumnId="109"/>
      <queryTableField id="110" name="Uso di MRA?" tableColumnId="110"/>
      <queryTableField id="111" name="Inserire molecola MRA [testo]:" tableColumnId="111"/>
      <queryTableField id="112" name="Inserire dosaggio MRA [mg/die]:" tableColumnId="112"/>
      <queryTableField id="113" name="Uso di SGLT2i?" tableColumnId="113"/>
      <queryTableField id="114" name="Inserire molecola SGLT2i [testo]:" tableColumnId="114"/>
      <queryTableField id="115" name="Inserire dosaggio SGLT2i [mg/die]:" tableColumnId="115"/>
      <queryTableField id="116" name="Diuretico PO (choice=No)" tableColumnId="116"/>
      <queryTableField id="117" name="Diuretico PO (choice=Yes)" tableColumnId="117"/>
      <queryTableField id="118" name="Diuretico e.v. (choice=No)" tableColumnId="118"/>
      <queryTableField id="119" name="Diuretico e.v. (choice=Yes)" tableColumnId="119"/>
      <queryTableField id="120" name="Ivabradina (choice=No)" tableColumnId="120"/>
      <queryTableField id="121" name="Ivabradina (choice=Yes)" tableColumnId="121"/>
      <queryTableField id="122" name="Antiaritimico (choice=No)" tableColumnId="122"/>
      <queryTableField id="123" name="Antiaritimico (choice=Yes)" tableColumnId="123"/>
      <queryTableField id="124" name="Digitale (choice=No)" tableColumnId="124"/>
      <queryTableField id="125" name="Digitale (choice=Yes)" tableColumnId="125"/>
      <queryTableField id="126" name="GLP1 RA (choice=No)" tableColumnId="126"/>
      <queryTableField id="127" name="GLP1 RA (choice=Yes)" tableColumnId="127"/>
      <queryTableField id="128" name="Statina (choice=No)" tableColumnId="128"/>
      <queryTableField id="129" name="Statina (choice=Yes)" tableColumnId="129"/>
      <queryTableField id="130" name="Ezetimibe (choice=No)" tableColumnId="130"/>
      <queryTableField id="131" name="Ezetimibe (choice=Yes)" tableColumnId="131"/>
      <queryTableField id="132" name="Antiaggregante (choice=No)" tableColumnId="132"/>
      <queryTableField id="133" name="Antiaggregante (choice=Yes)" tableColumnId="133"/>
      <queryTableField id="134" name="DAPT (choice=No)" tableColumnId="134"/>
      <queryTableField id="135" name="DAPT (choice=Yes)" tableColumnId="135"/>
      <queryTableField id="136" name="Anticoagulante (choice=No)" tableColumnId="136"/>
      <queryTableField id="137" name="Anticoagulante (choice=Yes)" tableColumnId="137"/>
      <queryTableField id="138" name="PCSK9i (choice=No)" tableColumnId="138"/>
      <queryTableField id="139" name="PCSK9i (choice=Yes)" tableColumnId="139"/>
      <queryTableField id="140" name="Amine e.v. (choice=No)" tableColumnId="140"/>
      <queryTableField id="141" name="Amine e.v. (choice=Yes)" tableColumnId="141"/>
      <queryTableField id="142" name="Vasodilatatore (choice=No)" tableColumnId="142"/>
      <queryTableField id="143" name="Vasodilatatore (choice=Yes)" tableColumnId="143"/>
      <queryTableField id="144" name="Correzione marziale os (choice=No)" tableColumnId="144"/>
      <queryTableField id="145" name="Correzione marziale os (choice=Yes)" tableColumnId="145"/>
      <queryTableField id="146" name="Nitrati (choice=No)" tableColumnId="146"/>
      <queryTableField id="147" name="Nitrati (choice=Yes)" tableColumnId="147"/>
      <queryTableField id="148" name="Ranolazina (choice=No)" tableColumnId="148"/>
      <queryTableField id="149" name="Ranolazina (choice=Yes)" tableColumnId="149"/>
      <queryTableField id="150" name="Insulina (choice=No)" tableColumnId="150"/>
      <queryTableField id="151" name="Insulina (choice=Yes)" tableColumnId="151"/>
      <queryTableField id="152" name="Antidiabetici orali (choice=No)" tableColumnId="152"/>
      <queryTableField id="153" name="Antidiabetici orali (choice=Yes)" tableColumnId="153"/>
      <queryTableField id="154" name="Antidepressivi (choice=No)" tableColumnId="154"/>
      <queryTableField id="155" name="Antidepressivi (choice=Yes)" tableColumnId="155"/>
      <queryTableField id="156" name="Terapia antalgica (choice=No)" tableColumnId="156"/>
      <queryTableField id="157" name="Terapia antalgica (choice=Yes)" tableColumnId="157"/>
      <queryTableField id="158" name="Inserire molecola Diuretico [testo]:" tableColumnId="158"/>
      <queryTableField id="159" name="Inserire dosaggio Diuretico [mg/die]:" tableColumnId="159"/>
      <queryTableField id="160" name="Inserire dosaggio Ivabradina [mg/die]:" tableColumnId="160"/>
      <queryTableField id="161" name="Inserire molecola Digitale [testo]:" tableColumnId="161"/>
      <queryTableField id="162" name="Inserire dosaggio Digitale [mg/die]:" tableColumnId="162"/>
      <queryTableField id="163" name="Complete?" tableColumnId="163"/>
      <queryTableField id="164" name="Inserire data ammissione percorso riabilitativo:" tableColumnId="164"/>
      <queryTableField id="165" name="Setting attivati durante percorso riabilitativo: (choice=Degenza ordinaria)" tableColumnId="165"/>
      <queryTableField id="166" name="Setting attivati durante percorso riabilitativo: (choice=DH/MAC)" tableColumnId="166"/>
      <queryTableField id="167" name="Setting attivati durante percorso riabilitativo: (choice=Ambulatoriale semplice)" tableColumnId="167"/>
      <queryTableField id="168" name="Classe NYHA:" tableColumnId="168"/>
      <queryTableField id="169" name="Inserire ritmo:" tableColumnId="169"/>
      <queryTableField id="170" name="Inserire durata QRS [ms]" tableColumnId="170"/>
      <queryTableField id="171" name="Inserire pressione arteriosa sistolica:" tableColumnId="171"/>
      <queryTableField id="172" name="Inserire pressione arteriosa diastolica:" tableColumnId="172"/>
      <queryTableField id="173" name="Inserire BNP:" tableColumnId="173"/>
      <queryTableField id="174" name="Inserire NTproBNP:" tableColumnId="174"/>
      <queryTableField id="175" name="Inserire peso:" tableColumnId="175"/>
      <queryTableField id="176" name="BMI:    Attenzione, campo calcolato non inserire." tableColumnId="176"/>
      <queryTableField id="177" name="Inserire circonferenza vita:" tableColumnId="177"/>
      <queryTableField id="178" name="Inserire Hb:" tableColumnId="178"/>
      <queryTableField id="179" name="Inserire HbA1c:" tableColumnId="179"/>
      <queryTableField id="180" name="Inserire FG:" tableColumnId="180"/>
      <queryTableField id="181" name="Inserire colesterolo totale:" tableColumnId="181"/>
      <queryTableField id="182" name="Inserire colesterolo HDL:" tableColumnId="182"/>
      <queryTableField id="183" name="Inserire colesterolo LDL:" tableColumnId="183"/>
      <queryTableField id="184" name="Inserire trigliceridi:" tableColumnId="184"/>
      <queryTableField id="185" name="Inserire uricemia:" tableColumnId="185"/>
      <queryTableField id="186" name="Inserire filtrato glomerulare:" tableColumnId="186"/>
      <queryTableField id="187" name="Inserire siederemia:" tableColumnId="187"/>
      <queryTableField id="188" name="Inserire ferritina:" tableColumnId="188"/>
      <queryTableField id="189" name="Inserire sat. transferrina:" tableColumnId="189"/>
      <queryTableField id="190" name="Inserire proteine sieriche:" tableColumnId="190"/>
      <queryTableField id="191" name="Inserire albumine sieriche:" tableColumnId="191"/>
      <queryTableField id="192" name="Inserire AST:" tableColumnId="192"/>
      <queryTableField id="193" name="Inserire ALT:" tableColumnId="193"/>
      <queryTableField id="194" name="Inserire sodio:" tableColumnId="194"/>
      <queryTableField id="195" name="Inserire potassio:" tableColumnId="195"/>
      <queryTableField id="196" name="Inserire comorbidità:   (choice=Nessuna)" tableColumnId="196"/>
      <queryTableField id="197" name="Inserire comorbidità:   (choice=Pregressa SCA)" tableColumnId="197"/>
      <queryTableField id="198" name="Inserire comorbidità:   (choice=Pregressa rivascolarizzazione coronarica)" tableColumnId="198"/>
      <queryTableField id="199" name="Inserire comorbidità:   (choice=Pregressa CCH valvolare)" tableColumnId="199"/>
      <queryTableField id="200" name="Inserire comorbidità:   (choice=AOCP arti inferiori)" tableColumnId="200"/>
      <queryTableField id="201" name="Inserire comorbidità:   (choice=FA permanente/parossistica)" tableColumnId="201"/>
      <queryTableField id="202" name="Inserire comorbidità:   (choice=Pregresso TIA)" tableColumnId="202"/>
      <queryTableField id="203" name="Inserire comorbidità:   (choice=Pregresso stroke)" tableColumnId="203"/>
      <queryTableField id="204" name="Inserire comorbidità:   (choice=Pregressa TVP)" tableColumnId="204"/>
      <queryTableField id="205" name="Inserire comorbidità:   (choice=Pregressa EP)" tableColumnId="205"/>
      <queryTableField id="206" name="Inserire comorbidità:   (choice=Vasculopatia TSA)" tableColumnId="206"/>
      <queryTableField id="207" name="Inserire comorbidità:   (choice=BPCO/Insufficienza respiratoria cronica)" tableColumnId="207"/>
      <queryTableField id="208" name="Inserire comorbidità:   (choice=Insufficienza renale cronica)" tableColumnId="208"/>
      <queryTableField id="209" name="Inserire comorbidità:   (choice=Disturbi del sonno)" tableColumnId="209"/>
      <queryTableField id="210" name="Inserire comorbidità:   (choice=Anemia cronica)" tableColumnId="210"/>
      <queryTableField id="211" name="Inserire comorbidità:   (choice=Epatopatia cronica)" tableColumnId="211"/>
      <queryTableField id="212" name="Inserire comorbidità:   (choice=Neurologiche: deficit cognitivi)" tableColumnId="212"/>
      <queryTableField id="213" name="Inserire comorbidità:   (choice=Patologia gastroesofagea)" tableColumnId="213"/>
      <queryTableField id="214" name="Inserire comorbidità:   (choice=Patologie oncologiche)" tableColumnId="214"/>
      <queryTableField id="215" name="Inserire comorbidità:   (choice=Patologie ortopediche/osteoarticolari/reumaticoimmunitarie)" tableColumnId="215"/>
      <queryTableField id="216" name="Inserire comorbidità:   (choice=Sepsi)" tableColumnId="216"/>
      <queryTableField id="217" name="Inserire comorbidità:   (choice=COVID maggiore)" tableColumnId="217"/>
      <queryTableField id="218" name="Inserire comorbidità:   (choice=Altro)" tableColumnId="218"/>
      <queryTableField id="219" name="Inserire comorbidità: Altro - Specificare" tableColumnId="219"/>
      <queryTableField id="220" name="Inserire Fattori di Rischio:   (choice=Fumatore attivo)" tableColumnId="220"/>
      <queryTableField id="221" name="Inserire Fattori di Rischio:   (choice=Ex fumatore)" tableColumnId="221"/>
      <queryTableField id="222" name="Inserire Fattori di Rischio:   (choice=Ipertensione arteriosa)" tableColumnId="222"/>
      <queryTableField id="223" name="Inserire Fattori di Rischio:   (choice=Ipercolesterolemia)" tableColumnId="223"/>
      <queryTableField id="224" name="Inserire Fattori di Rischio:   (choice=Ipertrigliceridemia)" tableColumnId="224"/>
      <queryTableField id="225" name="Inserire Fattori di Rischio:   (choice=Diabete Tipo 1)" tableColumnId="225"/>
      <queryTableField id="226" name="Inserire Fattori di Rischio:   (choice=Diabete Tipo 2)" tableColumnId="226"/>
      <queryTableField id="227" name="Inserire Fattori di Rischio:   (choice=Iperuricemia)" tableColumnId="227"/>
      <queryTableField id="228" name="Inserire Fattori di Rischio:   (choice=Obesità)" tableColumnId="228"/>
      <queryTableField id="229" name="Inserire Fattori di Rischio:   (choice=Ridotta attività fisica)" tableColumnId="229"/>
      <queryTableField id="230" name="Inserire Fattori di Rischio:   (choice=Cattive abitudini alimentari)" tableColumnId="230"/>
      <queryTableField id="231" name="Inserire Fattori di Rischio:   (choice=Potus)" tableColumnId="231"/>
      <queryTableField id="232" name="Inserire Fattori di Rischio:   (choice=Fattori psicosociali)" tableColumnId="232"/>
      <queryTableField id="233" name="Presenza di protesi mitralica" tableColumnId="233"/>
      <queryTableField id="234" name="Presenza di protesi aortica" tableColumnId="234"/>
      <queryTableField id="235" name="Inserire FEVS:  " tableColumnId="235"/>
      <queryTableField id="236" name="Inserire VTD VS indicizzato:  " tableColumnId="236"/>
      <queryTableField id="237" name="Inserire E/e:  " tableColumnId="237"/>
      <queryTableField id="238" name="Inserire grado IM:  " tableColumnId="238"/>
      <queryTableField id="239" name="Inserire PAP (comprensivo di PAD):  " tableColumnId="239"/>
      <queryTableField id="240" name="Inserire VCI:    " tableColumnId="240"/>
      <queryTableField id="241" name="Inserire VO2p:  " tableColumnId="241"/>
      <queryTableField id="242" name="Inserire VO2 picco (%):  " tableColumnId="242"/>
      <queryTableField id="243" name="Inserire RQ picco:  " tableColumnId="243"/>
      <queryTableField id="244" name="Inserire VO2 a VT1 (se VT1 è stato raggiunto):  " tableColumnId="244"/>
      <queryTableField id="245" name="Inserire VO2 a VT2 (se VT2 è stato raggiunto):  " tableColumnId="245"/>
      <queryTableField id="246" name="Inserire W picco:  " tableColumnId="246"/>
      <queryTableField id="247" name="Inserire Fc picco:  " tableColumnId="247"/>
      <queryTableField id="248" name="Inserire VE/VCO2 slope:  " tableColumnId="248"/>
      <queryTableField id="249" name="Inserire VE/VCO2 slope dopo soglia anaerobica:  " tableColumnId="249"/>
      <queryTableField id="250" name="Inserire VO2/work:  " tableColumnId="250"/>
      <queryTableField id="251" name="Presenza pattern oscillatorio?" tableColumnId="251"/>
      <queryTableField id="252" name="Presenza limitazione cardiogena?" tableColumnId="252"/>
      <queryTableField id="253" name="Presenza limitazione ventilatoria?" tableColumnId="253"/>
      <queryTableField id="254" name="Presenza limitazione vascolare/polmonare?" tableColumnId="254"/>
      <queryTableField id="255" name="Presenza limitazione periferica?" tableColumnId="255"/>
      <queryTableField id="256" name="Presenza sintomi durante la prova?" tableColumnId="256"/>
      <queryTableField id="257" name="Presenza alterazioni ECG ischemiche?" tableColumnId="257"/>
      <queryTableField id="258" name="Presenza aritmie?" tableColumnId="258"/>
      <queryTableField id="259" name="Presenza risposta ipertensiva?" tableColumnId="259"/>
      <queryTableField id="260" name="Inserire W picco:  _1" tableColumnId="260"/>
      <queryTableField id="261" name="Inserire Fc picco:  _2" tableColumnId="261"/>
      <queryTableField id="262" name="Presenza sintomi durante la prova?_3" tableColumnId="262"/>
      <queryTableField id="263" name="Presenza alterazioni ECG ischemiche?_4" tableColumnId="263"/>
      <queryTableField id="264" name="Presenza aritmie?_5" tableColumnId="264"/>
      <queryTableField id="265" name="Presenza risposta ipertensiva?_6" tableColumnId="265"/>
      <queryTableField id="266" name="Modalità di svolgimento" tableColumnId="266"/>
      <queryTableField id="267" name="Inserire RQ max:" tableColumnId="267"/>
      <queryTableField id="268" name="Inserire VO2 max:" tableColumnId="268"/>
      <queryTableField id="269" name="Inserire W picco:" tableColumnId="269"/>
      <queryTableField id="270" name="Inserire Fc max:" tableColumnId="270"/>
      <queryTableField id="271" name="Inserire VE/VCO2 slope:" tableColumnId="271"/>
      <queryTableField id="272" name="Inserire VE/VCO2 slope dopo soglia anaerobica:" tableColumnId="272"/>
      <queryTableField id="273" name="Inserire VO2 a VT1 (se VT1 è stato raggiunto):  _7" tableColumnId="273"/>
      <queryTableField id="274" name="Inserire punteggio 30STS (30-s sit-to-stand) test:" tableColumnId="274"/>
      <queryTableField id="275" name="Inserire distanza percorsa [m]:" tableColumnId="275"/>
      <queryTableField id="276" name="Inserire distanza percorsa (% pred):" tableColumnId="276"/>
      <queryTableField id="277" name="Inserire Fc max:_8" tableColumnId="277"/>
      <queryTableField id="278" name="Inserire BORG CR-10 max:" tableColumnId="278"/>
      <queryTableField id="279" name="Inserire SaO2 minima:" tableColumnId="279"/>
      <queryTableField id="280" name="Uso di ausilio" tableColumnId="280"/>
      <queryTableField id="281" name="Inserire punteggio SPPB:" tableColumnId="281"/>
      <queryTableField id="282" name="Inserire MIP:" tableColumnId="282"/>
      <queryTableField id="283" name="Inserire MEP:" tableColumnId="283"/>
      <queryTableField id="284" name="1) Mi sento agitato e teso" tableColumnId="284"/>
      <queryTableField id="285" name="2) Le cose che un tempo mi piacevano, ora mi piacciono" tableColumnId="285"/>
      <queryTableField id="286" name="3) Provo un sentimento di apprensione, come se dovesse succedere qualcosa di terribile" tableColumnId="286"/>
      <queryTableField id="287" name="4) Riesco a ridere e vedere il lato divertente delle cose" tableColumnId="287"/>
      <queryTableField id="288" name="5) Mi passano per la mente pensieri preoccupanti" tableColumnId="288"/>
      <queryTableField id="289" name="6) Mi sento di buon umore" tableColumnId="289"/>
      <queryTableField id="290" name="7) Riesco a sedermi e a rilassarmi" tableColumnId="290"/>
      <queryTableField id="291" name="8) Mi sento rallentato" tableColumnId="291"/>
      <queryTableField id="292" name="9) Provo un sentimento simile alla paura, come un senso di tensione allo stomaco" tableColumnId="292"/>
      <queryTableField id="293" name="10) Non curo più il mio aspetto fisico" tableColumnId="293"/>
      <queryTableField id="294" name="11) Mi sento irrequieto e incapace di stare fermo" tableColumnId="294"/>
      <queryTableField id="295" name="12) Pregusto con piacere le cose" tableColumnId="295"/>
      <queryTableField id="296" name="13) Provo delle sensazioni improvvise di panico" tableColumnId="296"/>
      <queryTableField id="297" name="14) Provo piacere leggendo un libro, oppure seguendo una trasmissione alla radio o alla TV" tableColumnId="297"/>
      <queryTableField id="298" name="Totale HADS-ansia calcolato    Attenzione: NON compilare questo campo, verrà calcolato automaticamente" tableColumnId="298"/>
      <queryTableField id="299" name="Livello corrispondente HADS ansia    1. Caso normale  2. Caso lieve  3. Caso moderato  4, Caso grave    Attenzione: NON compilare questo campo, verrà calcolato automaticamente" tableColumnId="299"/>
      <queryTableField id="300" name="Totale HADS-depressione calcolato    Attenzione: NON compilare questo campo, verrà calcolato automaticamente" tableColumnId="300"/>
      <queryTableField id="301" name="Livello corrispondente HADS depressione    1. Normale  2. Disturbo lieve  3. Disturbo moderato  4. Disturbo grave    Attenzione: NON compilare questo campo, verrà calcolato automaticamente" tableColumnId="301"/>
      <queryTableField id="302" name="Inserire punteggio Barthel:" tableColumnId="302"/>
      <queryTableField id="303" name="Inserire punteggio Barthel dispnea:" tableColumnId="303"/>
      <queryTableField id="304" name="Inserire punteggio RCS:" tableColumnId="304"/>
      <queryTableField id="305" name="Perdita di peso?" tableColumnId="305"/>
      <queryTableField id="306" name="Storia di cadute?" tableColumnId="306"/>
      <queryTableField id="307" name="Riduzione di ADL?" tableColumnId="307"/>
      <queryTableField id="308" name="Alterazione equilibri?" tableColumnId="308"/>
      <queryTableField id="309" name="Disturbi cognitivi/demenza/depressione?" tableColumnId="309"/>
      <queryTableField id="310" name="Vive solo/no supporto sociale/istituzionalizzazione?  " tableColumnId="310"/>
      <queryTableField id="311" name="ECT (choice=No)" tableColumnId="311"/>
      <queryTableField id="312" name="ECT (choice=Yes)" tableColumnId="312"/>
      <queryTableField id="313" name="HIIT (choice=No)" tableColumnId="313"/>
      <queryTableField id="314" name="HIIT (choice=Yes)" tableColumnId="314"/>
      <queryTableField id="315" name="MIIT (choice=No)" tableColumnId="315"/>
      <queryTableField id="316" name="MIIT (choice=Yes)" tableColumnId="316"/>
      <queryTableField id="317" name="RT (choice=No)" tableColumnId="317"/>
      <queryTableField id="318" name="RT (choice=Yes)" tableColumnId="318"/>
      <queryTableField id="319" name="Complementare (choice=No)" tableColumnId="319"/>
      <queryTableField id="320" name="Complementare (choice=Yes)" tableColumnId="320"/>
      <queryTableField id="321" name="IMT (choice=No)" tableColumnId="321"/>
      <queryTableField id="322" name="IMT (choice=Yes)" tableColumnId="322"/>
      <queryTableField id="323" name="Indicare intensità training aerobico:" tableColumnId="323"/>
      <queryTableField id="324" name="Indicare intensità training di forza ottimizzata secondo %1-RM:" tableColumnId="324"/>
      <queryTableField id="325" name="Indicare intensità training di forza OMNI-RES:" tableColumnId="325"/>
      <queryTableField id="326" name="Complete?_9" tableColumnId="3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199F82-3FA0-491D-BD53-8074AE448BCD}" autoFormatId="16" applyNumberFormats="0" applyBorderFormats="0" applyFontFormats="0" applyPatternFormats="0" applyAlignmentFormats="0" applyWidthHeightFormats="0">
  <queryTableRefresh nextId="236">
    <queryTableFields count="235">
      <queryTableField id="1" name="Record ID" tableColumnId="1"/>
      <queryTableField id="2" name="Event Name" tableColumnId="2"/>
      <queryTableField id="3" name="Inserire data fine percorso riabilitativo:" tableColumnId="3"/>
      <queryTableField id="4" name="Motivo terminazione del percorso riabilitativo: (choice=Programma completato)" tableColumnId="4"/>
      <queryTableField id="5" name="Motivo terminazione del percorso riabilitativo: (choice=Trasferimento in acuto per complicanze)" tableColumnId="5"/>
      <queryTableField id="6" name="Motivo terminazione del percorso riabilitativo: (choice=Interruzione volontaria)" tableColumnId="6"/>
      <queryTableField id="7" name="Motivo terminazione del percorso riabilitativo: (choice=Decesso)" tableColumnId="7"/>
      <queryTableField id="8" name="Vive solo/no supporto sociale/istituzionalizzazione?  " tableColumnId="8"/>
      <queryTableField id="9" name="Indicare intensità training aerobico:" tableColumnId="9"/>
      <queryTableField id="10" name="Classe NYHA:" tableColumnId="10"/>
      <queryTableField id="11" name="Inserire pressione arteriosa sistolica:" tableColumnId="11"/>
      <queryTableField id="12" name="Inserire pressione arteriosa diastolica:" tableColumnId="12"/>
      <queryTableField id="13" name="Inserire BNP:" tableColumnId="13"/>
      <queryTableField id="14" name="Inserire NTproBNP:" tableColumnId="14"/>
      <queryTableField id="15" name="Inserire peso:" tableColumnId="15"/>
      <queryTableField id="16" name="BMI:    Attenzione, campo calcolato non inserire." tableColumnId="16"/>
      <queryTableField id="17" name="Inserire circonferenza vita:" tableColumnId="17"/>
      <queryTableField id="18" name="Inserire Hb:" tableColumnId="18"/>
      <queryTableField id="19" name="Inserire HbA1c:" tableColumnId="19"/>
      <queryTableField id="20" name="Inserire FG:" tableColumnId="20"/>
      <queryTableField id="21" name="Inserire colesterolo totale:" tableColumnId="21"/>
      <queryTableField id="22" name="Inserire colesterolo HDL:" tableColumnId="22"/>
      <queryTableField id="23" name="Inserire colesterolo LDL:" tableColumnId="23"/>
      <queryTableField id="24" name="Inserire trigliceridi:" tableColumnId="24"/>
      <queryTableField id="25" name="Inserire uricemia:" tableColumnId="25"/>
      <queryTableField id="26" name="Inserire filtrato glomerulare:" tableColumnId="26"/>
      <queryTableField id="27" name="Inserire siederemia:" tableColumnId="27"/>
      <queryTableField id="28" name="Inserire ferritina:" tableColumnId="28"/>
      <queryTableField id="29" name="Inserire sat. transferrina:" tableColumnId="29"/>
      <queryTableField id="30" name="Inserire proteine sieriche:" tableColumnId="30"/>
      <queryTableField id="31" name="Inserire albumine sieriche:" tableColumnId="31"/>
      <queryTableField id="32" name="Inserire AST:" tableColumnId="32"/>
      <queryTableField id="33" name="Inserire ALT:" tableColumnId="33"/>
      <queryTableField id="34" name="Inserire sodio:" tableColumnId="34"/>
      <queryTableField id="35" name="Inserire potassio:" tableColumnId="35"/>
      <queryTableField id="36" name="Inserire FEVS:" tableColumnId="36"/>
      <queryTableField id="37" name="Inserire VTD VS indicizzato:" tableColumnId="37"/>
      <queryTableField id="38" name="Inserire E/e:" tableColumnId="38"/>
      <queryTableField id="39" name="Inserire grado IM:  " tableColumnId="39"/>
      <queryTableField id="40" name="Inserire TAPSE:" tableColumnId="40"/>
      <queryTableField id="41" name="Inserire PAP (comprensivo di PAD):  " tableColumnId="41"/>
      <queryTableField id="42" name="Inserire VCI:    " tableColumnId="42"/>
      <queryTableField id="43" name="Inserire complicanze durante percorso riabilitativo (escludere tele-riabilitazione):   (choice=Nessuna)" tableColumnId="43"/>
      <queryTableField id="44" name="Inserire complicanze durante percorso riabilitativo (escludere tele-riabilitazione):   (choice=SCA)" tableColumnId="44"/>
      <queryTableField id="45" name="Inserire complicanze durante percorso riabilitativo (escludere tele-riabilitazione):   (choice=FA/Flutter atriale)" tableColumnId="45"/>
      <queryTableField id="46" name="Inserire complicanze durante percorso riabilitativo (escludere tele-riabilitazione):   (choice=Recidiva di scompenso congestizio)" tableColumnId="46"/>
      <queryTableField id="47" name="Inserire complicanze durante percorso riabilitativo (escludere tele-riabilitazione):   (choice=Sindrome da bassa portata)" tableColumnId="47"/>
      <queryTableField id="48" name="Inserire complicanze durante percorso riabilitativo (escludere tele-riabilitazione):   (choice=Bradiaritmie severe)" tableColumnId="48"/>
      <queryTableField id="49" name="Inserire complicanze durante percorso riabilitativo (escludere tele-riabilitazione):   (choice=Aritmie ipercinetiche ventricolari severe)" tableColumnId="49"/>
      <queryTableField id="50" name="Inserire complicanze durante percorso riabilitativo (escludere tele-riabilitazione):   (choice=Danno neurologico Tipo 1 (stroke/TIA))" tableColumnId="50"/>
      <queryTableField id="51" name="Inserire complicanze durante percorso riabilitativo (escludere tele-riabilitazione):   (choice=Danno neurologico Tipo 2 (alterazioni funzioni cognitive/declino intellettivo))" tableColumnId="51"/>
      <queryTableField id="52" name="Inserire complicanze durante percorso riabilitativo (escludere tele-riabilitazione):   (choice=Insufficienza renale acuta o peggioramento IRC)" tableColumnId="52"/>
      <queryTableField id="53" name="Inserire complicanze durante percorso riabilitativo (escludere tele-riabilitazione):   (choice=Insufficienza pancreatica/epatica)" tableColumnId="53"/>
      <queryTableField id="54" name="Inserire complicanze durante percorso riabilitativo (escludere tele-riabilitazione):   (choice=Trasfusioni)" tableColumnId="54"/>
      <queryTableField id="55" name="Inserire complicanze durante percorso riabilitativo (escludere tele-riabilitazione):   (choice=Embolizzazione sistemica)" tableColumnId="55"/>
      <queryTableField id="56" name="Inserire complicanze durante percorso riabilitativo (escludere tele-riabilitazione):   (choice=Trombosi venosa profonda)" tableColumnId="56"/>
      <queryTableField id="57" name="Inserire complicanze durante percorso riabilitativo (escludere tele-riabilitazione):   (choice=Embolia polmonare)" tableColumnId="57"/>
      <queryTableField id="58" name="Inserire complicanze durante percorso riabilitativo (escludere tele-riabilitazione):   (choice=Sanguinamenti minori)" tableColumnId="58"/>
      <queryTableField id="59" name="Inserire complicanze durante percorso riabilitativo (escludere tele-riabilitazione):   (choice=Sanguinamenti maggiori)" tableColumnId="59"/>
      <queryTableField id="60" name="Inserire complicanze durante percorso riabilitativo (escludere tele-riabilitazione):   (choice=Infezioni)" tableColumnId="60"/>
      <queryTableField id="61" name="Inserire complicanze durante percorso riabilitativo (escludere tele-riabilitazione):   (choice=Altro)" tableColumnId="61"/>
      <queryTableField id="62" name="Inserire complicanze durante percorso riabilitativo (escludere tele-riabilitazione): Altro - Specificare" tableColumnId="62"/>
      <queryTableField id="63" name="Inserire procedure eseguite durante percorso riabilitativo (escludere tele-riabilitazione):   (choice=Nessuna)" tableColumnId="63"/>
      <queryTableField id="64" name="Inserire procedure eseguite durante percorso riabilitativo (escludere tele-riabilitazione):   (choice=Coronarografia)" tableColumnId="64"/>
      <queryTableField id="65" name="Inserire procedure eseguite durante percorso riabilitativo (escludere tele-riabilitazione):   (choice=Rivascolarizzazione coronarica)" tableColumnId="65"/>
      <queryTableField id="66" name="Inserire procedure eseguite durante percorso riabilitativo (escludere tele-riabilitazione):   (choice=Rivascolarizzazione periferica)" tableColumnId="66"/>
      <queryTableField id="67" name="Inserire procedure eseguite durante percorso riabilitativo (escludere tele-riabilitazione):   (choice=CVE)" tableColumnId="67"/>
      <queryTableField id="68" name="Inserire procedure eseguite durante percorso riabilitativo (escludere tele-riabilitazione):   (choice=CVF)" tableColumnId="68"/>
      <queryTableField id="69" name="Inserire procedure eseguite durante percorso riabilitativo (escludere tele-riabilitazione):   (choice=IABP)" tableColumnId="69"/>
      <queryTableField id="70" name="Inserire procedure eseguite durante percorso riabilitativo (escludere tele-riabilitazione):   (choice=Infusione amine/vasodilatatori)" tableColumnId="70"/>
      <queryTableField id="71" name="Inserire procedure eseguite durante percorso riabilitativo (escludere tele-riabilitazione):   (choice=SEF)" tableColumnId="71"/>
      <queryTableField id="72" name="Inserire procedure eseguite durante percorso riabilitativo (escludere tele-riabilitazione):   (choice=RMN cuore)" tableColumnId="72"/>
      <queryTableField id="73" name="Inserire procedure eseguite durante percorso riabilitativo (escludere tele-riabilitazione):   (choice=Trasfusione)" tableColumnId="73"/>
      <queryTableField id="74" name="Inserire procedure eseguite durante percorso riabilitativo (escludere tele-riabilitazione):   (choice=Infusione ferro carbossimaltosio)" tableColumnId="74"/>
      <queryTableField id="75" name="Inserire procedure eseguite durante percorso riabilitativo (escludere tele-riabilitazione):   (choice=O2 terapia)" tableColumnId="75"/>
      <queryTableField id="76" name="Inserire procedure eseguite durante percorso riabilitativo (escludere tele-riabilitazione):   (choice=NIV)" tableColumnId="76"/>
      <queryTableField id="77" name="Inserire procedure eseguite durante percorso riabilitativo (escludere tele-riabilitazione):   (choice=Valutazione per impianto CIED)" tableColumnId="77"/>
      <queryTableField id="78" name="Inserire procedure eseguite durante percorso riabilitativo (escludere tele-riabilitazione):   (choice=Altro)" tableColumnId="78"/>
      <queryTableField id="79" name="Inserire procedure eseguite durante percorso riabilitativo (escludere tele-riabilitazione): Altro - Specificare" tableColumnId="79"/>
      <queryTableField id="80" name="Inserire VO2p:  " tableColumnId="80"/>
      <queryTableField id="81" name="Inserire VO2 picco (%):  " tableColumnId="81"/>
      <queryTableField id="82" name="Inserire RQ picco:  " tableColumnId="82"/>
      <queryTableField id="83" name="Inserire VO2 a VT1 (se VT1 è stato raggiunto):  " tableColumnId="83"/>
      <queryTableField id="84" name="Inserire VO2 a VT2 (se VT2 è stato raggiunto):  " tableColumnId="84"/>
      <queryTableField id="85" name="Inserire W picco:  " tableColumnId="85"/>
      <queryTableField id="86" name="Inserire Fc picco:  " tableColumnId="86"/>
      <queryTableField id="87" name="Inserire VE/VCO2 slope:  " tableColumnId="87"/>
      <queryTableField id="88" name="Inserire VE/VCO2 slope dopo soglia anaerobica:  " tableColumnId="88"/>
      <queryTableField id="89" name="Inserire VO2/work:  " tableColumnId="89"/>
      <queryTableField id="90" name="Presenza pattern oscillatorio?" tableColumnId="90"/>
      <queryTableField id="91" name="Presenza limitazione cardiogena?" tableColumnId="91"/>
      <queryTableField id="92" name="Presenza limitazione ventilatoria?" tableColumnId="92"/>
      <queryTableField id="93" name="Presenza limitazione vascolare/polmonare?" tableColumnId="93"/>
      <queryTableField id="94" name="Presenza limitazione periferica?" tableColumnId="94"/>
      <queryTableField id="95" name="Presenza sintomi durante la prova?" tableColumnId="95"/>
      <queryTableField id="96" name="Presenza alterazioni ECG ischemiche?" tableColumnId="96"/>
      <queryTableField id="97" name="Presenza aritmie?" tableColumnId="97"/>
      <queryTableField id="98" name="Presenza risposta ipertensiva?" tableColumnId="98"/>
      <queryTableField id="99" name="Inserire W picco:  _1" tableColumnId="99"/>
      <queryTableField id="100" name="Inserire Fc picco:  _2" tableColumnId="100"/>
      <queryTableField id="101" name="Presenza sintomi durante la prova?_3" tableColumnId="101"/>
      <queryTableField id="102" name="Presenza alterazioni ECG ischemiche?_4" tableColumnId="102"/>
      <queryTableField id="103" name="Presenza aritmie?_5" tableColumnId="103"/>
      <queryTableField id="104" name="Presenza risposta ipertensiva?_6" tableColumnId="104"/>
      <queryTableField id="105" name="Modalità di svolgimento" tableColumnId="105"/>
      <queryTableField id="106" name="Inserire RQ max:" tableColumnId="106"/>
      <queryTableField id="107" name="Inserire VO2 max:" tableColumnId="107"/>
      <queryTableField id="108" name="Inserire W picco:" tableColumnId="108"/>
      <queryTableField id="109" name="Inserire Fc max:" tableColumnId="109"/>
      <queryTableField id="110" name="Inserire VE/VCO2 slope:" tableColumnId="110"/>
      <queryTableField id="111" name="Inserire VE/VCO2 slope dopo soglia anaerobica:" tableColumnId="111"/>
      <queryTableField id="112" name="Inserire VO2 a VT1 (se VT1 è stato raggiunto):  _7" tableColumnId="112"/>
      <queryTableField id="113" name="Inserire punteggio 30STS (30-s sit-to-stand) test:" tableColumnId="113"/>
      <queryTableField id="114" name="Inserire distanza percorsa [m]:" tableColumnId="114"/>
      <queryTableField id="115" name="Inserire distanza percorsa (% pred):" tableColumnId="115"/>
      <queryTableField id="116" name="Inserire Fc max:_8" tableColumnId="116"/>
      <queryTableField id="117" name="Inserire BORG CR-10 max:" tableColumnId="117"/>
      <queryTableField id="118" name="Inserire SaO2 minima:" tableColumnId="118"/>
      <queryTableField id="119" name="Uso di ausilio" tableColumnId="119"/>
      <queryTableField id="120" name="Inserire punteggio SPPB:" tableColumnId="120"/>
      <queryTableField id="121" name="Inserire MIP:" tableColumnId="121"/>
      <queryTableField id="122" name="Inserire MEP:" tableColumnId="122"/>
      <queryTableField id="123" name="1) Mi sento agitato e teso" tableColumnId="123"/>
      <queryTableField id="124" name="2) Le cose che un tempo mi piacevano, ora mi piacciono" tableColumnId="124"/>
      <queryTableField id="125" name="3) Provo un sentimento di apprensione, come se dovesse succedere qualcosa di terribile" tableColumnId="125"/>
      <queryTableField id="126" name="4) Riesco a ridere e vedere il lato divertente delle cose" tableColumnId="126"/>
      <queryTableField id="127" name="5) Mi passano per la mente pensieri preoccupanti" tableColumnId="127"/>
      <queryTableField id="128" name="6) Mi sento di buon umore" tableColumnId="128"/>
      <queryTableField id="129" name="7) Riesco a sedermi e a rilassarmi" tableColumnId="129"/>
      <queryTableField id="130" name="8) Mi sento rallentato" tableColumnId="130"/>
      <queryTableField id="131" name="9) Provo un sentimento simile alla paura, come un senso di tensione allo stomaco" tableColumnId="131"/>
      <queryTableField id="132" name="10) Non curo più il mio aspetto fisico" tableColumnId="132"/>
      <queryTableField id="133" name="11) Mi sento irrequieto e incapace di stare fermo" tableColumnId="133"/>
      <queryTableField id="134" name="12) Pregusto con piacere le cose" tableColumnId="134"/>
      <queryTableField id="135" name="13) Provo delle sensazioni improvvise di panico" tableColumnId="135"/>
      <queryTableField id="136" name="14) Provo piacere leggendo un libro, oppure seguendo una trasmissione alla radio o alla TV" tableColumnId="136"/>
      <queryTableField id="137" name="Totale HADS-ansia calcolato    Attenzione: NON compilare questo campo, verrà calcolato automaticamente" tableColumnId="137"/>
      <queryTableField id="138" name="Livello corrispondente HADS ansia    1. Caso normale  2. Caso lieve  3. Caso moderato  4, Caso grave    Attenzione: NON compilare questo campo, verrà calcolato automaticamente" tableColumnId="138"/>
      <queryTableField id="139" name="Totale HADS-depressione calcolato    Attenzione: NON compilare questo campo, verrà calcolato automaticamente" tableColumnId="139"/>
      <queryTableField id="140" name="Livello corrispondente HADS depressione    1. Normale  2. Disturbo lieve  3. Disturbo moderato  4. Disturbo grave    Attenzione: NON compilare questo campo, verrà calcolato automaticamente" tableColumnId="140"/>
      <queryTableField id="141" name="Inserire punteggio Barthel:" tableColumnId="141"/>
      <queryTableField id="142" name="Inserire punteggio Barthel dispnea:" tableColumnId="142"/>
      <queryTableField id="143" name="Inserire punteggio RCS:" tableColumnId="143"/>
      <queryTableField id="144" name="Perdita di peso?" tableColumnId="144"/>
      <queryTableField id="145" name="Storia di cadute?" tableColumnId="145"/>
      <queryTableField id="146" name="Riduzione di ADL?" tableColumnId="146"/>
      <queryTableField id="147" name="Alterazione equilibri?" tableColumnId="147"/>
      <queryTableField id="148" name="Disturbi cognitivi/demenza/depressione?" tableColumnId="148"/>
      <queryTableField id="149" name="Vive solo/no supporto sociale/istituzionalizzazione?  _9" tableColumnId="149"/>
      <queryTableField id="150" name="Uso di Ace-Inibitore?" tableColumnId="150"/>
      <queryTableField id="151" name="Data inserimento:" tableColumnId="151"/>
      <queryTableField id="152" name="Inserire molecola Ace-inibitore [testo]:" tableColumnId="152"/>
      <queryTableField id="153" name="Inserire dosaggio Ace-inibitore [mg/die]:" tableColumnId="153"/>
      <queryTableField id="154" name="Data interruzione:" tableColumnId="154"/>
      <queryTableField id="155" name="Causa interruzione:  " tableColumnId="155"/>
      <queryTableField id="156" name="Uso di Sartano?" tableColumnId="156"/>
      <queryTableField id="157" name="Data inserimento:_10" tableColumnId="157"/>
      <queryTableField id="158" name="Inserire molecola Sartano [testo]:" tableColumnId="158"/>
      <queryTableField id="159" name="Inserire dosaggio Sartano [mg/die]:" tableColumnId="159"/>
      <queryTableField id="160" name="Data interruzione:_11" tableColumnId="160"/>
      <queryTableField id="161" name="Causa interruzione:  _12" tableColumnId="161"/>
      <queryTableField id="162" name="Uso di Beta-Bloccanti?" tableColumnId="162"/>
      <queryTableField id="163" name="Data inserimento:_13" tableColumnId="163"/>
      <queryTableField id="164" name="Inserire molecola Beta-Bloccanti [testo]:" tableColumnId="164"/>
      <queryTableField id="165" name="Inserire dosaggio Beta-Bloccanti [mg/die]:" tableColumnId="165"/>
      <queryTableField id="166" name="Data interruzione:_14" tableColumnId="166"/>
      <queryTableField id="167" name="Causa interruzione:  _15" tableColumnId="167"/>
      <queryTableField id="168" name="Uso di ARNI?" tableColumnId="168"/>
      <queryTableField id="169" name="Data inserimento:_16" tableColumnId="169"/>
      <queryTableField id="170" name="Inserire molecola ARNI [testo]:" tableColumnId="170"/>
      <queryTableField id="171" name="Inserire dosaggio ARNI [mg/die]:" tableColumnId="171"/>
      <queryTableField id="172" name="Data interruzione:_17" tableColumnId="172"/>
      <queryTableField id="173" name="Causa interruzione:  _18" tableColumnId="173"/>
      <queryTableField id="174" name="Uso di MRA?" tableColumnId="174"/>
      <queryTableField id="175" name="Data inserimento:_19" tableColumnId="175"/>
      <queryTableField id="176" name="Inserire molecola MRA [testo]:" tableColumnId="176"/>
      <queryTableField id="177" name="Inserire dosaggio MRA [mg/die]:" tableColumnId="177"/>
      <queryTableField id="178" name="Data interruzione:_20" tableColumnId="178"/>
      <queryTableField id="179" name="Causa interruzione:  _21" tableColumnId="179"/>
      <queryTableField id="180" name="Uso di SGLT2i?" tableColumnId="180"/>
      <queryTableField id="181" name="Data inserimento:_22" tableColumnId="181"/>
      <queryTableField id="182" name="Inserire molecola SGLT2i [testo]:" tableColumnId="182"/>
      <queryTableField id="183" name="Inserire dosaggio SGLT2i [mg/die]:" tableColumnId="183"/>
      <queryTableField id="184" name="Data interruzione:_23" tableColumnId="184"/>
      <queryTableField id="185" name="Causa interruzione:  _24" tableColumnId="185"/>
      <queryTableField id="186" name="Diuretico PO (choice=No)" tableColumnId="186"/>
      <queryTableField id="187" name="Diuretico PO (choice=Yes)" tableColumnId="187"/>
      <queryTableField id="188" name="Diuretico e.v. (choice=No)" tableColumnId="188"/>
      <queryTableField id="189" name="Diuretico e.v. (choice=Yes)" tableColumnId="189"/>
      <queryTableField id="190" name="Ivabradina (choice=No)" tableColumnId="190"/>
      <queryTableField id="191" name="Ivabradina (choice=Yes)" tableColumnId="191"/>
      <queryTableField id="192" name="Antiaritmico (choice=No)" tableColumnId="192"/>
      <queryTableField id="193" name="Antiaritmico (choice=Yes)" tableColumnId="193"/>
      <queryTableField id="194" name="Digitale (choice=No)" tableColumnId="194"/>
      <queryTableField id="195" name="Digitale (choice=Yes)" tableColumnId="195"/>
      <queryTableField id="196" name="GLP1-RA (choice=No)" tableColumnId="196"/>
      <queryTableField id="197" name="GLP1-RA (choice=Yes)" tableColumnId="197"/>
      <queryTableField id="198" name="Statina (choice=No)" tableColumnId="198"/>
      <queryTableField id="199" name="Statina (choice=Yes)" tableColumnId="199"/>
      <queryTableField id="200" name="Ezetimibe (choice=No)" tableColumnId="200"/>
      <queryTableField id="201" name="Ezetimibe (choice=Yes)" tableColumnId="201"/>
      <queryTableField id="202" name="Antiaggregante mono (choice=No)" tableColumnId="202"/>
      <queryTableField id="203" name="Antiaggregante mono (choice=Yes)" tableColumnId="203"/>
      <queryTableField id="204" name="DAPT (choice=No)" tableColumnId="204"/>
      <queryTableField id="205" name="DAPT (choice=Yes)" tableColumnId="205"/>
      <queryTableField id="206" name="anticoagulante (choice=No)" tableColumnId="206"/>
      <queryTableField id="207" name="anticoagulante (choice=Yes)" tableColumnId="207"/>
      <queryTableField id="208" name="PCSK9i (choice=No)" tableColumnId="208"/>
      <queryTableField id="209" name="PCSK9i (choice=Yes)" tableColumnId="209"/>
      <queryTableField id="210" name="PUFA n-3 (choice=No)" tableColumnId="210"/>
      <queryTableField id="211" name="PUFA n-3 (choice=Yes)" tableColumnId="211"/>
      <queryTableField id="212" name="Amine e.v. (choice=No)" tableColumnId="212"/>
      <queryTableField id="213" name="Amine e.v. (choice=Yes)" tableColumnId="213"/>
      <queryTableField id="214" name="Vasodilatatore e.v. (choice=No)" tableColumnId="214"/>
      <queryTableField id="215" name="Vasodilatatore e.v. (choice=Yes)" tableColumnId="215"/>
      <queryTableField id="216" name="Correzione marziale per os. (choice=No)" tableColumnId="216"/>
      <queryTableField id="217" name="Correzione marziale per os. (choice=Yes)" tableColumnId="217"/>
      <queryTableField id="218" name="Inserire molecola Diuretico [testo]:" tableColumnId="218"/>
      <queryTableField id="219" name="Inserire dosaggio Diuretico [mg/die]:" tableColumnId="219"/>
      <queryTableField id="220" name="Inserire dosaggio Ivabradina [mg/die]:" tableColumnId="220"/>
      <queryTableField id="221" name="Inserire molecola Digitale [testo]:" tableColumnId="221"/>
      <queryTableField id="222" name="Inserire dosaggio Digitale [mg/die]:" tableColumnId="222"/>
      <queryTableField id="223" name="Ipotensione (choice=No)" tableColumnId="223"/>
      <queryTableField id="224" name="Ipotensione (choice=Si)" tableColumnId="224"/>
      <queryTableField id="225" name="Angioedema (choice=No)" tableColumnId="225"/>
      <queryTableField id="226" name="Angioedema (choice=Si)" tableColumnId="226"/>
      <queryTableField id="227" name="Iperkalemia (choice=No)" tableColumnId="227"/>
      <queryTableField id="228" name="Iperkalemia (choice=Si)" tableColumnId="228"/>
      <queryTableField id="229" name="Chetoacidosi (choice=No)" tableColumnId="229"/>
      <queryTableField id="230" name="Chetoacidosi (choice=Si)" tableColumnId="230"/>
      <queryTableField id="231" name="Infezioni fungine genitourinarie (choice=No)" tableColumnId="231"/>
      <queryTableField id="232" name="Infezioni fungine genitourinarie (choice=Si)" tableColumnId="232"/>
      <queryTableField id="233" name="altro (choice=No)" tableColumnId="233"/>
      <queryTableField id="234" name="altro (choice=Si)" tableColumnId="234"/>
      <queryTableField id="235" name="Complete?" tableColumnId="23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273C0E-2940-4045-87D9-310DD5BB9D70}" autoFormatId="16" applyNumberFormats="0" applyBorderFormats="0" applyFontFormats="0" applyPatternFormats="0" applyAlignmentFormats="0" applyWidthHeightFormats="0">
  <queryTableRefresh nextId="194">
    <queryTableFields count="193">
      <queryTableField id="1" name="Record ID" tableColumnId="1"/>
      <queryTableField id="2" name="Event Name" tableColumnId="2"/>
      <queryTableField id="3" name="Avvio del percorso di teleriabilitazione" tableColumnId="3"/>
      <queryTableField id="4" name="Motivo del mancato avvio" tableColumnId="4"/>
      <queryTableField id="5" name="Motivo del mancato avvio: Altro - Specificare" tableColumnId="5"/>
      <queryTableField id="6" name="Inserire data inizio percorso teleriabilitativo:" tableColumnId="6"/>
      <queryTableField id="7" name="Accesso diretto da degenza riabilitativa" tableColumnId="7"/>
      <queryTableField id="8" name="Provenienza da:" tableColumnId="8"/>
      <queryTableField id="9" name="Inserire data termine percorso teleriabilitativo:" tableColumnId="9"/>
      <queryTableField id="10" name="Durata teleriabilitazione    Attenzione, campo autocompilato." tableColumnId="10"/>
      <queryTableField id="11" name="Inserire motivo termine teleriabilitazione:" tableColumnId="11"/>
      <queryTableField id="12" name="Descrizione evento determinante interruzione (campo libero):" tableColumnId="12"/>
      <queryTableField id="13" name="Inserire numero di sedute sincrone prescritte:" tableColumnId="13"/>
      <queryTableField id="14" name="Inserire numero di sedute sincrone effettuate:" tableColumnId="14"/>
      <queryTableField id="15" name="Inserire numero di sedute asincrone prescritte:" tableColumnId="15"/>
      <queryTableField id="16" name="Inserire numero di sedute asincrone effettuate:" tableColumnId="16"/>
      <queryTableField id="17" name="Classe NYHA:" tableColumnId="17"/>
      <queryTableField id="18" name="ECT (choice=No)" tableColumnId="18"/>
      <queryTableField id="19" name="ECT (choice=Yes)" tableColumnId="19"/>
      <queryTableField id="20" name="HIIT (choice=No)" tableColumnId="20"/>
      <queryTableField id="21" name="HIIT (choice=Yes)" tableColumnId="21"/>
      <queryTableField id="22" name="MIIT (choice=No)" tableColumnId="22"/>
      <queryTableField id="23" name="MIIT (choice=Yes)" tableColumnId="23"/>
      <queryTableField id="24" name="RT (choice=No)" tableColumnId="24"/>
      <queryTableField id="25" name="RT (choice=Yes)" tableColumnId="25"/>
      <queryTableField id="26" name="Complementare (choice=No)" tableColumnId="26"/>
      <queryTableField id="27" name="Complementare (choice=Yes)" tableColumnId="27"/>
      <queryTableField id="28" name="IMT (choice=No)" tableColumnId="28"/>
      <queryTableField id="29" name="IMT (choice=Yes)" tableColumnId="29"/>
      <queryTableField id="30" name="Inserire intensità training aerobico" tableColumnId="30"/>
      <queryTableField id="31" name="Indicare intensità training di forza ottimizzata secondo %1-RM:" tableColumnId="31"/>
      <queryTableField id="32" name="Indicare intensità training di forza OMNI-RES:" tableColumnId="32"/>
      <queryTableField id="33" name="Inserire FEVS:  " tableColumnId="33"/>
      <queryTableField id="34" name="Inserire E/e:  " tableColumnId="34"/>
      <queryTableField id="35" name="Inserire grado IM:  " tableColumnId="35"/>
      <queryTableField id="36" name="Inserire PAP (comprensivo di PAD):  " tableColumnId="36"/>
      <queryTableField id="37" name="Inserire VCI:    " tableColumnId="37"/>
      <queryTableField id="38" name="Inserire VO2p:  " tableColumnId="38"/>
      <queryTableField id="39" name="Inserire VO2 picco (%):  " tableColumnId="39"/>
      <queryTableField id="40" name="Inserire RQ picco:  " tableColumnId="40"/>
      <queryTableField id="41" name="Inserire VO2 a VT1 (se VT1 è stato raggiunto):  " tableColumnId="41"/>
      <queryTableField id="42" name="Inserire VO2 a VT2 (se VT2 è stato raggiunto):  " tableColumnId="42"/>
      <queryTableField id="43" name="Inserire W picco:  " tableColumnId="43"/>
      <queryTableField id="44" name="Inserire Fc picco:  " tableColumnId="44"/>
      <queryTableField id="45" name="Inserire VE/VCO2 slope:  " tableColumnId="45"/>
      <queryTableField id="46" name="Inserire VE/VCO2 slope dopo soglia anaerobica:  " tableColumnId="46"/>
      <queryTableField id="47" name="Inserire VO2/work:  " tableColumnId="47"/>
      <queryTableField id="48" name="Presenza pattern oscillatorio?" tableColumnId="48"/>
      <queryTableField id="49" name="Presenza limitazione cardiogena?" tableColumnId="49"/>
      <queryTableField id="50" name="Presenza limitazione ventilatoria?" tableColumnId="50"/>
      <queryTableField id="51" name="Presenza limitazione vascolare/polmonare?" tableColumnId="51"/>
      <queryTableField id="52" name="Presenza limitazione periferica?" tableColumnId="52"/>
      <queryTableField id="53" name="Presenza sintomi durante la prova?" tableColumnId="53"/>
      <queryTableField id="54" name="Presenza alterazioni ECG ischemiche?" tableColumnId="54"/>
      <queryTableField id="55" name="Presenza aritmie?" tableColumnId="55"/>
      <queryTableField id="56" name="Presenza risposta ipertensiva?" tableColumnId="56"/>
      <queryTableField id="57" name="Perdita di peso?" tableColumnId="57"/>
      <queryTableField id="58" name="Storia di cadute?" tableColumnId="58"/>
      <queryTableField id="59" name="Riduzione di ADL?" tableColumnId="59"/>
      <queryTableField id="60" name="Alterazione equilibri?" tableColumnId="60"/>
      <queryTableField id="61" name="Disturbi cognitivi/demenza/depressione?" tableColumnId="61"/>
      <queryTableField id="62" name="Vive solo/no supporto sociale/istituzionalizzazione?  " tableColumnId="62"/>
      <queryTableField id="63" name="Inserire W picco:  _1" tableColumnId="63"/>
      <queryTableField id="64" name="Inserire Fc picco:  _2" tableColumnId="64"/>
      <queryTableField id="65" name="Presenza sintomi durante la prova?_3" tableColumnId="65"/>
      <queryTableField id="66" name="Presenza alterazioni ECG ischemiche?_4" tableColumnId="66"/>
      <queryTableField id="67" name="Presenza aritmie?_5" tableColumnId="67"/>
      <queryTableField id="68" name="Presenza risposta ipertensiva?_6" tableColumnId="68"/>
      <queryTableField id="69" name="Modalità di svolgimento" tableColumnId="69"/>
      <queryTableField id="70" name="Inserire RQ max:" tableColumnId="70"/>
      <queryTableField id="71" name="Inserire VO2 max:" tableColumnId="71"/>
      <queryTableField id="72" name="Inserire W picco:" tableColumnId="72"/>
      <queryTableField id="73" name="Inserire Fc max:" tableColumnId="73"/>
      <queryTableField id="74" name="Inserire VE/VCO2 slope:" tableColumnId="74"/>
      <queryTableField id="75" name="Inserire VE/VCO2 slope dopo soglia anaerobica:" tableColumnId="75"/>
      <queryTableField id="76" name="Inserire VO2 a VT1 (se VT1 è stato raggiunto):  _7" tableColumnId="76"/>
      <queryTableField id="77" name="Inserire punteggio 30STS (30-s sit-to-stand) test:" tableColumnId="77"/>
      <queryTableField id="78" name="Inserire distanza percorsa [m]:" tableColumnId="78"/>
      <queryTableField id="79" name="Inserire distanza percorsa (% pred):" tableColumnId="79"/>
      <queryTableField id="80" name="Inserire Fc max:_8" tableColumnId="80"/>
      <queryTableField id="81" name="Inserire BORG CR-10 max:" tableColumnId="81"/>
      <queryTableField id="82" name="Inserire SaO2 minima:" tableColumnId="82"/>
      <queryTableField id="83" name="Uso di ausilio" tableColumnId="83"/>
      <queryTableField id="84" name="Inserire punteggio SPPB:" tableColumnId="84"/>
      <queryTableField id="85" name="Inserire MIP:" tableColumnId="85"/>
      <queryTableField id="86" name="Inserire MEP:" tableColumnId="86"/>
      <queryTableField id="87" name="1) Mi sento agitato e teso" tableColumnId="87"/>
      <queryTableField id="88" name="2) Le cose che un tempo mi piacevano, ora mi piacciono" tableColumnId="88"/>
      <queryTableField id="89" name="3) Provo un sentimento di apprensione, come se dovesse succedere qualcosa di terribile" tableColumnId="89"/>
      <queryTableField id="90" name="4) Riesco a ridere e vedere il lato divertente delle cose" tableColumnId="90"/>
      <queryTableField id="91" name="5) Mi passano per la mente pensieri preoccupanti" tableColumnId="91"/>
      <queryTableField id="92" name="6) Mi sento di buon umore" tableColumnId="92"/>
      <queryTableField id="93" name="7) Riesco a sedermi e a rilassarmi" tableColumnId="93"/>
      <queryTableField id="94" name="8) Mi sento rallentato" tableColumnId="94"/>
      <queryTableField id="95" name="9) Provo un sentimento simile alla paura, come un senso di tensione allo stomaco" tableColumnId="95"/>
      <queryTableField id="96" name="10) Non curo più il mio aspetto fisico" tableColumnId="96"/>
      <queryTableField id="97" name="11) Mi sento irrequieto e incapace di stare fermo" tableColumnId="97"/>
      <queryTableField id="98" name="12) Pregusto con piacere le cose" tableColumnId="98"/>
      <queryTableField id="99" name="13) Provo delle sensazioni improvvise di panico" tableColumnId="99"/>
      <queryTableField id="100" name="14) Provo piacere leggendo un libro, oppure seguendo una trasmissione alla radio o alla TV" tableColumnId="100"/>
      <queryTableField id="101" name="Totale HADS-ansia calcolato    Attenzione: NON compilare questo campo, verrà calcolato automaticamente" tableColumnId="101"/>
      <queryTableField id="102" name="Livello corrispondente HADS ansia    1. Caso normale  2. Caso lieve  3. Caso moderato  4, Caso grave    Attenzione: NON compilare questo campo, verrà calcolato automaticamente" tableColumnId="102"/>
      <queryTableField id="103" name="Totale HADS-depressione calcolato    Attenzione: NON compilare questo campo, verrà calcolato automaticamente" tableColumnId="103"/>
      <queryTableField id="104" name="Livello corrispondente HADS depressione    1. Normale  2. Disturbo lieve  3. Disturbo moderato  4. Disturbo grave    Attenzione: NON compilare questo campo, verrà calcolato automaticamente" tableColumnId="104"/>
      <queryTableField id="105" name="Inserire punteggio Barthel:" tableColumnId="105"/>
      <queryTableField id="106" name="Inserire punteggio Barthel dispnea:" tableColumnId="106"/>
      <queryTableField id="107" name="Inserire punteggio RCS:" tableColumnId="107"/>
      <queryTableField id="108" name="Uso di Ace-Inibitore?" tableColumnId="108"/>
      <queryTableField id="109" name="Data inserimento:" tableColumnId="109"/>
      <queryTableField id="110" name="Inserire molecola Ace-Inibitore [testo]:" tableColumnId="110"/>
      <queryTableField id="111" name="Inserire dosaggio Ace-Inibitore [mg/die]:" tableColumnId="111"/>
      <queryTableField id="112" name="Data interruzione:" tableColumnId="112"/>
      <queryTableField id="113" name="Causa interruzione:  " tableColumnId="113"/>
      <queryTableField id="114" name="Uso di Sartano?" tableColumnId="114"/>
      <queryTableField id="115" name="Data inserimento:_9" tableColumnId="115"/>
      <queryTableField id="116" name="Inserire molecola Sartano [testo]:" tableColumnId="116"/>
      <queryTableField id="117" name="Inserire dosaggio Sartano [mg/die]:" tableColumnId="117"/>
      <queryTableField id="118" name="Data interruzione:_10" tableColumnId="118"/>
      <queryTableField id="119" name="Causa interruzione:  _11" tableColumnId="119"/>
      <queryTableField id="120" name="Uso di Beta-Bloccanti?" tableColumnId="120"/>
      <queryTableField id="121" name="Data inserimento:_12" tableColumnId="121"/>
      <queryTableField id="122" name="Inserire molecola Beta-Bloccanti [testo]:" tableColumnId="122"/>
      <queryTableField id="123" name="Inserire dosaggio Beta-Bloccanti [mg/die]:" tableColumnId="123"/>
      <queryTableField id="124" name="Data interruzione:_13" tableColumnId="124"/>
      <queryTableField id="125" name="Causa interruzione:  _14" tableColumnId="125"/>
      <queryTableField id="126" name="Uso di ARNI?" tableColumnId="126"/>
      <queryTableField id="127" name="Data inserimento:_15" tableColumnId="127"/>
      <queryTableField id="128" name="Inserire molecola ARNI [testo]:" tableColumnId="128"/>
      <queryTableField id="129" name="Inserire dosaggio ARNI [mg/die]:" tableColumnId="129"/>
      <queryTableField id="130" name="Data interruzione:_16" tableColumnId="130"/>
      <queryTableField id="131" name="Causa interruzione:  _17" tableColumnId="131"/>
      <queryTableField id="132" name="Uso di MRA?" tableColumnId="132"/>
      <queryTableField id="133" name="Data inserimento:_18" tableColumnId="133"/>
      <queryTableField id="134" name="Inserire molecola MRA [testo]:" tableColumnId="134"/>
      <queryTableField id="135" name="Inserire dosaggio MRA [mg/die]:" tableColumnId="135"/>
      <queryTableField id="136" name="Data interruzione:_19" tableColumnId="136"/>
      <queryTableField id="137" name="Causa interruzione:  _20" tableColumnId="137"/>
      <queryTableField id="138" name="Uso di SGLT2i?" tableColumnId="138"/>
      <queryTableField id="139" name="Data inserimento:_21" tableColumnId="139"/>
      <queryTableField id="140" name="Inserire molecola SGLT2i [testo]:" tableColumnId="140"/>
      <queryTableField id="141" name="Inserire dosaggio SGLT2i [mg/die]:" tableColumnId="141"/>
      <queryTableField id="142" name="Data interruzione:_22" tableColumnId="142"/>
      <queryTableField id="143" name="Causa interruzione:  _23" tableColumnId="143"/>
      <queryTableField id="144" name="Diuretico PO (choice=No)" tableColumnId="144"/>
      <queryTableField id="145" name="Diuretico PO (choice=Si)" tableColumnId="145"/>
      <queryTableField id="146" name="Diuretico e.v. (choice=No)" tableColumnId="146"/>
      <queryTableField id="147" name="Diuretico e.v. (choice=Si)" tableColumnId="147"/>
      <queryTableField id="148" name="Ivabradina (choice=No)" tableColumnId="148"/>
      <queryTableField id="149" name="Ivabradina (choice=Si)" tableColumnId="149"/>
      <queryTableField id="150" name="Antiaritmico (choice=No)" tableColumnId="150"/>
      <queryTableField id="151" name="Antiaritmico (choice=Si)" tableColumnId="151"/>
      <queryTableField id="152" name="Digitale (choice=No)" tableColumnId="152"/>
      <queryTableField id="153" name="Digitale (choice=Si)" tableColumnId="153"/>
      <queryTableField id="154" name="GLP1-RA (choice=No)" tableColumnId="154"/>
      <queryTableField id="155" name="GLP1-RA (choice=Si)" tableColumnId="155"/>
      <queryTableField id="156" name="Statina (choice=No)" tableColumnId="156"/>
      <queryTableField id="157" name="Statina (choice=Si)" tableColumnId="157"/>
      <queryTableField id="158" name="Ezetimibe (choice=No)" tableColumnId="158"/>
      <queryTableField id="159" name="Ezetimibe (choice=Si)" tableColumnId="159"/>
      <queryTableField id="160" name="Antiaggregante mono (choice=No)" tableColumnId="160"/>
      <queryTableField id="161" name="Antiaggregante mono (choice=Si)" tableColumnId="161"/>
      <queryTableField id="162" name="DAPT (choice=No)" tableColumnId="162"/>
      <queryTableField id="163" name="DAPT (choice=Si)" tableColumnId="163"/>
      <queryTableField id="164" name="Anticoagulante (choice=No)" tableColumnId="164"/>
      <queryTableField id="165" name="Anticoagulante (choice=Si)" tableColumnId="165"/>
      <queryTableField id="166" name="PCSK9i (choice=No)" tableColumnId="166"/>
      <queryTableField id="167" name="PCSK9i (choice=Si)" tableColumnId="167"/>
      <queryTableField id="168" name="PUFA n-3 (choice=No)" tableColumnId="168"/>
      <queryTableField id="169" name="PUFA n-3 (choice=Si)" tableColumnId="169"/>
      <queryTableField id="170" name="Amine e.v. (choice=No)" tableColumnId="170"/>
      <queryTableField id="171" name="Amine e.v. (choice=Si)" tableColumnId="171"/>
      <queryTableField id="172" name="Vasodilatatore_e_v (choice=No)" tableColumnId="172"/>
      <queryTableField id="173" name="Vasodilatatore_e_v (choice=Si)" tableColumnId="173"/>
      <queryTableField id="174" name="Correzione marziale per os (choice=No)" tableColumnId="174"/>
      <queryTableField id="175" name="Correzione marziale per os (choice=Si)" tableColumnId="175"/>
      <queryTableField id="176" name="Nitrati (choice=No)" tableColumnId="176"/>
      <queryTableField id="177" name="Nitrati (choice=Si)" tableColumnId="177"/>
      <queryTableField id="178" name="Ranolazina (choice=No)" tableColumnId="178"/>
      <queryTableField id="179" name="Ranolazina (choice=Si)" tableColumnId="179"/>
      <queryTableField id="180" name="Insulina (choice=No)" tableColumnId="180"/>
      <queryTableField id="181" name="Insulina (choice=Si)" tableColumnId="181"/>
      <queryTableField id="182" name="Antidiabetici orali (choice=No)" tableColumnId="182"/>
      <queryTableField id="183" name="Antidiabetici orali (choice=Si)" tableColumnId="183"/>
      <queryTableField id="184" name="Antidepressivi (choice=No)" tableColumnId="184"/>
      <queryTableField id="185" name="Antidepressivi (choice=Si)" tableColumnId="185"/>
      <queryTableField id="186" name="Terapia antalgica (choice=No)" tableColumnId="186"/>
      <queryTableField id="187" name="Terapia antalgica (choice=Si)" tableColumnId="187"/>
      <queryTableField id="188" name="Inserire molecola Diuretico [testo]:" tableColumnId="188"/>
      <queryTableField id="189" name="Inserire dosaggio Diuretico [mg/die]:" tableColumnId="189"/>
      <queryTableField id="190" name="Inserire dosaggio Ivabradina [mg/die]:" tableColumnId="190"/>
      <queryTableField id="191" name="Inserire molecola Digitale [testo]:" tableColumnId="191"/>
      <queryTableField id="192" name="Inserire dosaggio Digitale [mg/die]:" tableColumnId="192"/>
      <queryTableField id="193" name="Complete?" tableColumnId="19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4E480-16FF-42A0-B78F-F6B1EB4B9560}" name="PROMETEO_Ammissione_Samuele" displayName="PROMETEO_Ammissione_Samuele" ref="A1:LN124" tableType="queryTable" totalsRowShown="0">
  <autoFilter ref="A1:LN124" xr:uid="{63A4E480-16FF-42A0-B78F-F6B1EB4B9560}"/>
  <tableColumns count="326">
    <tableColumn id="1" xr3:uid="{2B0366DE-AE29-49DB-AF28-669F26CEB06E}" uniqueName="1" name="Record ID" queryTableFieldId="1"/>
    <tableColumn id="2" xr3:uid="{3BD55F8C-A310-405D-AEA4-614CDAE74D3E}" uniqueName="2" name="Event Name" queryTableFieldId="2" dataDxfId="625"/>
    <tableColumn id="3" xr3:uid="{9DFE0C16-4955-44F8-81E9-EE7ABB148616}" uniqueName="3" name="Inserire centro arruolante:" queryTableFieldId="3" dataDxfId="624"/>
    <tableColumn id="4" xr3:uid="{EC11E00F-42C0-4FD9-9038-44CFCBD87C0D}" uniqueName="4" name="Inserire data di nascita:" queryTableFieldId="4" dataDxfId="623"/>
    <tableColumn id="5" xr3:uid="{25341283-229B-43E6-A215-EB1243F81614}" uniqueName="5" name="Inserire sesso:" queryTableFieldId="5" dataDxfId="622"/>
    <tableColumn id="6" xr3:uid="{1DB056AF-9EF4-45B5-A822-4B452E042086}" uniqueName="6" name="Inserire altezza [cm]:" queryTableFieldId="6"/>
    <tableColumn id="7" xr3:uid="{D9E48279-0218-4C8D-9784-5AF147F20134}" uniqueName="7" name="Inserire peso fase acuta [Kg]" queryTableFieldId="7"/>
    <tableColumn id="8" xr3:uid="{F71D8D85-5102-4C88-B075-41B3EE98377D}" uniqueName="8" name="BMI fase acuta    Campo calcolato, non inserire." queryTableFieldId="8"/>
    <tableColumn id="9" xr3:uid="{53CA2142-D8E2-42A3-A411-9707E6E6AA84}" uniqueName="9" name="Inserire data ammissione acuto:" queryTableFieldId="9" dataDxfId="621"/>
    <tableColumn id="10" xr3:uid="{6DB5D47A-CE42-4EDF-A940-8A0FB39F25EE}" uniqueName="10" name="Inserire data dimissione acuto:" queryTableFieldId="10" dataDxfId="620"/>
    <tableColumn id="11" xr3:uid="{37EEBC45-68E2-408F-9706-753810D8053B}" uniqueName="11" name="Durata fase acuta.    Campo calcolato, non inserire." queryTableFieldId="11"/>
    <tableColumn id="12" xr3:uid="{67AD4C09-AFFC-403C-9DB6-0D043304F2F5}" uniqueName="12" name="Tipologia struttura per acuti:" queryTableFieldId="12" dataDxfId="619"/>
    <tableColumn id="13" xr3:uid="{DEF5AD6D-31AB-435A-B134-7C8882B38928}" uniqueName="13" name="E' una recidiva?" queryTableFieldId="13" dataDxfId="618"/>
    <tableColumn id="14" xr3:uid="{B5851105-6728-44B9-A88F-B61268E78B97}" uniqueName="14" name="Eziologia scompenso:" queryTableFieldId="14" dataDxfId="617"/>
    <tableColumn id="15" xr3:uid="{D1CF74A5-8248-4117-A7F4-EE01FD1A5A2E}" uniqueName="15" name="Trigger scompenso:" queryTableFieldId="15" dataDxfId="616"/>
    <tableColumn id="16" xr3:uid="{64570FE4-BA42-4545-9CEC-D6FAA6CEA795}" uniqueName="16" name="Presenza di CIED durante scompenso?" queryTableFieldId="16" dataDxfId="615"/>
    <tableColumn id="17" xr3:uid="{18D1F155-0B92-43B3-8F26-3211CD11CB13}" uniqueName="17" name="Complicanze in fase acuta: (choice=Nessuna)" queryTableFieldId="17" dataDxfId="614"/>
    <tableColumn id="18" xr3:uid="{420C2B90-6A3E-4490-AEA5-887697FA2E87}" uniqueName="18" name="Complicanze in fase acuta: (choice=SCA)" queryTableFieldId="18" dataDxfId="613"/>
    <tableColumn id="19" xr3:uid="{53384096-2B10-4AD4-BFE9-763132FBB820}" uniqueName="19" name="Complicanze in fase acuta: (choice=FA/flutter atriale)" queryTableFieldId="19" dataDxfId="612"/>
    <tableColumn id="20" xr3:uid="{1A7EDED1-C601-45C9-ABFA-DD01D8A09B6F}" uniqueName="20" name="Complicanze in fase acuta: (choice=Bradiaritmie severe)" queryTableFieldId="20" dataDxfId="611"/>
    <tableColumn id="21" xr3:uid="{ABE3AE73-79F8-4FD6-8E1F-9A3FA79ECC8F}" uniqueName="21" name="Complicanze in fase acuta: (choice=Danno neurologico tipo 1 (stroke/TIA))" queryTableFieldId="21" dataDxfId="610"/>
    <tableColumn id="22" xr3:uid="{1B47FB4A-5266-4C7C-A659-8D5E742EABD3}" uniqueName="22" name="Complicanze in fase acuta: (choice=Danno neurologico tipo 2 (alterazione funzioni cognitive/declino intellettivo))" queryTableFieldId="22" dataDxfId="609"/>
    <tableColumn id="23" xr3:uid="{315156C2-25CA-4D9F-809C-B1972478828A}" uniqueName="23" name="Complicanze in fase acuta: (choice=Insufficienza renale acuta o peggioramento IRC)" queryTableFieldId="23" dataDxfId="608"/>
    <tableColumn id="24" xr3:uid="{56FC2C99-5F33-484F-BC0C-D09AA5BA15E4}" uniqueName="24" name="Complicanze in fase acuta: (choice=Insufficienza epatica/pancreatica)" queryTableFieldId="24" dataDxfId="607"/>
    <tableColumn id="25" xr3:uid="{D6406F72-06C2-443C-8472-6DE671953C37}" uniqueName="25" name="Complicanze in fase acuta: (choice=Insufficienza respiratoria acuta)" queryTableFieldId="25" dataDxfId="606"/>
    <tableColumn id="26" xr3:uid="{FC088063-8329-41FE-91F9-810F48970718}" uniqueName="26" name="Complicanze in fase acuta: (choice=Anemizzazione richiedente trasfusioni)" queryTableFieldId="26" dataDxfId="605"/>
    <tableColumn id="27" xr3:uid="{BCCBA36F-7D48-4403-B67C-34A27F552AF8}" uniqueName="27" name="Complicanze in fase acuta: (choice=Embolizzazione sistemica)" queryTableFieldId="27" dataDxfId="604"/>
    <tableColumn id="28" xr3:uid="{ABFEF9BE-189E-4D26-AFB0-8A3A25A1EE44}" uniqueName="28" name="Complicanze in fase acuta: (choice=Trombosi venosa profonda)" queryTableFieldId="28" dataDxfId="603"/>
    <tableColumn id="29" xr3:uid="{D6915ACB-ADF2-4E2C-A1B8-AFB77BE4CC66}" uniqueName="29" name="Complicanze in fase acuta: (choice=Embolia polmonare)" queryTableFieldId="29" dataDxfId="602"/>
    <tableColumn id="30" xr3:uid="{F864D78D-739B-4A33-BC3B-F5BF1DA7CB93}" uniqueName="30" name="Complicanze in fase acuta: (choice=Sanguinamenti minori)" queryTableFieldId="30" dataDxfId="601"/>
    <tableColumn id="31" xr3:uid="{A5E1DD0D-9060-48EE-9B26-7E2D65F8361D}" uniqueName="31" name="Complicanze in fase acuta: (choice=Sanguinamenti maggiori)" queryTableFieldId="31" dataDxfId="600"/>
    <tableColumn id="32" xr3:uid="{7DB4C1C2-F66B-4AEC-AE28-5C7E0D7F4002}" uniqueName="32" name="Complicanze in fase acuta: (choice=Infezioni)" queryTableFieldId="32" dataDxfId="599"/>
    <tableColumn id="33" xr3:uid="{09E8FF5F-432B-4002-A8B8-BDD5B8B4E418}" uniqueName="33" name="Complicanze in fase acuta: (choice=Altro)" queryTableFieldId="33" dataDxfId="598"/>
    <tableColumn id="34" xr3:uid="{813196FC-8DD1-4CDF-9A04-35D6F9FE9B02}" uniqueName="34" name="Complicanze in fase acuta: Altro - Specificare" queryTableFieldId="34" dataDxfId="597"/>
    <tableColumn id="35" xr3:uid="{166181AA-8389-463F-AE18-64BA88A4EB36}" uniqueName="35" name="Procedure eseguite durante fase acuta: (choice=Coronarografia SMP)" queryTableFieldId="35" dataDxfId="596"/>
    <tableColumn id="36" xr3:uid="{FE6DF964-4D50-48F9-BB86-C5C534B0E32C}" uniqueName="36" name="Procedure eseguite durante fase acuta: (choice=Rivascolarizzazione coronarica)" queryTableFieldId="36" dataDxfId="595"/>
    <tableColumn id="37" xr3:uid="{CDFE799A-8C71-4506-A283-C2C8318F5F09}" uniqueName="37" name="Procedure eseguite durante fase acuta: (choice=Rivascolarizzazione periferica)" queryTableFieldId="37" dataDxfId="594"/>
    <tableColumn id="38" xr3:uid="{F290DCD3-66CB-4B53-93D8-76A9FF648DE9}" uniqueName="38" name="Procedure eseguite durante fase acuta: (choice=CVE)" queryTableFieldId="38" dataDxfId="593"/>
    <tableColumn id="39" xr3:uid="{D6245EF3-7BDA-466F-8436-21BEC3A9DF5C}" uniqueName="39" name="Procedure eseguite durante fase acuta: (choice=CVF)" queryTableFieldId="39" dataDxfId="592"/>
    <tableColumn id="40" xr3:uid="{CD3F1D04-630C-4D01-B09F-D92C8E4C5F4F}" uniqueName="40" name="Procedure eseguite durante fase acuta: (choice=IABP)" queryTableFieldId="40" dataDxfId="591"/>
    <tableColumn id="41" xr3:uid="{C463B315-5A65-4D7C-AB61-524A339A0B89}" uniqueName="41" name="Procedure eseguite durante fase acuta: (choice=Infusione inotropi/vasodilatatori)" queryTableFieldId="41" dataDxfId="590"/>
    <tableColumn id="42" xr3:uid="{E4F808CF-44AB-43F1-9D78-E6818D24780E}" uniqueName="42" name="Procedure eseguite durante fase acuta: (choice=SEF)" queryTableFieldId="42" dataDxfId="589"/>
    <tableColumn id="43" xr3:uid="{9E0FCA6D-909B-4602-8F33-F5E9C4E5086B}" uniqueName="43" name="Procedure eseguite durante fase acuta: (choice=RMN cuore)" queryTableFieldId="43" dataDxfId="588"/>
    <tableColumn id="44" xr3:uid="{40B5DF57-9106-49CD-AF4B-91EFA6A87625}" uniqueName="44" name="Procedure eseguite durante fase acuta: (choice=CPET)" queryTableFieldId="44" dataDxfId="587"/>
    <tableColumn id="45" xr3:uid="{40143DD1-9A21-4D07-A5EB-67D0E8E7D160}" uniqueName="45" name="Procedure eseguite durante fase acuta: (choice=O2 terapia)" queryTableFieldId="45" dataDxfId="586"/>
    <tableColumn id="46" xr3:uid="{EA352857-D900-448D-AC74-7FA36FE36738}" uniqueName="46" name="Procedure eseguite durante fase acuta: (choice=NIV)" queryTableFieldId="46" dataDxfId="585"/>
    <tableColumn id="47" xr3:uid="{5354EE27-F5E0-401E-A184-3CFAC2D51C41}" uniqueName="47" name="Procedure eseguite durante fase acuta: (choice=Trasfusione)" queryTableFieldId="47" dataDxfId="584"/>
    <tableColumn id="48" xr3:uid="{9A7A4CE5-0F87-4B99-929A-BF6990CB78E8}" uniqueName="48" name="Procedure eseguite durante fase acuta: (choice=Infusione Ferro/Carbossimaltosio)" queryTableFieldId="48" dataDxfId="583"/>
    <tableColumn id="49" xr3:uid="{DE693A85-19B6-4820-8C2C-5E38133AF325}" uniqueName="49" name="FE peggiore (fase acuta):" queryTableFieldId="49"/>
    <tableColumn id="50" xr3:uid="{53303043-EAC0-4432-8D98-400E04B96037}" uniqueName="50" name="FE alla dimissione (fase acuta):" queryTableFieldId="50"/>
    <tableColumn id="51" xr3:uid="{481FB784-E456-46B8-88B3-F3236C32207B}" uniqueName="51" name="BNP peggiore (fase acuta):" queryTableFieldId="51"/>
    <tableColumn id="52" xr3:uid="{38D05C01-5004-44C9-B58F-D1EE12B7A86F}" uniqueName="52" name="BNP alla dimissione (fase acuta):" queryTableFieldId="52"/>
    <tableColumn id="53" xr3:uid="{B827CCC7-B8BE-47A5-B285-E1AD2ADDAACD}" uniqueName="53" name="NTproBNP peggiore (fase acuta):" queryTableFieldId="53"/>
    <tableColumn id="54" xr3:uid="{E3E980A9-F52E-416B-8397-A0A5A5C01159}" uniqueName="54" name="NTproBNP alla dimissione (fase acuta):" queryTableFieldId="54"/>
    <tableColumn id="55" xr3:uid="{CF1D5335-EDCE-4A0A-B738-C9EFCB301625}" uniqueName="55" name="Strategia eseguita dopo fase acuta: (choice=Follow-up ambulatoriale)" queryTableFieldId="55" dataDxfId="582"/>
    <tableColumn id="56" xr3:uid="{E3C6F995-3D5C-4914-8302-D81FD0068517}" uniqueName="56" name="Strategia eseguita dopo fase acuta: (choice=Rivascolarizzazione coronarica in elezione)" queryTableFieldId="56" dataDxfId="581"/>
    <tableColumn id="57" xr3:uid="{6D697F4B-DF7D-4408-B621-D657ADE49132}" uniqueName="57" name="Strategia eseguita dopo fase acuta: (choice=CVE in elezione)" queryTableFieldId="57" dataDxfId="580"/>
    <tableColumn id="58" xr3:uid="{48253952-FF6C-4AA9-BDFF-4D8CD76DB65D}" uniqueName="58" name="Strategia eseguita dopo fase acuta: (choice=CVF in elezione)" queryTableFieldId="58" dataDxfId="579"/>
    <tableColumn id="59" xr3:uid="{3B854C75-9F42-4265-A093-53B126D99091}" uniqueName="59" name="Strategia eseguita dopo fase acuta: (choice=Impianto di CIED)" queryTableFieldId="59" dataDxfId="578"/>
    <tableColumn id="60" xr3:uid="{AB3DACD1-F833-447D-8170-3B9EC55D6C76}" uniqueName="60" name="Strategia eseguita dopo fase acuta: (choice=CCH Valvolare)" queryTableFieldId="60" dataDxfId="577"/>
    <tableColumn id="61" xr3:uid="{BC103DED-194C-4235-925D-A112DBCACB8E}" uniqueName="61" name="Strategia eseguita dopo fase acuta: (choice=TAVI)" queryTableFieldId="61" dataDxfId="576"/>
    <tableColumn id="62" xr3:uid="{8CE77379-E049-474C-AC5A-0E7CC42D9564}" uniqueName="62" name="Strategia eseguita dopo fase acuta: (choice=MitraClip)" queryTableFieldId="62" dataDxfId="575"/>
    <tableColumn id="63" xr3:uid="{BE7A5F08-FF87-4850-A524-1D8059F0D04B}" uniqueName="63" name="Strategia eseguita dopo fase acuta: (choice=CCM)" queryTableFieldId="63" dataDxfId="574"/>
    <tableColumn id="64" xr3:uid="{D24E961A-6982-49FF-A0F7-02E65B0E3D6B}" uniqueName="64" name="Strategia eseguita dopo fase acuta: (choice=RMN cuore)" queryTableFieldId="64" dataDxfId="573"/>
    <tableColumn id="65" xr3:uid="{334F1957-7744-4B66-8E13-2E7F47FD90DF}" uniqueName="65" name="Strategia eseguita dopo fase acuta: (choice=SEF)" queryTableFieldId="65" dataDxfId="572"/>
    <tableColumn id="66" xr3:uid="{9D91C972-D219-4BE2-B2B5-A7E78E080FC4}" uniqueName="66" name="Strategia eseguita dopo fase acuta: (choice=Valutazione a TC)" queryTableFieldId="66" dataDxfId="571"/>
    <tableColumn id="67" xr3:uid="{81FA31A8-6E81-4A15-A0A1-77C0514B0D74}" uniqueName="67" name="Strategia eseguita dopo fase acuta: (choice=Valutazione a VAD)" queryTableFieldId="67" dataDxfId="570"/>
    <tableColumn id="68" xr3:uid="{13E564BF-405F-47A3-9D6E-B730FEE9534B}" uniqueName="68" name="Strategia eseguita dopo fase acuta: (choice=CPET)" queryTableFieldId="68" dataDxfId="569"/>
    <tableColumn id="69" xr3:uid="{E4E5D6B8-8FBD-45D6-A811-C5389511FC9B}" uniqueName="69" name="Strategia eseguita dopo fase acuta: (choice=Infusione inotropi)" queryTableFieldId="69" dataDxfId="568"/>
    <tableColumn id="70" xr3:uid="{177DBF53-E816-4D0B-A7B5-F98887B7AC96}" uniqueName="70" name="Terapia assegnata dopo fase acuta: (choice=Ace-inibitore)" queryTableFieldId="70" dataDxfId="567"/>
    <tableColumn id="71" xr3:uid="{C60DC0E6-A956-4FA3-87C5-FB9E8DDA41DC}" uniqueName="71" name="Terapia assegnata dopo fase acuta: (choice=Sartano)" queryTableFieldId="71" dataDxfId="566"/>
    <tableColumn id="72" xr3:uid="{A5CEE9B2-FDB6-4EB2-8686-EFFDD0BB8B53}" uniqueName="72" name="Terapia assegnata dopo fase acuta: (choice=Beta-bloccante)" queryTableFieldId="72" dataDxfId="565"/>
    <tableColumn id="73" xr3:uid="{37EE3CF7-465A-4E38-90BD-34825B61FD3E}" uniqueName="73" name="Terapia assegnata dopo fase acuta: (choice=ARNI)" queryTableFieldId="73" dataDxfId="564"/>
    <tableColumn id="74" xr3:uid="{5DCFFD46-8A2A-4DF9-A7F7-3A9230A4E33A}" uniqueName="74" name="Terapia assegnata dopo fase acuta: (choice=Diuretico PO)" queryTableFieldId="74" dataDxfId="563"/>
    <tableColumn id="75" xr3:uid="{F42E3F57-0856-4BAB-A594-6A675512F025}" uniqueName="75" name="Terapia assegnata dopo fase acuta: (choice=Diuretico e.v. (Escluso MRA8))" queryTableFieldId="75" dataDxfId="562"/>
    <tableColumn id="76" xr3:uid="{47CA1427-86E1-4F5F-90ED-9D1995B82911}" uniqueName="76" name="Terapia assegnata dopo fase acuta: (choice=MRA)" queryTableFieldId="76" dataDxfId="561"/>
    <tableColumn id="77" xr3:uid="{FA3082C6-EEEC-4BB2-9209-2634DAE59684}" uniqueName="77" name="Terapia assegnata dopo fase acuta: (choice=Ivabradina)" queryTableFieldId="77" dataDxfId="560"/>
    <tableColumn id="78" xr3:uid="{B18716D0-7501-467D-A514-746B10E49153}" uniqueName="78" name="Terapia assegnata dopo fase acuta: (choice=Antiaritmico)" queryTableFieldId="78" dataDxfId="559"/>
    <tableColumn id="79" xr3:uid="{539DBC76-BEDB-4B1A-BB17-6D5D6438D781}" uniqueName="79" name="Terapia assegnata dopo fase acuta: (choice=Digitale)" queryTableFieldId="79" dataDxfId="558"/>
    <tableColumn id="80" xr3:uid="{3528BEB4-0730-4152-8735-A3C5A8E67E1D}" uniqueName="80" name="Terapia assegnata dopo fase acuta: (choice=SGLT2i)" queryTableFieldId="80" dataDxfId="557"/>
    <tableColumn id="81" xr3:uid="{0F375703-0262-466A-A7DD-E4BCD6625BA6}" uniqueName="81" name="Terapia assegnata dopo fase acuta: (choice=GLP1-RA)" queryTableFieldId="81" dataDxfId="556"/>
    <tableColumn id="82" xr3:uid="{EFDC65B4-CBCF-41C0-B469-FA852DBB1462}" uniqueName="82" name="Terapia assegnata dopo fase acuta: (choice=Statina)" queryTableFieldId="82" dataDxfId="555"/>
    <tableColumn id="83" xr3:uid="{82ACC233-D3DC-4406-BFEA-119415CFFA3D}" uniqueName="83" name="Terapia assegnata dopo fase acuta: (choice=Ezetimibe)" queryTableFieldId="83" dataDxfId="554"/>
    <tableColumn id="84" xr3:uid="{DDB4585F-090A-4833-821A-99E7A4E11B10}" uniqueName="84" name="Terapia assegnata dopo fase acuta: (choice=Antiaggregante mono)" queryTableFieldId="84" dataDxfId="553"/>
    <tableColumn id="85" xr3:uid="{F2E30C06-D389-476D-8108-CEAE678B1AF3}" uniqueName="85" name="Terapia assegnata dopo fase acuta: (choice=DAPT)" queryTableFieldId="85" dataDxfId="552"/>
    <tableColumn id="86" xr3:uid="{FD4C602A-2D71-4A82-9D54-2643BE75C893}" uniqueName="86" name="Terapia assegnata dopo fase acuta: (choice=Anticoagulante)" queryTableFieldId="86" dataDxfId="551"/>
    <tableColumn id="87" xr3:uid="{71FB5A6D-225B-42B5-AC62-58A607620383}" uniqueName="87" name="Terapia assegnata dopo fase acuta: (choice=PCSK9i)" queryTableFieldId="87" dataDxfId="550"/>
    <tableColumn id="88" xr3:uid="{8DEBAF0C-0FA1-4728-AD6A-C44135C84E26}" uniqueName="88" name="Terapia assegnata dopo fase acuta: (choice=PUFA n-3)" queryTableFieldId="88" dataDxfId="549"/>
    <tableColumn id="89" xr3:uid="{0A4A6D95-CEFB-48E5-9525-CF260AF0AD5E}" uniqueName="89" name="Terapia assegnata dopo fase acuta: (choice=Amine e.v)" queryTableFieldId="89" dataDxfId="548"/>
    <tableColumn id="90" xr3:uid="{7150E725-6F44-4DF4-875E-87C7DB558FEC}" uniqueName="90" name="Terapia assegnata dopo fase acuta: (choice=Vasodilatatore e.v.)" queryTableFieldId="90" dataDxfId="547"/>
    <tableColumn id="91" xr3:uid="{CFB4615C-8ED3-4D2D-8D86-D830831E0843}" uniqueName="91" name="Terapia assegnata dopo fase acuta: (choice=Correzione marziale per os)" queryTableFieldId="91" dataDxfId="546"/>
    <tableColumn id="92" xr3:uid="{EF317291-BBDB-49F1-8BCE-EE5C4F20164A}" uniqueName="92" name="Terapia assegnata dopo fase acuta: (choice=Nitrati)" queryTableFieldId="92" dataDxfId="545"/>
    <tableColumn id="93" xr3:uid="{534843F6-8F83-468C-9DD6-156117AE7E70}" uniqueName="93" name="Terapia assegnata dopo fase acuta: (choice=Ranolazina)" queryTableFieldId="93" dataDxfId="544"/>
    <tableColumn id="94" xr3:uid="{4CFE4DC5-0DD8-4D3C-9D20-6A3425C7B732}" uniqueName="94" name="Terapia assegnata dopo fase acuta: (choice=Insulina)" queryTableFieldId="94" dataDxfId="543"/>
    <tableColumn id="95" xr3:uid="{1CA41F87-8FFE-4D2B-91D1-F26D070C214D}" uniqueName="95" name="Terapia assegnata dopo fase acuta: (choice=Antidiabetici orali)" queryTableFieldId="95" dataDxfId="542"/>
    <tableColumn id="96" xr3:uid="{5EAABF4F-94D1-428E-8D3E-DC23E8BED466}" uniqueName="96" name="Terapia assegnata dopo fase acuta: (choice=Antidepressivi)" queryTableFieldId="96" dataDxfId="541"/>
    <tableColumn id="97" xr3:uid="{11E322E1-F96E-4507-9004-AAE36AE9A31D}" uniqueName="97" name="Terapia assegnata dopo fase acuta: (choice=Terapia antalgica)" queryTableFieldId="97" dataDxfId="540"/>
    <tableColumn id="98" xr3:uid="{F439023F-988C-4ABF-ADCF-2782FED0298A}" uniqueName="98" name="Uso di Ace-Inibitore?" queryTableFieldId="98" dataDxfId="539"/>
    <tableColumn id="99" xr3:uid="{6E82264F-1353-4686-BC0E-CE035DAFEDB8}" uniqueName="99" name="Inserire molecola Ace-Inibitore [testo]:" queryTableFieldId="99" dataDxfId="538"/>
    <tableColumn id="100" xr3:uid="{668F2079-AC95-434A-B48B-7B65E4E71E57}" uniqueName="100" name="Inserire dosaggio Ace-Inibitore [mg/die]:" queryTableFieldId="100"/>
    <tableColumn id="101" xr3:uid="{EFAAA8B9-792F-4ABE-9DCD-DC4F869F853F}" uniqueName="101" name="Uso di Sartano?" queryTableFieldId="101" dataDxfId="537"/>
    <tableColumn id="102" xr3:uid="{5F58F0F1-8804-495F-9191-73E7E7BA4B22}" uniqueName="102" name="Inserire molecola Sartano [testo]:" queryTableFieldId="102" dataDxfId="536"/>
    <tableColumn id="103" xr3:uid="{3B7C3C4D-E6FC-4B20-AF42-855BDC55ADA0}" uniqueName="103" name="Inserire dosaggio Sartano [mg/die]:" queryTableFieldId="103"/>
    <tableColumn id="104" xr3:uid="{4A2D260F-80B3-4CA4-8344-C2D9A8DF10F3}" uniqueName="104" name="Uso di Beta-Bloccanti?" queryTableFieldId="104" dataDxfId="535"/>
    <tableColumn id="105" xr3:uid="{2E48E823-0420-4782-9063-E9C4ED3DC503}" uniqueName="105" name="Inserire molecola Beta-Bloccanti [testo]:" queryTableFieldId="105" dataDxfId="534"/>
    <tableColumn id="106" xr3:uid="{2776451F-455B-4C98-AE59-0B41F1ABB91D}" uniqueName="106" name="Inserire dosaggio Beta-Bloccanti [mg/die]:" queryTableFieldId="106"/>
    <tableColumn id="107" xr3:uid="{7AB8EAC6-3B37-47DB-8AB8-951F633F4F01}" uniqueName="107" name="Uso di ARNI?" queryTableFieldId="107" dataDxfId="533"/>
    <tableColumn id="108" xr3:uid="{1742EA0A-5587-4B92-A225-60D863834A5F}" uniqueName="108" name="Inserire molecola ARNI [testo]:" queryTableFieldId="108" dataDxfId="532"/>
    <tableColumn id="109" xr3:uid="{D5923A07-BCBB-4422-BAC9-3D08AD14057A}" uniqueName="109" name="Inserire dosaggio ARNI [mg/die]:" queryTableFieldId="109"/>
    <tableColumn id="110" xr3:uid="{042B2CE1-F5AF-491B-814A-2B176920259C}" uniqueName="110" name="Uso di MRA?" queryTableFieldId="110" dataDxfId="531"/>
    <tableColumn id="111" xr3:uid="{13015047-F801-4CAC-9609-D09A9ABD6B1E}" uniqueName="111" name="Inserire molecola MRA [testo]:" queryTableFieldId="111" dataDxfId="530"/>
    <tableColumn id="112" xr3:uid="{4940FF67-98EA-4CC2-BC66-678AFECD5EF2}" uniqueName="112" name="Inserire dosaggio MRA [mg/die]:" queryTableFieldId="112"/>
    <tableColumn id="113" xr3:uid="{B2019520-5950-464B-A4A8-F11290270412}" uniqueName="113" name="Uso di SGLT2i?" queryTableFieldId="113" dataDxfId="529"/>
    <tableColumn id="114" xr3:uid="{81190DF7-9291-4EF5-9FE8-E5F6971806CC}" uniqueName="114" name="Inserire molecola SGLT2i [testo]:" queryTableFieldId="114" dataDxfId="528"/>
    <tableColumn id="115" xr3:uid="{0AE73B04-01AB-40EA-B91E-227C3A389566}" uniqueName="115" name="Inserire dosaggio SGLT2i [mg/die]:" queryTableFieldId="115"/>
    <tableColumn id="116" xr3:uid="{4423B982-ECD5-466F-9FA6-A4DE4976DA46}" uniqueName="116" name="Diuretico PO (choice=No)" queryTableFieldId="116" dataDxfId="527"/>
    <tableColumn id="117" xr3:uid="{0237081A-172D-4B03-9A30-6D42ECA1C91F}" uniqueName="117" name="Diuretico PO (choice=Yes)" queryTableFieldId="117" dataDxfId="526"/>
    <tableColumn id="118" xr3:uid="{B75F9B56-9E9D-4B8E-94E7-537AB385222A}" uniqueName="118" name="Diuretico e.v. (choice=No)" queryTableFieldId="118" dataDxfId="525"/>
    <tableColumn id="119" xr3:uid="{7C242DA0-217F-4CE1-9A5E-F0DB4B3AD563}" uniqueName="119" name="Diuretico e.v. (choice=Yes)" queryTableFieldId="119" dataDxfId="524"/>
    <tableColumn id="120" xr3:uid="{F32EC08A-005C-4198-A7E7-9CF600083254}" uniqueName="120" name="Ivabradina (choice=No)" queryTableFieldId="120" dataDxfId="523"/>
    <tableColumn id="121" xr3:uid="{F1ED54CB-5F2F-40B4-90E0-5048FC8093E3}" uniqueName="121" name="Ivabradina (choice=Yes)" queryTableFieldId="121" dataDxfId="522"/>
    <tableColumn id="122" xr3:uid="{56B1484A-F381-48C3-9196-63593C7DABED}" uniqueName="122" name="Antiaritimico (choice=No)" queryTableFieldId="122" dataDxfId="521"/>
    <tableColumn id="123" xr3:uid="{8B77943B-8CC9-49A8-8AEB-611D866266D2}" uniqueName="123" name="Antiaritimico (choice=Yes)" queryTableFieldId="123" dataDxfId="520"/>
    <tableColumn id="124" xr3:uid="{66F73EAE-4C1C-4BC5-B3B9-BF81ACE21D17}" uniqueName="124" name="Digitale (choice=No)" queryTableFieldId="124" dataDxfId="519"/>
    <tableColumn id="125" xr3:uid="{A509E85F-1558-432A-9860-32DDFC907B79}" uniqueName="125" name="Digitale (choice=Yes)" queryTableFieldId="125" dataDxfId="518"/>
    <tableColumn id="126" xr3:uid="{B7CD4A94-D27A-4842-8C02-DB0372864E28}" uniqueName="126" name="GLP1 RA (choice=No)" queryTableFieldId="126" dataDxfId="517"/>
    <tableColumn id="127" xr3:uid="{61FA5612-614D-4FAD-B64B-CBDCF0CA37CD}" uniqueName="127" name="GLP1 RA (choice=Yes)" queryTableFieldId="127" dataDxfId="516"/>
    <tableColumn id="128" xr3:uid="{6FE5851B-863E-4A53-988E-63E4D533C910}" uniqueName="128" name="Statina (choice=No)" queryTableFieldId="128" dataDxfId="515"/>
    <tableColumn id="129" xr3:uid="{7AD46AFF-D54F-44F6-A2A6-230662A5D9BC}" uniqueName="129" name="Statina (choice=Yes)" queryTableFieldId="129" dataDxfId="514"/>
    <tableColumn id="130" xr3:uid="{12C78F79-9A22-4DDB-B784-9C9CF050EC24}" uniqueName="130" name="Ezetimibe (choice=No)" queryTableFieldId="130" dataDxfId="513"/>
    <tableColumn id="131" xr3:uid="{42D5CD18-A690-4555-8EAB-DF7690B11F82}" uniqueName="131" name="Ezetimibe (choice=Yes)" queryTableFieldId="131" dataDxfId="512"/>
    <tableColumn id="132" xr3:uid="{27EBA3E0-0D44-47E2-A44A-632324A272A7}" uniqueName="132" name="Antiaggregante (choice=No)" queryTableFieldId="132" dataDxfId="511"/>
    <tableColumn id="133" xr3:uid="{30706176-0EB2-45AD-8FEF-0B64CCD82F8D}" uniqueName="133" name="Antiaggregante (choice=Yes)" queryTableFieldId="133" dataDxfId="510"/>
    <tableColumn id="134" xr3:uid="{AAF2194A-F375-48B0-8779-4D1D6A4FE31C}" uniqueName="134" name="DAPT (choice=No)" queryTableFieldId="134" dataDxfId="509"/>
    <tableColumn id="135" xr3:uid="{A20FD25D-1FE1-4F6B-B0B5-FD06E9C29D6E}" uniqueName="135" name="DAPT (choice=Yes)" queryTableFieldId="135" dataDxfId="508"/>
    <tableColumn id="136" xr3:uid="{08E9E0A6-C475-4B55-A56D-270CBF7D2D27}" uniqueName="136" name="Anticoagulante (choice=No)" queryTableFieldId="136" dataDxfId="507"/>
    <tableColumn id="137" xr3:uid="{AEF6EFCE-D0C6-4452-A02B-58346E05759C}" uniqueName="137" name="Anticoagulante (choice=Yes)" queryTableFieldId="137" dataDxfId="506"/>
    <tableColumn id="138" xr3:uid="{D56381B0-C48B-4C67-9C14-8BC23398E6AD}" uniqueName="138" name="PCSK9i (choice=No)" queryTableFieldId="138" dataDxfId="505"/>
    <tableColumn id="139" xr3:uid="{B231C4D2-572C-45B6-B957-F7BE8357DB47}" uniqueName="139" name="PCSK9i (choice=Yes)" queryTableFieldId="139" dataDxfId="504"/>
    <tableColumn id="140" xr3:uid="{C44372F4-3915-4B16-8748-3BD1C0A59D7F}" uniqueName="140" name="Amine e.v. (choice=No)" queryTableFieldId="140" dataDxfId="503"/>
    <tableColumn id="141" xr3:uid="{195FEB9A-6C2C-45ED-B437-CFDB2E8B789C}" uniqueName="141" name="Amine e.v. (choice=Yes)" queryTableFieldId="141" dataDxfId="502"/>
    <tableColumn id="142" xr3:uid="{580918B3-6019-436F-8D48-B2B7B851B820}" uniqueName="142" name="Vasodilatatore (choice=No)" queryTableFieldId="142" dataDxfId="501"/>
    <tableColumn id="143" xr3:uid="{D1CAE04B-A8DA-44A4-8B87-4045B72D9EB2}" uniqueName="143" name="Vasodilatatore (choice=Yes)" queryTableFieldId="143" dataDxfId="500"/>
    <tableColumn id="144" xr3:uid="{28835483-D10B-4AB4-A6C9-E50985AC2499}" uniqueName="144" name="Correzione marziale os (choice=No)" queryTableFieldId="144" dataDxfId="499"/>
    <tableColumn id="145" xr3:uid="{4C7295A2-102B-4379-BD6C-C2F531527E3D}" uniqueName="145" name="Correzione marziale os (choice=Yes)" queryTableFieldId="145" dataDxfId="498"/>
    <tableColumn id="146" xr3:uid="{215A26C3-9BE2-436D-8C3A-71F7210BFF72}" uniqueName="146" name="Nitrati (choice=No)" queryTableFieldId="146" dataDxfId="497"/>
    <tableColumn id="147" xr3:uid="{CECFE170-AF41-44AD-BD44-F1B3E3A54CE0}" uniqueName="147" name="Nitrati (choice=Yes)" queryTableFieldId="147" dataDxfId="496"/>
    <tableColumn id="148" xr3:uid="{FECFA945-C34F-42A6-853A-B9F1951367B2}" uniqueName="148" name="Ranolazina (choice=No)" queryTableFieldId="148" dataDxfId="495"/>
    <tableColumn id="149" xr3:uid="{E4835833-6FF9-4F51-93DC-CFEC0352A9FA}" uniqueName="149" name="Ranolazina (choice=Yes)" queryTableFieldId="149" dataDxfId="494"/>
    <tableColumn id="150" xr3:uid="{1EAA9FD5-1EC8-4112-BDB9-A82908DA34B0}" uniqueName="150" name="Insulina (choice=No)" queryTableFieldId="150" dataDxfId="493"/>
    <tableColumn id="151" xr3:uid="{FC18160D-A479-4FFD-BB5E-3937FACA88E7}" uniqueName="151" name="Insulina (choice=Yes)" queryTableFieldId="151" dataDxfId="492"/>
    <tableColumn id="152" xr3:uid="{36AB2C5D-22FF-4C57-98D9-2ECA61A4A205}" uniqueName="152" name="Antidiabetici orali (choice=No)" queryTableFieldId="152" dataDxfId="491"/>
    <tableColumn id="153" xr3:uid="{5C14238F-E4FC-4373-8408-A79CC15FEF9C}" uniqueName="153" name="Antidiabetici orali (choice=Yes)" queryTableFieldId="153" dataDxfId="490"/>
    <tableColumn id="154" xr3:uid="{4DEB47F7-BD59-4AFB-B334-E1249AB1A81A}" uniqueName="154" name="Antidepressivi (choice=No)" queryTableFieldId="154" dataDxfId="489"/>
    <tableColumn id="155" xr3:uid="{477BB309-1FE0-4124-AFD2-20ACDBE970BF}" uniqueName="155" name="Antidepressivi (choice=Yes)" queryTableFieldId="155" dataDxfId="488"/>
    <tableColumn id="156" xr3:uid="{3C31BB8A-CCA2-4A6B-AC64-DDDC9CB36622}" uniqueName="156" name="Terapia antalgica (choice=No)" queryTableFieldId="156" dataDxfId="487"/>
    <tableColumn id="157" xr3:uid="{EBA95D8A-AE5C-45CC-91FC-C140DA9C43C2}" uniqueName="157" name="Terapia antalgica (choice=Yes)" queryTableFieldId="157" dataDxfId="486"/>
    <tableColumn id="158" xr3:uid="{8138DA4C-2CFE-42C2-8B64-54D3C9A1377A}" uniqueName="158" name="Inserire molecola Diuretico [testo]:" queryTableFieldId="158" dataDxfId="485"/>
    <tableColumn id="159" xr3:uid="{41B19000-F9E5-4324-AF22-5CA582387154}" uniqueName="159" name="Inserire dosaggio Diuretico [mg/die]:" queryTableFieldId="159"/>
    <tableColumn id="160" xr3:uid="{9F4C22AE-990B-46FB-A277-9DFC14448063}" uniqueName="160" name="Inserire dosaggio Ivabradina [mg/die]:" queryTableFieldId="160"/>
    <tableColumn id="161" xr3:uid="{1602A45F-9BA7-4BEA-8C52-0E30DB42DDF0}" uniqueName="161" name="Inserire molecola Digitale [testo]:" queryTableFieldId="161" dataDxfId="484"/>
    <tableColumn id="162" xr3:uid="{1B127648-8BB6-49DB-9579-7ECA7C963E6B}" uniqueName="162" name="Inserire dosaggio Digitale [mg/die]:" queryTableFieldId="162" dataDxfId="483"/>
    <tableColumn id="163" xr3:uid="{1294FAA1-5639-41D7-8D96-A7113B847038}" uniqueName="163" name="Complete?" queryTableFieldId="163" dataDxfId="482"/>
    <tableColumn id="164" xr3:uid="{14338D65-DAD5-4C83-8FF4-74CF1CBCA0BE}" uniqueName="164" name="Inserire data ammissione percorso riabilitativo:" queryTableFieldId="164" dataDxfId="481"/>
    <tableColumn id="165" xr3:uid="{EE2E8BD9-B6CE-448F-AA70-693E0DFE08B2}" uniqueName="165" name="Setting attivati durante percorso riabilitativo: (choice=Degenza ordinaria)" queryTableFieldId="165" dataDxfId="480"/>
    <tableColumn id="166" xr3:uid="{6BD6EE7A-1DE0-430C-9C0E-2B09A4464087}" uniqueName="166" name="Setting attivati durante percorso riabilitativo: (choice=DH/MAC)" queryTableFieldId="166" dataDxfId="479"/>
    <tableColumn id="167" xr3:uid="{E9DBA94D-5AF5-440F-B724-13583C0A653A}" uniqueName="167" name="Setting attivati durante percorso riabilitativo: (choice=Ambulatoriale semplice)" queryTableFieldId="167" dataDxfId="478"/>
    <tableColumn id="168" xr3:uid="{2E1E21D0-8ED8-49B8-8318-724DD347F7BB}" uniqueName="168" name="Classe NYHA:" queryTableFieldId="168" dataDxfId="477"/>
    <tableColumn id="169" xr3:uid="{C69A367F-C440-4B9A-B392-DAD830A5011C}" uniqueName="169" name="Inserire ritmo:" queryTableFieldId="169" dataDxfId="476"/>
    <tableColumn id="170" xr3:uid="{263E0AC1-6791-406B-8097-F6E13FAA164F}" uniqueName="170" name="Inserire durata QRS [ms]" queryTableFieldId="170"/>
    <tableColumn id="171" xr3:uid="{5CBFC30D-971C-47E4-8102-300781CB99F4}" uniqueName="171" name="Inserire pressione arteriosa sistolica:" queryTableFieldId="171"/>
    <tableColumn id="172" xr3:uid="{9B53D125-5831-4561-8D92-D75890489256}" uniqueName="172" name="Inserire pressione arteriosa diastolica:" queryTableFieldId="172"/>
    <tableColumn id="173" xr3:uid="{0602B5EF-67E5-4AFD-9EB7-E89CFB8A29C0}" uniqueName="173" name="Inserire BNP:" queryTableFieldId="173"/>
    <tableColumn id="174" xr3:uid="{8881D42B-A34A-4B8B-9379-853D642305CE}" uniqueName="174" name="Inserire NTproBNP:" queryTableFieldId="174"/>
    <tableColumn id="175" xr3:uid="{73AC5E0A-258F-4284-A5CF-5E5E7CF56DAF}" uniqueName="175" name="Inserire peso:" queryTableFieldId="175"/>
    <tableColumn id="176" xr3:uid="{2E8712A9-00CB-4648-BD9D-A386B30996EA}" uniqueName="176" name="BMI:    Attenzione, campo calcolato non inserire." queryTableFieldId="176"/>
    <tableColumn id="177" xr3:uid="{64DA5276-47AF-4F80-A5DD-7BDC545C5AC1}" uniqueName="177" name="Inserire circonferenza vita:" queryTableFieldId="177"/>
    <tableColumn id="178" xr3:uid="{81DA4E21-59DD-4745-884D-03B51EC97FFA}" uniqueName="178" name="Inserire Hb:" queryTableFieldId="178"/>
    <tableColumn id="179" xr3:uid="{B14CA035-1081-4A8B-AFA9-A8800DE85A8E}" uniqueName="179" name="Inserire HbA1c:" queryTableFieldId="179"/>
    <tableColumn id="180" xr3:uid="{C4758916-0D73-4A6E-95B5-186273811FD6}" uniqueName="180" name="Inserire FG:" queryTableFieldId="180"/>
    <tableColumn id="181" xr3:uid="{9B309930-1075-4780-A149-7C68AF096800}" uniqueName="181" name="Inserire colesterolo totale:" queryTableFieldId="181"/>
    <tableColumn id="182" xr3:uid="{9019E1C4-183F-46BA-A377-B44314E991E3}" uniqueName="182" name="Inserire colesterolo HDL:" queryTableFieldId="182"/>
    <tableColumn id="183" xr3:uid="{F431AF0F-E6C6-46EE-AD23-09645FDFAF8D}" uniqueName="183" name="Inserire colesterolo LDL:" queryTableFieldId="183"/>
    <tableColumn id="184" xr3:uid="{E4BAD1F5-8F15-40A1-8212-1A65D662496A}" uniqueName="184" name="Inserire trigliceridi:" queryTableFieldId="184"/>
    <tableColumn id="185" xr3:uid="{5C115ED9-2560-4A2D-A79A-389A01C70CE3}" uniqueName="185" name="Inserire uricemia:" queryTableFieldId="185"/>
    <tableColumn id="186" xr3:uid="{6F2F8506-0ADF-4AA6-B6F6-EE1C05BE2899}" uniqueName="186" name="Inserire filtrato glomerulare:" queryTableFieldId="186"/>
    <tableColumn id="187" xr3:uid="{F198D03C-8D6C-435A-B9F7-B8180031AA9B}" uniqueName="187" name="Inserire siederemia:" queryTableFieldId="187"/>
    <tableColumn id="188" xr3:uid="{3C6C984D-AD7F-4D22-A22F-200B3B3072DD}" uniqueName="188" name="Inserire ferritina:" queryTableFieldId="188"/>
    <tableColumn id="189" xr3:uid="{33DE9DF0-4F40-4A61-B37F-981DA0FF4946}" uniqueName="189" name="Inserire sat. transferrina:" queryTableFieldId="189"/>
    <tableColumn id="190" xr3:uid="{C8591ED3-320E-434E-BED4-984A2452FF32}" uniqueName="190" name="Inserire proteine sieriche:" queryTableFieldId="190"/>
    <tableColumn id="191" xr3:uid="{B3E2BD5B-90A5-420A-A36F-666E95D6F754}" uniqueName="191" name="Inserire albumine sieriche:" queryTableFieldId="191"/>
    <tableColumn id="192" xr3:uid="{333F9068-A9C1-44A1-9677-8E1ACACA79CC}" uniqueName="192" name="Inserire AST:" queryTableFieldId="192"/>
    <tableColumn id="193" xr3:uid="{6AAC4E6C-A6AD-4BE8-9676-C7FD0E7007A5}" uniqueName="193" name="Inserire ALT:" queryTableFieldId="193"/>
    <tableColumn id="194" xr3:uid="{ADC59530-418E-47CD-81F5-C47A247C6482}" uniqueName="194" name="Inserire sodio:" queryTableFieldId="194"/>
    <tableColumn id="195" xr3:uid="{90F42B2C-7656-46FC-A27D-08A5FA68E7BC}" uniqueName="195" name="Inserire potassio:" queryTableFieldId="195"/>
    <tableColumn id="196" xr3:uid="{CB9EF565-40B5-486D-BF9A-8E3B109249BB}" uniqueName="196" name="Inserire comorbidità:   (choice=Nessuna)" queryTableFieldId="196" dataDxfId="475"/>
    <tableColumn id="197" xr3:uid="{8B69CF5B-3092-4943-BC9F-DEF495872362}" uniqueName="197" name="Inserire comorbidità:   (choice=Pregressa SCA)" queryTableFieldId="197" dataDxfId="474"/>
    <tableColumn id="198" xr3:uid="{88BC8FC3-4FE6-4ABA-B012-4A8B1F3316B6}" uniqueName="198" name="Inserire comorbidità:   (choice=Pregressa rivascolarizzazione coronarica)" queryTableFieldId="198" dataDxfId="473"/>
    <tableColumn id="199" xr3:uid="{489EEC2D-B5AB-4D3B-97C1-4DC7784FEE97}" uniqueName="199" name="Inserire comorbidità:   (choice=Pregressa CCH valvolare)" queryTableFieldId="199" dataDxfId="472"/>
    <tableColumn id="200" xr3:uid="{CD33AF72-7A07-49C9-857C-7AC832A86EAF}" uniqueName="200" name="Inserire comorbidità:   (choice=AOCP arti inferiori)" queryTableFieldId="200" dataDxfId="471"/>
    <tableColumn id="201" xr3:uid="{CC17BA4E-0BAD-403D-B40F-8FA8BE0C52D9}" uniqueName="201" name="Inserire comorbidità:   (choice=FA permanente/parossistica)" queryTableFieldId="201" dataDxfId="470"/>
    <tableColumn id="202" xr3:uid="{D8F1BBB9-840B-4632-97F7-629580AE8336}" uniqueName="202" name="Inserire comorbidità:   (choice=Pregresso TIA)" queryTableFieldId="202" dataDxfId="469"/>
    <tableColumn id="203" xr3:uid="{66B21C11-2257-4543-BE6A-F433E08167AB}" uniqueName="203" name="Inserire comorbidità:   (choice=Pregresso stroke)" queryTableFieldId="203" dataDxfId="468"/>
    <tableColumn id="204" xr3:uid="{1B57D020-3761-4A78-BD80-E3B7859451E0}" uniqueName="204" name="Inserire comorbidità:   (choice=Pregressa TVP)" queryTableFieldId="204" dataDxfId="467"/>
    <tableColumn id="205" xr3:uid="{E887A5C5-6CD0-47CC-960E-89C88354E412}" uniqueName="205" name="Inserire comorbidità:   (choice=Pregressa EP)" queryTableFieldId="205" dataDxfId="466"/>
    <tableColumn id="206" xr3:uid="{880FCC18-F1D0-45E4-825C-03D360F3989F}" uniqueName="206" name="Inserire comorbidità:   (choice=Vasculopatia TSA)" queryTableFieldId="206" dataDxfId="465"/>
    <tableColumn id="207" xr3:uid="{E33FE4C4-1C5D-4862-8E52-2E678FC801C8}" uniqueName="207" name="Inserire comorbidità:   (choice=BPCO/Insufficienza respiratoria cronica)" queryTableFieldId="207" dataDxfId="464"/>
    <tableColumn id="208" xr3:uid="{3A237A34-6979-47CF-98C0-3AB3E46FE25C}" uniqueName="208" name="Inserire comorbidità:   (choice=Insufficienza renale cronica)" queryTableFieldId="208" dataDxfId="463"/>
    <tableColumn id="209" xr3:uid="{6E769CDF-F18D-4F0D-BD2C-5585F9C137EA}" uniqueName="209" name="Inserire comorbidità:   (choice=Disturbi del sonno)" queryTableFieldId="209" dataDxfId="462"/>
    <tableColumn id="210" xr3:uid="{04888B32-00D9-4712-8ABF-7211525A7845}" uniqueName="210" name="Inserire comorbidità:   (choice=Anemia cronica)" queryTableFieldId="210" dataDxfId="461"/>
    <tableColumn id="211" xr3:uid="{311DAB79-FB88-42EB-88CA-F446A3F599E8}" uniqueName="211" name="Inserire comorbidità:   (choice=Epatopatia cronica)" queryTableFieldId="211" dataDxfId="460"/>
    <tableColumn id="212" xr3:uid="{A7AABCAD-40DC-4DFC-8E07-0E853E6A55C0}" uniqueName="212" name="Inserire comorbidità:   (choice=Neurologiche: deficit cognitivi)" queryTableFieldId="212" dataDxfId="459"/>
    <tableColumn id="213" xr3:uid="{80A6BCD0-B211-40BA-A8C1-DD648930FABA}" uniqueName="213" name="Inserire comorbidità:   (choice=Patologia gastroesofagea)" queryTableFieldId="213" dataDxfId="458"/>
    <tableColumn id="214" xr3:uid="{18738B84-7A2E-473A-B1A3-277A714A22EF}" uniqueName="214" name="Inserire comorbidità:   (choice=Patologie oncologiche)" queryTableFieldId="214" dataDxfId="457"/>
    <tableColumn id="215" xr3:uid="{B51890B5-9869-420D-9154-44FBEC161758}" uniqueName="215" name="Inserire comorbidità:   (choice=Patologie ortopediche/osteoarticolari/reumaticoimmunitarie)" queryTableFieldId="215" dataDxfId="456"/>
    <tableColumn id="216" xr3:uid="{03560670-A32E-4293-8F8D-AB77460141E2}" uniqueName="216" name="Inserire comorbidità:   (choice=Sepsi)" queryTableFieldId="216" dataDxfId="455"/>
    <tableColumn id="217" xr3:uid="{5F249C0A-D54C-4559-A49B-85CA50A72CE7}" uniqueName="217" name="Inserire comorbidità:   (choice=COVID maggiore)" queryTableFieldId="217" dataDxfId="454"/>
    <tableColumn id="218" xr3:uid="{90BA0751-D885-4E87-A39E-81A4DA98ABCC}" uniqueName="218" name="Inserire comorbidità:   (choice=Altro)" queryTableFieldId="218" dataDxfId="453"/>
    <tableColumn id="219" xr3:uid="{0457A534-E20C-4844-9011-81C13905CB3E}" uniqueName="219" name="Inserire comorbidità: Altro - Specificare" queryTableFieldId="219" dataDxfId="452"/>
    <tableColumn id="220" xr3:uid="{7A8741A6-D79D-44B6-BE95-61929FA6D1E6}" uniqueName="220" name="Inserire Fattori di Rischio:   (choice=Fumatore attivo)" queryTableFieldId="220" dataDxfId="451"/>
    <tableColumn id="221" xr3:uid="{57C097AB-49DE-4583-825A-A5D49C682A97}" uniqueName="221" name="Inserire Fattori di Rischio:   (choice=Ex fumatore)" queryTableFieldId="221" dataDxfId="450"/>
    <tableColumn id="222" xr3:uid="{BBDF8FA8-E4A2-4219-B0DA-D33514E9BA73}" uniqueName="222" name="Inserire Fattori di Rischio:   (choice=Ipertensione arteriosa)" queryTableFieldId="222" dataDxfId="449"/>
    <tableColumn id="223" xr3:uid="{AFCD01E9-314C-4264-803E-225C7EDF44B9}" uniqueName="223" name="Inserire Fattori di Rischio:   (choice=Ipercolesterolemia)" queryTableFieldId="223" dataDxfId="448"/>
    <tableColumn id="224" xr3:uid="{E1E602C6-722E-457D-AE24-AB06359C515F}" uniqueName="224" name="Inserire Fattori di Rischio:   (choice=Ipertrigliceridemia)" queryTableFieldId="224" dataDxfId="447"/>
    <tableColumn id="225" xr3:uid="{DD729258-5AE2-4242-B7B1-97A2D5D04FC9}" uniqueName="225" name="Inserire Fattori di Rischio:   (choice=Diabete Tipo 1)" queryTableFieldId="225" dataDxfId="446"/>
    <tableColumn id="226" xr3:uid="{0E5D99AD-5312-429A-9C51-C9B14E725D71}" uniqueName="226" name="Inserire Fattori di Rischio:   (choice=Diabete Tipo 2)" queryTableFieldId="226" dataDxfId="445"/>
    <tableColumn id="227" xr3:uid="{90808CEC-988B-48DA-8CCD-1BF84652C003}" uniqueName="227" name="Inserire Fattori di Rischio:   (choice=Iperuricemia)" queryTableFieldId="227" dataDxfId="444"/>
    <tableColumn id="228" xr3:uid="{C83033AD-FA09-4784-98A2-D8D6AAC6B1D5}" uniqueName="228" name="Inserire Fattori di Rischio:   (choice=Obesità)" queryTableFieldId="228" dataDxfId="443"/>
    <tableColumn id="229" xr3:uid="{CCC4A1A9-5796-4B29-9A24-A3C792371545}" uniqueName="229" name="Inserire Fattori di Rischio:   (choice=Ridotta attività fisica)" queryTableFieldId="229" dataDxfId="442"/>
    <tableColumn id="230" xr3:uid="{69A71B2E-255B-40BF-9973-5B1E194444B2}" uniqueName="230" name="Inserire Fattori di Rischio:   (choice=Cattive abitudini alimentari)" queryTableFieldId="230" dataDxfId="441"/>
    <tableColumn id="231" xr3:uid="{2CF7D627-4491-44F3-9875-8595E4D7013C}" uniqueName="231" name="Inserire Fattori di Rischio:   (choice=Potus)" queryTableFieldId="231" dataDxfId="440"/>
    <tableColumn id="232" xr3:uid="{C730BE71-815A-4018-9D21-D72272A0E009}" uniqueName="232" name="Inserire Fattori di Rischio:   (choice=Fattori psicosociali)" queryTableFieldId="232" dataDxfId="439"/>
    <tableColumn id="233" xr3:uid="{867AFF80-6ED4-44BA-9136-9B74109D76E5}" uniqueName="233" name="Presenza di protesi mitralica" queryTableFieldId="233" dataDxfId="438"/>
    <tableColumn id="234" xr3:uid="{DE486B24-98C8-4CB9-BF74-B9EC80EB803E}" uniqueName="234" name="Presenza di protesi aortica" queryTableFieldId="234" dataDxfId="437"/>
    <tableColumn id="235" xr3:uid="{FB055AFE-33C5-407C-982F-85D18F4F25A3}" uniqueName="235" name="Inserire FEVS:  " queryTableFieldId="235"/>
    <tableColumn id="236" xr3:uid="{FA828323-A28E-433C-94F4-F0C4387FED4C}" uniqueName="236" name="Inserire VTD VS indicizzato:  " queryTableFieldId="236"/>
    <tableColumn id="237" xr3:uid="{D3E0DCBE-0C47-4BB3-A079-F58EC752C898}" uniqueName="237" name="Inserire E/e:  " queryTableFieldId="237"/>
    <tableColumn id="238" xr3:uid="{A4497E23-7178-4426-88EB-69F0A940DF81}" uniqueName="238" name="Inserire grado IM:  " queryTableFieldId="238" dataDxfId="436"/>
    <tableColumn id="239" xr3:uid="{EC6B2ED2-84D0-4918-8BAB-991D232F4A0E}" uniqueName="239" name="Inserire PAP (comprensivo di PAD):  " queryTableFieldId="239"/>
    <tableColumn id="240" xr3:uid="{4C12C8EC-39E4-492C-A754-E7A32F146720}" uniqueName="240" name="Inserire VCI:    " queryTableFieldId="240" dataDxfId="435"/>
    <tableColumn id="241" xr3:uid="{A00AF7B7-B1C8-4F06-8B1E-C2AD28F13170}" uniqueName="241" name="Inserire VO2p:  " queryTableFieldId="241"/>
    <tableColumn id="242" xr3:uid="{9528F315-2AF5-4A3D-BC80-455180A52A87}" uniqueName="242" name="Inserire VO2 picco (%):  " queryTableFieldId="242"/>
    <tableColumn id="243" xr3:uid="{F43EC5E8-AEA0-445B-B142-C9991692C8C6}" uniqueName="243" name="Inserire RQ picco:  " queryTableFieldId="243"/>
    <tableColumn id="244" xr3:uid="{C161D502-0931-4D9E-98EB-DEE79DA5F7E0}" uniqueName="244" name="Inserire VO2 a VT1 (se VT1 è stato raggiunto):  " queryTableFieldId="244"/>
    <tableColumn id="245" xr3:uid="{01EA1B1B-E05F-4327-8ADF-84882FC86B8C}" uniqueName="245" name="Inserire VO2 a VT2 (se VT2 è stato raggiunto):  " queryTableFieldId="245"/>
    <tableColumn id="246" xr3:uid="{E9074E94-A9FC-4791-BCEF-23B0F570A842}" uniqueName="246" name="Inserire W picco:  " queryTableFieldId="246"/>
    <tableColumn id="247" xr3:uid="{35429D92-E5B0-4F6A-BF05-51C749EC0947}" uniqueName="247" name="Inserire Fc picco:  " queryTableFieldId="247"/>
    <tableColumn id="248" xr3:uid="{6EA69503-5201-459D-BE58-61E0DDE4756D}" uniqueName="248" name="Inserire VE/VCO2 slope:  " queryTableFieldId="248"/>
    <tableColumn id="249" xr3:uid="{95F6643B-1D7C-4C8B-A324-838F9CA868EC}" uniqueName="249" name="Inserire VE/VCO2 slope dopo soglia anaerobica:  " queryTableFieldId="249"/>
    <tableColumn id="250" xr3:uid="{86B0E771-7C72-4503-BE81-F6103FDC40A9}" uniqueName="250" name="Inserire VO2/work:  " queryTableFieldId="250"/>
    <tableColumn id="251" xr3:uid="{4F18F3FC-E41E-4292-B2E8-8F39597FEE98}" uniqueName="251" name="Presenza pattern oscillatorio?" queryTableFieldId="251" dataDxfId="434"/>
    <tableColumn id="252" xr3:uid="{4DE78F99-48EF-4FBB-B96B-3BCE267CA84E}" uniqueName="252" name="Presenza limitazione cardiogena?" queryTableFieldId="252" dataDxfId="433"/>
    <tableColumn id="253" xr3:uid="{D610F336-50B1-41BC-B6F7-9E09AC80B020}" uniqueName="253" name="Presenza limitazione ventilatoria?" queryTableFieldId="253" dataDxfId="432"/>
    <tableColumn id="254" xr3:uid="{973FA647-B517-4C37-B919-1A797A7C2459}" uniqueName="254" name="Presenza limitazione vascolare/polmonare?" queryTableFieldId="254" dataDxfId="431"/>
    <tableColumn id="255" xr3:uid="{192AED06-5AB3-4C01-B1C0-BDD625BE1C49}" uniqueName="255" name="Presenza limitazione periferica?" queryTableFieldId="255" dataDxfId="430"/>
    <tableColumn id="256" xr3:uid="{28B29101-52E7-41AF-8236-1017E780EF5A}" uniqueName="256" name="Presenza sintomi durante la prova?" queryTableFieldId="256" dataDxfId="429"/>
    <tableColumn id="257" xr3:uid="{2BE41D32-9CE5-4F5D-92F9-75510E179998}" uniqueName="257" name="Presenza alterazioni ECG ischemiche?" queryTableFieldId="257" dataDxfId="428"/>
    <tableColumn id="258" xr3:uid="{1C5CFF7E-1EE2-4523-865C-F6DA5CA15435}" uniqueName="258" name="Presenza aritmie?" queryTableFieldId="258" dataDxfId="427"/>
    <tableColumn id="259" xr3:uid="{41B833C3-D92A-414F-A9A7-8AAA302B52AB}" uniqueName="259" name="Presenza risposta ipertensiva?" queryTableFieldId="259" dataDxfId="426"/>
    <tableColumn id="260" xr3:uid="{2BDD0EAA-A7A7-448D-BA40-5638A793D6C2}" uniqueName="260" name="Inserire W picco:  _1" queryTableFieldId="260"/>
    <tableColumn id="261" xr3:uid="{09E7ABCA-1341-428F-A708-D445E7F6D2A4}" uniqueName="261" name="Inserire Fc picco:  _2" queryTableFieldId="261"/>
    <tableColumn id="262" xr3:uid="{C8E1A4E9-041D-4FBA-A081-330F334AFBC2}" uniqueName="262" name="Presenza sintomi durante la prova?_3" queryTableFieldId="262" dataDxfId="425"/>
    <tableColumn id="263" xr3:uid="{456C66B7-0EF9-4C20-9A2C-317F146D6BAC}" uniqueName="263" name="Presenza alterazioni ECG ischemiche?_4" queryTableFieldId="263" dataDxfId="424"/>
    <tableColumn id="264" xr3:uid="{483F5460-974B-4E2D-88F4-6BE1070FC556}" uniqueName="264" name="Presenza aritmie?_5" queryTableFieldId="264" dataDxfId="423"/>
    <tableColumn id="265" xr3:uid="{69513393-BDCB-4F3F-BD8B-4FC8B72362A8}" uniqueName="265" name="Presenza risposta ipertensiva?_6" queryTableFieldId="265" dataDxfId="422"/>
    <tableColumn id="266" xr3:uid="{141D9CC0-F748-4D55-9066-70540AB594A1}" uniqueName="266" name="Modalità di svolgimento" queryTableFieldId="266" dataDxfId="421"/>
    <tableColumn id="267" xr3:uid="{2D8C6DBD-C0AC-4015-8F57-F27CD7B45313}" uniqueName="267" name="Inserire RQ max:" queryTableFieldId="267" dataDxfId="420"/>
    <tableColumn id="268" xr3:uid="{B2C287D5-D5E9-49F6-B07C-342FF49A242F}" uniqueName="268" name="Inserire VO2 max:" queryTableFieldId="268" dataDxfId="419"/>
    <tableColumn id="269" xr3:uid="{329F4765-B5BB-4BBF-8747-EA5CCCD79B55}" uniqueName="269" name="Inserire W picco:" queryTableFieldId="269" dataDxfId="418"/>
    <tableColumn id="270" xr3:uid="{A694F2FC-50BA-4F35-A6BA-5F43C70CD8FE}" uniqueName="270" name="Inserire Fc max:" queryTableFieldId="270" dataDxfId="417"/>
    <tableColumn id="271" xr3:uid="{993F3EE5-FB91-43E8-847B-2283F6081DCC}" uniqueName="271" name="Inserire VE/VCO2 slope:" queryTableFieldId="271" dataDxfId="416"/>
    <tableColumn id="272" xr3:uid="{C9F54826-CEA0-4A55-880B-7404039EAAFF}" uniqueName="272" name="Inserire VE/VCO2 slope dopo soglia anaerobica:" queryTableFieldId="272" dataDxfId="415"/>
    <tableColumn id="273" xr3:uid="{050532FF-3441-4B62-A6D3-764BB9FD75FE}" uniqueName="273" name="Inserire VO2 a VT1 (se VT1 è stato raggiunto):  _7" queryTableFieldId="273" dataDxfId="414"/>
    <tableColumn id="274" xr3:uid="{CCB9D2B6-C5BA-4F00-B8EE-E9CBDD2C292F}" uniqueName="274" name="Inserire punteggio 30STS (30-s sit-to-stand) test:" queryTableFieldId="274"/>
    <tableColumn id="275" xr3:uid="{4891B1A3-962B-43D6-975D-F0D5ECE11359}" uniqueName="275" name="Inserire distanza percorsa [m]:" queryTableFieldId="275"/>
    <tableColumn id="276" xr3:uid="{A9AFE5B8-AE5B-4032-A149-D9BBA8D8C0D0}" uniqueName="276" name="Inserire distanza percorsa (% pred):" queryTableFieldId="276"/>
    <tableColumn id="277" xr3:uid="{B5C6408F-DD14-4B88-B2A1-BD9C1885F64B}" uniqueName="277" name="Inserire Fc max:_8" queryTableFieldId="277"/>
    <tableColumn id="278" xr3:uid="{AF544365-ABA2-41A8-9B29-D0C3B88A1955}" uniqueName="278" name="Inserire BORG CR-10 max:" queryTableFieldId="278"/>
    <tableColumn id="279" xr3:uid="{E842F75C-2F39-4A50-A3E3-7FB1B97FFBAD}" uniqueName="279" name="Inserire SaO2 minima:" queryTableFieldId="279"/>
    <tableColumn id="280" xr3:uid="{257EB374-8675-41EC-805F-1BCB313E0B60}" uniqueName="280" name="Uso di ausilio" queryTableFieldId="280" dataDxfId="413"/>
    <tableColumn id="281" xr3:uid="{2016DED7-EF00-4C39-A8C9-1E4EBE05D505}" uniqueName="281" name="Inserire punteggio SPPB:" queryTableFieldId="281"/>
    <tableColumn id="282" xr3:uid="{86435C99-9487-428A-AC93-04987C0D722E}" uniqueName="282" name="Inserire MIP:" queryTableFieldId="282"/>
    <tableColumn id="283" xr3:uid="{83A769C3-DAF5-49A6-9E91-1E8D32CD9B35}" uniqueName="283" name="Inserire MEP:" queryTableFieldId="283"/>
    <tableColumn id="284" xr3:uid="{E8B9EEAA-01CB-43EB-8955-AFA6246969E9}" uniqueName="284" name="1) Mi sento agitato e teso" queryTableFieldId="284" dataDxfId="412"/>
    <tableColumn id="285" xr3:uid="{962EAE2E-1227-426A-8A3D-470A82EFBD26}" uniqueName="285" name="2) Le cose che un tempo mi piacevano, ora mi piacciono" queryTableFieldId="285" dataDxfId="411"/>
    <tableColumn id="286" xr3:uid="{595CE939-A6EE-423C-AFE3-9EB1F2E9A742}" uniqueName="286" name="3) Provo un sentimento di apprensione, come se dovesse succedere qualcosa di terribile" queryTableFieldId="286" dataDxfId="410"/>
    <tableColumn id="287" xr3:uid="{F7CDC07F-CFC1-48D5-BC83-D338E404AC48}" uniqueName="287" name="4) Riesco a ridere e vedere il lato divertente delle cose" queryTableFieldId="287" dataDxfId="409"/>
    <tableColumn id="288" xr3:uid="{A159432B-998D-4834-90CE-15E6862FDDE5}" uniqueName="288" name="5) Mi passano per la mente pensieri preoccupanti" queryTableFieldId="288" dataDxfId="408"/>
    <tableColumn id="289" xr3:uid="{D8E07B9A-9B43-478A-90AF-9E535498D4EC}" uniqueName="289" name="6) Mi sento di buon umore" queryTableFieldId="289" dataDxfId="407"/>
    <tableColumn id="290" xr3:uid="{A82F7046-2957-42F6-9850-1B6CBCEC464B}" uniqueName="290" name="7) Riesco a sedermi e a rilassarmi" queryTableFieldId="290" dataDxfId="406"/>
    <tableColumn id="291" xr3:uid="{B23923AD-F2D1-4684-B7B5-9F4C7D557ED6}" uniqueName="291" name="8) Mi sento rallentato" queryTableFieldId="291" dataDxfId="405"/>
    <tableColumn id="292" xr3:uid="{074DF677-0189-401F-B81F-8B0E9C0F78A5}" uniqueName="292" name="9) Provo un sentimento simile alla paura, come un senso di tensione allo stomaco" queryTableFieldId="292" dataDxfId="404"/>
    <tableColumn id="293" xr3:uid="{A7392905-62F4-48A7-96A4-C265D0CEFDB8}" uniqueName="293" name="10) Non curo più il mio aspetto fisico" queryTableFieldId="293" dataDxfId="403"/>
    <tableColumn id="294" xr3:uid="{BECA10BD-7276-496F-B325-56A3DB791F2E}" uniqueName="294" name="11) Mi sento irrequieto e incapace di stare fermo" queryTableFieldId="294" dataDxfId="402"/>
    <tableColumn id="295" xr3:uid="{C268A0F8-A67A-4D85-94EA-F947EEB8EA02}" uniqueName="295" name="12) Pregusto con piacere le cose" queryTableFieldId="295" dataDxfId="401"/>
    <tableColumn id="296" xr3:uid="{4C746164-DB76-4D86-B88A-7742C2A81DA3}" uniqueName="296" name="13) Provo delle sensazioni improvvise di panico" queryTableFieldId="296" dataDxfId="400"/>
    <tableColumn id="297" xr3:uid="{3BE15CE2-24B2-4CB3-BAF6-2275E099A097}" uniqueName="297" name="14) Provo piacere leggendo un libro, oppure seguendo una trasmissione alla radio o alla TV" queryTableFieldId="297" dataDxfId="399"/>
    <tableColumn id="298" xr3:uid="{C427553C-5400-4EE8-B716-B36D2DAB04B3}" uniqueName="298" name="Totale HADS-ansia calcolato    Attenzione: NON compilare questo campo, verrà calcolato automaticamente" queryTableFieldId="298"/>
    <tableColumn id="299" xr3:uid="{B9F591F6-0A40-439E-8887-244123A319AD}" uniqueName="299" name="Livello corrispondente HADS ansia    1. Caso normale  2. Caso lieve  3. Caso moderato  4, Caso grave    Attenzione: NON compilare questo campo, verrà calcolato automaticamente" queryTableFieldId="299"/>
    <tableColumn id="300" xr3:uid="{C937F2FC-6ED4-4784-BA4D-F6038DB53585}" uniqueName="300" name="Totale HADS-depressione calcolato    Attenzione: NON compilare questo campo, verrà calcolato automaticamente" queryTableFieldId="300"/>
    <tableColumn id="301" xr3:uid="{8363D059-7AE8-4099-8536-C9D36DB7ABD7}" uniqueName="301" name="Livello corrispondente HADS depressione    1. Normale  2. Disturbo lieve  3. Disturbo moderato  4. Disturbo grave    Attenzione: NON compilare questo campo, verrà calcolato automaticamente" queryTableFieldId="301"/>
    <tableColumn id="302" xr3:uid="{BE3DDE15-9D83-430D-B90A-99E3C68F50B8}" uniqueName="302" name="Inserire punteggio Barthel:" queryTableFieldId="302"/>
    <tableColumn id="303" xr3:uid="{716A203E-D3AB-437A-A8F5-51F41BBFA05C}" uniqueName="303" name="Inserire punteggio Barthel dispnea:" queryTableFieldId="303"/>
    <tableColumn id="304" xr3:uid="{AE868992-510E-4DA1-B665-CBB914DD2A37}" uniqueName="304" name="Inserire punteggio RCS:" queryTableFieldId="304"/>
    <tableColumn id="305" xr3:uid="{8E59877E-134E-46F3-8185-D35BA94B86ED}" uniqueName="305" name="Perdita di peso?" queryTableFieldId="305" dataDxfId="398"/>
    <tableColumn id="306" xr3:uid="{8EE5388A-D87D-4538-B156-81AF6F1799DD}" uniqueName="306" name="Storia di cadute?" queryTableFieldId="306" dataDxfId="397"/>
    <tableColumn id="307" xr3:uid="{0BCDEA46-97D6-4E00-9833-5476B2928D1F}" uniqueName="307" name="Riduzione di ADL?" queryTableFieldId="307" dataDxfId="396"/>
    <tableColumn id="308" xr3:uid="{19E8FB7B-A2E7-4EAF-9F7A-5932F70ABE85}" uniqueName="308" name="Alterazione equilibri?" queryTableFieldId="308" dataDxfId="395"/>
    <tableColumn id="309" xr3:uid="{A85D1ECE-4558-4480-B1B4-3813038F4503}" uniqueName="309" name="Disturbi cognitivi/demenza/depressione?" queryTableFieldId="309" dataDxfId="394"/>
    <tableColumn id="310" xr3:uid="{EBA29FE4-8258-493B-A957-FFE84F2F440F}" uniqueName="310" name="Vive solo/no supporto sociale/istituzionalizzazione?  " queryTableFieldId="310" dataDxfId="393"/>
    <tableColumn id="311" xr3:uid="{13B426E2-BD7B-4253-BB20-8323FB6EBC6C}" uniqueName="311" name="ECT (choice=No)" queryTableFieldId="311" dataDxfId="392"/>
    <tableColumn id="312" xr3:uid="{3CF855C3-9DAC-4604-9ADC-BB7B8CA03617}" uniqueName="312" name="ECT (choice=Yes)" queryTableFieldId="312" dataDxfId="391"/>
    <tableColumn id="313" xr3:uid="{B3DC5A65-7D77-461D-8AB8-185E3DCFB2FE}" uniqueName="313" name="HIIT (choice=No)" queryTableFieldId="313" dataDxfId="390"/>
    <tableColumn id="314" xr3:uid="{C85C15E9-4564-4086-9243-BA3A2841C9C5}" uniqueName="314" name="HIIT (choice=Yes)" queryTableFieldId="314" dataDxfId="389"/>
    <tableColumn id="315" xr3:uid="{53BE18D0-7DC0-456D-AD08-1D8538F6275C}" uniqueName="315" name="MIIT (choice=No)" queryTableFieldId="315" dataDxfId="388"/>
    <tableColumn id="316" xr3:uid="{FDBE090A-F51D-4140-A707-E64F9E364B08}" uniqueName="316" name="MIIT (choice=Yes)" queryTableFieldId="316" dataDxfId="387"/>
    <tableColumn id="317" xr3:uid="{3C96F11D-2AEE-48B0-9408-C9C53039B8CA}" uniqueName="317" name="RT (choice=No)" queryTableFieldId="317" dataDxfId="386"/>
    <tableColumn id="318" xr3:uid="{6F4AF698-58F9-4BFF-AD7A-57650A3BA54F}" uniqueName="318" name="RT (choice=Yes)" queryTableFieldId="318" dataDxfId="385"/>
    <tableColumn id="319" xr3:uid="{4E1F06B2-BE4B-4152-9BCB-355BFE9D968E}" uniqueName="319" name="Complementare (choice=No)" queryTableFieldId="319" dataDxfId="384"/>
    <tableColumn id="320" xr3:uid="{A6B15CD2-E1B9-4377-AAB8-C31DD2333421}" uniqueName="320" name="Complementare (choice=Yes)" queryTableFieldId="320" dataDxfId="383"/>
    <tableColumn id="321" xr3:uid="{D75C7F23-C907-4ED0-94BD-7DFA499B0CA6}" uniqueName="321" name="IMT (choice=No)" queryTableFieldId="321" dataDxfId="382"/>
    <tableColumn id="322" xr3:uid="{75C9B090-DE98-461C-8008-21FC1590FF80}" uniqueName="322" name="IMT (choice=Yes)" queryTableFieldId="322" dataDxfId="381"/>
    <tableColumn id="323" xr3:uid="{69F8B327-579C-415C-AFCD-5836C81A6117}" uniqueName="323" name="Indicare intensità training aerobico:" queryTableFieldId="323" dataDxfId="380"/>
    <tableColumn id="324" xr3:uid="{AF6FE6E9-0D62-44DA-80E2-6D8A8DC41EA6}" uniqueName="324" name="Indicare intensità training di forza ottimizzata secondo %1-RM:" queryTableFieldId="324" dataDxfId="379"/>
    <tableColumn id="325" xr3:uid="{2483F9D6-2813-4CA5-AAA1-A76328BDD65F}" uniqueName="325" name="Indicare intensità training di forza OMNI-RES:" queryTableFieldId="325"/>
    <tableColumn id="326" xr3:uid="{E6065F72-70A3-406E-9619-0AE4893D2082}" uniqueName="326" name="Complete?_9" queryTableFieldId="326" dataDxfId="3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54A0E4-96F4-4DD6-9B97-4339022D0847}" name="Table4" displayName="Table4" ref="A1:B124" totalsRowShown="0">
  <autoFilter ref="A1:B124" xr:uid="{1554A0E4-96F4-4DD6-9B97-4339022D0847}"/>
  <tableColumns count="2">
    <tableColumn id="1" xr3:uid="{65BF4DB9-D2B8-4143-A25E-A9DCEEC0C416}" name="ID"/>
    <tableColumn id="2" xr3:uid="{2DD4AC41-1DC4-4644-B0CA-E0591C40E07B}" name="RECRUITING CENTER">
      <calculatedColumnFormula>PROMETEO_Ammissione_Samuele[[#This Row],[Inserire centro arruolante:]]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246219-20BC-45B8-AB30-BB304A9814C4}" name="Table7" displayName="Table7" ref="E1:F7" totalsRowShown="0">
  <autoFilter ref="E1:F7" xr:uid="{BC246219-20BC-45B8-AB30-BB304A9814C4}"/>
  <tableColumns count="2">
    <tableColumn id="1" xr3:uid="{B2423230-1028-42F9-A1B5-8920083A7E1C}" name="RECRUITING CENTER"/>
    <tableColumn id="2" xr3:uid="{6B25B1AA-891E-4706-8B4E-0327389C4B72}" name="TOTAL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BC8EDD-8065-4BBF-A66E-9E1F86FB490B}" name="Table2" displayName="Table2" ref="A1:E124" totalsRowShown="0">
  <autoFilter ref="A1:E124" xr:uid="{20BC8EDD-8065-4BBF-A66E-9E1F86FB490B}"/>
  <tableColumns count="5">
    <tableColumn id="1" xr3:uid="{000FCBE8-8497-45DA-91E2-9D4547F5D0AA}" name="ID"/>
    <tableColumn id="2" xr3:uid="{0A22A73D-3817-4105-9F60-CE8A4EEAE1A4}" name="Date of birth" dataDxfId="377"/>
    <tableColumn id="3" xr3:uid="{027404B0-0A0A-4675-83AA-84F817874553}" name="Age">
      <calculatedColumnFormula>YEAR(NOW())-YEAR(Table2[[#This Row],[Date of birth]])</calculatedColumnFormula>
    </tableColumn>
    <tableColumn id="4" xr3:uid="{54783342-919D-46AE-AA4A-E7BA21E1074E}" name="Outliers">
      <calculatedColumnFormula>IF(OR(Table2[[#This Row],[Age]]&gt;100,Table2[[#This Row],[Age]]&lt;18),Table2[[#This Row],[Age]],NA())</calculatedColumnFormula>
    </tableColumn>
    <tableColumn id="6" xr3:uid="{EA582887-2F5F-413B-AEB8-8C36C8B21B25}" name="Average age">
      <calculatedColumnFormula>AVERAGE(Table2[Age])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F5B1B970-483B-44A6-8257-8706D9BF3DEA}" name="Table66" displayName="Table66" ref="A1:D116" totalsRowShown="0">
  <autoFilter ref="A1:D116" xr:uid="{F5B1B970-483B-44A6-8257-8706D9BF3DEA}"/>
  <tableColumns count="4">
    <tableColumn id="1" xr3:uid="{2D60C903-5FE5-4236-A1D0-AFEC20C8734B}" name="ID"/>
    <tableColumn id="2" xr3:uid="{F19BA613-B70C-4A47-A7BC-346441775C4F}" name="Date of birth"/>
    <tableColumn id="3" xr3:uid="{50D610C1-2AAE-4BEC-83CF-F2D7D08959A8}" name="Age">
      <calculatedColumnFormula>YEAR(NOW())-YEAR(Table66[[#This Row],[Date of birth]])</calculatedColumnFormula>
    </tableColumn>
    <tableColumn id="5" xr3:uid="{64CC10A2-F7A3-44DA-98D2-2675E2BBA811}" name="Average age">
      <calculatedColumnFormula>AVERAGE(Table66[Age])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DD6FEA-1CF0-4ADB-84E4-5D8104C2AD94}" name="Tabella3" displayName="Tabella3" ref="A1:B124" totalsRowShown="0">
  <autoFilter ref="A1:B124" xr:uid="{DADD6FEA-1CF0-4ADB-84E4-5D8104C2AD94}"/>
  <tableColumns count="2">
    <tableColumn id="1" xr3:uid="{56992783-83C2-4314-9D0B-518C5637D840}" name="ID"/>
    <tableColumn id="2" xr3:uid="{5967B7FE-6441-4931-9B7A-70EF9E5A6860}" name="Sex">
      <calculatedColumnFormula>PROMETEO_Ammissione_Samuele[[#This Row],[Inserire sesso:]]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6A1E6B-80BB-4D4C-8BC9-6FC5316FDF02}" name="Table6" displayName="Table6" ref="E1:G6" totalsRowShown="0">
  <autoFilter ref="E1:G6" xr:uid="{3B6A1E6B-80BB-4D4C-8BC9-6FC5316FDF02}"/>
  <tableColumns count="3">
    <tableColumn id="1" xr3:uid="{84E91F1F-C045-4966-8E79-F501DB90CA78}" name="Sex"/>
    <tableColumn id="2" xr3:uid="{EC76570C-CD72-40BB-9D69-143C3F792B3B}" name="Total"/>
    <tableColumn id="3" xr3:uid="{D2CC7674-6964-4DEA-A6D8-33F2E7180E30}" name="Total %">
      <calculatedColumnFormula>(Table6[[#This Row],[Total]]/$F$6)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07DFFE-180A-403B-A936-80111991014E}" name="Table8" displayName="Table8" ref="A1:C124" totalsRowShown="0">
  <autoFilter ref="A1:C124" xr:uid="{6107DFFE-180A-403B-A936-80111991014E}"/>
  <tableColumns count="3">
    <tableColumn id="1" xr3:uid="{19FF6010-1D67-46C4-94BB-1872B6987A33}" name="ID"/>
    <tableColumn id="2" xr3:uid="{303C4CA8-3120-4F77-B75C-56FD0CBDA1AE}" name="Height [cm]">
      <calculatedColumnFormula>IF(PROMETEO_Ammissione_Samuele[[#This Row],[Inserire altezza '[cm']:]]="","",PROMETEO_Ammissione_Samuele[[#This Row],[Inserire altezza '[cm']:]])</calculatedColumnFormula>
    </tableColumn>
    <tableColumn id="3" xr3:uid="{F062BDE0-44B0-4823-8E20-997C436CBB93}" name="Average  height [cm]">
      <calculatedColumnFormula>$F$3/$F$2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506ED4-8BAC-431D-89E0-B858D12697B9}" name="Table10" displayName="Table10" ref="E1:F4" totalsRowShown="0">
  <autoFilter ref="E1:F4" xr:uid="{04506ED4-8BAC-431D-89E0-B858D12697B9}"/>
  <tableColumns count="2">
    <tableColumn id="1" xr3:uid="{B26C9D23-3F50-4F2D-9EEE-374B3B6D9A2C}" name="Category"/>
    <tableColumn id="2" xr3:uid="{EB4A9112-7C5E-491D-A099-A56F997879AA}" name="Total">
      <calculatedColumnFormula>COUNTA(B2:B124)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FDAE83-FB40-4298-B2CF-A9845AEFCF31}" name="Table13" displayName="Table13" ref="A1:I124" totalsRowShown="0">
  <autoFilter ref="A1:I124" xr:uid="{6EFDAE83-FB40-4298-B2CF-A9845AEFCF31}"/>
  <tableColumns count="9">
    <tableColumn id="1" xr3:uid="{DFCE1CFC-AC22-4CF9-8898-4493E1665061}" name="ID"/>
    <tableColumn id="2" xr3:uid="{BBA8F62E-D90B-491E-8410-1DA27305F549}" name="BMI acute phase" dataDxfId="376">
      <calculatedColumnFormula>IF(PROMETEO_Ammissione_Samuele[[#This Row],[BMI fase acuta    Campo calcolato, non inserire.]]="",NA(),PROMETEO_Ammissione_Samuele[[#This Row],[BMI fase acuta    Campo calcolato, non inserire.]])</calculatedColumnFormula>
    </tableColumn>
    <tableColumn id="3" xr3:uid="{FB6279B5-8B84-4C6E-844F-B861F197209E}" name="BMI rehabilitation phase" dataDxfId="375">
      <calculatedColumnFormula>IF(PROMETEO_Ammissione_Samuele[[#This Row],[BMI:    Attenzione, campo calcolato non inserire.]]="",NA(),PROMETEO_Ammissione_Samuele[[#This Row],[BMI:    Attenzione, campo calcolato non inserire.]])</calculatedColumnFormula>
    </tableColumn>
    <tableColumn id="4" xr3:uid="{CC864225-9156-4FFD-A653-38B95E94F5B4}" name="Final BMI acute phase" dataDxfId="374">
      <calculatedColumnFormula>IF(Table13[[#This Row],[BMI acute phase]]="",NA(),ROUND(VALUE(LEFT(Table13[[#This Row],[BMI acute phase]],4))/100,1))</calculatedColumnFormula>
    </tableColumn>
    <tableColumn id="5" xr3:uid="{80F471F6-37A5-4F06-BFB4-094135D43B0F}" name="Final BMI rehabilitation phase2" dataDxfId="373">
      <calculatedColumnFormula>IF(Table13[[#This Row],[BMI rehabilitation phase]]="",NA(),ROUND(VALUE(LEFT(Table13[[#This Row],[BMI rehabilitation phase]],4))/100,1))</calculatedColumnFormula>
    </tableColumn>
    <tableColumn id="10" xr3:uid="{1733FADA-82E5-4904-82F7-1B2C26006BC6}" name="Delta">
      <calculatedColumnFormula>Table13[[#This Row],[Final BMI acute phase]]-Table13[[#This Row],[Final BMI rehabilitation phase2]]</calculatedColumnFormula>
    </tableColumn>
    <tableColumn id="11" xr3:uid="{B00EDF9C-27E8-4544-8CD3-F365C6D8F0E7}" name="Delta_zero">
      <calculatedColumnFormula>IF(Table13[[#This Row],[Delta]]=0,Table13[[#This Row],[Final BMI acute phase]],NA())</calculatedColumnFormula>
    </tableColumn>
    <tableColumn id="12" xr3:uid="{8D3B0F8E-47A3-4A53-9CF1-40B7E15A5D4C}" name="Delta_acuto" dataDxfId="372">
      <calculatedColumnFormula>IF(Table13[[#This Row],[Delta]]=0,NA(),Table13[[#This Row],[Final BMI acute phase]])</calculatedColumnFormula>
    </tableColumn>
    <tableColumn id="13" xr3:uid="{0BEF0598-DC5D-4222-BD1F-EAB07C7011CF}" name="Delta_riabilitazione" dataDxfId="371">
      <calculatedColumnFormula>IF(Table13[[#This Row],[Delta]]=0,NA(),Table13[[#This Row],[Final BMI rehabilitation phase2]])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57EBF0-10B6-4F92-B17D-277CD03F3883}" name="Table12" displayName="Table12" ref="D1:F5" totalsRowShown="0">
  <autoFilter ref="D1:F5" xr:uid="{0057EBF0-10B6-4F92-B17D-277CD03F3883}"/>
  <tableColumns count="3">
    <tableColumn id="1" xr3:uid="{DAF08D73-EA12-4EC5-BAF7-7C724C63D8A4}" name="Answer"/>
    <tableColumn id="2" xr3:uid="{2C86E36A-1FC0-4815-83A2-C84E16BD67A7}" name="Total">
      <calculatedColumnFormula>COUNTIF(#REF!,"Yes")</calculatedColumnFormula>
    </tableColumn>
    <tableColumn id="3" xr3:uid="{79B5B025-FB8D-47F4-BB77-887B41310564}" name="Total %">
      <calculatedColumnFormula>Table12[[#This Row],[Total]]/E$5</calculatedColumnFormula>
    </tableColumn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151DA-27CE-4C75-A506-C7D0E4E7FEC3}" name="Table14" displayName="Table14" ref="A1:B124" totalsRowShown="0">
  <autoFilter ref="A1:B124" xr:uid="{35D151DA-27CE-4C75-A506-C7D0E4E7FEC3}"/>
  <tableColumns count="2">
    <tableColumn id="1" xr3:uid="{BC0624FB-C7EE-419E-9468-2A58DEDE0479}" name="ID" dataDxfId="370"/>
    <tableColumn id="2" xr3:uid="{CB8B9FDE-A4BD-445D-9B01-10E650A3DBC4}" name="Relapse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43ACA3-668A-49D1-A5EB-DBEECA54976B}" name="Table9" displayName="Table9" ref="A1:C124" totalsRowShown="0" tableBorderDxfId="369">
  <autoFilter ref="A1:C124" xr:uid="{B743ACA3-668A-49D1-A5EB-DBEECA54976B}"/>
  <tableColumns count="3">
    <tableColumn id="1" xr3:uid="{E3CBD616-B52E-4F1D-AE52-04B813A435BA}" name="ID" dataDxfId="368"/>
    <tableColumn id="2" xr3:uid="{53C2956A-FCCC-467D-8B96-8AB6B37F71FE}" name="Acute phase duration">
      <calculatedColumnFormula>IF(PROMETEO_Ammissione_Samuele[[#This Row],[Durata fase acuta.    Campo calcolato, non inserire.]]="",NA(),PROMETEO_Ammissione_Samuele[[#This Row],[Durata fase acuta.    Campo calcolato, non inserire.]])</calculatedColumnFormula>
    </tableColumn>
    <tableColumn id="4" xr3:uid="{3327E142-A63E-4DB0-8FEF-99250AA69D47}" name="Average">
      <calculatedColumnFormula>AVERAGEIF(Table9[Acute phase duration],"&gt;0")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75C3CA-B93B-4EE6-9E35-3D1988EDB3B0}" name="Table5" displayName="Table5" ref="A1:B124" totalsRowShown="0">
  <autoFilter ref="A1:B124" xr:uid="{0975C3CA-B93B-4EE6-9E35-3D1988EDB3B0}"/>
  <tableColumns count="2">
    <tableColumn id="1" xr3:uid="{127CBB6D-6905-4853-8422-D251FCC93879}" name="ID"/>
    <tableColumn id="2" xr3:uid="{BE227B34-938B-4DC1-9E8D-B80556CF7C59}" name="DECOMPENSATION ETIOLOGY" dataDxfId="36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1D99C3-5AB0-4243-B08F-0CF3050BC3C2}" name="Table11" displayName="Table11" ref="D1:F14" totalsRowShown="0">
  <autoFilter ref="D1:F14" xr:uid="{491D99C3-5AB0-4243-B08F-0CF3050BC3C2}"/>
  <tableColumns count="3">
    <tableColumn id="1" xr3:uid="{936880B3-8B38-4AEC-B8BE-8D27C764DB69}" name="Answer" dataDxfId="366"/>
    <tableColumn id="2" xr3:uid="{E16B761A-F0AF-4375-876A-BF9DA7909679}" name="Total"/>
    <tableColumn id="3" xr3:uid="{D3A632D4-F9E7-40C1-ACD2-37C2CDB036E6}" name="Total %" dataDxfId="365" dataCellStyle="Per cent">
      <calculatedColumnFormula>(Table11[[#This Row],[Total]]/$E$14)*100</calculatedColumnFormula>
    </tableColumn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D244BF7-3AB7-4174-B6AB-E61BE4431F73}" name="Table1120" displayName="Table1120" ref="E1:G10" totalsRowShown="0">
  <autoFilter ref="E1:G10" xr:uid="{3D244BF7-3AB7-4174-B6AB-E61BE4431F73}"/>
  <tableColumns count="3">
    <tableColumn id="1" xr3:uid="{882C860C-B063-46EA-B2C8-AC3D9F327F95}" name="Answer" dataDxfId="364"/>
    <tableColumn id="2" xr3:uid="{B4D25F1D-C3C5-4BF9-8BCF-D7F7992C690D}" name="Total"/>
    <tableColumn id="3" xr3:uid="{716722D8-3E6A-4617-90C8-F63C626EAE38}" name="Total %" dataDxfId="363" dataCellStyle="Per cent">
      <calculatedColumnFormula>(Table1120[[#This Row],[Total]]/$F$10)*100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4BEBB3A-0E46-43A5-B09F-3A6B51DE96AA}" name="Table25" displayName="Table25" ref="A1:B124" totalsRowShown="0">
  <autoFilter ref="A1:B124" xr:uid="{54BEBB3A-0E46-43A5-B09F-3A6B51DE96AA}"/>
  <tableColumns count="2">
    <tableColumn id="1" xr3:uid="{A3507DAB-446D-4946-87AC-EFDEA86EDF5F}" name="ID"/>
    <tableColumn id="2" xr3:uid="{E24C8138-F996-4971-9E81-7DD90D62BE15}" name="Decompensation trigger">
      <calculatedColumnFormula>IF(PROMETEO_Ammissione_Samuele[[#This Row],[Trigger scompenso:]]="",NA(),PROMETEO_Ammissione_Samuele[[#This Row],[Trigger scompenso:]])</calculatedColumn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698F686-0597-493B-B328-BBC0AC82C682}" name="Table20" displayName="Table20" ref="A128:C146" totalsRowShown="0">
  <autoFilter ref="A128:C146" xr:uid="{4698F686-0597-493B-B328-BBC0AC82C682}"/>
  <tableColumns count="3">
    <tableColumn id="1" xr3:uid="{45CBDD39-084E-46DA-B3EA-A5E7F8B3229D}" name="Answer"/>
    <tableColumn id="2" xr3:uid="{7758B972-A9C4-463C-94E9-BC844710C13B}" name="Total">
      <calculatedColumnFormula>COUNTIF(Table27[Nessuna],"Checked")</calculatedColumnFormula>
    </tableColumn>
    <tableColumn id="3" xr3:uid="{A67EE3D5-9A4F-4654-9142-783636F6740D}" name="Total %" dataDxfId="362">
      <calculatedColumnFormula>(Table20[[#This Row],[Total]]/$B$146)*100</calculatedColumnFormula>
    </tableColumn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F0D20F-4BDC-446E-8058-D8EB4AEFF63F}" name="Table23" displayName="Table23" ref="A150:B171" totalsRowShown="0">
  <autoFilter ref="A150:B171" xr:uid="{A6F0D20F-4BDC-446E-8058-D8EB4AEFF63F}"/>
  <tableColumns count="2">
    <tableColumn id="1" xr3:uid="{304F7A4A-E8F6-493D-B691-E0C7E7DE5DA4}" name="ALTRO"/>
    <tableColumn id="2" xr3:uid="{29122244-0AD7-4924-A952-E4CEC8DE6BCA}" name="TOTALE">
      <calculatedColumnFormula>COUNTIF(#REF!,"Shock cardiogeno")</calculatedColumnFormula>
    </tableColumn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7E2900-7F27-4A1D-918B-29A4DB4B8D17}" name="Table27" displayName="Table27" ref="A1:S124" totalsRowShown="0">
  <autoFilter ref="A1:S124" xr:uid="{837E2900-7F27-4A1D-918B-29A4DB4B8D17}"/>
  <tableColumns count="19">
    <tableColumn id="1" xr3:uid="{F28AF9BE-FA3E-4027-A90C-47992F6F1B9B}" name="ID"/>
    <tableColumn id="2" xr3:uid="{A8755ED5-C0A6-4F1C-BB25-C834695FB9CF}" name="Nessuna">
      <calculatedColumnFormula>IF(PROMETEO_Ammissione_Samuele[[#This Row],[Complicanze in fase acuta: (choice=Nessuna)]]="",NA(),PROMETEO_Ammissione_Samuele[[#This Row],[Complicanze in fase acuta: (choice=Nessuna)]])</calculatedColumnFormula>
    </tableColumn>
    <tableColumn id="3" xr3:uid="{F9D0CAFD-12B3-40B3-8205-8630C21D1EA7}" name="SCA">
      <calculatedColumnFormula>IF(PROMETEO_Ammissione_Samuele[[#This Row],[Complicanze in fase acuta: (choice=SCA)]]="",NA(),PROMETEO_Ammissione_Samuele[[#This Row],[Complicanze in fase acuta: (choice=SCA)]])</calculatedColumnFormula>
    </tableColumn>
    <tableColumn id="4" xr3:uid="{541FD49B-96A3-405A-B0FC-1EAFCCBA31EC}" name="FA/flutter atriale">
      <calculatedColumnFormula>IF(PROMETEO_Ammissione_Samuele[[#This Row],[Complicanze in fase acuta: (choice=FA/flutter atriale)]]="",NA(),PROMETEO_Ammissione_Samuele[[#This Row],[Complicanze in fase acuta: (choice=FA/flutter atriale)]])</calculatedColumnFormula>
    </tableColumn>
    <tableColumn id="5" xr3:uid="{F03D6A5E-DD2D-489E-B23E-7251FFBF2C2B}" name="Bradiaritmie severe">
      <calculatedColumnFormula>IF(PROMETEO_Ammissione_Samuele[[#This Row],[Complicanze in fase acuta: (choice=Bradiaritmie severe)]]="",NA(),PROMETEO_Ammissione_Samuele[[#This Row],[Complicanze in fase acuta: (choice=Bradiaritmie severe)]])</calculatedColumnFormula>
    </tableColumn>
    <tableColumn id="6" xr3:uid="{ED990F75-D413-4569-BBE8-12F2CD49DA97}" name="Danno neurologico tipo 1 stroke/TIA">
      <calculatedColumnFormula>IF(PROMETEO_Ammissione_Samuele[[#This Row],[Complicanze in fase acuta: (choice=Danno neurologico tipo 1 (stroke/TIA))]]="",NA(),PROMETEO_Ammissione_Samuele[[#This Row],[Complicanze in fase acuta: (choice=Danno neurologico tipo 1 (stroke/TIA))]])</calculatedColumnFormula>
    </tableColumn>
    <tableColumn id="7" xr3:uid="{3D0A5E1C-FBD1-4578-BFD5-CC6FBCB1C837}" name="Danno neurologico tipo 2 alterazione funzioni cognitive/declino intellettivo">
      <calculatedColumnFormula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calculatedColumnFormula>
    </tableColumn>
    <tableColumn id="8" xr3:uid="{998F3523-74F2-4292-AE92-59FC7C97DCF0}" name="Insufficienza renale acuta o peggioramento IRC">
      <calculatedColumnFormula>IF(PROMETEO_Ammissione_Samuele[[#This Row],[Complicanze in fase acuta: (choice=Insufficienza renale acuta o peggioramento IRC)]]="",NA(),PROMETEO_Ammissione_Samuele[[#This Row],[Complicanze in fase acuta: (choice=Insufficienza renale acuta o peggioramento IRC)]])</calculatedColumnFormula>
    </tableColumn>
    <tableColumn id="9" xr3:uid="{F4A272A6-051A-453D-9E57-F862FCEC9375}" name="Insufficienza epatica/pancreatica">
      <calculatedColumnFormula>IF(PROMETEO_Ammissione_Samuele[[#This Row],[Complicanze in fase acuta: (choice=Insufficienza epatica/pancreatica)]]="",NA(),PROMETEO_Ammissione_Samuele[[#This Row],[Complicanze in fase acuta: (choice=Insufficienza epatica/pancreatica)]])</calculatedColumnFormula>
    </tableColumn>
    <tableColumn id="10" xr3:uid="{D2A9B1D9-6CDE-47D2-85D3-8222DA0E920B}" name="Insufficienza respiratoria acuta">
      <calculatedColumnFormula>IF(PROMETEO_Ammissione_Samuele[[#This Row],[Complicanze in fase acuta: (choice=Insufficienza respiratoria acuta)]]="",NA(),PROMETEO_Ammissione_Samuele[[#This Row],[Complicanze in fase acuta: (choice=Insufficienza respiratoria acuta)]])</calculatedColumnFormula>
    </tableColumn>
    <tableColumn id="11" xr3:uid="{01F988F6-EF51-475B-A4ED-F1E7BD69CA23}" name="Anemizzazione richiedente trasfusioni">
      <calculatedColumnFormula>IF(PROMETEO_Ammissione_Samuele[[#This Row],[Complicanze in fase acuta: (choice=Anemizzazione richiedente trasfusioni)]]="",NA(),PROMETEO_Ammissione_Samuele[[#This Row],[Complicanze in fase acuta: (choice=Anemizzazione richiedente trasfusioni)]])</calculatedColumnFormula>
    </tableColumn>
    <tableColumn id="12" xr3:uid="{E5E4C58A-1725-4C48-A281-7A0211A6AE63}" name="Embolizzazione sistemica">
      <calculatedColumnFormula>IF(PROMETEO_Ammissione_Samuele[[#This Row],[Complicanze in fase acuta: (choice=Embolizzazione sistemica)]]="",NA(),PROMETEO_Ammissione_Samuele[[#This Row],[Complicanze in fase acuta: (choice=Embolizzazione sistemica)]])</calculatedColumnFormula>
    </tableColumn>
    <tableColumn id="13" xr3:uid="{756CEEDE-F83C-450F-A59F-612457192A1E}" name="Trombosi venosa profonda">
      <calculatedColumnFormula>IF(PROMETEO_Ammissione_Samuele[[#This Row],[Complicanze in fase acuta: (choice=Trombosi venosa profonda)]]="",NA(),PROMETEO_Ammissione_Samuele[[#This Row],[Complicanze in fase acuta: (choice=Trombosi venosa profonda)]])</calculatedColumnFormula>
    </tableColumn>
    <tableColumn id="14" xr3:uid="{2126CA3B-B75D-4218-9FE4-4C017FD270C2}" name="Embolia polmonare">
      <calculatedColumnFormula>IF(PROMETEO_Ammissione_Samuele[[#This Row],[Complicanze in fase acuta: (choice=Embolia polmonare)]]="",NA(),PROMETEO_Ammissione_Samuele[[#This Row],[Complicanze in fase acuta: (choice=Embolia polmonare)]])</calculatedColumnFormula>
    </tableColumn>
    <tableColumn id="15" xr3:uid="{DFB21DF0-6A2F-454D-82B2-C6C1E9B13A8C}" name="Sanguinamenti minori">
      <calculatedColumnFormula>IF(PROMETEO_Ammissione_Samuele[[#This Row],[Complicanze in fase acuta: (choice=Sanguinamenti minori)]]="",NA(),PROMETEO_Ammissione_Samuele[[#This Row],[Complicanze in fase acuta: (choice=Sanguinamenti minori)]])</calculatedColumnFormula>
    </tableColumn>
    <tableColumn id="16" xr3:uid="{6D774379-DF8D-40C0-B598-F8DB03A98D18}" name="Sanguinamenti maggiori">
      <calculatedColumnFormula>IF(PROMETEO_Ammissione_Samuele[[#This Row],[Complicanze in fase acuta: (choice=Sanguinamenti maggiori)]]="",NA(),PROMETEO_Ammissione_Samuele[[#This Row],[Complicanze in fase acuta: (choice=Sanguinamenti maggiori)]])</calculatedColumnFormula>
    </tableColumn>
    <tableColumn id="17" xr3:uid="{647072B0-334B-46C2-B054-64709B1E85EA}" name="Infezioni">
      <calculatedColumnFormula>IF(PROMETEO_Ammissione_Samuele[[#This Row],[Complicanze in fase acuta: (choice=Infezioni)]]="",NA(),PROMETEO_Ammissione_Samuele[[#This Row],[Complicanze in fase acuta: (choice=Infezioni)]])</calculatedColumnFormula>
    </tableColumn>
    <tableColumn id="18" xr3:uid="{110B8DBE-6E2A-4DF4-BF73-892621F7446A}" name="Altro">
      <calculatedColumnFormula>IF(PROMETEO_Ammissione_Samuele[[#This Row],[Complicanze in fase acuta: (choice=Altro)]]="",NA(),PROMETEO_Ammissione_Samuele[[#This Row],[Complicanze in fase acuta: (choice=Altro)]])</calculatedColumnFormula>
    </tableColumn>
    <tableColumn id="19" xr3:uid="{3EAE3780-9649-4718-B40E-B2870E946369}" name="Complicanze in fase acuta: Altro - Specificare">
      <calculatedColumnFormula>IF(PROMETEO_Ammissione_Samuele[[#This Row],[Complicanze in fase acuta: Altro - Specificare]]="",NA(),PROMETEO_Ammissione_Samuele[[#This Row],[Complicanze in fase acuta: Altro - Specificare]])</calculatedColumnFormula>
    </tableColumn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D96F9F0-7194-45D5-80D2-C34A3490A178}" name="Table15" displayName="Table15" ref="A1:O124" totalsRowShown="0" tableBorderDxfId="361">
  <autoFilter ref="A1:O124" xr:uid="{ED96F9F0-7194-45D5-80D2-C34A3490A178}"/>
  <tableColumns count="15">
    <tableColumn id="1" xr3:uid="{92710A0B-E0EB-4792-A5CF-7C4AEFABF92B}" name="ID" dataDxfId="360"/>
    <tableColumn id="2" xr3:uid="{745EB98E-11BD-462A-89A9-A78CFA387C3F}" name="Coronarografia SMP">
      <calculatedColumnFormula>IF(PROMETEO_Ammissione_Samuele[[#This Row],[Procedure eseguite durante fase acuta: (choice=Coronarografia SMP)]]="",NA(),PROMETEO_Ammissione_Samuele[[#This Row],[Procedure eseguite durante fase acuta: (choice=Coronarografia SMP)]])</calculatedColumnFormula>
    </tableColumn>
    <tableColumn id="3" xr3:uid="{9F1CDBF9-93C9-42C1-ADC5-1BB06E2FB4BC}" name="Rivascolarizzazione coronarica">
      <calculatedColumnFormula>IF(PROMETEO_Ammissione_Samuele[[#This Row],[Procedure eseguite durante fase acuta: (choice=Rivascolarizzazione coronarica)]]="",NA(),PROMETEO_Ammissione_Samuele[[#This Row],[Procedure eseguite durante fase acuta: (choice=Rivascolarizzazione coronarica)]])</calculatedColumnFormula>
    </tableColumn>
    <tableColumn id="4" xr3:uid="{B1D85DC0-615E-47D1-B7F5-229838B831B7}" name="Rivascolarizzazione periferica">
      <calculatedColumnFormula>IF(PROMETEO_Ammissione_Samuele[[#This Row],[Procedure eseguite durante fase acuta: (choice=Rivascolarizzazione periferica)]]="",NA(),PROMETEO_Ammissione_Samuele[[#This Row],[Procedure eseguite durante fase acuta: (choice=Rivascolarizzazione periferica)]])</calculatedColumnFormula>
    </tableColumn>
    <tableColumn id="5" xr3:uid="{A019640D-15C1-40EB-AA78-A1B91A409B12}" name="CVE">
      <calculatedColumnFormula>IF(PROMETEO_Ammissione_Samuele[[#This Row],[Procedure eseguite durante fase acuta: (choice=CVE)]]="",NA(),PROMETEO_Ammissione_Samuele[[#This Row],[Procedure eseguite durante fase acuta: (choice=CVE)]])</calculatedColumnFormula>
    </tableColumn>
    <tableColumn id="6" xr3:uid="{995DBC04-C4A3-412D-8CF5-0B6E149F7B0F}" name="CVF">
      <calculatedColumnFormula>IF(PROMETEO_Ammissione_Samuele[[#This Row],[Procedure eseguite durante fase acuta: (choice=CVF)]]="",NA(),PROMETEO_Ammissione_Samuele[[#This Row],[Procedure eseguite durante fase acuta: (choice=CVF)]])</calculatedColumnFormula>
    </tableColumn>
    <tableColumn id="7" xr3:uid="{2442C256-0FDE-4F0F-B149-C3945F34875F}" name="IABP">
      <calculatedColumnFormula>IF(PROMETEO_Ammissione_Samuele[[#This Row],[Procedure eseguite durante fase acuta: (choice=IABP)]]="",NA(),PROMETEO_Ammissione_Samuele[[#This Row],[Procedure eseguite durante fase acuta: (choice=IABP)]])</calculatedColumnFormula>
    </tableColumn>
    <tableColumn id="8" xr3:uid="{2E8A8167-1753-4392-9668-850344A7CB60}" name="Infusione inotropi/vasodilatatori">
      <calculatedColumnFormula>IF(PROMETEO_Ammissione_Samuele[[#This Row],[Procedure eseguite durante fase acuta: (choice=Infusione inotropi/vasodilatatori)]]="",NA(),PROMETEO_Ammissione_Samuele[[#This Row],[Procedure eseguite durante fase acuta: (choice=Infusione inotropi/vasodilatatori)]])</calculatedColumnFormula>
    </tableColumn>
    <tableColumn id="9" xr3:uid="{D9D196DC-52A7-4729-80F5-80B1A16CE073}" name="SEF">
      <calculatedColumnFormula>IF(PROMETEO_Ammissione_Samuele[[#This Row],[Procedure eseguite durante fase acuta: (choice=SEF)]]="",NA(),PROMETEO_Ammissione_Samuele[[#This Row],[Procedure eseguite durante fase acuta: (choice=SEF)]])</calculatedColumnFormula>
    </tableColumn>
    <tableColumn id="10" xr3:uid="{FA36FFAF-51C7-4545-A0EE-2EAEC5DF8C4C}" name="RMN cuore">
      <calculatedColumnFormula>IF(PROMETEO_Ammissione_Samuele[[#This Row],[Procedure eseguite durante fase acuta: (choice=RMN cuore)]]="",NA(),PROMETEO_Ammissione_Samuele[[#This Row],[Procedure eseguite durante fase acuta: (choice=RMN cuore)]])</calculatedColumnFormula>
    </tableColumn>
    <tableColumn id="11" xr3:uid="{377C43D8-04BA-45D6-9D7D-431E05B56156}" name="CPET">
      <calculatedColumnFormula>IF(PROMETEO_Ammissione_Samuele[[#This Row],[Procedure eseguite durante fase acuta: (choice=CPET)]]="",NA(),PROMETEO_Ammissione_Samuele[[#This Row],[Procedure eseguite durante fase acuta: (choice=CPET)]])</calculatedColumnFormula>
    </tableColumn>
    <tableColumn id="12" xr3:uid="{F4CE8358-09BF-4112-BFCA-8CBF66C83B23}" name="O2 terapia">
      <calculatedColumnFormula>IF(PROMETEO_Ammissione_Samuele[[#This Row],[Procedure eseguite durante fase acuta: (choice=O2 terapia)]]="",NA(),PROMETEO_Ammissione_Samuele[[#This Row],[Procedure eseguite durante fase acuta: (choice=O2 terapia)]])</calculatedColumnFormula>
    </tableColumn>
    <tableColumn id="13" xr3:uid="{1FC3AEE6-964D-4962-90A6-60E5C9DAB985}" name="NIV">
      <calculatedColumnFormula>IF(PROMETEO_Ammissione_Samuele[[#This Row],[Procedure eseguite durante fase acuta: (choice=NIV)]]="",NA(),PROMETEO_Ammissione_Samuele[[#This Row],[Procedure eseguite durante fase acuta: (choice=NIV)]])</calculatedColumnFormula>
    </tableColumn>
    <tableColumn id="14" xr3:uid="{3C01DB9E-3368-4BDC-B3E0-FBAE9FE10908}" name="Trasfusione">
      <calculatedColumnFormula>IF(PROMETEO_Ammissione_Samuele[[#This Row],[Procedure eseguite durante fase acuta: (choice=Trasfusione)]]="",NA(),PROMETEO_Ammissione_Samuele[[#This Row],[Procedure eseguite durante fase acuta: (choice=Trasfusione)]])</calculatedColumnFormula>
    </tableColumn>
    <tableColumn id="15" xr3:uid="{4716AFAD-E29E-403E-BE0B-3BB4612D23F5}" name="Infusione Ferro/Carbossimaltosio">
      <calculatedColumnFormula>IF(PROMETEO_Ammissione_Samuele[[#This Row],[Procedure eseguite durante fase acuta: (choice=Infusione Ferro/Carbossimaltosio)]]="",NA(),PROMETEO_Ammissione_Samuele[[#This Row],[Procedure eseguite durante fase acuta: (choice=Infusione Ferro/Carbossimaltosio)]])</calculatedColumnFormula>
    </tableColumn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D636C82-3B99-4C26-AF52-03D72F90E3EF}" name="Table16" displayName="Table16" ref="A128:C143" totalsRowShown="0">
  <autoFilter ref="A128:C143" xr:uid="{BD636C82-3B99-4C26-AF52-03D72F90E3EF}"/>
  <tableColumns count="3">
    <tableColumn id="1" xr3:uid="{4AFA5915-9B8C-4E2B-8994-E3329ED152A3}" name="Answer"/>
    <tableColumn id="2" xr3:uid="{AD0C6AF3-04E5-4686-A722-574FE1AC9120}" name="Total">
      <calculatedColumnFormula>COUNTIF(Table15[Coronarografia SMP],"Checked")</calculatedColumnFormula>
    </tableColumn>
    <tableColumn id="3" xr3:uid="{3912DB99-23CB-41CF-9C1C-BD0A3E0BAAAC}" name="Total %" dataDxfId="359">
      <calculatedColumnFormula>(Table16[[#This Row],[Total]]/B$143)*100</calculatedColumnFormula>
    </tableColumn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49317D7-B663-47B5-98A6-5041448E2FEE}" name="Table22" displayName="Table22" ref="K1:M8" totalsRowShown="0">
  <autoFilter ref="K1:M8" xr:uid="{D49317D7-B663-47B5-98A6-5041448E2FEE}"/>
  <tableColumns count="3">
    <tableColumn id="1" xr3:uid="{61D59E47-3671-4A91-81D9-25F7C964583A}" name="Answer"/>
    <tableColumn id="2" xr3:uid="{8447AB9A-75CB-4CD4-BCD6-B2B3C37897E2}" name="Total">
      <calculatedColumnFormula>COUNTIF(Table29[Uso di Ace-Inibitore?],"Yes")</calculatedColumnFormula>
    </tableColumn>
    <tableColumn id="3" xr3:uid="{9208F232-CC59-43D6-8154-7E6CF4E138D6}" name="Total %" dataDxfId="358">
      <calculatedColumnFormula>(Table22[[#This Row],[Total]]/$L$8)*100</calculatedColumnFormula>
    </tableColumn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9D70C2B-248F-420B-8404-F64B68168D2C}" name="Table29" displayName="Table29" ref="A1:G124" totalsRowShown="0">
  <autoFilter ref="A1:G124" xr:uid="{49D70C2B-248F-420B-8404-F64B68168D2C}"/>
  <tableColumns count="7">
    <tableColumn id="1" xr3:uid="{1F8CA0C2-D6B0-4735-BF98-93FB84DD4EFF}" name="ID"/>
    <tableColumn id="2" xr3:uid="{95152238-EBD4-4546-B017-D9B75B4C86AD}" name="Uso di Ace-Inibitore?">
      <calculatedColumnFormula>IF(PROMETEO_Ammissione_Samuele[[#This Row],[Uso di Ace-Inibitore?]]="",NA(),PROMETEO_Ammissione_Samuele[[#This Row],[Uso di Ace-Inibitore?]])</calculatedColumnFormula>
    </tableColumn>
    <tableColumn id="3" xr3:uid="{EFEE0931-E392-402E-B354-B3CE137DFAE3}" name="Uso di Sartano?">
      <calculatedColumnFormula>IF(PROMETEO_Ammissione_Samuele[[#This Row],[Uso di Sartano?]]="",NA(),PROMETEO_Ammissione_Samuele[[#This Row],[Uso di Sartano?]])</calculatedColumnFormula>
    </tableColumn>
    <tableColumn id="4" xr3:uid="{9DE25B4A-CA10-429F-883B-3D34970735A1}" name="Uso di Beta-Bloccanti?">
      <calculatedColumnFormula>IF(PROMETEO_Ammissione_Samuele[[#This Row],[Uso di Beta-Bloccanti?]]="",NA(),PROMETEO_Ammissione_Samuele[[#This Row],[Uso di Beta-Bloccanti?]])</calculatedColumnFormula>
    </tableColumn>
    <tableColumn id="5" xr3:uid="{72F1968A-0352-4BAA-889E-E77F69BDCE7D}" name="Uso di ARNI?">
      <calculatedColumnFormula>IF(PROMETEO_Ammissione_Samuele[[#This Row],[Uso di ARNI?]]="",NA(),PROMETEO_Ammissione_Samuele[[#This Row],[Uso di ARNI?]])</calculatedColumnFormula>
    </tableColumn>
    <tableColumn id="6" xr3:uid="{4E2E0501-8420-496A-84E4-1E83DA5020A9}" name="Uso di MRA?">
      <calculatedColumnFormula>IF(PROMETEO_Ammissione_Samuele[[#This Row],[Uso di MRA?]]="",NA(),PROMETEO_Ammissione_Samuele[[#This Row],[Uso di MRA?]])</calculatedColumnFormula>
    </tableColumn>
    <tableColumn id="7" xr3:uid="{A593A59F-5253-492F-A2D0-377EFBB118DD}" name="Uso di SGLT2i?">
      <calculatedColumnFormula>IF(PROMETEO_Ammissione_Samuele[[#This Row],[Uso di SGLT2i?]]="",NA(),PROMETEO_Ammissione_Samuele[[#This Row],[Uso di SGLT2i?]])</calculatedColumnFormula>
    </tableColumn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D0BE6551-6E5D-4135-9EEC-2C6FF71D62AF}" name="Table54" displayName="Table54" ref="A1:B124" totalsRowShown="0">
  <autoFilter ref="A1:B124" xr:uid="{D0BE6551-6E5D-4135-9EEC-2C6FF71D62AF}"/>
  <tableColumns count="2">
    <tableColumn id="1" xr3:uid="{D1266ACF-F88C-4C67-88E6-197F7BAC3312}" name="ID"/>
    <tableColumn id="2" xr3:uid="{E89A69BD-E8CA-48A3-B2BC-38F9D54E9275}" name="Data inizio riabilitazione" dataDxfId="357">
      <calculatedColumnFormula>IF(PROMETEO_Ammissione_Samuele[[#This Row],[Inserire data ammissione percorso riabilitativo:]]="",NA(),PROMETEO_Ammissione_Samuele[[#This Row],[Inserire data ammissione percorso riabilitativo:]])</calculatedColumnFormula>
    </tableColumn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FF6C9B-63EF-4B9A-A199-807F445C7756}" name="Table17" displayName="Table17" ref="A1:C124" totalsRowShown="0">
  <autoFilter ref="A1:C124" xr:uid="{E3FF6C9B-63EF-4B9A-A199-807F445C7756}"/>
  <tableColumns count="3">
    <tableColumn id="1" xr3:uid="{7699A6B5-D07F-4D63-8AD9-D6FB985EC6A8}" name="ID"/>
    <tableColumn id="2" xr3:uid="{3B6599D6-0B15-415D-A263-65B4752BB731}" name="NYHA class">
      <calculatedColumnFormula>IF(PROMETEO_Ammissione_Samuele[[#This Row],[Classe NYHA:]]="",NA(),PROMETEO_Ammissione_Samuele[[#This Row],[Classe NYHA:]])</calculatedColumnFormula>
    </tableColumn>
    <tableColumn id="3" xr3:uid="{3C5629E8-59DA-4C1D-B667-6D4A2D4D027A}" name="Classe corrispondente" dataDxfId="356">
      <calculatedColumnFormula>IF(Table17[[#This Row],[NYHA class]]="I",1,IF(Table17[[#This Row],[NYHA class]]="II",2,IF(Table17[[#This Row],[NYHA class]]="III",3,IF(Table17[[#This Row],[NYHA class]]="IV",4))))</calculatedColumnFormula>
    </tableColumn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9C44114-606C-43C9-AED0-05B64B6A78F4}" name="Table18" displayName="Table18" ref="E1:G7" totalsRowShown="0">
  <autoFilter ref="E1:G7" xr:uid="{69C44114-606C-43C9-AED0-05B64B6A78F4}"/>
  <tableColumns count="3">
    <tableColumn id="1" xr3:uid="{38567FC8-46F7-49AD-8773-D5242B7634B6}" name="Answer"/>
    <tableColumn id="2" xr3:uid="{97D85999-E684-4CCE-8C53-F0ACFDA632C4}" name="Total">
      <calculatedColumnFormula>COUNTIF(Table17[NYHA class],"I")</calculatedColumnFormula>
    </tableColumn>
    <tableColumn id="3" xr3:uid="{D97ADC39-7839-4E4A-9847-1C3298DE7922}" name="Total %" dataCellStyle="Per cent">
      <calculatedColumnFormula>(Table18[[#This Row],[Total]]/$F$7)</calculatedColumnFormula>
    </tableColumn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135EF56-673C-470C-B4E6-359B8C9F2EB5}" name="Table21" displayName="Table21" ref="A1:B124" totalsRowShown="0">
  <autoFilter ref="A1:B124" xr:uid="{8135EF56-673C-470C-B4E6-359B8C9F2EB5}"/>
  <tableColumns count="2">
    <tableColumn id="1" xr3:uid="{6F0F48F3-5BDF-4C53-B95B-D6A791AFB8E5}" name="ID"/>
    <tableColumn id="2" xr3:uid="{D440998D-A231-4DEE-AF79-3A2BD1B1319D}" name="Rhythm">
      <calculatedColumnFormula>IF(PROMETEO_Ammissione_Samuele[[#This Row],[Inserire ritmo:]]="",NA(),PROMETEO_Ammissione_Samuele[[#This Row],[Inserire ritmo:]])</calculatedColumnFormula>
    </tableColumn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1F36B22-980C-4D07-BA0B-B229805E0F9A}" name="Table1825" displayName="Table1825" ref="E1:G7" totalsRowShown="0">
  <autoFilter ref="E1:G7" xr:uid="{91F36B22-980C-4D07-BA0B-B229805E0F9A}"/>
  <tableColumns count="3">
    <tableColumn id="1" xr3:uid="{95B65926-950B-4309-94A6-024991C716F0}" name="Answer"/>
    <tableColumn id="2" xr3:uid="{12A311BE-2401-4B51-8062-10593648DEBB}" name="Total"/>
    <tableColumn id="3" xr3:uid="{70712AB7-08AE-4836-ACBB-AA69CD07CF3D}" name="Total %" dataDxfId="355">
      <calculatedColumnFormula>Table1825[[#This Row],[Total]]/F$7</calculatedColumnFormula>
    </tableColumn>
  </tableColumns>
  <tableStyleInfo name="TableStyleMedium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BB5A020-D2B4-4D8A-ACBF-053213FDB31D}" name="Table26" displayName="Table26" ref="A1:C124" totalsRowShown="0">
  <autoFilter ref="A1:C124" xr:uid="{ABB5A020-D2B4-4D8A-ACBF-053213FDB31D}"/>
  <tableColumns count="3">
    <tableColumn id="1" xr3:uid="{2284A767-30C1-48B4-A3FB-D65D69AE1028}" name="ID"/>
    <tableColumn id="2" xr3:uid="{6734C5A0-7981-46AB-AED1-36A20DB0DBE3}" name="PRESSIONE ARTERIOSA SISTOLICA">
      <calculatedColumnFormula>IF(PROMETEO_Ammissione_Samuele[[#This Row],[Inserire pressione arteriosa sistolica:]]="",NA(),PROMETEO_Ammissione_Samuele[[#This Row],[Inserire pressione arteriosa sistolica:]])</calculatedColumnFormula>
    </tableColumn>
    <tableColumn id="3" xr3:uid="{E0559064-207F-49CC-AAC8-DA4FFD309471}" name="PRESSIONE ARTERIOSA DIASTOLICA">
      <calculatedColumnFormula>IF(PROMETEO_Ammissione_Samuele[[#This Row],[Inserire pressione arteriosa diastolica:]]="",NA(),PROMETEO_Ammissione_Samuele[[#This Row],[Inserire pressione arteriosa diastolica:]])</calculatedColumnFormula>
    </tableColumn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FC75EFE-70BA-4B8B-8A09-5215742A0777}" name="Table28" displayName="Table28" ref="A1:B124" totalsRowShown="0">
  <autoFilter ref="A1:B124" xr:uid="{5FC75EFE-70BA-4B8B-8A09-5215742A0777}"/>
  <tableColumns count="2">
    <tableColumn id="1" xr3:uid="{6A46C310-CC07-443A-BDC6-CC90971C8423}" name="ID"/>
    <tableColumn id="2" xr3:uid="{CEDDDD89-22EE-40EF-86E6-9BD6C5D5B692}" name="Emoglobina">
      <calculatedColumnFormula>IF(PROMETEO_Ammissione_Samuele[[#This Row],[Inserire Hb:]]="",NA(),PROMETEO_Ammissione_Samuele[[#This Row],[Inserire Hb:]])</calculatedColumnFormula>
    </tableColumn>
  </tableColumns>
  <tableStyleInfo name="TableStyleMedium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1288E02-0E27-4D73-9ECD-63EF7AAC76CE}" name="Table30" displayName="Table30" ref="A1:H124" totalsRowShown="0">
  <autoFilter ref="A1:H124" xr:uid="{B1288E02-0E27-4D73-9ECD-63EF7AAC76CE}"/>
  <tableColumns count="8">
    <tableColumn id="1" xr3:uid="{08D139EF-E348-4A40-9175-27EB778B6B53}" name="ID"/>
    <tableColumn id="2" xr3:uid="{1BC36664-0865-4461-AC47-EA04055783CB}" name="Colesterolo totale">
      <calculatedColumnFormula>IF(PROMETEO_Ammissione_Samuele[[#This Row],[Inserire colesterolo totale:]]="",NA(),PROMETEO_Ammissione_Samuele[[#This Row],[Inserire colesterolo totale:]])</calculatedColumnFormula>
    </tableColumn>
    <tableColumn id="3" xr3:uid="{BFCA49B8-23F2-44B0-B24A-54B04AA2F5E0}" name="Colesterolo buono (HDL)">
      <calculatedColumnFormula>IF(PROMETEO_Ammissione_Samuele[[#This Row],[Inserire colesterolo HDL:]]="",NA(),PROMETEO_Ammissione_Samuele[[#This Row],[Inserire colesterolo HDL:]])</calculatedColumnFormula>
    </tableColumn>
    <tableColumn id="4" xr3:uid="{F0597541-52A7-46AF-AB7E-A02892134010}" name="Colesterolo cattivo (LDL)">
      <calculatedColumnFormula>IF(PROMETEO_Ammissione_Samuele[[#This Row],[Inserire colesterolo LDL:]]="",NA(),PROMETEO_Ammissione_Samuele[[#This Row],[Inserire colesterolo LDL:]])</calculatedColumnFormula>
    </tableColumn>
    <tableColumn id="8" xr3:uid="{C369308C-4B31-416C-B8B2-38727F07C942}" name="Trigliceridi">
      <calculatedColumnFormula>IF(PROMETEO_Ammissione_Samuele[[#This Row],[Inserire trigliceridi:]]="",NA(),PROMETEO_Ammissione_Samuele[[#This Row],[Inserire trigliceridi:]]/5)</calculatedColumnFormula>
    </tableColumn>
    <tableColumn id="5" xr3:uid="{6A2A87E7-2F8F-408F-AC92-62DD7718B427}" name="Colesterolo buono (HDL) %">
      <calculatedColumnFormula>Table30[[#This Row],[Colesterolo buono (HDL)]]/Table30[[#This Row],[Colesterolo totale]]</calculatedColumnFormula>
    </tableColumn>
    <tableColumn id="6" xr3:uid="{312D355C-B824-41D8-AA24-503638973E67}" name="Colesterolo cattivo (LDL) %">
      <calculatedColumnFormula>Table30[[#This Row],[Colesterolo cattivo (LDL)]]/Table30[[#This Row],[Colesterolo totale]]</calculatedColumnFormula>
    </tableColumn>
    <tableColumn id="9" xr3:uid="{BFA312FA-24AC-4C68-A973-20559ED00CEF}" name="Trigliceridi %">
      <calculatedColumnFormula>(Table30[[#This Row],[Trigliceridi]]/Table30[[#This Row],[Colesterolo totale]])</calculatedColumnFormula>
    </tableColumn>
  </tableColumns>
  <tableStyleInfo name="TableStyleMedium3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EEBD586-3C1B-4989-9E04-3880F3464F91}" name="Table31" displayName="Table31" ref="A1:N124" totalsRowShown="0">
  <autoFilter ref="A1:N124" xr:uid="{CEEBD586-3C1B-4989-9E04-3880F3464F91}"/>
  <tableColumns count="14">
    <tableColumn id="1" xr3:uid="{12DA89F9-49DD-4FBA-930C-994B3A8F12A9}" name="ID"/>
    <tableColumn id="2" xr3:uid="{B7363B55-C28C-4D53-A224-882EC9904151}" name="Fumatore attivo">
      <calculatedColumnFormula>PROMETEO_Ammissione_Samuele[[#This Row],[Inserire Fattori di Rischio:   (choice=Fumatore attivo)]]</calculatedColumnFormula>
    </tableColumn>
    <tableColumn id="3" xr3:uid="{B69CC95A-5662-457D-9F1A-88FAB7EADE73}" name="Ex fumatore">
      <calculatedColumnFormula>PROMETEO_Ammissione_Samuele[[#This Row],[Inserire Fattori di Rischio:   (choice=Ex fumatore)]]</calculatedColumnFormula>
    </tableColumn>
    <tableColumn id="4" xr3:uid="{03C8015E-EDD9-4336-913F-1E8F0ADBE1B5}" name="Ipertensione arteriosa">
      <calculatedColumnFormula>PROMETEO_Ammissione_Samuele[[#This Row],[Inserire Fattori di Rischio:   (choice=Ipertensione arteriosa)]]</calculatedColumnFormula>
    </tableColumn>
    <tableColumn id="5" xr3:uid="{58D6001A-DA68-404E-A48F-3AC41E9A1410}" name="Ipercolesterolemia">
      <calculatedColumnFormula>PROMETEO_Ammissione_Samuele[[#This Row],[Inserire Fattori di Rischio:   (choice=Ipercolesterolemia)]]</calculatedColumnFormula>
    </tableColumn>
    <tableColumn id="6" xr3:uid="{B00B4ABA-59F7-44D8-B0D2-4C093769C5C3}" name="Ipertrigliceridemia">
      <calculatedColumnFormula>PROMETEO_Ammissione_Samuele[[#This Row],[Inserire Fattori di Rischio:   (choice=Ipertrigliceridemia)]]</calculatedColumnFormula>
    </tableColumn>
    <tableColumn id="7" xr3:uid="{3EA5EA58-C99D-4E0E-AA35-57FA5413F289}" name="Diabete Tipo 1">
      <calculatedColumnFormula>PROMETEO_Ammissione_Samuele[[#This Row],[Inserire Fattori di Rischio:   (choice=Diabete Tipo 1)]]</calculatedColumnFormula>
    </tableColumn>
    <tableColumn id="8" xr3:uid="{C9A9D2EF-C16E-4E00-93BD-28D0D5A13513}" name="Diabete Tipo 2">
      <calculatedColumnFormula>PROMETEO_Ammissione_Samuele[[#This Row],[Inserire Fattori di Rischio:   (choice=Diabete Tipo 2)]]</calculatedColumnFormula>
    </tableColumn>
    <tableColumn id="9" xr3:uid="{3AD37A65-140A-45F2-BDDF-A2832EB741B1}" name="Iperuricemia">
      <calculatedColumnFormula>PROMETEO_Ammissione_Samuele[[#This Row],[Inserire Fattori di Rischio:   (choice=Iperuricemia)]]</calculatedColumnFormula>
    </tableColumn>
    <tableColumn id="10" xr3:uid="{EACFC887-1A13-410A-9EF6-B2F7D081F254}" name="Obesità">
      <calculatedColumnFormula>PROMETEO_Ammissione_Samuele[[#This Row],[Inserire Fattori di Rischio:   (choice=Obesità)]]</calculatedColumnFormula>
    </tableColumn>
    <tableColumn id="11" xr3:uid="{14A43A5C-7119-465D-90DD-0572BC5F4D89}" name="Ridotta attività fisica">
      <calculatedColumnFormula>PROMETEO_Ammissione_Samuele[[#This Row],[Inserire Fattori di Rischio:   (choice=Ridotta attività fisica)]]</calculatedColumnFormula>
    </tableColumn>
    <tableColumn id="12" xr3:uid="{5D68282C-D4B1-4659-A31E-951315FBBA7D}" name="Cattive abitudini alimentari">
      <calculatedColumnFormula>PROMETEO_Ammissione_Samuele[[#This Row],[Inserire Fattori di Rischio:   (choice=Cattive abitudini alimentari)]]</calculatedColumnFormula>
    </tableColumn>
    <tableColumn id="13" xr3:uid="{DA98A7E0-9FC1-4C19-9D34-F3BFFE45BF7E}" name="Potus">
      <calculatedColumnFormula>PROMETEO_Ammissione_Samuele[[#This Row],[Inserire Fattori di Rischio:   (choice=Potus)]]</calculatedColumnFormula>
    </tableColumn>
    <tableColumn id="14" xr3:uid="{AC457AE5-CD9A-40F9-A244-50B5A5FB46C7}" name="Fattori psicosociali">
      <calculatedColumnFormula>PROMETEO_Ammissione_Samuele[[#This Row],[Inserire Fattori di Rischio:   (choice=Fattori psicosociali)]]</calculatedColumnFormula>
    </tableColumn>
  </tableColumns>
  <tableStyleInfo name="TableStyleMedium3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8B02FEC-F212-46AB-B093-8E54C6B27C34}" name="Table36" displayName="Table36" ref="A126:N128" totalsRowShown="0">
  <autoFilter ref="A126:N128" xr:uid="{A8B02FEC-F212-46AB-B093-8E54C6B27C34}"/>
  <tableColumns count="14">
    <tableColumn id="1" xr3:uid="{5E7821B5-D8DB-4A64-A067-5795CC89A46B}" name="Totale"/>
    <tableColumn id="2" xr3:uid="{FD39CC1F-3602-42C8-85FA-87556F705EB1}" name="Fumatore attivo">
      <calculatedColumnFormula>B126/$A$124</calculatedColumnFormula>
    </tableColumn>
    <tableColumn id="3" xr3:uid="{1D14F7A9-23FA-4C65-9D51-1944B5F80DC0}" name="Ex fumatore">
      <calculatedColumnFormula>C126/$A$124</calculatedColumnFormula>
    </tableColumn>
    <tableColumn id="4" xr3:uid="{7AC5DA53-B63B-4DDC-AED6-6A1E40CFE437}" name="Ipertensione arteriosa">
      <calculatedColumnFormula>D126/$A$124</calculatedColumnFormula>
    </tableColumn>
    <tableColumn id="5" xr3:uid="{6E527D39-7CFC-4D6E-9EDC-E1F050CEA80A}" name="Ipercolesterolemia">
      <calculatedColumnFormula>E126/$A$124</calculatedColumnFormula>
    </tableColumn>
    <tableColumn id="6" xr3:uid="{E03619B2-1781-4D42-A8DA-5FEC13BC6BA3}" name="Ipertrigliceridemia">
      <calculatedColumnFormula>F126/$A$124</calculatedColumnFormula>
    </tableColumn>
    <tableColumn id="7" xr3:uid="{B8A98063-ED3B-4E93-ACBF-B4244CE24ADF}" name="Diabete Tipo 1">
      <calculatedColumnFormula>G126/$A$124</calculatedColumnFormula>
    </tableColumn>
    <tableColumn id="8" xr3:uid="{49C9DB1F-1D66-4263-81D7-41ABA2CB398B}" name="Diabete Tipo 2">
      <calculatedColumnFormula>H126/$A$124</calculatedColumnFormula>
    </tableColumn>
    <tableColumn id="9" xr3:uid="{2201B81B-E00E-4F7D-A2BA-8F1872D1379B}" name="Iperuricemia">
      <calculatedColumnFormula>I126/$A$124</calculatedColumnFormula>
    </tableColumn>
    <tableColumn id="10" xr3:uid="{460FAE01-C112-43DA-8327-8DF12969D1A9}" name="Obesità">
      <calculatedColumnFormula>J126/$A$124</calculatedColumnFormula>
    </tableColumn>
    <tableColumn id="11" xr3:uid="{DD5DD230-F22A-4876-81F1-37BA1F4C62B5}" name="Ridotta attività fisica">
      <calculatedColumnFormula>K126/$A$124</calculatedColumnFormula>
    </tableColumn>
    <tableColumn id="12" xr3:uid="{DA16AC3F-4A45-41C1-AA30-313D2CBC6063}" name="Cattive abitudini alimentari">
      <calculatedColumnFormula>L126/$A$124</calculatedColumnFormula>
    </tableColumn>
    <tableColumn id="13" xr3:uid="{8507AEDE-1C21-436B-A56D-44BF388D43DD}" name="Potus">
      <calculatedColumnFormula>M126/$A$124</calculatedColumnFormula>
    </tableColumn>
    <tableColumn id="14" xr3:uid="{09C7AB47-07C2-47BB-AA2B-B109441303B1}" name="Fattori psicosociali">
      <calculatedColumnFormula>N126/$A$124</calculatedColumnFormula>
    </tableColumn>
  </tableColumns>
  <tableStyleInfo name="TableStyleMedium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348174B-C6FD-4919-B926-F494D172685A}" name="Table32" displayName="Table32" ref="A1:T124" totalsRowShown="0">
  <autoFilter ref="A1:T124" xr:uid="{2348174B-C6FD-4919-B926-F494D172685A}"/>
  <tableColumns count="20">
    <tableColumn id="1" xr3:uid="{1F7DC4EA-C141-451B-B583-689BB2002E75}" name="ID"/>
    <tableColumn id="2" xr3:uid="{8AEA8154-6E94-4301-BF09-0506E28BAEB7}" name="VO2p">
      <calculatedColumnFormula>IF(PROMETEO_Ammissione_Samuele[[#This Row],[Inserire VO2p:  ]]="",NA(),PROMETEO_Ammissione_Samuele[[#This Row],[Inserire VO2p:  ]])</calculatedColumnFormula>
    </tableColumn>
    <tableColumn id="3" xr3:uid="{0F2DD92D-DC7B-4434-AA7B-34F77C74715B}" name="Inserire VO2 picco (%):  ">
      <calculatedColumnFormula>IF(PROMETEO_Ammissione_Samuele[[#This Row],[Inserire VO2 picco (%):  ]]="",NA(),PROMETEO_Ammissione_Samuele[[#This Row],[Inserire VO2 picco (%):  ]])</calculatedColumnFormula>
    </tableColumn>
    <tableColumn id="4" xr3:uid="{F3624A77-9C0E-4DF6-8780-7B4BA9027141}" name="Inserire RQ picco:  ">
      <calculatedColumnFormula>IF(PROMETEO_Ammissione_Samuele[[#This Row],[Inserire RQ picco:  ]]="",NA(),PROMETEO_Ammissione_Samuele[[#This Row],[Inserire RQ picco:  ]])</calculatedColumnFormula>
    </tableColumn>
    <tableColumn id="5" xr3:uid="{5E965A05-EDB8-410C-B664-7540D89A6563}" name="Inserire VO2 a VT1 (se VT1 è stato raggiunto):  ">
      <calculatedColumnFormula>IF(PROMETEO_Ammissione_Samuele[[#This Row],[Inserire VO2 a VT1 (se VT1 è stato raggiunto):  ]]="",NA(),PROMETEO_Ammissione_Samuele[[#This Row],[Inserire VO2 a VT1 (se VT1 è stato raggiunto):  ]])</calculatedColumnFormula>
    </tableColumn>
    <tableColumn id="6" xr3:uid="{96AE6A4F-A865-4DA8-A2FA-2E8180E48A4C}" name="Inserire VO2 a VT2 (se VT2 è stato raggiunto):  ">
      <calculatedColumnFormula>IF(PROMETEO_Ammissione_Samuele[[#This Row],[Inserire VO2 a VT2 (se VT2 è stato raggiunto):  ]]="",NA(),PROMETEO_Ammissione_Samuele[[#This Row],[Inserire VO2 a VT2 (se VT2 è stato raggiunto):  ]])</calculatedColumnFormula>
    </tableColumn>
    <tableColumn id="7" xr3:uid="{72B1A5BB-DC47-4096-8BF2-A158955DCC12}" name="Inserire W picco:  ">
      <calculatedColumnFormula>IF(PROMETEO_Ammissione_Samuele[[#This Row],[Inserire W picco:  ]]="",NA(),PROMETEO_Ammissione_Samuele[[#This Row],[Inserire W picco:  ]])</calculatedColumnFormula>
    </tableColumn>
    <tableColumn id="8" xr3:uid="{6D4C947C-E420-44D9-BE1D-A6026B63ACE5}" name="Inserire Fc picco:  ">
      <calculatedColumnFormula>IF(PROMETEO_Ammissione_Samuele[[#This Row],[Inserire Fc picco:  ]]="",NA(),PROMETEO_Ammissione_Samuele[[#This Row],[Inserire Fc picco:  ]])</calculatedColumnFormula>
    </tableColumn>
    <tableColumn id="9" xr3:uid="{B4308F09-999B-46A2-A2CE-3095A8FF1396}" name="Inserire VE/VCO2 slope:  ">
      <calculatedColumnFormula>IF(PROMETEO_Ammissione_Samuele[[#This Row],[Inserire VE/VCO2 slope:  ]]="",NA(),PROMETEO_Ammissione_Samuele[[#This Row],[Inserire VE/VCO2 slope:  ]])</calculatedColumnFormula>
    </tableColumn>
    <tableColumn id="10" xr3:uid="{522D7C1D-EF08-4662-9668-D1FD67290731}" name="Inserire VE/VCO2 slope dopo soglia anaerobica:  ">
      <calculatedColumnFormula>IF(PROMETEO_Ammissione_Samuele[[#This Row],[Inserire VE/VCO2 slope dopo soglia anaerobica:  ]]="",NA(),PROMETEO_Ammissione_Samuele[[#This Row],[Inserire VE/VCO2 slope dopo soglia anaerobica:  ]])</calculatedColumnFormula>
    </tableColumn>
    <tableColumn id="11" xr3:uid="{5F5591A2-6805-47E0-94D2-78B47A21032D}" name="Inserire VO2/work:  ">
      <calculatedColumnFormula>IF(PROMETEO_Ammissione_Samuele[[#This Row],[Inserire VO2/work:  ]]="",NA(),PROMETEO_Ammissione_Samuele[[#This Row],[Inserire VO2/work:  ]])</calculatedColumnFormula>
    </tableColumn>
    <tableColumn id="12" xr3:uid="{8532506C-D70F-4172-A83A-DB1FD8EAA25A}" name="Presenza pattern oscillatorio?">
      <calculatedColumnFormula>IF(PROMETEO_Ammissione_Samuele[[#This Row],[Presenza pattern oscillatorio?]]="",NA(),PROMETEO_Ammissione_Samuele[[#This Row],[Presenza pattern oscillatorio?]])</calculatedColumnFormula>
    </tableColumn>
    <tableColumn id="13" xr3:uid="{43081822-A620-40D9-845F-1C4122ED7FD4}" name="Presenza limitazione cardiogena?">
      <calculatedColumnFormula>IF(PROMETEO_Ammissione_Samuele[[#This Row],[Presenza limitazione cardiogena?]]="",NA(),PROMETEO_Ammissione_Samuele[[#This Row],[Presenza limitazione cardiogena?]])</calculatedColumnFormula>
    </tableColumn>
    <tableColumn id="14" xr3:uid="{04A81539-C9B2-4976-9DA3-D6BF8994D2FE}" name="Presenza limitazione ventilatoria?">
      <calculatedColumnFormula>IF(PROMETEO_Ammissione_Samuele[[#This Row],[Presenza limitazione ventilatoria?]]="",NA(),PROMETEO_Ammissione_Samuele[[#This Row],[Presenza limitazione ventilatoria?]])</calculatedColumnFormula>
    </tableColumn>
    <tableColumn id="15" xr3:uid="{50995DDD-247C-443D-A15E-6AE4695B6AE2}" name="Presenza limitazione vascolare/polmonare?">
      <calculatedColumnFormula>IF(PROMETEO_Ammissione_Samuele[[#This Row],[Presenza limitazione vascolare/polmonare?]]="",NA(),PROMETEO_Ammissione_Samuele[[#This Row],[Presenza limitazione vascolare/polmonare?]])</calculatedColumnFormula>
    </tableColumn>
    <tableColumn id="16" xr3:uid="{63648FDB-C6B0-4D54-98CA-AC066399EE30}" name="Presenza limitazione periferica?">
      <calculatedColumnFormula>IF(PROMETEO_Ammissione_Samuele[[#This Row],[Presenza limitazione periferica?]]="",NA(),PROMETEO_Ammissione_Samuele[[#This Row],[Presenza limitazione periferica?]])</calculatedColumnFormula>
    </tableColumn>
    <tableColumn id="17" xr3:uid="{EA6808E7-AEC4-4865-9E57-4EBE534C9121}" name="Presenza sintomi durante la prova?">
      <calculatedColumnFormula>IF(PROMETEO_Ammissione_Samuele[[#This Row],[Presenza sintomi durante la prova?]]="",NA(),PROMETEO_Ammissione_Samuele[[#This Row],[Presenza sintomi durante la prova?]])</calculatedColumnFormula>
    </tableColumn>
    <tableColumn id="18" xr3:uid="{0EC2053B-D781-406F-B308-9E10FBA2F6CF}" name="Presenza alterazioni ECG ischemiche?">
      <calculatedColumnFormula>IF(PROMETEO_Ammissione_Samuele[[#This Row],[Presenza alterazioni ECG ischemiche?]]="",NA(),PROMETEO_Ammissione_Samuele[[#This Row],[Presenza alterazioni ECG ischemiche?]])</calculatedColumnFormula>
    </tableColumn>
    <tableColumn id="19" xr3:uid="{FB5EEE3C-E947-4F8C-9A7E-A8F0CABC1E0D}" name="Presenza aritmie?">
      <calculatedColumnFormula>IF(PROMETEO_Ammissione_Samuele[[#This Row],[Presenza aritmie?]]="",NA(),PROMETEO_Ammissione_Samuele[[#This Row],[Presenza aritmie?]])</calculatedColumnFormula>
    </tableColumn>
    <tableColumn id="20" xr3:uid="{650149E2-CC74-4D69-9381-C96DC39FA7E5}" name="Presenza risposta ipertensiva?">
      <calculatedColumnFormula>IF(PROMETEO_Ammissione_Samuele[[#This Row],[Presenza risposta ipertensiva?]]="",NA(),PROMETEO_Ammissione_Samuele[[#This Row],[Presenza risposta ipertensiva?]])</calculatedColumnFormula>
    </tableColumn>
  </tableColumns>
  <tableStyleInfo name="TableStyleMedium3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4918C3F-21D8-40E1-9B54-3639C73FEA8F}" name="Table33" displayName="Table33" ref="A1:S124" totalsRowShown="0">
  <autoFilter ref="A1:S124" xr:uid="{D4918C3F-21D8-40E1-9B54-3639C73FEA8F}"/>
  <tableColumns count="19">
    <tableColumn id="1" xr3:uid="{DC01FFCF-178A-4901-9779-DDF483A80BEE}" name="ID"/>
    <tableColumn id="2" xr3:uid="{5CBCC9E1-460F-4C5E-8391-AA20E7D440C2}" name="1. Agitato e teso">
      <calculatedColumnFormula>IF(PROMETEO_Ammissione_Samuele[[#This Row],[1) Mi sento agitato e teso]]="",NA(),PROMETEO_Ammissione_Samuele[[#This Row],[1) Mi sento agitato e teso]])</calculatedColumnFormula>
    </tableColumn>
    <tableColumn id="3" xr3:uid="{DF9273C5-808E-4F31-BFC6-74F5A7B89376}" name="2. Le cose che un tempo mi piacevano, ora mi piacciono">
      <calculatedColumnFormula>IF(PROMETEO_Ammissione_Samuele[[#This Row],[2) Le cose che un tempo mi piacevano, ora mi piacciono]]="",NA(),PROMETEO_Ammissione_Samuele[[#This Row],[2) Le cose che un tempo mi piacevano, ora mi piacciono]])</calculatedColumnFormula>
    </tableColumn>
    <tableColumn id="4" xr3:uid="{E030D18B-FC41-4A04-8036-E6FE02752495}" name="3. Provo un sentimento di apprensione, come se dovesse succedere qualcosa di terribile">
      <calculatedColumnFormula>IF(PROMETEO_Ammissione_Samuele[[#This Row],[3) Provo un sentimento di apprensione, come se dovesse succedere qualcosa di terribile]]="",NA(),PROMETEO_Ammissione_Samuele[[#This Row],[3) Provo un sentimento di apprensione, come se dovesse succedere qualcosa di terribile]])</calculatedColumnFormula>
    </tableColumn>
    <tableColumn id="5" xr3:uid="{DCF46ED7-848B-45F3-9A99-3AD0C3265BD8}" name="4. Riesco a ridere e vedere il lato divertente delle cose">
      <calculatedColumnFormula>IF(PROMETEO_Ammissione_Samuele[[#This Row],[4) Riesco a ridere e vedere il lato divertente delle cose]]="",NA(),PROMETEO_Ammissione_Samuele[[#This Row],[4) Riesco a ridere e vedere il lato divertente delle cose]])</calculatedColumnFormula>
    </tableColumn>
    <tableColumn id="6" xr3:uid="{C23645A0-BAB0-4D95-876E-5C4936FC4C56}" name="5. Mi passano per la mente pensieri preoccupanti">
      <calculatedColumnFormula>IF(PROMETEO_Ammissione_Samuele[[#This Row],[5) Mi passano per la mente pensieri preoccupanti]]="",NA(),PROMETEO_Ammissione_Samuele[[#This Row],[5) Mi passano per la mente pensieri preoccupanti]])</calculatedColumnFormula>
    </tableColumn>
    <tableColumn id="7" xr3:uid="{7730687A-4C97-4B9E-BE95-7D7B9B33AC8D}" name="6. Mi sento di buon umore">
      <calculatedColumnFormula>IF(PROMETEO_Ammissione_Samuele[[#This Row],[6) Mi sento di buon umore]]="",NA(),PROMETEO_Ammissione_Samuele[[#This Row],[6) Mi sento di buon umore]])</calculatedColumnFormula>
    </tableColumn>
    <tableColumn id="8" xr3:uid="{8C245AC8-07F4-4AA4-ACFB-BFFE5D5DF272}" name="7. Riesco a sedermi e a rilassarmi">
      <calculatedColumnFormula>IF(PROMETEO_Ammissione_Samuele[[#This Row],[7) Riesco a sedermi e a rilassarmi]]="",NA(),PROMETEO_Ammissione_Samuele[[#This Row],[7) Riesco a sedermi e a rilassarmi]])</calculatedColumnFormula>
    </tableColumn>
    <tableColumn id="9" xr3:uid="{69890C63-BCAE-4ED0-ADC7-366096F514DD}" name="8. Mi sento rallentato">
      <calculatedColumnFormula>IF(PROMETEO_Ammissione_Samuele[[#This Row],[8) Mi sento rallentato]]="",NA(),PROMETEO_Ammissione_Samuele[[#This Row],[8) Mi sento rallentato]])</calculatedColumnFormula>
    </tableColumn>
    <tableColumn id="10" xr3:uid="{7EB9D281-A172-49DF-A713-6D0735F66494}" name="9. Provo un sentimento simile alla paura, come un senso di tensione allo stomaco">
      <calculatedColumnFormula>IF(PROMETEO_Ammissione_Samuele[[#This Row],[9) Provo un sentimento simile alla paura, come un senso di tensione allo stomaco]]="",NA(),PROMETEO_Ammissione_Samuele[[#This Row],[9) Provo un sentimento simile alla paura, come un senso di tensione allo stomaco]])</calculatedColumnFormula>
    </tableColumn>
    <tableColumn id="11" xr3:uid="{8C8D4E9C-5420-4F7D-B6C1-6978A4CA9CFA}" name="10. Non curo più il mio aspetto fisico">
      <calculatedColumnFormula>IF(PROMETEO_Ammissione_Samuele[[#This Row],[10) Non curo più il mio aspetto fisico]]="",NA(),PROMETEO_Ammissione_Samuele[[#This Row],[10) Non curo più il mio aspetto fisico]])</calculatedColumnFormula>
    </tableColumn>
    <tableColumn id="12" xr3:uid="{E069E3E4-6BD0-468B-AACF-5C7AF678150D}" name="11. Mi sento irrequieto e incapace di stare fermo">
      <calculatedColumnFormula>IF(PROMETEO_Ammissione_Samuele[[#This Row],[11) Mi sento irrequieto e incapace di stare fermo]]="",NA(),PROMETEO_Ammissione_Samuele[[#This Row],[11) Mi sento irrequieto e incapace di stare fermo]])</calculatedColumnFormula>
    </tableColumn>
    <tableColumn id="13" xr3:uid="{09DD109D-9E75-4B8D-A57C-1D3C8DC3E7D6}" name="12. Pregusto con piacere le cose">
      <calculatedColumnFormula>IF(PROMETEO_Ammissione_Samuele[[#This Row],[12) Pregusto con piacere le cose]]="",NA(),PROMETEO_Ammissione_Samuele[[#This Row],[12) Pregusto con piacere le cose]])</calculatedColumnFormula>
    </tableColumn>
    <tableColumn id="14" xr3:uid="{A11319F4-EDB9-4532-9477-5BBEE185306E}" name="13. Provo delle sensazioni improvvise di panico">
      <calculatedColumnFormula>IF(PROMETEO_Ammissione_Samuele[[#This Row],[13) Provo delle sensazioni improvvise di panico]]="",NA(),PROMETEO_Ammissione_Samuele[[#This Row],[13) Provo delle sensazioni improvvise di panico]])</calculatedColumnFormula>
    </tableColumn>
    <tableColumn id="15" xr3:uid="{C94C8710-447F-4E85-BC45-0C8499EC2325}" name="14. Provo piacere leggendo un libro, oppure seguendo una trasmissione alla radio o alla TV">
      <calculatedColumnFormula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calculatedColumnFormula>
    </tableColumn>
    <tableColumn id="16" xr3:uid="{AA538F40-DEEE-4FF8-871E-37C94B973E8B}" name="Totale HADS-ansia calcolato">
      <calculatedColumnFormula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calculatedColumnFormula>
    </tableColumn>
    <tableColumn id="17" xr3:uid="{679F442C-C013-4963-A7EE-A7E76869A7E6}" name="Livello corrispondente HADS ansia">
      <calculatedColumnFormula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calculatedColumnFormula>
    </tableColumn>
    <tableColumn id="18" xr3:uid="{B06C7B05-0D18-4DF5-9F70-A2E2C7B311C0}" name="Totale HADS-depressione calcolato">
      <calculatedColumnFormula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calculatedColumnFormula>
    </tableColumn>
    <tableColumn id="19" xr3:uid="{B0668493-9991-460A-A43A-F60D95956B7D}" name="Livello corrispondente HADS depressione">
      <calculatedColumnFormula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calculatedColumnFormula>
    </tableColumn>
  </tableColumns>
  <tableStyleInfo name="TableStyleMedium3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0BA07B0-CE9A-4B4B-87D3-6A3A31775FF3}" name="Table34" displayName="Table34" ref="U1:AA3" totalsRowShown="0">
  <autoFilter ref="U1:AA3" xr:uid="{30BA07B0-CE9A-4B4B-87D3-6A3A31775FF3}"/>
  <tableColumns count="7">
    <tableColumn id="1" xr3:uid="{3A4CD8B5-75FD-4932-9EC3-19EEB0AA6AAE}" name="1"/>
    <tableColumn id="7" xr3:uid="{FD0DCD68-E45C-488D-909C-D98161C07DF8}" name="Pazienti"/>
    <tableColumn id="2" xr3:uid="{405F3B8A-D179-4F13-8C6B-E4EDE3189818}" name="Mai">
      <calculatedColumnFormula>COUNTIF(Table33[1. Agitato e teso],"Mai")</calculatedColumnFormula>
    </tableColumn>
    <tableColumn id="3" xr3:uid="{CA43EC42-2276-44F6-810D-C1DAA1074750}" name="Qualche volta">
      <calculatedColumnFormula>COUNTIF(Table33[1. Agitato e teso],"Qualche volta")</calculatedColumnFormula>
    </tableColumn>
    <tableColumn id="4" xr3:uid="{14259809-25F4-4FD2-B66C-ABFEAC406827}" name="Spesso">
      <calculatedColumnFormula>COUNTIF(Table33[1. Agitato e teso],"Spesso")</calculatedColumnFormula>
    </tableColumn>
    <tableColumn id="5" xr3:uid="{62093D13-D566-41D6-805E-0BD70FD3EB83}" name="Quasi sempre">
      <calculatedColumnFormula>COUNTIF(Table33[1. Agitato e teso],"Quasi sempre")</calculatedColumnFormula>
    </tableColumn>
    <tableColumn id="6" xr3:uid="{8D296F15-46F5-40E9-B8DF-A41DD8485369}" name="Blank"/>
  </tableColumns>
  <tableStyleInfo name="TableStyleMedium3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76EF29D-2F16-409A-917C-341139E3F898}" name="Table35" displayName="Table35" ref="AD1:AJ3" totalsRowShown="0">
  <autoFilter ref="AD1:AJ3" xr:uid="{E76EF29D-2F16-409A-917C-341139E3F898}"/>
  <tableColumns count="7">
    <tableColumn id="1" xr3:uid="{D38F13B6-DA0E-48D7-BB9E-2EC20BC842E4}" name="2"/>
    <tableColumn id="7" xr3:uid="{21159DC8-82D3-4B83-9330-0972773B121F}" name="Pazienti"/>
    <tableColumn id="2" xr3:uid="{D30DE101-9D47-4B32-BE09-88715CCCDDBC}" name="Nello stesso modo"/>
    <tableColumn id="3" xr3:uid="{B90E1E24-F60C-4338-9499-391897B86DAE}" name="Meno di prima"/>
    <tableColumn id="4" xr3:uid="{7A66EF0E-1C83-4731-8F77-2CBF68CA638C}" name="Molto poco"/>
    <tableColumn id="5" xr3:uid="{2FE6D8C2-DFA7-4D81-8D8D-3AC9C3BF25F8}" name="Quasi per niente"/>
    <tableColumn id="6" xr3:uid="{46CF2A06-B514-4CA0-890B-5C44400A5E99}" name="Blank"/>
  </tableColumns>
  <tableStyleInfo name="TableStyleMedium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44CD832-82B0-4E04-882F-207418D699A2}" name="Table3538" displayName="Table3538" ref="U27:AA29" totalsRowShown="0">
  <autoFilter ref="U27:AA29" xr:uid="{544CD832-82B0-4E04-882F-207418D699A2}"/>
  <tableColumns count="7">
    <tableColumn id="1" xr3:uid="{132F2489-9C1D-4011-AABF-DE00CFF5B651}" name="3"/>
    <tableColumn id="7" xr3:uid="{D4A50A6B-97CE-49BF-BF85-43C919D28839}" name="Pazienti"/>
    <tableColumn id="2" xr3:uid="{1D36437F-8F4C-4C79-81FB-EA0F9B7DBEA1}" name="Per niente"/>
    <tableColumn id="3" xr3:uid="{7FA09650-355F-42C9-9863-1963C07C03BC}" name="Un po', ma non da preoccuparmene"/>
    <tableColumn id="4" xr3:uid="{5669C105-F6CE-43E5-8418-9EC349662A15}" name="Si, ma in modo non troppo intenso"/>
    <tableColumn id="5" xr3:uid="{628E8F3D-50F7-467C-B631-D5A49D45FF24}" name="Sicuramente e in modo intenso"/>
    <tableColumn id="6" xr3:uid="{B45CA706-5425-4840-A9F5-57021EAC0804}" name="Blank"/>
  </tableColumns>
  <tableStyleInfo name="TableStyleMedium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6E20B8D-FFF3-4EE8-947E-5757D61F8817}" name="Table353839" displayName="Table353839" ref="AD27:AJ29" totalsRowShown="0">
  <autoFilter ref="AD27:AJ29" xr:uid="{B6E20B8D-FFF3-4EE8-947E-5757D61F8817}"/>
  <tableColumns count="7">
    <tableColumn id="1" xr3:uid="{38F0E6F3-8CDB-4F91-936F-7D85F4FAC2DD}" name="4"/>
    <tableColumn id="7" xr3:uid="{074249DD-EA33-4601-92B1-15358BD85C62}" name="Pazienti"/>
    <tableColumn id="2" xr3:uid="{C529443D-9884-4440-9902-AB9B8B7DB7A6}" name="Come ho sempre fatto"/>
    <tableColumn id="3" xr3:uid="{AFD6AB05-28D0-49FD-8451-24F80A079CB8}" name="Un po' meno di un tempo"/>
    <tableColumn id="4" xr3:uid="{D3A9AF44-DC38-49D7-8422-DBEA4F1D2EC9}" name="Molto meno di un tempo"/>
    <tableColumn id="5" xr3:uid="{9D487587-6A72-4F36-9569-669A6F1DE258}" name="Non vi riesco affatto"/>
    <tableColumn id="6" xr3:uid="{979A8061-A36F-4583-AD11-C08FB26AF254}" name="Blank"/>
  </tableColumns>
  <tableStyleInfo name="TableStyleMedium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61F28C0-C727-4C30-9EA5-72764176C336}" name="Table35383940" displayName="Table35383940" ref="U53:AA55" totalsRowShown="0">
  <autoFilter ref="U53:AA55" xr:uid="{061F28C0-C727-4C30-9EA5-72764176C336}"/>
  <tableColumns count="7">
    <tableColumn id="1" xr3:uid="{60625524-B599-489E-A8B7-A2874FC27970}" name="5"/>
    <tableColumn id="7" xr3:uid="{67E823A5-6A7D-4789-A6EB-E9EF9F4B33E8}" name="Pazienti"/>
    <tableColumn id="2" xr3:uid="{5E962499-2710-418D-8A94-53037A1EB2B5}" name="Solo ogni tanto"/>
    <tableColumn id="3" xr3:uid="{FA520F37-7343-40B6-A09C-6F100AB69C03}" name="A volte, non troppo spesso"/>
    <tableColumn id="4" xr3:uid="{9AF89C15-FB60-4DF5-A28E-1012E66A3C05}" name="Spesso"/>
    <tableColumn id="5" xr3:uid="{BFCE73BC-06D9-4440-8D34-BA8302FDE783}" name="Molto spesso"/>
    <tableColumn id="6" xr3:uid="{DECC857A-4823-43AB-9D44-CBFD75F146CB}" name="Blank"/>
  </tableColumns>
  <tableStyleInfo name="TableStyleMedium3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27DE1FF-CEBD-4CB2-B710-50520B44F6D7}" name="Table35383941" displayName="Table35383941" ref="AD53:AJ55" totalsRowShown="0">
  <autoFilter ref="AD53:AJ55" xr:uid="{727DE1FF-CEBD-4CB2-B710-50520B44F6D7}"/>
  <tableColumns count="7">
    <tableColumn id="1" xr3:uid="{1C209CF2-EDFB-4A1D-86C3-6FA0817851D8}" name="6"/>
    <tableColumn id="7" xr3:uid="{006DFBF9-1E8D-4B26-BB17-9BD340824B92}" name="Pazienti"/>
    <tableColumn id="2" xr3:uid="{1C211F8C-80D2-429F-90F8-2D8EBBF95B2A}" name="Quasi sempre"/>
    <tableColumn id="3" xr3:uid="{9D2E46CA-DE45-4DD7-A7A9-1F5BEE38B913}" name="Qualche volta"/>
    <tableColumn id="4" xr3:uid="{9921672D-DC84-4709-952C-198CAA1D2ECC}" name="Raramente"/>
    <tableColumn id="5" xr3:uid="{11019380-765F-49F1-AE65-9F46EF17AC5A}" name="Mai"/>
    <tableColumn id="6" xr3:uid="{916FD9F6-8A61-4646-8672-C44D4B04A6B7}" name="Blank"/>
  </tableColumns>
  <tableStyleInfo name="TableStyleMedium3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B6F6DC88-0F5D-4F1E-B250-9B1345EC6B16}" name="Table35383942" displayName="Table35383942" ref="U79:AA81" totalsRowShown="0">
  <autoFilter ref="U79:AA81" xr:uid="{B6F6DC88-0F5D-4F1E-B250-9B1345EC6B16}"/>
  <tableColumns count="7">
    <tableColumn id="1" xr3:uid="{4366A131-A511-4BB5-8289-F89F494511FF}" name="7"/>
    <tableColumn id="7" xr3:uid="{54959E54-E022-4872-8952-209F256D2853}" name="Pazienti"/>
    <tableColumn id="2" xr3:uid="{E0ED54E0-FFA2-449B-8F7D-F4181F25A341}" name="Sempre"/>
    <tableColumn id="3" xr3:uid="{31473421-9572-45BB-8D31-0FB627A04B1A}" name="Spesso"/>
    <tableColumn id="4" xr3:uid="{700F323A-1B54-4C01-80DB-D6A42F18095B}" name="Qualche volta"/>
    <tableColumn id="5" xr3:uid="{5BD2C691-E7AB-4973-A8E2-482720BD992B}" name="Mai"/>
    <tableColumn id="6" xr3:uid="{DC53A4DB-45CE-4228-B447-25FAEC87D912}" name="Blank"/>
  </tableColumns>
  <tableStyleInfo name="TableStyleMedium3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85CD120-BFF3-4B6D-B94C-7D24E974433D}" name="Table35383943" displayName="Table35383943" ref="AD79:AJ81" totalsRowShown="0">
  <autoFilter ref="AD79:AJ81" xr:uid="{885CD120-BFF3-4B6D-B94C-7D24E974433D}"/>
  <tableColumns count="7">
    <tableColumn id="1" xr3:uid="{FEAF7DB2-E432-4BE5-860C-A1F8B4797D0A}" name="8"/>
    <tableColumn id="7" xr3:uid="{1BED0213-559C-4BDA-91D0-0B3F7576367C}" name="Pazienti"/>
    <tableColumn id="2" xr3:uid="{3A64D101-C9E5-49C5-A8DF-06128C7457A1}" name="Mai"/>
    <tableColumn id="3" xr3:uid="{7914650E-9E6E-4C29-836E-9A1E9ECDBED0}" name="Qualche volta"/>
    <tableColumn id="4" xr3:uid="{CEC75B6C-4107-4F7A-B888-22C18C7BDCF9}" name="Molto spesso"/>
    <tableColumn id="5" xr3:uid="{E9D1E74E-5E14-4480-AB5A-A5B303114646}" name="Quasi sempre"/>
    <tableColumn id="6" xr3:uid="{D929A10B-49F3-4E14-AC2E-5F96E40934CC}" name="Blank"/>
  </tableColumns>
  <tableStyleInfo name="TableStyleMedium3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AFBEE69-2018-4F01-B4A4-AA9B44DE3078}" name="Table35383944" displayName="Table35383944" ref="U105:AA107" totalsRowShown="0">
  <autoFilter ref="U105:AA107" xr:uid="{2AFBEE69-2018-4F01-B4A4-AA9B44DE3078}"/>
  <tableColumns count="7">
    <tableColumn id="1" xr3:uid="{DEEE2960-484E-49B8-AEAC-6C91735944A6}" name="9"/>
    <tableColumn id="8" xr3:uid="{B81F47A8-EBB2-48CE-9392-AB8BB3EA8637}" name="Pazienti"/>
    <tableColumn id="2" xr3:uid="{13F8E879-670E-46C8-B064-452DF807C804}" name="Mai"/>
    <tableColumn id="3" xr3:uid="{5A899553-71F9-42BB-821A-3388E260904D}" name="Qualche volta"/>
    <tableColumn id="4" xr3:uid="{7BC3578E-0B43-4DF3-BFD8-C78D9D435F39}" name="Abbastanza spesso"/>
    <tableColumn id="5" xr3:uid="{1C7E7521-CEF3-43A4-974F-32EEF4CEF7F6}" name="Molto spesso"/>
    <tableColumn id="6" xr3:uid="{7F6D6B7F-36CE-41A0-8609-E9D83B93AAA8}" name="Blank"/>
  </tableColumns>
  <tableStyleInfo name="TableStyleMedium3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98C4C46-0C56-4BCB-9AD4-A79D21A6999D}" name="Table35383945" displayName="Table35383945" ref="AD105:AJ107" totalsRowShown="0">
  <autoFilter ref="AD105:AJ107" xr:uid="{598C4C46-0C56-4BCB-9AD4-A79D21A6999D}"/>
  <tableColumns count="7">
    <tableColumn id="1" xr3:uid="{860A414F-88FE-4441-9E4F-14549D745475}" name="10"/>
    <tableColumn id="7" xr3:uid="{AF559871-E528-4CAC-AA4C-3CAD803B1529}" name="Pazienti"/>
    <tableColumn id="2" xr3:uid="{B5D0B2E7-7ED8-464A-B33B-8F611E99BB21}" name="Me ne curo come al solito"/>
    <tableColumn id="3" xr3:uid="{61128772-3CE3-4D0A-AFF7-54FE838DF17F}" name="Forse me ne curo di meno"/>
    <tableColumn id="4" xr3:uid="{22ACDA41-D27F-4764-A2A1-A80F16E4E909}" name="Non me ne curo abbastanza"/>
    <tableColumn id="5" xr3:uid="{98D0B0CE-EC52-41BE-BAD7-2930D7B33354}" name="Completamente"/>
    <tableColumn id="6" xr3:uid="{66C71EC9-08EC-4B12-A427-E0C70DDA7E1E}" name="Blank"/>
  </tableColumns>
  <tableStyleInfo name="TableStyleMedium3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3B817FD-460C-462A-A896-C676E3518CF2}" name="Table35383946" displayName="Table35383946" ref="U131:AA133" totalsRowShown="0">
  <autoFilter ref="U131:AA133" xr:uid="{83B817FD-460C-462A-A896-C676E3518CF2}"/>
  <tableColumns count="7">
    <tableColumn id="1" xr3:uid="{07C8AD63-B26B-4146-A887-8D43CC500C45}" name="11"/>
    <tableColumn id="7" xr3:uid="{87F5E9AC-F749-417C-905C-028660B95150}" name="Pazienti"/>
    <tableColumn id="2" xr3:uid="{C6650A7E-4F98-469E-B746-3B33706BE140}" name="Per niente"/>
    <tableColumn id="3" xr3:uid="{2C220D92-0554-4042-BAEE-D516BECD257C}" name="Poco"/>
    <tableColumn id="4" xr3:uid="{DB6D89F8-6DF6-490A-9E93-06BEBF6F6790}" name="Abbastanza"/>
    <tableColumn id="5" xr3:uid="{C4CB9D2B-506C-4D4C-B3E0-1B0430E46126}" name="Moltissimo"/>
    <tableColumn id="6" xr3:uid="{6DE694BD-4624-43F8-991C-291007C1FCD9}" name="Blank"/>
  </tableColumns>
  <tableStyleInfo name="TableStyleMedium3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98EC006-C6E3-4E07-9DAC-8A9D5A41432F}" name="Table35383947" displayName="Table35383947" ref="AD131:AJ133" totalsRowShown="0">
  <autoFilter ref="AD131:AJ133" xr:uid="{A98EC006-C6E3-4E07-9DAC-8A9D5A41432F}"/>
  <tableColumns count="7">
    <tableColumn id="1" xr3:uid="{4971D44F-AD23-45B4-8267-82BB7240E469}" name="12"/>
    <tableColumn id="7" xr3:uid="{F4C00CB6-F4BA-415B-8686-CE6BE774CCF2}" name="Pazienti"/>
    <tableColumn id="2" xr3:uid="{4225B803-E490-404D-A4EA-2FB265BADEF7}" name="Come ho sempre fatto"/>
    <tableColumn id="3" xr3:uid="{346B5E0D-7A7B-4F42-A454-5466DCE1567C}" name="Un po' meno di un tempo"/>
    <tableColumn id="4" xr3:uid="{111883CC-0E31-4CD0-8758-16172E69DF74}" name="Molto meno di un tempo"/>
    <tableColumn id="5" xr3:uid="{50D999DC-007E-470B-BC1B-77FC4A7CA45A}" name="Quasi per niente"/>
    <tableColumn id="6" xr3:uid="{2BE60C2A-E0BE-47E3-B469-AEFDDED98E62}" name="Blank"/>
  </tableColumns>
  <tableStyleInfo name="TableStyleMedium3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6C459CF-C81D-471B-BD23-5B9B115ED41A}" name="Table35383948" displayName="Table35383948" ref="U157:AA159" totalsRowShown="0">
  <autoFilter ref="U157:AA159" xr:uid="{D6C459CF-C81D-471B-BD23-5B9B115ED41A}"/>
  <tableColumns count="7">
    <tableColumn id="1" xr3:uid="{B300DFF2-CEA6-42FD-A975-FDCDBD9370FA}" name="13"/>
    <tableColumn id="7" xr3:uid="{073DD4B8-B8B1-42A9-B493-6F2CAAF348A9}" name="Pazienti"/>
    <tableColumn id="2" xr3:uid="{AA704475-2863-4BE0-8EDC-69F252E4745C}" name="Mai"/>
    <tableColumn id="3" xr3:uid="{4862B545-2FAB-490E-991E-B9FC3454B4CF}" name="Non molto spesso"/>
    <tableColumn id="4" xr3:uid="{97C89C84-08CB-498B-AE7E-A74C08791496}" name="Abbastanza spesso"/>
    <tableColumn id="5" xr3:uid="{6FD6EA12-2C1E-4242-ABB5-B521EA79118E}" name="Molto spesso"/>
    <tableColumn id="6" xr3:uid="{4912AC67-2C8A-4F31-B3F5-593DD961F23D}" name="Blank"/>
  </tableColumns>
  <tableStyleInfo name="TableStyleMedium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7CFD4DE-6151-495F-8C80-F94A04B9ABBF}" name="Table3538394849" displayName="Table3538394849" ref="AD157:AJ159" totalsRowShown="0">
  <autoFilter ref="AD157:AJ159" xr:uid="{B7CFD4DE-6151-495F-8C80-F94A04B9ABBF}"/>
  <tableColumns count="7">
    <tableColumn id="1" xr3:uid="{AB8099DD-0FE2-4315-8490-6A8C9A1E83B3}" name="14"/>
    <tableColumn id="7" xr3:uid="{3266788E-FB78-4E57-8F17-E98A671DFD1A}" name="Pazienti"/>
    <tableColumn id="2" xr3:uid="{6DF0C0E9-66E5-4FB3-8A7D-88AD66CDCCEC}" name="Spesso"/>
    <tableColumn id="3" xr3:uid="{06D1EB79-7C1D-45DD-9A93-CEBF072D5C69}" name="Qualche volta"/>
    <tableColumn id="4" xr3:uid="{449C9372-EDFB-43A3-B2B7-8CAEF2A97FDA}" name="Non spesso"/>
    <tableColumn id="5" xr3:uid="{D8E1A0EB-6B95-430A-83DB-2AA91C942776}" name="Molto raramente"/>
    <tableColumn id="6" xr3:uid="{615FA7DC-EB82-417F-84A3-162BECB94FAA}" name="Blank"/>
  </tableColumns>
  <tableStyleInfo name="TableStyleMedium3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86244FE4-30AD-4023-8B5D-32E4A8D1DA01}" name="Table52" displayName="Table52" ref="U184:AA186" totalsRowShown="0">
  <autoFilter ref="U184:AA186" xr:uid="{86244FE4-30AD-4023-8B5D-32E4A8D1DA01}"/>
  <tableColumns count="7">
    <tableColumn id="1" xr3:uid="{2B9353D0-4EDA-46AB-94E6-B67F5E61559A}" name="Livello ansia"/>
    <tableColumn id="7" xr3:uid="{82DE7355-5B5A-45F7-A426-A720E508B360}" name="Pazienti"/>
    <tableColumn id="2" xr3:uid="{6C5077F4-0AE7-4E47-B65B-4560137BEC82}" name="1"/>
    <tableColumn id="3" xr3:uid="{677F0EA0-216F-4C6C-BF30-ADC28881113D}" name="2"/>
    <tableColumn id="4" xr3:uid="{497D3415-5268-4A98-BBA1-A7D710FAA78B}" name="3"/>
    <tableColumn id="5" xr3:uid="{4EDD09EF-4B8B-4BC7-9F7A-1F2A305B254B}" name="4"/>
    <tableColumn id="6" xr3:uid="{8DF1C7D9-296E-40F9-AAEA-A7A8BD944B01}" name="Blank"/>
  </tableColumns>
  <tableStyleInfo name="TableStyleMedium3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06BFC01-AD18-4F80-BED0-92AECDD15B5A}" name="Table5250" displayName="Table5250" ref="AD184:AJ186" totalsRowShown="0">
  <autoFilter ref="AD184:AJ186" xr:uid="{C06BFC01-AD18-4F80-BED0-92AECDD15B5A}"/>
  <tableColumns count="7">
    <tableColumn id="1" xr3:uid="{1C850750-BC09-48FE-A0AE-96A66C31C0E2}" name="Livello depressione"/>
    <tableColumn id="7" xr3:uid="{F0FA614A-9F54-477F-8614-AD9193F8BA29}" name="Pazienti"/>
    <tableColumn id="2" xr3:uid="{D48ACD36-5C54-4CA8-8850-F93F90E14F21}" name="1"/>
    <tableColumn id="3" xr3:uid="{6E2FD567-830B-4E7F-9424-6584BF1F4CA9}" name="2"/>
    <tableColumn id="4" xr3:uid="{65F031CD-0BC6-4666-8C06-D2E7E87350EC}" name="3"/>
    <tableColumn id="5" xr3:uid="{40F17357-196E-49C4-81FF-05E966E90C9A}" name="4"/>
    <tableColumn id="6" xr3:uid="{6EDCCDD9-C23C-4580-BA6C-A6AAC9EC42CF}" name="Blank"/>
  </tableColumns>
  <tableStyleInfo name="TableStyleMedium3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A30C4EB9-83F0-4226-8AC2-7C604611AB02}" name="PROMETEO_DimissioneSamuele_DATA_LABELS_2024_06_25_0749" displayName="PROMETEO_DimissioneSamuele_DATA_LABELS_2024_06_25_0749" ref="A1:IA124" tableType="queryTable" totalsRowShown="0">
  <autoFilter ref="A1:IA124" xr:uid="{A30C4EB9-83F0-4226-8AC2-7C604611AB02}"/>
  <tableColumns count="235">
    <tableColumn id="1" xr3:uid="{02FEB7AC-B3A3-499E-BCFE-173F7B324970}" uniqueName="1" name="Record ID" queryTableFieldId="1"/>
    <tableColumn id="2" xr3:uid="{BAEAEC8F-5B78-4369-8954-B1F5D5442A50}" uniqueName="2" name="Event Name" queryTableFieldId="2" dataDxfId="354"/>
    <tableColumn id="3" xr3:uid="{C2C7E9BE-8D25-4C95-9C6E-88B49998292E}" uniqueName="3" name="Inserire data fine percorso riabilitativo:" queryTableFieldId="3" dataDxfId="353"/>
    <tableColumn id="4" xr3:uid="{B0C61B36-153C-4FC4-9238-9EE95B9922BB}" uniqueName="4" name="Motivo terminazione del percorso riabilitativo: (choice=Programma completato)" queryTableFieldId="4" dataDxfId="352"/>
    <tableColumn id="5" xr3:uid="{A544BADF-935A-41E1-83F6-A1BBAF75463F}" uniqueName="5" name="Motivo terminazione del percorso riabilitativo: (choice=Trasferimento in acuto per complicanze)" queryTableFieldId="5" dataDxfId="351"/>
    <tableColumn id="6" xr3:uid="{30DD0FF0-E9FF-4BCF-A9AC-A792219C6096}" uniqueName="6" name="Motivo terminazione del percorso riabilitativo: (choice=Interruzione volontaria)" queryTableFieldId="6" dataDxfId="350"/>
    <tableColumn id="7" xr3:uid="{FB61E774-13BB-4D09-B227-746E6C199924}" uniqueName="7" name="Motivo terminazione del percorso riabilitativo: (choice=Decesso)" queryTableFieldId="7" dataDxfId="349"/>
    <tableColumn id="8" xr3:uid="{E65AFADA-368C-4DC5-8F58-8AF51F8FC30E}" uniqueName="8" name="Vive solo/no supporto sociale/istituzionalizzazione?  " queryTableFieldId="8" dataDxfId="348"/>
    <tableColumn id="9" xr3:uid="{D467855A-9496-4CB5-B206-F4945A6935C0}" uniqueName="9" name="Indicare intensità training aerobico:" queryTableFieldId="9" dataDxfId="347"/>
    <tableColumn id="10" xr3:uid="{CC64E729-1979-4121-97A5-579CA7CCA586}" uniqueName="10" name="Classe NYHA:" queryTableFieldId="10" dataDxfId="346"/>
    <tableColumn id="11" xr3:uid="{D9B641ED-DE99-4BC3-8A0A-2A39896611D5}" uniqueName="11" name="Inserire pressione arteriosa sistolica:" queryTableFieldId="11"/>
    <tableColumn id="12" xr3:uid="{0C249162-A0AE-4426-B63D-43B259A13C59}" uniqueName="12" name="Inserire pressione arteriosa diastolica:" queryTableFieldId="12"/>
    <tableColumn id="13" xr3:uid="{C4AFB8CD-90C4-4594-8451-2CE267B9DBB0}" uniqueName="13" name="Inserire BNP:" queryTableFieldId="13"/>
    <tableColumn id="14" xr3:uid="{4A1F2FBB-54A4-49E4-A025-D06FA503DA6A}" uniqueName="14" name="Inserire NTproBNP:" queryTableFieldId="14"/>
    <tableColumn id="15" xr3:uid="{5F7DE823-28C0-4C0C-9142-437A2721BA07}" uniqueName="15" name="Inserire peso:" queryTableFieldId="15"/>
    <tableColumn id="16" xr3:uid="{C6D43C48-9E87-4E0D-B582-D62FA31048C9}" uniqueName="16" name="BMI:    Attenzione, campo calcolato non inserire." queryTableFieldId="16"/>
    <tableColumn id="17" xr3:uid="{25C6AF38-9EE7-47C3-9E28-CFFB3BEE2292}" uniqueName="17" name="Inserire circonferenza vita:" queryTableFieldId="17"/>
    <tableColumn id="18" xr3:uid="{5854E21F-48D5-438F-BD27-5BB63B4866B9}" uniqueName="18" name="Inserire Hb:" queryTableFieldId="18"/>
    <tableColumn id="19" xr3:uid="{5B542764-86B4-451E-B45C-6E79CAC36953}" uniqueName="19" name="Inserire HbA1c:" queryTableFieldId="19"/>
    <tableColumn id="20" xr3:uid="{97D0D85E-D017-4708-B42B-1779FAE07B42}" uniqueName="20" name="Inserire FG:" queryTableFieldId="20"/>
    <tableColumn id="21" xr3:uid="{B102C378-9A4E-45D7-AD9B-7CACF717C8D8}" uniqueName="21" name="Inserire colesterolo totale:" queryTableFieldId="21"/>
    <tableColumn id="22" xr3:uid="{388603F3-8632-44AE-96E6-DD977D772280}" uniqueName="22" name="Inserire colesterolo HDL:" queryTableFieldId="22"/>
    <tableColumn id="23" xr3:uid="{48A55DE7-0A4E-4751-9650-7A95D7886B62}" uniqueName="23" name="Inserire colesterolo LDL:" queryTableFieldId="23"/>
    <tableColumn id="24" xr3:uid="{39D526DF-12BB-4552-9572-D708AD575965}" uniqueName="24" name="Inserire trigliceridi:" queryTableFieldId="24"/>
    <tableColumn id="25" xr3:uid="{3475BAE5-B9BC-447C-9470-4C6AC6CE161A}" uniqueName="25" name="Inserire uricemia:" queryTableFieldId="25"/>
    <tableColumn id="26" xr3:uid="{AB4B1A2F-C923-4C82-A9D6-521A74C11988}" uniqueName="26" name="Inserire filtrato glomerulare:" queryTableFieldId="26"/>
    <tableColumn id="27" xr3:uid="{57907DAE-4535-47DA-96F2-56FE28B1D240}" uniqueName="27" name="Inserire siederemia:" queryTableFieldId="27"/>
    <tableColumn id="28" xr3:uid="{D7FF889A-7413-4CA5-9B38-C4288A9CD570}" uniqueName="28" name="Inserire ferritina:" queryTableFieldId="28"/>
    <tableColumn id="29" xr3:uid="{A910F7A7-4850-48CA-9ABE-65D8FDD315D1}" uniqueName="29" name="Inserire sat. transferrina:" queryTableFieldId="29"/>
    <tableColumn id="30" xr3:uid="{D43F47E2-78CD-45A3-A793-8F10ECCDBA70}" uniqueName="30" name="Inserire proteine sieriche:" queryTableFieldId="30"/>
    <tableColumn id="31" xr3:uid="{7B02E449-3746-4128-A1BE-B3365617424F}" uniqueName="31" name="Inserire albumine sieriche:" queryTableFieldId="31"/>
    <tableColumn id="32" xr3:uid="{986986BC-2B1B-4CAA-9B94-84494E133E19}" uniqueName="32" name="Inserire AST:" queryTableFieldId="32"/>
    <tableColumn id="33" xr3:uid="{5C94D4D8-99B7-40CA-A61E-7EEBD233F4F8}" uniqueName="33" name="Inserire ALT:" queryTableFieldId="33"/>
    <tableColumn id="34" xr3:uid="{F0AF4CD8-4726-40E8-AD3A-EA2F66AA14DB}" uniqueName="34" name="Inserire sodio:" queryTableFieldId="34"/>
    <tableColumn id="35" xr3:uid="{67D01089-8206-4A92-BD96-29EAB9C74852}" uniqueName="35" name="Inserire potassio:" queryTableFieldId="35"/>
    <tableColumn id="36" xr3:uid="{EA501270-B03F-45B2-9DF8-44ECAC4D0FEF}" uniqueName="36" name="Inserire FEVS:" queryTableFieldId="36"/>
    <tableColumn id="37" xr3:uid="{47A5D298-94A6-4E1F-8B2A-A99C06808CAA}" uniqueName="37" name="Inserire VTD VS indicizzato:" queryTableFieldId="37"/>
    <tableColumn id="38" xr3:uid="{6EA476F5-4265-4B1A-9B52-30553B6E9B16}" uniqueName="38" name="Inserire E/e:" queryTableFieldId="38"/>
    <tableColumn id="39" xr3:uid="{6EC21585-E742-49F1-AD52-2C4D6D48EDC2}" uniqueName="39" name="Inserire grado IM:  " queryTableFieldId="39" dataDxfId="345"/>
    <tableColumn id="40" xr3:uid="{A200E01F-7E7B-4D24-ABF0-6C9DFE0FAAB0}" uniqueName="40" name="Inserire TAPSE:" queryTableFieldId="40"/>
    <tableColumn id="41" xr3:uid="{20E8221F-B0B2-4253-8779-19424A5F021D}" uniqueName="41" name="Inserire PAP (comprensivo di PAD):  " queryTableFieldId="41"/>
    <tableColumn id="42" xr3:uid="{CC29BABF-C8BF-4753-825D-DAC270D0645A}" uniqueName="42" name="Inserire VCI:    " queryTableFieldId="42" dataDxfId="344"/>
    <tableColumn id="43" xr3:uid="{39047685-1D0A-4D20-9670-1D47C30B6800}" uniqueName="43" name="Inserire complicanze durante percorso riabilitativo (escludere tele-riabilitazione):   (choice=Nessuna)" queryTableFieldId="43" dataDxfId="343"/>
    <tableColumn id="44" xr3:uid="{71C9F5D0-5AB6-41DB-B29D-CAB89741D592}" uniqueName="44" name="Inserire complicanze durante percorso riabilitativo (escludere tele-riabilitazione):   (choice=SCA)" queryTableFieldId="44" dataDxfId="342"/>
    <tableColumn id="45" xr3:uid="{C27D6253-F48A-45AA-B4D0-B4E35F986FBA}" uniqueName="45" name="Inserire complicanze durante percorso riabilitativo (escludere tele-riabilitazione):   (choice=FA/Flutter atriale)" queryTableFieldId="45" dataDxfId="341"/>
    <tableColumn id="46" xr3:uid="{EA0DE17A-2B4B-460A-A6C5-069D7057B9A8}" uniqueName="46" name="Inserire complicanze durante percorso riabilitativo (escludere tele-riabilitazione):   (choice=Recidiva di scompenso congestizio)" queryTableFieldId="46" dataDxfId="340"/>
    <tableColumn id="47" xr3:uid="{121FCC09-24F4-45A5-9AB5-0C093792D4D1}" uniqueName="47" name="Inserire complicanze durante percorso riabilitativo (escludere tele-riabilitazione):   (choice=Sindrome da bassa portata)" queryTableFieldId="47" dataDxfId="339"/>
    <tableColumn id="48" xr3:uid="{E343E1B3-F6CA-4F1D-A83F-8EEEB871846B}" uniqueName="48" name="Inserire complicanze durante percorso riabilitativo (escludere tele-riabilitazione):   (choice=Bradiaritmie severe)" queryTableFieldId="48" dataDxfId="338"/>
    <tableColumn id="49" xr3:uid="{1D995DBF-B9EE-45F5-AB8D-2E5324A60244}" uniqueName="49" name="Inserire complicanze durante percorso riabilitativo (escludere tele-riabilitazione):   (choice=Aritmie ipercinetiche ventricolari severe)" queryTableFieldId="49" dataDxfId="337"/>
    <tableColumn id="50" xr3:uid="{BE266196-B6B4-4B47-A27B-42E4F0B6F907}" uniqueName="50" name="Inserire complicanze durante percorso riabilitativo (escludere tele-riabilitazione):   (choice=Danno neurologico Tipo 1 (stroke/TIA))" queryTableFieldId="50" dataDxfId="336"/>
    <tableColumn id="51" xr3:uid="{F1ACCF35-5E3E-4BFF-83D3-028B2B1FE59D}" uniqueName="51" name="Inserire complicanze durante percorso riabilitativo (escludere tele-riabilitazione):   (choice=Danno neurologico Tipo 2 (alterazioni funzioni cognitive/declino intellettivo))" queryTableFieldId="51" dataDxfId="335"/>
    <tableColumn id="52" xr3:uid="{EC446B37-273D-485B-AE8C-755716EECC87}" uniqueName="52" name="Inserire complicanze durante percorso riabilitativo (escludere tele-riabilitazione):   (choice=Insufficienza renale acuta o peggioramento IRC)" queryTableFieldId="52" dataDxfId="334"/>
    <tableColumn id="53" xr3:uid="{41BB70B0-0520-4D15-9633-695A63FFD4B8}" uniqueName="53" name="Inserire complicanze durante percorso riabilitativo (escludere tele-riabilitazione):   (choice=Insufficienza pancreatica/epatica)" queryTableFieldId="53" dataDxfId="333"/>
    <tableColumn id="54" xr3:uid="{AC33B50A-330B-4B29-B396-9ED2A03AAFCA}" uniqueName="54" name="Inserire complicanze durante percorso riabilitativo (escludere tele-riabilitazione):   (choice=Trasfusioni)" queryTableFieldId="54" dataDxfId="332"/>
    <tableColumn id="55" xr3:uid="{F2D4E26F-C919-44FA-9032-3B0EDFC2262F}" uniqueName="55" name="Inserire complicanze durante percorso riabilitativo (escludere tele-riabilitazione):   (choice=Embolizzazione sistemica)" queryTableFieldId="55" dataDxfId="331"/>
    <tableColumn id="56" xr3:uid="{F5C0692C-7B89-43E9-AD74-C6FAA8E3B9A1}" uniqueName="56" name="Inserire complicanze durante percorso riabilitativo (escludere tele-riabilitazione):   (choice=Trombosi venosa profonda)" queryTableFieldId="56" dataDxfId="330"/>
    <tableColumn id="57" xr3:uid="{1E7BE728-DAED-43D3-8D2F-B2AF5CB692E2}" uniqueName="57" name="Inserire complicanze durante percorso riabilitativo (escludere tele-riabilitazione):   (choice=Embolia polmonare)" queryTableFieldId="57" dataDxfId="329"/>
    <tableColumn id="58" xr3:uid="{DE3EE03F-821C-456D-912A-31AD5D57DFA5}" uniqueName="58" name="Inserire complicanze durante percorso riabilitativo (escludere tele-riabilitazione):   (choice=Sanguinamenti minori)" queryTableFieldId="58" dataDxfId="328"/>
    <tableColumn id="59" xr3:uid="{BB143FAB-1A18-4231-A86D-CCED9D79115A}" uniqueName="59" name="Inserire complicanze durante percorso riabilitativo (escludere tele-riabilitazione):   (choice=Sanguinamenti maggiori)" queryTableFieldId="59" dataDxfId="327"/>
    <tableColumn id="60" xr3:uid="{C988E4F7-BB6B-492D-B60A-8DE60851E5C1}" uniqueName="60" name="Inserire complicanze durante percorso riabilitativo (escludere tele-riabilitazione):   (choice=Infezioni)" queryTableFieldId="60" dataDxfId="326"/>
    <tableColumn id="61" xr3:uid="{AB2D282C-07A9-4C9C-BED9-CB7DBAB3B4BE}" uniqueName="61" name="Inserire complicanze durante percorso riabilitativo (escludere tele-riabilitazione):   (choice=Altro)" queryTableFieldId="61" dataDxfId="325"/>
    <tableColumn id="62" xr3:uid="{B02372C0-8DC3-4E61-A939-6B5686D7ED0C}" uniqueName="62" name="Inserire complicanze durante percorso riabilitativo (escludere tele-riabilitazione): Altro - Specificare" queryTableFieldId="62" dataDxfId="324"/>
    <tableColumn id="63" xr3:uid="{306F3173-7D2F-4576-A119-D6EC7780D453}" uniqueName="63" name="Inserire procedure eseguite durante percorso riabilitativo (escludere tele-riabilitazione):   (choice=Nessuna)" queryTableFieldId="63" dataDxfId="323"/>
    <tableColumn id="64" xr3:uid="{6ECFCFB9-8333-41BC-983D-650B7CF0E37D}" uniqueName="64" name="Inserire procedure eseguite durante percorso riabilitativo (escludere tele-riabilitazione):   (choice=Coronarografia)" queryTableFieldId="64" dataDxfId="322"/>
    <tableColumn id="65" xr3:uid="{E4A0F284-EE9F-47C9-A782-C9C7181723CD}" uniqueName="65" name="Inserire procedure eseguite durante percorso riabilitativo (escludere tele-riabilitazione):   (choice=Rivascolarizzazione coronarica)" queryTableFieldId="65" dataDxfId="321"/>
    <tableColumn id="66" xr3:uid="{23B74A23-90BF-4AF2-8D10-CC064294854B}" uniqueName="66" name="Inserire procedure eseguite durante percorso riabilitativo (escludere tele-riabilitazione):   (choice=Rivascolarizzazione periferica)" queryTableFieldId="66" dataDxfId="320"/>
    <tableColumn id="67" xr3:uid="{210D85E1-EB5F-4BA8-96F5-801A114B2E07}" uniqueName="67" name="Inserire procedure eseguite durante percorso riabilitativo (escludere tele-riabilitazione):   (choice=CVE)" queryTableFieldId="67" dataDxfId="319"/>
    <tableColumn id="68" xr3:uid="{F93D46A6-F21F-40FE-AC7E-FA04ECFD4C3E}" uniqueName="68" name="Inserire procedure eseguite durante percorso riabilitativo (escludere tele-riabilitazione):   (choice=CVF)" queryTableFieldId="68" dataDxfId="318"/>
    <tableColumn id="69" xr3:uid="{616E6A3E-C71F-4EEA-9170-3745679EBFC2}" uniqueName="69" name="Inserire procedure eseguite durante percorso riabilitativo (escludere tele-riabilitazione):   (choice=IABP)" queryTableFieldId="69" dataDxfId="317"/>
    <tableColumn id="70" xr3:uid="{4F64C5F0-BE26-4C5E-82B1-413341D1CFBC}" uniqueName="70" name="Inserire procedure eseguite durante percorso riabilitativo (escludere tele-riabilitazione):   (choice=Infusione amine/vasodilatatori)" queryTableFieldId="70" dataDxfId="316"/>
    <tableColumn id="71" xr3:uid="{3EB0A8D3-BE25-460A-9F7A-9DA84A3EA0A9}" uniqueName="71" name="Inserire procedure eseguite durante percorso riabilitativo (escludere tele-riabilitazione):   (choice=SEF)" queryTableFieldId="71" dataDxfId="315"/>
    <tableColumn id="72" xr3:uid="{1496B832-CF39-45A9-AEA4-2A316B8D5FA6}" uniqueName="72" name="Inserire procedure eseguite durante percorso riabilitativo (escludere tele-riabilitazione):   (choice=RMN cuore)" queryTableFieldId="72" dataDxfId="314"/>
    <tableColumn id="73" xr3:uid="{23C66370-0E76-4F51-BA28-2AF0B7A8F922}" uniqueName="73" name="Inserire procedure eseguite durante percorso riabilitativo (escludere tele-riabilitazione):   (choice=Trasfusione)" queryTableFieldId="73" dataDxfId="313"/>
    <tableColumn id="74" xr3:uid="{0893D46B-31BF-4006-AD26-4DC3556CC7A6}" uniqueName="74" name="Inserire procedure eseguite durante percorso riabilitativo (escludere tele-riabilitazione):   (choice=Infusione ferro carbossimaltosio)" queryTableFieldId="74" dataDxfId="312"/>
    <tableColumn id="75" xr3:uid="{4307EE7B-236F-4D7B-B564-4119E2B8B638}" uniqueName="75" name="Inserire procedure eseguite durante percorso riabilitativo (escludere tele-riabilitazione):   (choice=O2 terapia)" queryTableFieldId="75" dataDxfId="311"/>
    <tableColumn id="76" xr3:uid="{91FE5963-781F-4D66-A974-FF276B65FDB1}" uniqueName="76" name="Inserire procedure eseguite durante percorso riabilitativo (escludere tele-riabilitazione):   (choice=NIV)" queryTableFieldId="76" dataDxfId="310"/>
    <tableColumn id="77" xr3:uid="{4BD811A3-BF84-4510-AA29-1C0BDDA28B20}" uniqueName="77" name="Inserire procedure eseguite durante percorso riabilitativo (escludere tele-riabilitazione):   (choice=Valutazione per impianto CIED)" queryTableFieldId="77" dataDxfId="309"/>
    <tableColumn id="78" xr3:uid="{17C821A1-4472-485B-886D-3990E4A4398A}" uniqueName="78" name="Inserire procedure eseguite durante percorso riabilitativo (escludere tele-riabilitazione):   (choice=Altro)" queryTableFieldId="78" dataDxfId="308"/>
    <tableColumn id="79" xr3:uid="{6B1CD354-6FC8-4035-BF1C-3F97559DD3DA}" uniqueName="79" name="Inserire procedure eseguite durante percorso riabilitativo (escludere tele-riabilitazione): Altro - Specificare" queryTableFieldId="79" dataDxfId="307"/>
    <tableColumn id="80" xr3:uid="{7D21A53A-F945-44B5-9EED-8FFE728800AE}" uniqueName="80" name="Inserire VO2p:  " queryTableFieldId="80"/>
    <tableColumn id="81" xr3:uid="{9E965273-7A3C-4F03-B006-FEFF73427517}" uniqueName="81" name="Inserire VO2 picco (%):  " queryTableFieldId="81"/>
    <tableColumn id="82" xr3:uid="{EDB5D122-00DD-4435-8F16-0F74F18D2703}" uniqueName="82" name="Inserire RQ picco:  " queryTableFieldId="82"/>
    <tableColumn id="83" xr3:uid="{DCB4E79D-0703-40A1-9F5D-F8C888DD1FA0}" uniqueName="83" name="Inserire VO2 a VT1 (se VT1 è stato raggiunto):  " queryTableFieldId="83"/>
    <tableColumn id="84" xr3:uid="{111739C2-89B3-4326-9114-4BB4224D79EA}" uniqueName="84" name="Inserire VO2 a VT2 (se VT2 è stato raggiunto):  " queryTableFieldId="84"/>
    <tableColumn id="85" xr3:uid="{46958CAB-9CB9-4665-9303-B8F554C39B91}" uniqueName="85" name="Inserire W picco:  " queryTableFieldId="85"/>
    <tableColumn id="86" xr3:uid="{D442B517-CBDD-4955-B5EC-DE4F950805FF}" uniqueName="86" name="Inserire Fc picco:  " queryTableFieldId="86"/>
    <tableColumn id="87" xr3:uid="{7F500AD8-AB5F-4DBD-A191-3507735ADF03}" uniqueName="87" name="Inserire VE/VCO2 slope:  " queryTableFieldId="87"/>
    <tableColumn id="88" xr3:uid="{31DDD99E-3A74-4B48-B7FD-E2DDEED5E1C7}" uniqueName="88" name="Inserire VE/VCO2 slope dopo soglia anaerobica:  " queryTableFieldId="88" dataDxfId="306"/>
    <tableColumn id="89" xr3:uid="{3FB3E16C-43DC-4CC6-B8EC-6930CEB00461}" uniqueName="89" name="Inserire VO2/work:  " queryTableFieldId="89"/>
    <tableColumn id="90" xr3:uid="{59EB1AF3-D943-4982-B661-26DD107802E7}" uniqueName="90" name="Presenza pattern oscillatorio?" queryTableFieldId="90" dataDxfId="305"/>
    <tableColumn id="91" xr3:uid="{17C86CC6-E93C-445B-BAFA-DD8A53085C14}" uniqueName="91" name="Presenza limitazione cardiogena?" queryTableFieldId="91" dataDxfId="304"/>
    <tableColumn id="92" xr3:uid="{28CE7F03-87D8-4E01-8BFE-34E225B70C7A}" uniqueName="92" name="Presenza limitazione ventilatoria?" queryTableFieldId="92" dataDxfId="303"/>
    <tableColumn id="93" xr3:uid="{F708FC74-EE70-4C24-B3EE-8316544403D1}" uniqueName="93" name="Presenza limitazione vascolare/polmonare?" queryTableFieldId="93" dataDxfId="302"/>
    <tableColumn id="94" xr3:uid="{9E098840-2A20-40B4-B898-6A5256F3E2C0}" uniqueName="94" name="Presenza limitazione periferica?" queryTableFieldId="94" dataDxfId="301"/>
    <tableColumn id="95" xr3:uid="{AB5CFD8A-DF14-4D17-A062-08778F82A9BE}" uniqueName="95" name="Presenza sintomi durante la prova?" queryTableFieldId="95" dataDxfId="300"/>
    <tableColumn id="96" xr3:uid="{95515B19-00D8-43AC-B8AB-CBF456B97E9B}" uniqueName="96" name="Presenza alterazioni ECG ischemiche?" queryTableFieldId="96" dataDxfId="299"/>
    <tableColumn id="97" xr3:uid="{DDA17545-00F2-4E66-803E-9961D30C9ADA}" uniqueName="97" name="Presenza aritmie?" queryTableFieldId="97" dataDxfId="298"/>
    <tableColumn id="98" xr3:uid="{A63931C1-7EE8-4359-B3FB-A25B7837A90C}" uniqueName="98" name="Presenza risposta ipertensiva?" queryTableFieldId="98" dataDxfId="297"/>
    <tableColumn id="99" xr3:uid="{F5D4156A-10B3-4B10-BC78-E1BFAC740526}" uniqueName="99" name="Inserire W picco:  _1" queryTableFieldId="99" dataDxfId="296"/>
    <tableColumn id="100" xr3:uid="{69564389-DD8E-4657-AD92-7A61CD06F5B1}" uniqueName="100" name="Inserire Fc picco:  _2" queryTableFieldId="100" dataDxfId="295"/>
    <tableColumn id="101" xr3:uid="{0A7F00EE-51EA-4342-8D9A-6FD282184005}" uniqueName="101" name="Presenza sintomi durante la prova?_3" queryTableFieldId="101" dataDxfId="294"/>
    <tableColumn id="102" xr3:uid="{4D416EF6-2073-4600-A001-3A75C9BA6BA8}" uniqueName="102" name="Presenza alterazioni ECG ischemiche?_4" queryTableFieldId="102" dataDxfId="293"/>
    <tableColumn id="103" xr3:uid="{1D3CCD9E-59CF-4C1D-AE79-58C05F996088}" uniqueName="103" name="Presenza aritmie?_5" queryTableFieldId="103" dataDxfId="292"/>
    <tableColumn id="104" xr3:uid="{F0511D9D-02EE-4339-A0B6-F62AC51DB95D}" uniqueName="104" name="Presenza risposta ipertensiva?_6" queryTableFieldId="104" dataDxfId="291"/>
    <tableColumn id="105" xr3:uid="{0B6B2C0E-1D1B-4F23-972D-0CC179C3A237}" uniqueName="105" name="Modalità di svolgimento" queryTableFieldId="105" dataDxfId="290"/>
    <tableColumn id="106" xr3:uid="{5843EDB6-BD93-4F65-B421-A67B6C44FA48}" uniqueName="106" name="Inserire RQ max:" queryTableFieldId="106" dataDxfId="289"/>
    <tableColumn id="107" xr3:uid="{AA8A576B-9266-467D-B973-4DB577F5E170}" uniqueName="107" name="Inserire VO2 max:" queryTableFieldId="107" dataDxfId="288"/>
    <tableColumn id="108" xr3:uid="{BCA02C12-1388-4741-865A-3FBA0269DFF1}" uniqueName="108" name="Inserire W picco:" queryTableFieldId="108" dataDxfId="287"/>
    <tableColumn id="109" xr3:uid="{A184C476-F2A9-4A26-AC32-629AD00D39A2}" uniqueName="109" name="Inserire Fc max:" queryTableFieldId="109" dataDxfId="286"/>
    <tableColumn id="110" xr3:uid="{1155612F-13D8-4135-89B3-EC1A457608A4}" uniqueName="110" name="Inserire VE/VCO2 slope:" queryTableFieldId="110" dataDxfId="285"/>
    <tableColumn id="111" xr3:uid="{7D8C4D0D-5A85-4D7B-A9BD-65F35F57ED69}" uniqueName="111" name="Inserire VE/VCO2 slope dopo soglia anaerobica:" queryTableFieldId="111" dataDxfId="284"/>
    <tableColumn id="112" xr3:uid="{ED7CA3A1-A144-4C99-9324-51713FB1AC2A}" uniqueName="112" name="Inserire VO2 a VT1 (se VT1 è stato raggiunto):  _7" queryTableFieldId="112" dataDxfId="283"/>
    <tableColumn id="113" xr3:uid="{C1B21BA3-867A-4FA9-A86C-34C1299DF30E}" uniqueName="113" name="Inserire punteggio 30STS (30-s sit-to-stand) test:" queryTableFieldId="113"/>
    <tableColumn id="114" xr3:uid="{0E113A19-3A94-4E47-8125-C06A28D97296}" uniqueName="114" name="Inserire distanza percorsa [m]:" queryTableFieldId="114"/>
    <tableColumn id="115" xr3:uid="{D10A1F89-0F23-4E46-A8A6-36137E43F2A3}" uniqueName="115" name="Inserire distanza percorsa (% pred):" queryTableFieldId="115"/>
    <tableColumn id="116" xr3:uid="{4A6F748A-18C6-4DE0-B0EE-7E7F761BFA2C}" uniqueName="116" name="Inserire Fc max:_8" queryTableFieldId="116"/>
    <tableColumn id="117" xr3:uid="{93ED3C3C-6456-4570-B601-508AA28D4DE3}" uniqueName="117" name="Inserire BORG CR-10 max:" queryTableFieldId="117"/>
    <tableColumn id="118" xr3:uid="{46003DFB-1DEE-48BD-9120-BB2110F2A96B}" uniqueName="118" name="Inserire SaO2 minima:" queryTableFieldId="118"/>
    <tableColumn id="119" xr3:uid="{760D6BC7-946F-4EC1-B47B-B36B3878C5D0}" uniqueName="119" name="Uso di ausilio" queryTableFieldId="119" dataDxfId="282"/>
    <tableColumn id="120" xr3:uid="{E7489688-A63A-475A-AEA0-01EA73A75D2E}" uniqueName="120" name="Inserire punteggio SPPB:" queryTableFieldId="120"/>
    <tableColumn id="121" xr3:uid="{1EF1FD9B-BAEC-4DE3-B47B-70F2B622E45A}" uniqueName="121" name="Inserire MIP:" queryTableFieldId="121" dataDxfId="281"/>
    <tableColumn id="122" xr3:uid="{591474F9-5D08-4AD3-B141-50C604496DD8}" uniqueName="122" name="Inserire MEP:" queryTableFieldId="122" dataDxfId="280"/>
    <tableColumn id="123" xr3:uid="{E77FAE33-358E-4573-89E0-376E7EC8EC78}" uniqueName="123" name="1) Mi sento agitato e teso" queryTableFieldId="123" dataDxfId="279"/>
    <tableColumn id="124" xr3:uid="{5AE48A57-D4EA-4038-8F8D-A2C6886C9AF7}" uniqueName="124" name="2) Le cose che un tempo mi piacevano, ora mi piacciono" queryTableFieldId="124" dataDxfId="278"/>
    <tableColumn id="125" xr3:uid="{8D9F8550-8954-4CFF-8139-486B0D7F4DA5}" uniqueName="125" name="3) Provo un sentimento di apprensione, come se dovesse succedere qualcosa di terribile" queryTableFieldId="125" dataDxfId="277"/>
    <tableColumn id="126" xr3:uid="{2A720DED-213D-43B7-9689-5D024D5756BD}" uniqueName="126" name="4) Riesco a ridere e vedere il lato divertente delle cose" queryTableFieldId="126" dataDxfId="276"/>
    <tableColumn id="127" xr3:uid="{693B7FA8-2695-4157-8E82-CCEE25B5EC44}" uniqueName="127" name="5) Mi passano per la mente pensieri preoccupanti" queryTableFieldId="127" dataDxfId="275"/>
    <tableColumn id="128" xr3:uid="{43855AA6-8B18-4D4B-A25F-229B336CD0A2}" uniqueName="128" name="6) Mi sento di buon umore" queryTableFieldId="128" dataDxfId="274"/>
    <tableColumn id="129" xr3:uid="{4AC9FF30-B976-417D-AB2D-AA07A7940867}" uniqueName="129" name="7) Riesco a sedermi e a rilassarmi" queryTableFieldId="129" dataDxfId="273"/>
    <tableColumn id="130" xr3:uid="{32696910-1647-4FBE-8A38-6414C4256683}" uniqueName="130" name="8) Mi sento rallentato" queryTableFieldId="130" dataDxfId="272"/>
    <tableColumn id="131" xr3:uid="{23A4FC98-2E52-4522-90C6-87E4753439D3}" uniqueName="131" name="9) Provo un sentimento simile alla paura, come un senso di tensione allo stomaco" queryTableFieldId="131" dataDxfId="271"/>
    <tableColumn id="132" xr3:uid="{F00ACC33-C4E1-4607-B3F8-6347D501E6B5}" uniqueName="132" name="10) Non curo più il mio aspetto fisico" queryTableFieldId="132" dataDxfId="270"/>
    <tableColumn id="133" xr3:uid="{962ED336-D703-41AC-B97D-9AF833A36D1E}" uniqueName="133" name="11) Mi sento irrequieto e incapace di stare fermo" queryTableFieldId="133" dataDxfId="269"/>
    <tableColumn id="134" xr3:uid="{7EE0EB69-A81F-4AB8-84E1-AD9024C6D212}" uniqueName="134" name="12) Pregusto con piacere le cose" queryTableFieldId="134" dataDxfId="268"/>
    <tableColumn id="135" xr3:uid="{90DD1B17-5BBF-4595-AD54-9D7B7CDA6384}" uniqueName="135" name="13) Provo delle sensazioni improvvise di panico" queryTableFieldId="135" dataDxfId="267"/>
    <tableColumn id="136" xr3:uid="{32C31784-7DCD-43E1-A681-94504804269F}" uniqueName="136" name="14) Provo piacere leggendo un libro, oppure seguendo una trasmissione alla radio o alla TV" queryTableFieldId="136" dataDxfId="266"/>
    <tableColumn id="137" xr3:uid="{8ECBFFF0-2EAD-4C22-A519-DC23AEF9798F}" uniqueName="137" name="Totale HADS-ansia calcolato    Attenzione: NON compilare questo campo, verrà calcolato automaticamente" queryTableFieldId="137"/>
    <tableColumn id="138" xr3:uid="{E3317EBF-506E-4477-83ED-D2A99CCA4EE4}" uniqueName="138" name="Livello corrispondente HADS ansia    1. Caso normale  2. Caso lieve  3. Caso moderato  4, Caso grave    Attenzione: NON compilare questo campo, verrà calcolato automaticamente" queryTableFieldId="138"/>
    <tableColumn id="139" xr3:uid="{366AD328-BE0D-4553-B6AB-259DBDF010EA}" uniqueName="139" name="Totale HADS-depressione calcolato    Attenzione: NON compilare questo campo, verrà calcolato automaticamente" queryTableFieldId="139"/>
    <tableColumn id="140" xr3:uid="{9F9A1B5B-81BF-4877-B8F8-96E31BF4E0FD}" uniqueName="140" name="Livello corrispondente HADS depressione    1. Normale  2. Disturbo lieve  3. Disturbo moderato  4. Disturbo grave    Attenzione: NON compilare questo campo, verrà calcolato automaticamente" queryTableFieldId="140"/>
    <tableColumn id="141" xr3:uid="{4D67C670-CD23-433E-8104-5BFF57CAEDEB}" uniqueName="141" name="Inserire punteggio Barthel:" queryTableFieldId="141"/>
    <tableColumn id="142" xr3:uid="{1B961A14-4ACC-4275-AD45-64F72B8628AC}" uniqueName="142" name="Inserire punteggio Barthel dispnea:" queryTableFieldId="142"/>
    <tableColumn id="143" xr3:uid="{0AF9E3B0-74D0-4DF5-B519-F72B77DA6C4A}" uniqueName="143" name="Inserire punteggio RCS:" queryTableFieldId="143"/>
    <tableColumn id="144" xr3:uid="{4E3ABA50-CD97-4504-8570-6AD3B5BB9057}" uniqueName="144" name="Perdita di peso?" queryTableFieldId="144" dataDxfId="265"/>
    <tableColumn id="145" xr3:uid="{3ACCED2C-3115-4306-AC8B-36FA28979582}" uniqueName="145" name="Storia di cadute?" queryTableFieldId="145" dataDxfId="264"/>
    <tableColumn id="146" xr3:uid="{D3E4CCCB-B06E-4322-BEAD-71B35652BCC9}" uniqueName="146" name="Riduzione di ADL?" queryTableFieldId="146" dataDxfId="263"/>
    <tableColumn id="147" xr3:uid="{92AA861F-B6E4-4F0B-ABD6-FB0EF16AA348}" uniqueName="147" name="Alterazione equilibri?" queryTableFieldId="147" dataDxfId="262"/>
    <tableColumn id="148" xr3:uid="{655DB069-D98C-46FF-AA5F-B98AF5985CF3}" uniqueName="148" name="Disturbi cognitivi/demenza/depressione?" queryTableFieldId="148" dataDxfId="261"/>
    <tableColumn id="149" xr3:uid="{7587C662-6E9A-42EE-BA94-038D2CD93F48}" uniqueName="149" name="Vive solo/no supporto sociale/istituzionalizzazione?  _9" queryTableFieldId="149" dataDxfId="260"/>
    <tableColumn id="150" xr3:uid="{F7187215-A8A4-4AEB-9AD6-8566608EDDB8}" uniqueName="150" name="Uso di Ace-Inibitore?" queryTableFieldId="150" dataDxfId="259"/>
    <tableColumn id="151" xr3:uid="{F7C1AA38-ACE4-4A47-A965-0A6710BBDF81}" uniqueName="151" name="Data inserimento:" queryTableFieldId="151" dataDxfId="258"/>
    <tableColumn id="152" xr3:uid="{5489FF5E-FE20-4BAE-A7B7-21C263EBBFF2}" uniqueName="152" name="Inserire molecola Ace-inibitore [testo]:" queryTableFieldId="152" dataDxfId="257"/>
    <tableColumn id="153" xr3:uid="{00819420-E51E-440C-B0AB-EAADE0A19B6D}" uniqueName="153" name="Inserire dosaggio Ace-inibitore [mg/die]:" queryTableFieldId="153"/>
    <tableColumn id="154" xr3:uid="{EF546F74-6BD7-492E-A169-C24ADD15052F}" uniqueName="154" name="Data interruzione:" queryTableFieldId="154" dataDxfId="256"/>
    <tableColumn id="155" xr3:uid="{00712E4C-48F0-46BE-B1F4-05746D53ECEE}" uniqueName="155" name="Causa interruzione:  " queryTableFieldId="155" dataDxfId="255"/>
    <tableColumn id="156" xr3:uid="{0AB64DA7-31F3-4703-B365-5F406516EBD9}" uniqueName="156" name="Uso di Sartano?" queryTableFieldId="156" dataDxfId="254"/>
    <tableColumn id="157" xr3:uid="{81B48FA9-5C40-4D48-A864-B91BE3CD2B46}" uniqueName="157" name="Data inserimento:_10" queryTableFieldId="157" dataDxfId="253"/>
    <tableColumn id="158" xr3:uid="{9535ECA0-CDE1-411F-80AD-C54A529376CC}" uniqueName="158" name="Inserire molecola Sartano [testo]:" queryTableFieldId="158" dataDxfId="252"/>
    <tableColumn id="159" xr3:uid="{74172CC5-2280-471D-9EF2-37D7B1BA4A9F}" uniqueName="159" name="Inserire dosaggio Sartano [mg/die]:" queryTableFieldId="159"/>
    <tableColumn id="160" xr3:uid="{2B74E6EB-9E4C-4470-B2A9-4DD69612ADA9}" uniqueName="160" name="Data interruzione:_11" queryTableFieldId="160" dataDxfId="251"/>
    <tableColumn id="161" xr3:uid="{F0BA1708-2670-4409-81A3-C390D7E132A7}" uniqueName="161" name="Causa interruzione:  _12" queryTableFieldId="161" dataDxfId="250"/>
    <tableColumn id="162" xr3:uid="{5FC5E388-8A81-479F-99A5-3BFF79A3689A}" uniqueName="162" name="Uso di Beta-Bloccanti?" queryTableFieldId="162" dataDxfId="249"/>
    <tableColumn id="163" xr3:uid="{B6D726B4-8D89-4172-98BB-D618A8A8655C}" uniqueName="163" name="Data inserimento:_13" queryTableFieldId="163" dataDxfId="248"/>
    <tableColumn id="164" xr3:uid="{D9A10157-A37B-4B83-B642-1E0AD1BA0399}" uniqueName="164" name="Inserire molecola Beta-Bloccanti [testo]:" queryTableFieldId="164" dataDxfId="247"/>
    <tableColumn id="165" xr3:uid="{1545342C-ACCD-4417-AD3E-F9E1F48E3B69}" uniqueName="165" name="Inserire dosaggio Beta-Bloccanti [mg/die]:" queryTableFieldId="165"/>
    <tableColumn id="166" xr3:uid="{DE250D51-EF9C-4CA6-8D51-45D07290297D}" uniqueName="166" name="Data interruzione:_14" queryTableFieldId="166" dataDxfId="246"/>
    <tableColumn id="167" xr3:uid="{97E5D93B-D188-4F46-8CA4-FE1BE2110C65}" uniqueName="167" name="Causa interruzione:  _15" queryTableFieldId="167" dataDxfId="245"/>
    <tableColumn id="168" xr3:uid="{0B0BF956-D3BE-47B4-8D94-5A406AF7DBCD}" uniqueName="168" name="Uso di ARNI?" queryTableFieldId="168" dataDxfId="244"/>
    <tableColumn id="169" xr3:uid="{8A7A0692-C6EF-4E81-B0D4-0AA9FC336DD7}" uniqueName="169" name="Data inserimento:_16" queryTableFieldId="169" dataDxfId="243"/>
    <tableColumn id="170" xr3:uid="{4B4AEC48-E17F-4B15-A6DA-94222DEAF49F}" uniqueName="170" name="Inserire molecola ARNI [testo]:" queryTableFieldId="170" dataDxfId="242"/>
    <tableColumn id="171" xr3:uid="{6DA51C80-07E9-4EA2-8FA6-17E74489F975}" uniqueName="171" name="Inserire dosaggio ARNI [mg/die]:" queryTableFieldId="171"/>
    <tableColumn id="172" xr3:uid="{05E01F55-C7D3-4CCA-B4B1-98CFCAB3E5C4}" uniqueName="172" name="Data interruzione:_17" queryTableFieldId="172" dataDxfId="241"/>
    <tableColumn id="173" xr3:uid="{C58BB763-2599-4BC7-885B-6BE94DD2EE18}" uniqueName="173" name="Causa interruzione:  _18" queryTableFieldId="173" dataDxfId="240"/>
    <tableColumn id="174" xr3:uid="{30E79CB4-66BD-4E4B-A9E0-E4A0DD99E3F3}" uniqueName="174" name="Uso di MRA?" queryTableFieldId="174" dataDxfId="239"/>
    <tableColumn id="175" xr3:uid="{204867EC-7537-41BA-85A3-E5DA5273A9A5}" uniqueName="175" name="Data inserimento:_19" queryTableFieldId="175" dataDxfId="238"/>
    <tableColumn id="176" xr3:uid="{D51DFC40-9DCD-47F4-9FF6-C29FAE75A7E6}" uniqueName="176" name="Inserire molecola MRA [testo]:" queryTableFieldId="176" dataDxfId="237"/>
    <tableColumn id="177" xr3:uid="{8E55E0FA-E625-4D1C-BD75-0028998728F8}" uniqueName="177" name="Inserire dosaggio MRA [mg/die]:" queryTableFieldId="177"/>
    <tableColumn id="178" xr3:uid="{5CC504DE-7D4C-4F85-9A98-BDEEE3B48A2E}" uniqueName="178" name="Data interruzione:_20" queryTableFieldId="178" dataDxfId="236"/>
    <tableColumn id="179" xr3:uid="{83496C69-A234-47C5-9450-2DFFE7C1F50E}" uniqueName="179" name="Causa interruzione:  _21" queryTableFieldId="179" dataDxfId="235"/>
    <tableColumn id="180" xr3:uid="{30F41FB9-188F-471A-9A6D-DAAA43DCB9E7}" uniqueName="180" name="Uso di SGLT2i?" queryTableFieldId="180" dataDxfId="234"/>
    <tableColumn id="181" xr3:uid="{11844FFC-F674-43D1-96C9-6CD94A4E87CE}" uniqueName="181" name="Data inserimento:_22" queryTableFieldId="181" dataDxfId="233"/>
    <tableColumn id="182" xr3:uid="{DEBB5875-99D1-4256-B880-DC0F7B586849}" uniqueName="182" name="Inserire molecola SGLT2i [testo]:" queryTableFieldId="182" dataDxfId="232"/>
    <tableColumn id="183" xr3:uid="{1B3C5D54-E375-4C67-9560-F65D9E0BBE35}" uniqueName="183" name="Inserire dosaggio SGLT2i [mg/die]:" queryTableFieldId="183"/>
    <tableColumn id="184" xr3:uid="{886E4C35-0FBD-4C57-9A6D-130EF2413F7F}" uniqueName="184" name="Data interruzione:_23" queryTableFieldId="184" dataDxfId="231"/>
    <tableColumn id="185" xr3:uid="{8384C16A-31A2-40F3-BCA5-C859B8B702BD}" uniqueName="185" name="Causa interruzione:  _24" queryTableFieldId="185" dataDxfId="230"/>
    <tableColumn id="186" xr3:uid="{A8768AEF-0058-486C-BC8B-627441FC25DE}" uniqueName="186" name="Diuretico PO (choice=No)" queryTableFieldId="186" dataDxfId="229"/>
    <tableColumn id="187" xr3:uid="{C90E29F2-5E98-4025-8F41-0ECEA38BDFE7}" uniqueName="187" name="Diuretico PO (choice=Yes)" queryTableFieldId="187" dataDxfId="228"/>
    <tableColumn id="188" xr3:uid="{2D11875F-DDCF-4A74-867E-298EAE758178}" uniqueName="188" name="Diuretico e.v. (choice=No)" queryTableFieldId="188" dataDxfId="227"/>
    <tableColumn id="189" xr3:uid="{2C12E705-B192-49CC-B7F9-EDE5D1ECC5B6}" uniqueName="189" name="Diuretico e.v. (choice=Yes)" queryTableFieldId="189" dataDxfId="226"/>
    <tableColumn id="190" xr3:uid="{294F43A3-CF01-4C95-B6C6-CBA1CA15E19E}" uniqueName="190" name="Ivabradina (choice=No)" queryTableFieldId="190" dataDxfId="225"/>
    <tableColumn id="191" xr3:uid="{137CF975-4023-4E0B-8DEB-B00C4D567BC4}" uniqueName="191" name="Ivabradina (choice=Yes)" queryTableFieldId="191" dataDxfId="224"/>
    <tableColumn id="192" xr3:uid="{9D13F669-26C2-4FFC-A23E-D29ECAB09FAF}" uniqueName="192" name="Antiaritmico (choice=No)" queryTableFieldId="192" dataDxfId="223"/>
    <tableColumn id="193" xr3:uid="{429A10DF-85E9-4506-B67B-15E2C5AF2AAB}" uniqueName="193" name="Antiaritmico (choice=Yes)" queryTableFieldId="193" dataDxfId="222"/>
    <tableColumn id="194" xr3:uid="{EBC99C7F-20BE-4468-9CEE-70A35D4489AD}" uniqueName="194" name="Digitale (choice=No)" queryTableFieldId="194" dataDxfId="221"/>
    <tableColumn id="195" xr3:uid="{0644D9DE-6188-45A7-A71D-B04176AC6DFD}" uniqueName="195" name="Digitale (choice=Yes)" queryTableFieldId="195" dataDxfId="220"/>
    <tableColumn id="196" xr3:uid="{9BA8ED67-6DFB-418F-BE00-FFF4D56167D0}" uniqueName="196" name="GLP1-RA (choice=No)" queryTableFieldId="196" dataDxfId="219"/>
    <tableColumn id="197" xr3:uid="{86504BDE-65C8-45AE-9D80-C5852D32BD0F}" uniqueName="197" name="GLP1-RA (choice=Yes)" queryTableFieldId="197" dataDxfId="218"/>
    <tableColumn id="198" xr3:uid="{A4C68A82-C803-4276-A1D1-38A558B8ACE5}" uniqueName="198" name="Statina (choice=No)" queryTableFieldId="198" dataDxfId="217"/>
    <tableColumn id="199" xr3:uid="{EDED9447-2612-4835-8074-26FCD503DE5C}" uniqueName="199" name="Statina (choice=Yes)" queryTableFieldId="199" dataDxfId="216"/>
    <tableColumn id="200" xr3:uid="{2ADE4877-C1F1-4D43-AAB3-A0DA4B60D79C}" uniqueName="200" name="Ezetimibe (choice=No)" queryTableFieldId="200" dataDxfId="215"/>
    <tableColumn id="201" xr3:uid="{CDE6306A-710D-41A8-AB7A-D970E4896C6A}" uniqueName="201" name="Ezetimibe (choice=Yes)" queryTableFieldId="201" dataDxfId="214"/>
    <tableColumn id="202" xr3:uid="{7D94E6AD-D998-49FB-AC67-B0913F80B0FE}" uniqueName="202" name="Antiaggregante mono (choice=No)" queryTableFieldId="202" dataDxfId="213"/>
    <tableColumn id="203" xr3:uid="{9FF1A8E7-8F30-4900-AD76-80DE0CB0A3BB}" uniqueName="203" name="Antiaggregante mono (choice=Yes)" queryTableFieldId="203" dataDxfId="212"/>
    <tableColumn id="204" xr3:uid="{DEF59170-C2FC-42B7-A18C-499ABC3A2808}" uniqueName="204" name="DAPT (choice=No)" queryTableFieldId="204" dataDxfId="211"/>
    <tableColumn id="205" xr3:uid="{C34D77E8-3169-488B-9FF1-51533C14C33F}" uniqueName="205" name="DAPT (choice=Yes)" queryTableFieldId="205" dataDxfId="210"/>
    <tableColumn id="206" xr3:uid="{CB9003F9-27EE-4C9E-8C4A-ABCBB7727587}" uniqueName="206" name="anticoagulante (choice=No)" queryTableFieldId="206" dataDxfId="209"/>
    <tableColumn id="207" xr3:uid="{46F38F5A-43DF-418C-8E0B-F3B49DEFC543}" uniqueName="207" name="anticoagulante (choice=Yes)" queryTableFieldId="207" dataDxfId="208"/>
    <tableColumn id="208" xr3:uid="{4781B1A6-78CB-41E2-86C4-91DF4847545F}" uniqueName="208" name="PCSK9i (choice=No)" queryTableFieldId="208" dataDxfId="207"/>
    <tableColumn id="209" xr3:uid="{260424D9-DA4B-452B-B37F-96100DFB90EC}" uniqueName="209" name="PCSK9i (choice=Yes)" queryTableFieldId="209" dataDxfId="206"/>
    <tableColumn id="210" xr3:uid="{8B7FF5D8-B1E2-4E77-944A-7179892AECF7}" uniqueName="210" name="PUFA n-3 (choice=No)" queryTableFieldId="210" dataDxfId="205"/>
    <tableColumn id="211" xr3:uid="{7CBBDFC4-6037-4BF4-8893-41A22A5CC7AE}" uniqueName="211" name="PUFA n-3 (choice=Yes)" queryTableFieldId="211" dataDxfId="204"/>
    <tableColumn id="212" xr3:uid="{43A06BE9-562C-429C-9D61-6D4BEB2188F6}" uniqueName="212" name="Amine e.v. (choice=No)" queryTableFieldId="212" dataDxfId="203"/>
    <tableColumn id="213" xr3:uid="{86B3896A-FB22-4D0F-8355-5E0DA2B7E24E}" uniqueName="213" name="Amine e.v. (choice=Yes)" queryTableFieldId="213" dataDxfId="202"/>
    <tableColumn id="214" xr3:uid="{E9FEADD2-574B-495C-A54D-B14E0DF8D2FC}" uniqueName="214" name="Vasodilatatore e.v. (choice=No)" queryTableFieldId="214" dataDxfId="201"/>
    <tableColumn id="215" xr3:uid="{D6F8BBCA-5B97-4BE6-AFF9-3E0D74642BD4}" uniqueName="215" name="Vasodilatatore e.v. (choice=Yes)" queryTableFieldId="215" dataDxfId="200"/>
    <tableColumn id="216" xr3:uid="{309765D7-BB23-4A05-BF98-0270447AC7BE}" uniqueName="216" name="Correzione marziale per os. (choice=No)" queryTableFieldId="216" dataDxfId="199"/>
    <tableColumn id="217" xr3:uid="{247E7DF8-E12E-4C12-985E-E05DF53BC9D7}" uniqueName="217" name="Correzione marziale per os. (choice=Yes)" queryTableFieldId="217" dataDxfId="198"/>
    <tableColumn id="218" xr3:uid="{E14D375A-8A05-4F58-89ED-99F54C0D5722}" uniqueName="218" name="Inserire molecola Diuretico [testo]:" queryTableFieldId="218" dataDxfId="197"/>
    <tableColumn id="219" xr3:uid="{46A91EDE-6C5F-4D14-8861-FA221408AA5B}" uniqueName="219" name="Inserire dosaggio Diuretico [mg/die]:" queryTableFieldId="219"/>
    <tableColumn id="220" xr3:uid="{E0E33838-3CA4-49AB-B362-E5B2B63C2A97}" uniqueName="220" name="Inserire dosaggio Ivabradina [mg/die]:" queryTableFieldId="220"/>
    <tableColumn id="221" xr3:uid="{A24918AE-546A-4B9A-BDA0-49F89E522723}" uniqueName="221" name="Inserire molecola Digitale [testo]:" queryTableFieldId="221" dataDxfId="196"/>
    <tableColumn id="222" xr3:uid="{92E73E2C-82CB-4174-8EC1-190B874CD0CE}" uniqueName="222" name="Inserire dosaggio Digitale [mg/die]:" queryTableFieldId="222"/>
    <tableColumn id="223" xr3:uid="{D9204AD6-AA10-46E3-8046-6686DAF9D2A7}" uniqueName="223" name="Ipotensione (choice=No)" queryTableFieldId="223" dataDxfId="195"/>
    <tableColumn id="224" xr3:uid="{4B6A4399-3B55-4B0B-9BF2-9BF3C2820D6E}" uniqueName="224" name="Ipotensione (choice=Si)" queryTableFieldId="224" dataDxfId="194"/>
    <tableColumn id="225" xr3:uid="{EAB84EE0-DE03-4FEA-83E4-F500CF012066}" uniqueName="225" name="Angioedema (choice=No)" queryTableFieldId="225" dataDxfId="193"/>
    <tableColumn id="226" xr3:uid="{CA20F579-EA1E-4E7C-92FF-D55C223B7804}" uniqueName="226" name="Angioedema (choice=Si)" queryTableFieldId="226" dataDxfId="192"/>
    <tableColumn id="227" xr3:uid="{C6E8ED9C-B984-45B0-9736-5BD3634FFC98}" uniqueName="227" name="Iperkalemia (choice=No)" queryTableFieldId="227" dataDxfId="191"/>
    <tableColumn id="228" xr3:uid="{0D90CD61-ECA8-436F-80F9-74B6BA8901AD}" uniqueName="228" name="Iperkalemia (choice=Si)" queryTableFieldId="228" dataDxfId="190"/>
    <tableColumn id="229" xr3:uid="{78B92254-3B8A-4D06-B4BF-FD292B85911B}" uniqueName="229" name="Chetoacidosi (choice=No)" queryTableFieldId="229" dataDxfId="189"/>
    <tableColumn id="230" xr3:uid="{C79A00FB-D1A2-42DE-9C37-60DDC120BFDF}" uniqueName="230" name="Chetoacidosi (choice=Si)" queryTableFieldId="230" dataDxfId="188"/>
    <tableColumn id="231" xr3:uid="{B55905EB-9E83-4DBA-A695-27E275B7387E}" uniqueName="231" name="Infezioni fungine genitourinarie (choice=No)" queryTableFieldId="231" dataDxfId="187"/>
    <tableColumn id="232" xr3:uid="{18B4B2FB-513A-4BA0-B66A-6608D6330166}" uniqueName="232" name="Infezioni fungine genitourinarie (choice=Si)" queryTableFieldId="232" dataDxfId="186"/>
    <tableColumn id="233" xr3:uid="{2C7DFE31-A285-4ADC-A95F-B448A000DB81}" uniqueName="233" name="altro (choice=No)" queryTableFieldId="233" dataDxfId="185"/>
    <tableColumn id="234" xr3:uid="{4BC3E57B-CE7C-42B8-A35D-77DE4EBCC61E}" uniqueName="234" name="altro (choice=Si)" queryTableFieldId="234" dataDxfId="184"/>
    <tableColumn id="235" xr3:uid="{374EF3D5-EB76-422D-8734-256E5EB7798E}" uniqueName="235" name="Complete?" queryTableFieldId="235" dataDxfId="183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D0B643BB-9A87-4750-B22B-7B4832A23DFD}" name="Table53" displayName="Table53" ref="A1:D124" totalsRowShown="0">
  <autoFilter ref="A1:D124" xr:uid="{D0B643BB-9A87-4750-B22B-7B4832A23DFD}"/>
  <tableColumns count="4">
    <tableColumn id="1" xr3:uid="{F0E166BA-79AD-4458-8E6B-84EE8A68358C}" name="ID"/>
    <tableColumn id="2" xr3:uid="{A455A992-85D0-40B5-8419-3917CD066659}" name="Data fine riabilitazione" dataDxfId="182">
      <calculatedColumnFormula>IF(PROMETEO_DimissioneSamuele_DATA_LABELS_2024_06_25_0749[[#This Row],[Inserire data fine percorso riabilitativo:]]="",NA(),PROMETEO_DimissioneSamuele_DATA_LABELS_2024_06_25_0749[[#This Row],[Inserire data fine percorso riabilitativo:]])</calculatedColumnFormula>
    </tableColumn>
    <tableColumn id="3" xr3:uid="{8DB19860-F855-46B1-946A-18177BEE898C}" name="Durata">
      <calculatedColumnFormula>Table53[[#This Row],[Data fine riabilitazione]]-Table54[[#This Row],[Data inizio riabilitazione]]</calculatedColumnFormula>
    </tableColumn>
    <tableColumn id="4" xr3:uid="{A87E76AF-065F-469F-9DAF-AB0D0F19D590}" name="Media" dataDxfId="181">
      <calculatedColumnFormula array="1">AVERAGE(IF(ISNUMBER(Table53[Durata]),Table53[Durata]))</calculatedColumnFormula>
    </tableColumn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3209D6A6-7FE2-4D55-A4DD-028F4EFB95A3}" name="Table59" displayName="Table59" ref="F1:F124" totalsRowShown="0">
  <autoFilter ref="F1:F124" xr:uid="{3209D6A6-7FE2-4D55-A4DD-028F4EFB95A3}"/>
  <tableColumns count="1">
    <tableColumn id="1" xr3:uid="{1002BFA2-CF2C-435D-A3E7-B027F8990B6C}" name="Durata">
      <calculatedColumnFormula>IF(ISNUMBER(Table53[[#This Row],[Durata]]),Table53[[#This Row],[Durata]],"")</calculatedColumnFormula>
    </tableColumn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294EFB6B-98EF-4C48-8B86-175FAECBDD50}" name="Table60" displayName="Table60" ref="H1:H2" totalsRowShown="0" dataDxfId="180">
  <autoFilter ref="H1:H2" xr:uid="{294EFB6B-98EF-4C48-8B86-175FAECBDD50}"/>
  <tableColumns count="1">
    <tableColumn id="1" xr3:uid="{D8631A46-AD68-47B4-B9F8-2044C4C5CD70}" name="StDev" dataDxfId="179">
      <calculatedColumnFormula>_xlfn.STDEV.P(Table59[Durata])</calculatedColumnFormula>
    </tableColumn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B25040CE-3CFE-41A1-B6E5-BF81CFE52DAE}" name="Table55" displayName="Table55" ref="A1:E124" totalsRowShown="0">
  <autoFilter ref="A1:E124" xr:uid="{B25040CE-3CFE-41A1-B6E5-BF81CFE52DAE}"/>
  <tableColumns count="5">
    <tableColumn id="1" xr3:uid="{36931133-FBF3-422E-909E-1B83813EAE73}" name="ID">
      <calculatedColumnFormula>PROMETEO_DimissioneSamuele_DATA_LABELS_2024_06_25_0749[[#This Row],[Record ID]]</calculatedColumnFormula>
    </tableColumn>
    <tableColumn id="2" xr3:uid="{4166F529-5744-454D-BAFE-A5F513669146}" name="Programma completato">
      <calculatedColumnFormula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calculatedColumnFormula>
    </tableColumn>
    <tableColumn id="3" xr3:uid="{82B2C2A0-8995-4134-BB75-D7178851C7E3}" name="Trasferimento in acuto per complicanze">
      <calculatedColumnFormula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calculatedColumnFormula>
    </tableColumn>
    <tableColumn id="4" xr3:uid="{605309CE-FB4B-4571-9533-9603CEC4038E}" name="Interruzione volontaria">
      <calculatedColumnFormula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calculatedColumnFormula>
    </tableColumn>
    <tableColumn id="5" xr3:uid="{E128182B-5CF1-4FE3-8430-DD59DF28403B}" name="Decesso">
      <calculatedColumnFormula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calculatedColumnFormula>
    </tableColumn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A304E48-75CF-4A89-8C7C-E7C2EC2A8D1C}" name="Table57" displayName="Table57" ref="G1:I6" totalsRowShown="0">
  <autoFilter ref="G1:I6" xr:uid="{BA304E48-75CF-4A89-8C7C-E7C2EC2A8D1C}"/>
  <tableColumns count="3">
    <tableColumn id="1" xr3:uid="{DEA65DD4-A32D-4932-A40B-6367DFB4E802}" name="Risposta"/>
    <tableColumn id="2" xr3:uid="{80311965-BC1E-418A-8613-586731CDF4E0}" name="Totale"/>
    <tableColumn id="3" xr3:uid="{74854434-53B4-4FB9-B326-01D15F6BBC0B}" name="Totale %" dataCellStyle="Per cent">
      <calculatedColumnFormula>Table57[[#This Row],[Totale]]/$H$6</calculatedColumnFormula>
    </tableColumn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68CB576-3C93-4F79-962E-C5585B1EB26D}" name="Table50" displayName="Table50" ref="A1:F124" totalsRowShown="0" headerRowDxfId="178" dataDxfId="177">
  <autoFilter ref="A1:F124" xr:uid="{768CB576-3C93-4F79-962E-C5585B1EB26D}"/>
  <tableColumns count="6">
    <tableColumn id="1" xr3:uid="{1BB59E11-62E6-4403-AF6B-B65D7D80FAF3}" name="ID" dataDxfId="176"/>
    <tableColumn id="2" xr3:uid="{B60FE9A1-12B4-4896-B4F3-81787B42C1DD}" name="Classe NYHA ammissione:" dataDxfId="175">
      <calculatedColumnFormula>IF(PROMETEO_Ammissione_Samuele[[#This Row],[Classe NYHA:]]="",NA(),PROMETEO_Ammissione_Samuele[[#This Row],[Classe NYHA:]])</calculatedColumnFormula>
    </tableColumn>
    <tableColumn id="3" xr3:uid="{D3B1E49D-1F00-4D53-A96E-48BC17CC6E22}" name="Classe NYHA ammissione" dataDxfId="174">
      <calculatedColumnFormula>IF(Table50[[#This Row],[Classe NYHA ammissione:]]="I",1,IF(Table50[[#This Row],[Classe NYHA ammissione:]]="II",2,IF(Table50[[#This Row],[Classe NYHA ammissione:]]="III",3,IF(Table50[[#This Row],[Classe NYHA ammissione:]]="IV",4))))</calculatedColumnFormula>
    </tableColumn>
    <tableColumn id="4" xr3:uid="{916BCEB9-8CFD-4E4F-91F4-F8F33F794EBD}" name="Classe NYHA dimissione:" dataDxfId="173">
      <calculatedColumnFormula>IF(PROMETEO_DimissioneSamuele_DATA_LABELS_2024_06_25_0749[[#This Row],[Classe NYHA:]]="",NA(),PROMETEO_DimissioneSamuele_DATA_LABELS_2024_06_25_0749[[#This Row],[Classe NYHA:]])</calculatedColumnFormula>
    </tableColumn>
    <tableColumn id="5" xr3:uid="{D0EE0EEC-DB3A-49F3-AA2F-B040DD4041A9}" name="Classe NYHA dimissione" dataDxfId="172">
      <calculatedColumnFormula>IF(Table50[[#This Row],[Classe NYHA dimissione:]]="I",1,IF(Table50[[#This Row],[Classe NYHA dimissione:]]="II",2,IF(Table50[[#This Row],[Classe NYHA dimissione:]]="III",3,IF(Table50[[#This Row],[Classe NYHA dimissione:]]="IV",4))))</calculatedColumnFormula>
    </tableColumn>
    <tableColumn id="6" xr3:uid="{333B2362-5315-44B3-8476-4449E75777D0}" name="Variazione" dataDxfId="171">
      <calculatedColumnFormula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calculatedColumnFormula>
    </tableColumn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37F6DFD-8203-46C2-8C91-4C09A53D97A1}" name="Table58" displayName="Table58" ref="H1:J6" totalsRowShown="0" headerRowDxfId="170">
  <autoFilter ref="H1:J6" xr:uid="{737F6DFD-8203-46C2-8C91-4C09A53D97A1}"/>
  <tableColumns count="3">
    <tableColumn id="1" xr3:uid="{8C78A250-E546-4C88-91F7-9EB03BD26D2C}" name="Variazione" dataDxfId="169"/>
    <tableColumn id="2" xr3:uid="{AB3F0839-E71F-4925-B858-CD2834A2042F}" name="Totale" dataDxfId="168"/>
    <tableColumn id="3" xr3:uid="{BAF5EAEA-810C-4343-9A28-2FD0558C5878}" name="Totale %" dataCellStyle="Per cent">
      <calculatedColumnFormula>Table58[[#This Row],[Totale]]/$I$6</calculatedColumnFormula>
    </tableColumn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C30604BB-8283-4E4C-9962-6090E99B6D99}" name="PROMETEO_Dimissione_Teleriabilitazione_Samuele" displayName="PROMETEO_Dimissione_Teleriabilitazione_Samuele" ref="A1:GK124" tableType="queryTable" totalsRowShown="0">
  <autoFilter ref="A1:GK124" xr:uid="{C30604BB-8283-4E4C-9962-6090E99B6D99}"/>
  <tableColumns count="193">
    <tableColumn id="1" xr3:uid="{BCAFB061-CFEC-4E16-840E-9C6AE025D8D6}" uniqueName="1" name="Record ID" queryTableFieldId="1"/>
    <tableColumn id="2" xr3:uid="{B80BF783-362D-4D92-980C-36F34855B348}" uniqueName="2" name="Event Name" queryTableFieldId="2" dataDxfId="167"/>
    <tableColumn id="3" xr3:uid="{5DB442F1-AAC7-40B1-ACF4-C33084C7CA8C}" uniqueName="3" name="Avvio del percorso di teleriabilitazione" queryTableFieldId="3" dataDxfId="166"/>
    <tableColumn id="4" xr3:uid="{9AC15541-9181-44E9-ADE3-80EAD8CAA587}" uniqueName="4" name="Motivo del mancato avvio" queryTableFieldId="4" dataDxfId="165"/>
    <tableColumn id="5" xr3:uid="{991E015C-A0DF-46C1-B3A8-C747CBE28A9E}" uniqueName="5" name="Motivo del mancato avvio: Altro - Specificare" queryTableFieldId="5" dataDxfId="164"/>
    <tableColumn id="6" xr3:uid="{F3723737-D1A8-4F05-A140-79C082745162}" uniqueName="6" name="Inserire data inizio percorso teleriabilitativo:" queryTableFieldId="6" dataDxfId="163"/>
    <tableColumn id="7" xr3:uid="{612B7D57-70F2-4697-86E7-5127B13A5056}" uniqueName="7" name="Accesso diretto da degenza riabilitativa" queryTableFieldId="7" dataDxfId="162"/>
    <tableColumn id="8" xr3:uid="{9FB7D9D7-6C5E-4ED9-92B6-48300EEBFB3B}" uniqueName="8" name="Provenienza da:" queryTableFieldId="8" dataDxfId="161"/>
    <tableColumn id="9" xr3:uid="{878983D9-FA01-422B-877F-1FC98B1A31EF}" uniqueName="9" name="Inserire data termine percorso teleriabilitativo:" queryTableFieldId="9" dataDxfId="160"/>
    <tableColumn id="10" xr3:uid="{CC57380F-CF26-4972-9ABE-6A276FD17AA7}" uniqueName="10" name="Durata teleriabilitazione    Attenzione, campo autocompilato." queryTableFieldId="10"/>
    <tableColumn id="11" xr3:uid="{A96FB0DF-3E4F-4D5B-913A-5D2B4108480F}" uniqueName="11" name="Inserire motivo termine teleriabilitazione:" queryTableFieldId="11" dataDxfId="159"/>
    <tableColumn id="12" xr3:uid="{EE0EE213-6CF5-4349-9150-92754D39A534}" uniqueName="12" name="Descrizione evento determinante interruzione (campo libero):" queryTableFieldId="12" dataDxfId="158"/>
    <tableColumn id="13" xr3:uid="{734CDC41-1CBE-4752-90C4-65865C30F0B8}" uniqueName="13" name="Inserire numero di sedute sincrone prescritte:" queryTableFieldId="13"/>
    <tableColumn id="14" xr3:uid="{0EDE6EB4-57A4-433E-B209-F8FF465FBC64}" uniqueName="14" name="Inserire numero di sedute sincrone effettuate:" queryTableFieldId="14"/>
    <tableColumn id="15" xr3:uid="{FDAE06F7-1C6E-4CA1-BD74-8F16E586D912}" uniqueName="15" name="Inserire numero di sedute asincrone prescritte:" queryTableFieldId="15"/>
    <tableColumn id="16" xr3:uid="{DDEC766E-6AA6-4F5C-AA15-2FD2CD7F6638}" uniqueName="16" name="Inserire numero di sedute asincrone effettuate:" queryTableFieldId="16"/>
    <tableColumn id="17" xr3:uid="{5B92AEBA-A767-4215-9AAD-9D868289C5DB}" uniqueName="17" name="Classe NYHA:" queryTableFieldId="17" dataDxfId="157"/>
    <tableColumn id="18" xr3:uid="{BB7A80D6-3F35-4507-95E1-D589F0CA6AA7}" uniqueName="18" name="ECT (choice=No)" queryTableFieldId="18" dataDxfId="156"/>
    <tableColumn id="19" xr3:uid="{483B4A98-9399-4E93-BF10-CCA2399EFA31}" uniqueName="19" name="ECT (choice=Yes)" queryTableFieldId="19" dataDxfId="155"/>
    <tableColumn id="20" xr3:uid="{5E8C3CC6-FD69-4287-972D-B4F36FBFA81B}" uniqueName="20" name="HIIT (choice=No)" queryTableFieldId="20" dataDxfId="154"/>
    <tableColumn id="21" xr3:uid="{2A9E83ED-DDBB-46B5-8A04-9E097C142094}" uniqueName="21" name="HIIT (choice=Yes)" queryTableFieldId="21" dataDxfId="153"/>
    <tableColumn id="22" xr3:uid="{368F1190-69E0-4E43-B2A3-B1B07EE8F45F}" uniqueName="22" name="MIIT (choice=No)" queryTableFieldId="22" dataDxfId="152"/>
    <tableColumn id="23" xr3:uid="{C3293A8F-E114-4BBC-A3EE-7BE04B0D4ED4}" uniqueName="23" name="MIIT (choice=Yes)" queryTableFieldId="23" dataDxfId="151"/>
    <tableColumn id="24" xr3:uid="{B3A72A60-D530-4528-BBCF-D605FB7C540B}" uniqueName="24" name="RT (choice=No)" queryTableFieldId="24" dataDxfId="150"/>
    <tableColumn id="25" xr3:uid="{78E529BA-F32A-405A-B888-7BA80AF59431}" uniqueName="25" name="RT (choice=Yes)" queryTableFieldId="25" dataDxfId="149"/>
    <tableColumn id="26" xr3:uid="{B75369F8-0F56-43E8-8063-567B10349510}" uniqueName="26" name="Complementare (choice=No)" queryTableFieldId="26" dataDxfId="148"/>
    <tableColumn id="27" xr3:uid="{F6FA6763-DD4B-4879-9172-11EDE8865415}" uniqueName="27" name="Complementare (choice=Yes)" queryTableFieldId="27" dataDxfId="147"/>
    <tableColumn id="28" xr3:uid="{72FA7E1C-0465-4E06-934E-F584EB59E7B9}" uniqueName="28" name="IMT (choice=No)" queryTableFieldId="28" dataDxfId="146"/>
    <tableColumn id="29" xr3:uid="{039ED6D8-76DB-403F-BFE3-A0044FABDECE}" uniqueName="29" name="IMT (choice=Yes)" queryTableFieldId="29" dataDxfId="145"/>
    <tableColumn id="30" xr3:uid="{97847995-85AC-4908-9664-324E3FEC27B2}" uniqueName="30" name="Inserire intensità training aerobico" queryTableFieldId="30" dataDxfId="144"/>
    <tableColumn id="31" xr3:uid="{75B3A33C-8F21-423F-8A63-8992B4A451B0}" uniqueName="31" name="Indicare intensità training di forza ottimizzata secondo %1-RM:" queryTableFieldId="31" dataDxfId="143"/>
    <tableColumn id="32" xr3:uid="{4C1F6A66-61C4-4CA5-868C-CA9235427E53}" uniqueName="32" name="Indicare intensità training di forza OMNI-RES:" queryTableFieldId="32"/>
    <tableColumn id="33" xr3:uid="{9870CCCA-3DAB-4A01-8C17-668807F4BF8D}" uniqueName="33" name="Inserire FEVS:  " queryTableFieldId="33"/>
    <tableColumn id="34" xr3:uid="{D9145AD1-613B-4951-A69E-18952ADD2BD7}" uniqueName="34" name="Inserire E/e:  " queryTableFieldId="34"/>
    <tableColumn id="35" xr3:uid="{E0C2CF39-60B0-4D21-B872-8DD742EA9CFE}" uniqueName="35" name="Inserire grado IM:  " queryTableFieldId="35" dataDxfId="142"/>
    <tableColumn id="36" xr3:uid="{C8A6E3AA-BF73-4F0C-9702-34906F519691}" uniqueName="36" name="Inserire PAP (comprensivo di PAD):  " queryTableFieldId="36"/>
    <tableColumn id="37" xr3:uid="{6EA7E9F1-9D63-46B2-AC26-D8257063654D}" uniqueName="37" name="Inserire VCI:    " queryTableFieldId="37" dataDxfId="141"/>
    <tableColumn id="38" xr3:uid="{BB940E6D-0DAD-4133-8C56-0498D8E21B26}" uniqueName="38" name="Inserire VO2p:  " queryTableFieldId="38"/>
    <tableColumn id="39" xr3:uid="{38F66537-E95F-494E-B6AA-0E3DF8718F31}" uniqueName="39" name="Inserire VO2 picco (%):  " queryTableFieldId="39"/>
    <tableColumn id="40" xr3:uid="{FF9276C9-2DED-4489-9B5A-5EEFBA670E73}" uniqueName="40" name="Inserire RQ picco:  " queryTableFieldId="40"/>
    <tableColumn id="41" xr3:uid="{C4BED7F9-E9FF-4191-9561-017FE9A5EC60}" uniqueName="41" name="Inserire VO2 a VT1 (se VT1 è stato raggiunto):  " queryTableFieldId="41"/>
    <tableColumn id="42" xr3:uid="{138C9DBF-2D00-4FF9-AD08-6876B489529E}" uniqueName="42" name="Inserire VO2 a VT2 (se VT2 è stato raggiunto):  " queryTableFieldId="42"/>
    <tableColumn id="43" xr3:uid="{B524788E-7112-4797-96E8-C37EA6F13955}" uniqueName="43" name="Inserire W picco:  " queryTableFieldId="43"/>
    <tableColumn id="44" xr3:uid="{11ED7D3E-68ED-449F-A736-4E294B6F87EF}" uniqueName="44" name="Inserire Fc picco:  " queryTableFieldId="44"/>
    <tableColumn id="45" xr3:uid="{1871D2DD-0C76-487C-8943-05672E1D90C5}" uniqueName="45" name="Inserire VE/VCO2 slope:  " queryTableFieldId="45"/>
    <tableColumn id="46" xr3:uid="{9FAF1A84-ACB2-4E84-B7EC-03D44DB5583F}" uniqueName="46" name="Inserire VE/VCO2 slope dopo soglia anaerobica:  " queryTableFieldId="46" dataDxfId="140"/>
    <tableColumn id="47" xr3:uid="{34FAB4BF-0853-40C2-8DF6-08B123F088A4}" uniqueName="47" name="Inserire VO2/work:  " queryTableFieldId="47"/>
    <tableColumn id="48" xr3:uid="{DDB0731B-217B-43A6-9899-716B403D6C8B}" uniqueName="48" name="Presenza pattern oscillatorio?" queryTableFieldId="48" dataDxfId="139"/>
    <tableColumn id="49" xr3:uid="{4CAE9E5E-E38D-442A-8A18-5C22D896401C}" uniqueName="49" name="Presenza limitazione cardiogena?" queryTableFieldId="49" dataDxfId="138"/>
    <tableColumn id="50" xr3:uid="{3348A5C2-6B00-4469-8BFD-4BD59A76C860}" uniqueName="50" name="Presenza limitazione ventilatoria?" queryTableFieldId="50" dataDxfId="137"/>
    <tableColumn id="51" xr3:uid="{D062131F-CEB4-4136-BB48-1AB36B153FB5}" uniqueName="51" name="Presenza limitazione vascolare/polmonare?" queryTableFieldId="51" dataDxfId="136"/>
    <tableColumn id="52" xr3:uid="{5E84A318-1DBD-4098-8CD0-FF130769AFDF}" uniqueName="52" name="Presenza limitazione periferica?" queryTableFieldId="52" dataDxfId="135"/>
    <tableColumn id="53" xr3:uid="{F10EC581-A9B8-4E66-8E06-230675BD5F56}" uniqueName="53" name="Presenza sintomi durante la prova?" queryTableFieldId="53" dataDxfId="134"/>
    <tableColumn id="54" xr3:uid="{9BE18F07-EBD2-42DF-83BE-9ACDF378B8AF}" uniqueName="54" name="Presenza alterazioni ECG ischemiche?" queryTableFieldId="54" dataDxfId="133"/>
    <tableColumn id="55" xr3:uid="{9890D352-0297-4600-ACC3-453ECCB65CD2}" uniqueName="55" name="Presenza aritmie?" queryTableFieldId="55" dataDxfId="132"/>
    <tableColumn id="56" xr3:uid="{EC5E92C7-C2CD-4B70-906A-AEC7DA9593D7}" uniqueName="56" name="Presenza risposta ipertensiva?" queryTableFieldId="56" dataDxfId="131"/>
    <tableColumn id="57" xr3:uid="{237155FC-69A5-414F-97A0-7D929141C502}" uniqueName="57" name="Perdita di peso?" queryTableFieldId="57" dataDxfId="130"/>
    <tableColumn id="58" xr3:uid="{647DF733-F915-4654-A273-55D78E857771}" uniqueName="58" name="Storia di cadute?" queryTableFieldId="58" dataDxfId="129"/>
    <tableColumn id="59" xr3:uid="{D3B14500-ED19-41F8-9536-EB9B8922A856}" uniqueName="59" name="Riduzione di ADL?" queryTableFieldId="59" dataDxfId="128"/>
    <tableColumn id="60" xr3:uid="{2032213C-A300-46CD-B83C-D973DD805C6E}" uniqueName="60" name="Alterazione equilibri?" queryTableFieldId="60" dataDxfId="127"/>
    <tableColumn id="61" xr3:uid="{43B0569A-E485-4D9D-95E0-337857693811}" uniqueName="61" name="Disturbi cognitivi/demenza/depressione?" queryTableFieldId="61" dataDxfId="126"/>
    <tableColumn id="62" xr3:uid="{E439A795-FB6E-4DCA-8BD7-D294591EFEBD}" uniqueName="62" name="Vive solo/no supporto sociale/istituzionalizzazione?  " queryTableFieldId="62" dataDxfId="125"/>
    <tableColumn id="63" xr3:uid="{3C7C9907-4C94-479C-81D6-FDC2DB09DDB5}" uniqueName="63" name="Inserire W picco:  _1" queryTableFieldId="63" dataDxfId="124"/>
    <tableColumn id="64" xr3:uid="{B8F0CAED-3EDB-4DE3-91B0-BAA7F083F472}" uniqueName="64" name="Inserire Fc picco:  _2" queryTableFieldId="64" dataDxfId="123"/>
    <tableColumn id="65" xr3:uid="{8BD4B923-11D4-4503-B585-7204674F8ABA}" uniqueName="65" name="Presenza sintomi durante la prova?_3" queryTableFieldId="65" dataDxfId="122"/>
    <tableColumn id="66" xr3:uid="{BD601335-6C8C-4CA9-8AFA-824095827287}" uniqueName="66" name="Presenza alterazioni ECG ischemiche?_4" queryTableFieldId="66" dataDxfId="121"/>
    <tableColumn id="67" xr3:uid="{D3C9AF49-AA89-4E9B-9BD7-F1C8167A5C1C}" uniqueName="67" name="Presenza aritmie?_5" queryTableFieldId="67" dataDxfId="120"/>
    <tableColumn id="68" xr3:uid="{0E90EE52-AC1C-4E87-A398-0542043ECF18}" uniqueName="68" name="Presenza risposta ipertensiva?_6" queryTableFieldId="68" dataDxfId="119"/>
    <tableColumn id="69" xr3:uid="{BA89FA5E-3827-420D-A736-E9E63D5DEC6B}" uniqueName="69" name="Modalità di svolgimento" queryTableFieldId="69" dataDxfId="118"/>
    <tableColumn id="70" xr3:uid="{835B2F85-CAD8-43C4-A2DA-6E198EF08B3F}" uniqueName="70" name="Inserire RQ max:" queryTableFieldId="70" dataDxfId="117"/>
    <tableColumn id="71" xr3:uid="{D09202B7-2800-4CF2-89C6-811CF29A7EAA}" uniqueName="71" name="Inserire VO2 max:" queryTableFieldId="71" dataDxfId="116"/>
    <tableColumn id="72" xr3:uid="{569507FE-BC6C-4869-A356-2428141A560F}" uniqueName="72" name="Inserire W picco:" queryTableFieldId="72" dataDxfId="115"/>
    <tableColumn id="73" xr3:uid="{65856979-A6F0-475C-B862-D8E6F3A0D70C}" uniqueName="73" name="Inserire Fc max:" queryTableFieldId="73" dataDxfId="114"/>
    <tableColumn id="74" xr3:uid="{6092BD18-DA45-41BA-9571-63EDEB11D059}" uniqueName="74" name="Inserire VE/VCO2 slope:" queryTableFieldId="74" dataDxfId="113"/>
    <tableColumn id="75" xr3:uid="{998FBA85-81C8-41AF-A548-2F43C796CF46}" uniqueName="75" name="Inserire VE/VCO2 slope dopo soglia anaerobica:" queryTableFieldId="75" dataDxfId="112"/>
    <tableColumn id="76" xr3:uid="{5258DA9A-A9C4-4D6B-86CA-F9033C3F9401}" uniqueName="76" name="Inserire VO2 a VT1 (se VT1 è stato raggiunto):  _7" queryTableFieldId="76" dataDxfId="111"/>
    <tableColumn id="77" xr3:uid="{6C161487-06E6-4F5C-A221-37186457960B}" uniqueName="77" name="Inserire punteggio 30STS (30-s sit-to-stand) test:" queryTableFieldId="77" dataDxfId="110"/>
    <tableColumn id="78" xr3:uid="{52C9B452-045C-4FD6-B535-3635FAF5D346}" uniqueName="78" name="Inserire distanza percorsa [m]:" queryTableFieldId="78" dataDxfId="109"/>
    <tableColumn id="79" xr3:uid="{802613C6-01B3-4CF2-8DCB-6A14147C5B06}" uniqueName="79" name="Inserire distanza percorsa (% pred):" queryTableFieldId="79" dataDxfId="108"/>
    <tableColumn id="80" xr3:uid="{1BF86DA6-2E9B-415D-BBD0-B5F50D011D91}" uniqueName="80" name="Inserire Fc max:_8" queryTableFieldId="80" dataDxfId="107"/>
    <tableColumn id="81" xr3:uid="{C67EB19C-CFAC-402A-BD25-3DC8A4B75F0E}" uniqueName="81" name="Inserire BORG CR-10 max:" queryTableFieldId="81" dataDxfId="106"/>
    <tableColumn id="82" xr3:uid="{3AA50420-70CF-4E18-B248-4384757C27AB}" uniqueName="82" name="Inserire SaO2 minima:" queryTableFieldId="82" dataDxfId="105"/>
    <tableColumn id="83" xr3:uid="{CA54C3B9-F338-4904-B30A-3946FA70D876}" uniqueName="83" name="Uso di ausilio" queryTableFieldId="83" dataDxfId="104"/>
    <tableColumn id="84" xr3:uid="{C7193499-D7F7-417C-85BA-A2FBDC6FD562}" uniqueName="84" name="Inserire punteggio SPPB:" queryTableFieldId="84" dataDxfId="103"/>
    <tableColumn id="85" xr3:uid="{CE05273E-E9F6-4BE4-8909-330A5EBA0508}" uniqueName="85" name="Inserire MIP:" queryTableFieldId="85" dataDxfId="102"/>
    <tableColumn id="86" xr3:uid="{63CF94EC-00D2-45D4-9EAC-82904B61D85C}" uniqueName="86" name="Inserire MEP:" queryTableFieldId="86" dataDxfId="101"/>
    <tableColumn id="87" xr3:uid="{499FE373-0DA8-4040-8AD5-96919E3422BC}" uniqueName="87" name="1) Mi sento agitato e teso" queryTableFieldId="87" dataDxfId="100"/>
    <tableColumn id="88" xr3:uid="{B55AA48E-08C9-4549-B059-084EFBD94AC2}" uniqueName="88" name="2) Le cose che un tempo mi piacevano, ora mi piacciono" queryTableFieldId="88" dataDxfId="99"/>
    <tableColumn id="89" xr3:uid="{D16783B6-A722-4904-AEC4-4A96B4185B48}" uniqueName="89" name="3) Provo un sentimento di apprensione, come se dovesse succedere qualcosa di terribile" queryTableFieldId="89" dataDxfId="98"/>
    <tableColumn id="90" xr3:uid="{64B3345E-6BA9-44AE-9AF5-68EF755CFE5A}" uniqueName="90" name="4) Riesco a ridere e vedere il lato divertente delle cose" queryTableFieldId="90" dataDxfId="97"/>
    <tableColumn id="91" xr3:uid="{76E76849-AC06-4BD4-9B6F-B4FB063C4FAE}" uniqueName="91" name="5) Mi passano per la mente pensieri preoccupanti" queryTableFieldId="91" dataDxfId="96"/>
    <tableColumn id="92" xr3:uid="{8729F966-0659-48E2-A124-A13195FF3642}" uniqueName="92" name="6) Mi sento di buon umore" queryTableFieldId="92" dataDxfId="95"/>
    <tableColumn id="93" xr3:uid="{EFF80E46-40F2-408F-A588-EFA9AB058D7E}" uniqueName="93" name="7) Riesco a sedermi e a rilassarmi" queryTableFieldId="93" dataDxfId="94"/>
    <tableColumn id="94" xr3:uid="{5E4BDAAF-4F28-4021-AE82-560074911A3A}" uniqueName="94" name="8) Mi sento rallentato" queryTableFieldId="94" dataDxfId="93"/>
    <tableColumn id="95" xr3:uid="{7C3E3F51-B2A6-4A38-B021-40BA917EF98F}" uniqueName="95" name="9) Provo un sentimento simile alla paura, come un senso di tensione allo stomaco" queryTableFieldId="95" dataDxfId="92"/>
    <tableColumn id="96" xr3:uid="{DDD5D942-8738-4F55-97E5-BA4C11686CA4}" uniqueName="96" name="10) Non curo più il mio aspetto fisico" queryTableFieldId="96" dataDxfId="91"/>
    <tableColumn id="97" xr3:uid="{43802CFC-61E4-4BAE-9317-47CB64CA0D1B}" uniqueName="97" name="11) Mi sento irrequieto e incapace di stare fermo" queryTableFieldId="97" dataDxfId="90"/>
    <tableColumn id="98" xr3:uid="{0EE31A58-DDC9-42B0-8063-1F22EDCA6DEC}" uniqueName="98" name="12) Pregusto con piacere le cose" queryTableFieldId="98" dataDxfId="89"/>
    <tableColumn id="99" xr3:uid="{10D63663-6A05-4364-8C66-22126B414C67}" uniqueName="99" name="13) Provo delle sensazioni improvvise di panico" queryTableFieldId="99" dataDxfId="88"/>
    <tableColumn id="100" xr3:uid="{81955D6A-8A2E-4F41-9BDB-34328EA17966}" uniqueName="100" name="14) Provo piacere leggendo un libro, oppure seguendo una trasmissione alla radio o alla TV" queryTableFieldId="100" dataDxfId="87"/>
    <tableColumn id="101" xr3:uid="{F7E56677-EC98-455B-9D91-7E75F86D4B0C}" uniqueName="101" name="Totale HADS-ansia calcolato    Attenzione: NON compilare questo campo, verrà calcolato automaticamente" queryTableFieldId="101" dataDxfId="86"/>
    <tableColumn id="102" xr3:uid="{B58F4538-8A9F-47B9-9AFD-925CCD02EA15}" uniqueName="102" name="Livello corrispondente HADS ansia    1. Caso normale  2. Caso lieve  3. Caso moderato  4, Caso grave    Attenzione: NON compilare questo campo, verrà calcolato automaticamente" queryTableFieldId="102" dataDxfId="85"/>
    <tableColumn id="103" xr3:uid="{02D06A11-56C4-444C-8371-6D2B6C40881D}" uniqueName="103" name="Totale HADS-depressione calcolato    Attenzione: NON compilare questo campo, verrà calcolato automaticamente" queryTableFieldId="103" dataDxfId="84"/>
    <tableColumn id="104" xr3:uid="{4194FEAE-7E92-4336-9A2F-50F0AFC78631}" uniqueName="104" name="Livello corrispondente HADS depressione    1. Normale  2. Disturbo lieve  3. Disturbo moderato  4. Disturbo grave    Attenzione: NON compilare questo campo, verrà calcolato automaticamente" queryTableFieldId="104" dataDxfId="83"/>
    <tableColumn id="105" xr3:uid="{56A34BDC-659A-43DF-AF36-0368862AF25F}" uniqueName="105" name="Inserire punteggio Barthel:" queryTableFieldId="105" dataDxfId="82"/>
    <tableColumn id="106" xr3:uid="{2B0463DB-64F7-48B8-99E4-44A7D503474D}" uniqueName="106" name="Inserire punteggio Barthel dispnea:" queryTableFieldId="106" dataDxfId="81"/>
    <tableColumn id="107" xr3:uid="{619D146F-792A-45DA-8859-C7F6DAAA23BB}" uniqueName="107" name="Inserire punteggio RCS:" queryTableFieldId="107" dataDxfId="80"/>
    <tableColumn id="108" xr3:uid="{9D823018-A67E-4D60-AF5B-2E3DDE77D208}" uniqueName="108" name="Uso di Ace-Inibitore?" queryTableFieldId="108" dataDxfId="79"/>
    <tableColumn id="109" xr3:uid="{E716AD9D-17AC-4BA1-8283-9B377B608A72}" uniqueName="109" name="Data inserimento:" queryTableFieldId="109" dataDxfId="78"/>
    <tableColumn id="110" xr3:uid="{7D22C5CC-1018-4575-951F-07C07342AB14}" uniqueName="110" name="Inserire molecola Ace-Inibitore [testo]:" queryTableFieldId="110" dataDxfId="77"/>
    <tableColumn id="111" xr3:uid="{4C6AF9B6-4FC1-4C08-B615-048FD39273B1}" uniqueName="111" name="Inserire dosaggio Ace-Inibitore [mg/die]:" queryTableFieldId="111"/>
    <tableColumn id="112" xr3:uid="{37BABDAF-A988-4E8E-952F-C988A2310A13}" uniqueName="112" name="Data interruzione:" queryTableFieldId="112" dataDxfId="76"/>
    <tableColumn id="113" xr3:uid="{AEFBD4FD-3803-4B3E-9141-69D628340905}" uniqueName="113" name="Causa interruzione:  " queryTableFieldId="113" dataDxfId="75"/>
    <tableColumn id="114" xr3:uid="{EEB6C46C-0B88-480E-ADAD-9786A1A35A61}" uniqueName="114" name="Uso di Sartano?" queryTableFieldId="114" dataDxfId="74"/>
    <tableColumn id="115" xr3:uid="{ECDB34A4-6A6F-4386-8C83-BA0419019F04}" uniqueName="115" name="Data inserimento:_9" queryTableFieldId="115" dataDxfId="73"/>
    <tableColumn id="116" xr3:uid="{7C017F45-DD45-425C-81B3-C83B99124CA2}" uniqueName="116" name="Inserire molecola Sartano [testo]:" queryTableFieldId="116" dataDxfId="72"/>
    <tableColumn id="117" xr3:uid="{3622D5FD-2639-488F-9A55-0244CC2934BC}" uniqueName="117" name="Inserire dosaggio Sartano [mg/die]:" queryTableFieldId="117" dataDxfId="71"/>
    <tableColumn id="118" xr3:uid="{E074B27F-66C1-49E3-BBEF-06F0EE10B4E1}" uniqueName="118" name="Data interruzione:_10" queryTableFieldId="118" dataDxfId="70"/>
    <tableColumn id="119" xr3:uid="{51603D01-EAA1-4CB5-B372-9295126ADBAD}" uniqueName="119" name="Causa interruzione:  _11" queryTableFieldId="119" dataDxfId="69"/>
    <tableColumn id="120" xr3:uid="{A595A658-9051-4C76-BAE4-32A8CF07DDAA}" uniqueName="120" name="Uso di Beta-Bloccanti?" queryTableFieldId="120" dataDxfId="68"/>
    <tableColumn id="121" xr3:uid="{40D802D6-0FDD-407C-A542-6632647A18CC}" uniqueName="121" name="Data inserimento:_12" queryTableFieldId="121" dataDxfId="67"/>
    <tableColumn id="122" xr3:uid="{F3CD0322-AE46-47D0-95B5-82B129DE00E6}" uniqueName="122" name="Inserire molecola Beta-Bloccanti [testo]:" queryTableFieldId="122" dataDxfId="66"/>
    <tableColumn id="123" xr3:uid="{B2E833F8-E948-48F5-B5DA-ED9F4D2AB6A6}" uniqueName="123" name="Inserire dosaggio Beta-Bloccanti [mg/die]:" queryTableFieldId="123"/>
    <tableColumn id="124" xr3:uid="{B9B4BD15-68F1-401E-B5A8-A5A79008A7E9}" uniqueName="124" name="Data interruzione:_13" queryTableFieldId="124" dataDxfId="65"/>
    <tableColumn id="125" xr3:uid="{B8A1448D-9E7C-413E-91EA-39DB2F9F8EA1}" uniqueName="125" name="Causa interruzione:  _14" queryTableFieldId="125" dataDxfId="64"/>
    <tableColumn id="126" xr3:uid="{21151F92-37BE-4AD6-B8A6-21BACA27488B}" uniqueName="126" name="Uso di ARNI?" queryTableFieldId="126" dataDxfId="63"/>
    <tableColumn id="127" xr3:uid="{6E54D255-9EA0-4A60-A973-A5299940DB4A}" uniqueName="127" name="Data inserimento:_15" queryTableFieldId="127" dataDxfId="62"/>
    <tableColumn id="128" xr3:uid="{34EEEA57-E3CB-4679-B609-6061F7151789}" uniqueName="128" name="Inserire molecola ARNI [testo]:" queryTableFieldId="128" dataDxfId="61"/>
    <tableColumn id="129" xr3:uid="{864443B3-631A-487B-8E63-08133CE711DB}" uniqueName="129" name="Inserire dosaggio ARNI [mg/die]:" queryTableFieldId="129"/>
    <tableColumn id="130" xr3:uid="{E30946BD-2620-49E3-9F3B-A96244EF0B9D}" uniqueName="130" name="Data interruzione:_16" queryTableFieldId="130" dataDxfId="60"/>
    <tableColumn id="131" xr3:uid="{F9305282-83FB-42E3-BDE5-49479FEC08AC}" uniqueName="131" name="Causa interruzione:  _17" queryTableFieldId="131" dataDxfId="59"/>
    <tableColumn id="132" xr3:uid="{CD86E364-2BE5-400B-BD3D-D8949A48D6D0}" uniqueName="132" name="Uso di MRA?" queryTableFieldId="132" dataDxfId="58"/>
    <tableColumn id="133" xr3:uid="{D6156093-EFE7-41CE-BDE2-D9639F25479F}" uniqueName="133" name="Data inserimento:_18" queryTableFieldId="133" dataDxfId="57"/>
    <tableColumn id="134" xr3:uid="{B17DC12B-F681-4389-8C67-28558FE2D538}" uniqueName="134" name="Inserire molecola MRA [testo]:" queryTableFieldId="134" dataDxfId="56"/>
    <tableColumn id="135" xr3:uid="{DE4E8793-72F8-4215-939A-D0ADB2DC0904}" uniqueName="135" name="Inserire dosaggio MRA [mg/die]:" queryTableFieldId="135"/>
    <tableColumn id="136" xr3:uid="{F5356351-87B2-43B2-82E8-60EDB7CF25FB}" uniqueName="136" name="Data interruzione:_19" queryTableFieldId="136" dataDxfId="55"/>
    <tableColumn id="137" xr3:uid="{95F72E0F-343B-45AD-A938-45F394CE87DC}" uniqueName="137" name="Causa interruzione:  _20" queryTableFieldId="137" dataDxfId="54"/>
    <tableColumn id="138" xr3:uid="{B35E8E8C-27EE-4C2C-B064-B7974F20F0DC}" uniqueName="138" name="Uso di SGLT2i?" queryTableFieldId="138" dataDxfId="53"/>
    <tableColumn id="139" xr3:uid="{8CB825FF-6943-4D2A-99C9-99A6DB938480}" uniqueName="139" name="Data inserimento:_21" queryTableFieldId="139" dataDxfId="52"/>
    <tableColumn id="140" xr3:uid="{7F49D69F-B1AF-4CF7-934F-3946E62ECC2A}" uniqueName="140" name="Inserire molecola SGLT2i [testo]:" queryTableFieldId="140" dataDxfId="51"/>
    <tableColumn id="141" xr3:uid="{0E9BCF22-10AD-4B56-BAAA-E67D17F76F19}" uniqueName="141" name="Inserire dosaggio SGLT2i [mg/die]:" queryTableFieldId="141"/>
    <tableColumn id="142" xr3:uid="{A9218B15-7335-40CD-8612-CADC5646708E}" uniqueName="142" name="Data interruzione:_22" queryTableFieldId="142" dataDxfId="50"/>
    <tableColumn id="143" xr3:uid="{5B6A1495-D202-4C57-A2A3-9DD641376C73}" uniqueName="143" name="Causa interruzione:  _23" queryTableFieldId="143" dataDxfId="49"/>
    <tableColumn id="144" xr3:uid="{E38DA3D8-BFA0-4BCB-B195-655B213DBFFC}" uniqueName="144" name="Diuretico PO (choice=No)" queryTableFieldId="144" dataDxfId="48"/>
    <tableColumn id="145" xr3:uid="{124F3031-FB29-47A4-A7D6-5088DAA101E3}" uniqueName="145" name="Diuretico PO (choice=Si)" queryTableFieldId="145" dataDxfId="47"/>
    <tableColumn id="146" xr3:uid="{581A8F29-D264-4534-B3D8-85734BBEA307}" uniqueName="146" name="Diuretico e.v. (choice=No)" queryTableFieldId="146" dataDxfId="46"/>
    <tableColumn id="147" xr3:uid="{8B7BA829-974C-431E-B054-37A92300AC00}" uniqueName="147" name="Diuretico e.v. (choice=Si)" queryTableFieldId="147" dataDxfId="45"/>
    <tableColumn id="148" xr3:uid="{7BA739E3-2B17-4F20-9C64-1EB237732F5B}" uniqueName="148" name="Ivabradina (choice=No)" queryTableFieldId="148" dataDxfId="44"/>
    <tableColumn id="149" xr3:uid="{77EA3FC2-3CA3-4C36-8F8A-FB5043F858B3}" uniqueName="149" name="Ivabradina (choice=Si)" queryTableFieldId="149" dataDxfId="43"/>
    <tableColumn id="150" xr3:uid="{C1A62330-F97D-41D7-B07D-D31105EBFF99}" uniqueName="150" name="Antiaritmico (choice=No)" queryTableFieldId="150" dataDxfId="42"/>
    <tableColumn id="151" xr3:uid="{C66703D9-C262-4B77-9336-4D24F9FF7752}" uniqueName="151" name="Antiaritmico (choice=Si)" queryTableFieldId="151" dataDxfId="41"/>
    <tableColumn id="152" xr3:uid="{BA5337B9-ED1F-420C-8669-DA3F3EC8B625}" uniqueName="152" name="Digitale (choice=No)" queryTableFieldId="152" dataDxfId="40"/>
    <tableColumn id="153" xr3:uid="{4653920B-7145-4A97-9AFF-F966B12EEBFA}" uniqueName="153" name="Digitale (choice=Si)" queryTableFieldId="153" dataDxfId="39"/>
    <tableColumn id="154" xr3:uid="{ECF295E7-9B48-497D-AB61-B37912D0C1CF}" uniqueName="154" name="GLP1-RA (choice=No)" queryTableFieldId="154" dataDxfId="38"/>
    <tableColumn id="155" xr3:uid="{409C57B1-51CB-48FE-900A-C0DA9726F0A6}" uniqueName="155" name="GLP1-RA (choice=Si)" queryTableFieldId="155" dataDxfId="37"/>
    <tableColumn id="156" xr3:uid="{CE697A0A-A2C3-4A35-BA84-CBCF7F46E1E1}" uniqueName="156" name="Statina (choice=No)" queryTableFieldId="156" dataDxfId="36"/>
    <tableColumn id="157" xr3:uid="{111A931F-7EE8-44E7-B60A-50DD0E715E7F}" uniqueName="157" name="Statina (choice=Si)" queryTableFieldId="157" dataDxfId="35"/>
    <tableColumn id="158" xr3:uid="{B8EE3E39-6FBB-4E80-867C-E62E00404884}" uniqueName="158" name="Ezetimibe (choice=No)" queryTableFieldId="158" dataDxfId="34"/>
    <tableColumn id="159" xr3:uid="{BE488F23-3503-4BF8-B8A1-F895C07AC1E2}" uniqueName="159" name="Ezetimibe (choice=Si)" queryTableFieldId="159" dataDxfId="33"/>
    <tableColumn id="160" xr3:uid="{AA288173-465D-4992-B01F-C3FA22D0C48A}" uniqueName="160" name="Antiaggregante mono (choice=No)" queryTableFieldId="160" dataDxfId="32"/>
    <tableColumn id="161" xr3:uid="{7253F8E0-9CC4-445A-B598-D5081A0F4168}" uniqueName="161" name="Antiaggregante mono (choice=Si)" queryTableFieldId="161" dataDxfId="31"/>
    <tableColumn id="162" xr3:uid="{A1037B5B-5C1D-4DAB-A692-EAADA4AAFF7C}" uniqueName="162" name="DAPT (choice=No)" queryTableFieldId="162" dataDxfId="30"/>
    <tableColumn id="163" xr3:uid="{000F4BEE-9ED4-4C20-AC8E-46147C912822}" uniqueName="163" name="DAPT (choice=Si)" queryTableFieldId="163" dataDxfId="29"/>
    <tableColumn id="164" xr3:uid="{8E927AE6-2CD7-40FE-ABDE-9C786F4A8B20}" uniqueName="164" name="Anticoagulante (choice=No)" queryTableFieldId="164" dataDxfId="28"/>
    <tableColumn id="165" xr3:uid="{62DFDE4B-7112-4738-9018-E0A7C31FE971}" uniqueName="165" name="Anticoagulante (choice=Si)" queryTableFieldId="165" dataDxfId="27"/>
    <tableColumn id="166" xr3:uid="{6A2344BB-E47C-4770-9336-403CAB35F97C}" uniqueName="166" name="PCSK9i (choice=No)" queryTableFieldId="166" dataDxfId="26"/>
    <tableColumn id="167" xr3:uid="{ED655841-5421-4E04-962D-7F238D5F86F3}" uniqueName="167" name="PCSK9i (choice=Si)" queryTableFieldId="167" dataDxfId="25"/>
    <tableColumn id="168" xr3:uid="{2F703F08-7605-43A2-97EA-0211220A2F33}" uniqueName="168" name="PUFA n-3 (choice=No)" queryTableFieldId="168" dataDxfId="24"/>
    <tableColumn id="169" xr3:uid="{BE1CC37E-010D-4F6B-AA17-FF9EBA8B6BD5}" uniqueName="169" name="PUFA n-3 (choice=Si)" queryTableFieldId="169" dataDxfId="23"/>
    <tableColumn id="170" xr3:uid="{D0746B0C-8F6A-46A7-803D-1AD113355B8A}" uniqueName="170" name="Amine e.v. (choice=No)" queryTableFieldId="170" dataDxfId="22"/>
    <tableColumn id="171" xr3:uid="{2E39B565-678A-4B9E-9324-E9D2DE56F476}" uniqueName="171" name="Amine e.v. (choice=Si)" queryTableFieldId="171" dataDxfId="21"/>
    <tableColumn id="172" xr3:uid="{D45CE64B-B7C1-4519-89D5-62D0E2998FCD}" uniqueName="172" name="Vasodilatatore_e_v (choice=No)" queryTableFieldId="172" dataDxfId="20"/>
    <tableColumn id="173" xr3:uid="{20116268-6BF9-45F5-9FD0-EBE4028C6151}" uniqueName="173" name="Vasodilatatore_e_v (choice=Si)" queryTableFieldId="173" dataDxfId="19"/>
    <tableColumn id="174" xr3:uid="{65A85FE8-15FC-44BA-8109-8A699499EEF5}" uniqueName="174" name="Correzione marziale per os (choice=No)" queryTableFieldId="174" dataDxfId="18"/>
    <tableColumn id="175" xr3:uid="{83987A04-82AC-4B39-A736-CEF44D6C8838}" uniqueName="175" name="Correzione marziale per os (choice=Si)" queryTableFieldId="175" dataDxfId="17"/>
    <tableColumn id="176" xr3:uid="{E127AADD-F2BE-4880-9E18-DC77A2958462}" uniqueName="176" name="Nitrati (choice=No)" queryTableFieldId="176" dataDxfId="16"/>
    <tableColumn id="177" xr3:uid="{BCBFBB70-9B26-485E-8D37-0F4A50DB8CFF}" uniqueName="177" name="Nitrati (choice=Si)" queryTableFieldId="177" dataDxfId="15"/>
    <tableColumn id="178" xr3:uid="{399FB836-6BC0-45C1-8C9C-9564FCD3B24E}" uniqueName="178" name="Ranolazina (choice=No)" queryTableFieldId="178" dataDxfId="14"/>
    <tableColumn id="179" xr3:uid="{F376FA46-FA8A-445F-AC74-33333D4F3D3C}" uniqueName="179" name="Ranolazina (choice=Si)" queryTableFieldId="179" dataDxfId="13"/>
    <tableColumn id="180" xr3:uid="{391743FC-6535-4D8D-AE9D-5E3E1EF3CE85}" uniqueName="180" name="Insulina (choice=No)" queryTableFieldId="180" dataDxfId="12"/>
    <tableColumn id="181" xr3:uid="{762BC78D-3326-4741-98F1-04F73B4483E5}" uniqueName="181" name="Insulina (choice=Si)" queryTableFieldId="181" dataDxfId="11"/>
    <tableColumn id="182" xr3:uid="{6DF4C1B6-BE54-4556-BA4F-899AE6077A57}" uniqueName="182" name="Antidiabetici orali (choice=No)" queryTableFieldId="182" dataDxfId="10"/>
    <tableColumn id="183" xr3:uid="{5326F2EE-52C8-47F3-9BC8-5C2F7287B9B3}" uniqueName="183" name="Antidiabetici orali (choice=Si)" queryTableFieldId="183" dataDxfId="9"/>
    <tableColumn id="184" xr3:uid="{96C113B9-36DB-48F2-88E2-1011021F67BE}" uniqueName="184" name="Antidepressivi (choice=No)" queryTableFieldId="184" dataDxfId="8"/>
    <tableColumn id="185" xr3:uid="{1EBBA8E1-AF6F-48D2-B373-60B861ACCF19}" uniqueName="185" name="Antidepressivi (choice=Si)" queryTableFieldId="185" dataDxfId="7"/>
    <tableColumn id="186" xr3:uid="{ADA3474B-77A9-4225-8837-83EA9B9B0C3F}" uniqueName="186" name="Terapia antalgica (choice=No)" queryTableFieldId="186" dataDxfId="6"/>
    <tableColumn id="187" xr3:uid="{0488E718-73DF-48D2-9FD4-F92941340230}" uniqueName="187" name="Terapia antalgica (choice=Si)" queryTableFieldId="187" dataDxfId="5"/>
    <tableColumn id="188" xr3:uid="{82C9C4E2-F3B0-448D-B434-25FF4EA753F7}" uniqueName="188" name="Inserire molecola Diuretico [testo]:" queryTableFieldId="188" dataDxfId="4"/>
    <tableColumn id="189" xr3:uid="{6825E1A8-5F77-494F-B175-0ABC54E170D6}" uniqueName="189" name="Inserire dosaggio Diuretico [mg/die]:" queryTableFieldId="189"/>
    <tableColumn id="190" xr3:uid="{D19D44DA-9419-40CC-A7FA-D184D6E399CA}" uniqueName="190" name="Inserire dosaggio Ivabradina [mg/die]:" queryTableFieldId="190" dataDxfId="3"/>
    <tableColumn id="191" xr3:uid="{D22FBA9E-C6C7-4D9F-8B39-52373A60F8A9}" uniqueName="191" name="Inserire molecola Digitale [testo]:" queryTableFieldId="191" dataDxfId="2"/>
    <tableColumn id="192" xr3:uid="{C0768DA8-46AB-4C6C-8E13-70A87D31356A}" uniqueName="192" name="Inserire dosaggio Digitale [mg/die]:" queryTableFieldId="192" dataDxfId="1"/>
    <tableColumn id="193" xr3:uid="{758CAF82-8D00-495E-A790-519BE76854ED}" uniqueName="193" name="Complete?" queryTableFieldId="193" dataDxfId="0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E533B80B-D06D-4690-95E9-A6AD8F468BA1}" name="Table61" displayName="Table61" ref="A1:C124" totalsRowShown="0">
  <autoFilter ref="A1:C124" xr:uid="{E533B80B-D06D-4690-95E9-A6AD8F468BA1}"/>
  <tableColumns count="3">
    <tableColumn id="1" xr3:uid="{79D617C9-2CCF-4D4B-BB8F-4988A04DAC15}" name="ID">
      <calculatedColumnFormula>PROMETEO_Dimissione_Teleriabilitazione_Samuele[[#This Row],[Record ID]]</calculatedColumnFormula>
    </tableColumn>
    <tableColumn id="2" xr3:uid="{2AB46E73-5478-46DD-BA17-7A68E6B15F0B}" name="Avvio percorso">
      <calculatedColumnFormula>IF(PROMETEO_Dimissione_Teleriabilitazione_Samuele[[#This Row],[Avvio del percorso di teleriabilitazione]]="",NA(),PROMETEO_Dimissione_Teleriabilitazione_Samuele[[#This Row],[Avvio del percorso di teleriabilitazione]])</calculatedColumnFormula>
    </tableColumn>
    <tableColumn id="3" xr3:uid="{38BAA349-101A-438B-8BE7-E4F7BA80377F}" name="Motivo">
      <calculatedColumnFormula>IF(PROMETEO_Dimissione_Teleriabilitazione_Samuele[[#This Row],[Motivo del mancato avvio]]="",NA(),PROMETEO_Dimissione_Teleriabilitazione_Samuele[[#This Row],[Motivo del mancato avvio]])</calculatedColumnFormula>
    </tableColumn>
  </tableColumns>
  <tableStyleInfo name="TableStyleMedium4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B0420664-1E95-465D-86BE-9D943530BCFE}" name="Table5763" displayName="Table5763" ref="E1:G5" totalsRowShown="0">
  <autoFilter ref="E1:G5" xr:uid="{B0420664-1E95-465D-86BE-9D943530BCFE}"/>
  <tableColumns count="3">
    <tableColumn id="1" xr3:uid="{6F4B78D6-1AD3-496C-9967-152B41D8C948}" name="Risposta"/>
    <tableColumn id="2" xr3:uid="{1AD0B7DF-2C0D-41F0-B0A1-DF06FAC864F4}" name="Totale"/>
    <tableColumn id="3" xr3:uid="{C748B41A-1243-448E-9F5B-DF7F3CC8446B}" name="Totale %" dataCellStyle="Per cent">
      <calculatedColumnFormula>Table5763[[#This Row],[Totale]]/$F$5</calculatedColumnFormula>
    </tableColumn>
  </tableColumns>
  <tableStyleInfo name="TableStyleMedium4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6D83C59F-09F2-47B5-B74A-FAEF2666DA7B}" name="Table576364" displayName="Table576364" ref="M1:O7" totalsRowShown="0">
  <autoFilter ref="M1:O7" xr:uid="{6D83C59F-09F2-47B5-B74A-FAEF2666DA7B}"/>
  <tableColumns count="3">
    <tableColumn id="1" xr3:uid="{1F02D7EA-D9D8-4560-885F-639164F63BF8}" name="Motivo"/>
    <tableColumn id="2" xr3:uid="{269DC55D-0DB7-40A8-AB88-CD79C582ADAF}" name="Totale">
      <calculatedColumnFormula>COUNTIF(Table61[Motivo],Table576364[[#This Row],[Motivo]])</calculatedColumnFormula>
    </tableColumn>
    <tableColumn id="3" xr3:uid="{C8D1AF1A-3C19-4CC6-B735-39D63488724E}" name="Totale %" dataCellStyle="Per cent">
      <calculatedColumnFormula>Table576364[[#This Row],[Totale]]/$F$5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11.xml"/><Relationship Id="rId4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2.xml"/><Relationship Id="rId13" Type="http://schemas.openxmlformats.org/officeDocument/2006/relationships/table" Target="../tables/table47.xml"/><Relationship Id="rId18" Type="http://schemas.openxmlformats.org/officeDocument/2006/relationships/table" Target="../tables/table52.xml"/><Relationship Id="rId3" Type="http://schemas.openxmlformats.org/officeDocument/2006/relationships/table" Target="../tables/table37.xml"/><Relationship Id="rId7" Type="http://schemas.openxmlformats.org/officeDocument/2006/relationships/table" Target="../tables/table41.xml"/><Relationship Id="rId12" Type="http://schemas.openxmlformats.org/officeDocument/2006/relationships/table" Target="../tables/table46.xml"/><Relationship Id="rId17" Type="http://schemas.openxmlformats.org/officeDocument/2006/relationships/table" Target="../tables/table51.xml"/><Relationship Id="rId2" Type="http://schemas.openxmlformats.org/officeDocument/2006/relationships/table" Target="../tables/table36.xml"/><Relationship Id="rId16" Type="http://schemas.openxmlformats.org/officeDocument/2006/relationships/table" Target="../tables/table50.xml"/><Relationship Id="rId1" Type="http://schemas.openxmlformats.org/officeDocument/2006/relationships/drawing" Target="../drawings/drawing20.xml"/><Relationship Id="rId6" Type="http://schemas.openxmlformats.org/officeDocument/2006/relationships/table" Target="../tables/table40.xml"/><Relationship Id="rId11" Type="http://schemas.openxmlformats.org/officeDocument/2006/relationships/table" Target="../tables/table45.xml"/><Relationship Id="rId5" Type="http://schemas.openxmlformats.org/officeDocument/2006/relationships/table" Target="../tables/table39.xml"/><Relationship Id="rId15" Type="http://schemas.openxmlformats.org/officeDocument/2006/relationships/table" Target="../tables/table49.xml"/><Relationship Id="rId10" Type="http://schemas.openxmlformats.org/officeDocument/2006/relationships/table" Target="../tables/table44.xml"/><Relationship Id="rId4" Type="http://schemas.openxmlformats.org/officeDocument/2006/relationships/table" Target="../tables/table38.xml"/><Relationship Id="rId9" Type="http://schemas.openxmlformats.org/officeDocument/2006/relationships/table" Target="../tables/table43.xml"/><Relationship Id="rId14" Type="http://schemas.openxmlformats.org/officeDocument/2006/relationships/table" Target="../tables/table4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2" Type="http://schemas.openxmlformats.org/officeDocument/2006/relationships/table" Target="../tables/table54.xml"/><Relationship Id="rId1" Type="http://schemas.openxmlformats.org/officeDocument/2006/relationships/drawing" Target="../drawings/drawing21.xml"/><Relationship Id="rId4" Type="http://schemas.openxmlformats.org/officeDocument/2006/relationships/table" Target="../tables/table56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8.xml"/><Relationship Id="rId2" Type="http://schemas.openxmlformats.org/officeDocument/2006/relationships/table" Target="../tables/table57.xml"/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table" Target="../tables/table62.xml"/><Relationship Id="rId1" Type="http://schemas.openxmlformats.org/officeDocument/2006/relationships/drawing" Target="../drawings/drawing24.xml"/><Relationship Id="rId4" Type="http://schemas.openxmlformats.org/officeDocument/2006/relationships/table" Target="../tables/table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4CC2-D45D-418B-B90B-B82674FA4F47}">
  <sheetPr>
    <tabColor rgb="FFFFFF00"/>
  </sheetPr>
  <dimension ref="A1:LN124"/>
  <sheetViews>
    <sheetView tabSelected="1" zoomScale="90" zoomScaleNormal="90" workbookViewId="0"/>
  </sheetViews>
  <sheetFormatPr defaultRowHeight="14.4" x14ac:dyDescent="0.3"/>
  <cols>
    <col min="1" max="1" width="12.33203125" bestFit="1" customWidth="1"/>
    <col min="2" max="2" width="14.33203125" bestFit="1" customWidth="1"/>
    <col min="3" max="3" width="27.109375" bestFit="1" customWidth="1"/>
    <col min="4" max="4" width="24.33203125" bestFit="1" customWidth="1"/>
    <col min="5" max="5" width="16.33203125" bestFit="1" customWidth="1"/>
    <col min="6" max="6" width="22.33203125" bestFit="1" customWidth="1"/>
    <col min="7" max="7" width="28.6640625" bestFit="1" customWidth="1"/>
    <col min="8" max="8" width="45.6640625" bestFit="1" customWidth="1"/>
    <col min="9" max="9" width="32.109375" bestFit="1" customWidth="1"/>
    <col min="10" max="10" width="31" bestFit="1" customWidth="1"/>
    <col min="11" max="11" width="48.5546875" bestFit="1" customWidth="1"/>
    <col min="12" max="12" width="28.6640625" bestFit="1" customWidth="1"/>
    <col min="13" max="13" width="17.109375" bestFit="1" customWidth="1"/>
    <col min="14" max="14" width="48.6640625" bestFit="1" customWidth="1"/>
    <col min="15" max="15" width="44.33203125" bestFit="1" customWidth="1"/>
    <col min="16" max="16" width="37.5546875" bestFit="1" customWidth="1"/>
    <col min="17" max="17" width="43" bestFit="1" customWidth="1"/>
    <col min="18" max="18" width="38.6640625" bestFit="1" customWidth="1"/>
    <col min="19" max="19" width="50.44140625" bestFit="1" customWidth="1"/>
    <col min="20" max="20" width="53.109375" bestFit="1" customWidth="1"/>
    <col min="21" max="21" width="69.33203125" bestFit="1" customWidth="1"/>
    <col min="22" max="22" width="103.6640625" bestFit="1" customWidth="1"/>
    <col min="23" max="23" width="77.5546875" bestFit="1" customWidth="1"/>
    <col min="24" max="24" width="64.6640625" bestFit="1" customWidth="1"/>
    <col min="25" max="25" width="62.6640625" bestFit="1" customWidth="1"/>
    <col min="26" max="26" width="69.44140625" bestFit="1" customWidth="1"/>
    <col min="27" max="27" width="57.88671875" bestFit="1" customWidth="1"/>
    <col min="28" max="28" width="59.33203125" bestFit="1" customWidth="1"/>
    <col min="29" max="29" width="52.6640625" bestFit="1" customWidth="1"/>
    <col min="30" max="30" width="55" bestFit="1" customWidth="1"/>
    <col min="31" max="31" width="56.88671875" bestFit="1" customWidth="1"/>
    <col min="32" max="32" width="43.109375" bestFit="1" customWidth="1"/>
    <col min="33" max="33" width="39.88671875" bestFit="1" customWidth="1"/>
    <col min="34" max="34" width="68.33203125" bestFit="1" customWidth="1"/>
    <col min="35" max="35" width="64.6640625" bestFit="1" customWidth="1"/>
    <col min="36" max="36" width="73.88671875" bestFit="1" customWidth="1"/>
    <col min="37" max="37" width="73.33203125" bestFit="1" customWidth="1"/>
    <col min="38" max="39" width="50.44140625" bestFit="1" customWidth="1"/>
    <col min="40" max="40" width="51.33203125" bestFit="1" customWidth="1"/>
    <col min="41" max="41" width="76" bestFit="1" customWidth="1"/>
    <col min="42" max="42" width="50.109375" bestFit="1" customWidth="1"/>
    <col min="43" max="43" width="57.109375" bestFit="1" customWidth="1"/>
    <col min="44" max="44" width="51.33203125" bestFit="1" customWidth="1"/>
    <col min="45" max="45" width="56.5546875" bestFit="1" customWidth="1"/>
    <col min="46" max="46" width="50.33203125" bestFit="1" customWidth="1"/>
    <col min="47" max="47" width="57.33203125" bestFit="1" customWidth="1"/>
    <col min="48" max="48" width="76.88671875" bestFit="1" customWidth="1"/>
    <col min="49" max="49" width="25" bestFit="1" customWidth="1"/>
    <col min="50" max="50" width="30.33203125" bestFit="1" customWidth="1"/>
    <col min="51" max="51" width="26.88671875" bestFit="1" customWidth="1"/>
    <col min="52" max="53" width="32.33203125" bestFit="1" customWidth="1"/>
    <col min="54" max="54" width="37.6640625" bestFit="1" customWidth="1"/>
    <col min="55" max="55" width="64.88671875" bestFit="1" customWidth="1"/>
    <col min="56" max="56" width="80.33203125" bestFit="1" customWidth="1"/>
    <col min="57" max="58" width="56.6640625" bestFit="1" customWidth="1"/>
    <col min="59" max="59" width="58.109375" bestFit="1" customWidth="1"/>
    <col min="60" max="60" width="55.6640625" bestFit="1" customWidth="1"/>
    <col min="61" max="61" width="47.33203125" bestFit="1" customWidth="1"/>
    <col min="62" max="62" width="51.33203125" bestFit="1" customWidth="1"/>
    <col min="63" max="63" width="47.33203125" bestFit="1" customWidth="1"/>
    <col min="64" max="64" width="53.33203125" bestFit="1" customWidth="1"/>
    <col min="65" max="65" width="46.109375" bestFit="1" customWidth="1"/>
    <col min="66" max="66" width="57.6640625" bestFit="1" customWidth="1"/>
    <col min="67" max="67" width="59.6640625" bestFit="1" customWidth="1"/>
    <col min="68" max="68" width="47.44140625" bestFit="1" customWidth="1"/>
    <col min="69" max="69" width="59.109375" bestFit="1" customWidth="1"/>
    <col min="70" max="70" width="54.5546875" bestFit="1" customWidth="1"/>
    <col min="71" max="71" width="49.88671875" bestFit="1" customWidth="1"/>
    <col min="72" max="72" width="56.44140625" bestFit="1" customWidth="1"/>
    <col min="73" max="73" width="47.5546875" bestFit="1" customWidth="1"/>
    <col min="74" max="74" width="54.44140625" bestFit="1" customWidth="1"/>
    <col min="75" max="75" width="69.44140625" bestFit="1" customWidth="1"/>
    <col min="76" max="76" width="47.44140625" bestFit="1" customWidth="1"/>
    <col min="77" max="77" width="52.33203125" bestFit="1" customWidth="1"/>
    <col min="78" max="78" width="54.109375" bestFit="1" customWidth="1"/>
    <col min="79" max="79" width="49.88671875" bestFit="1" customWidth="1"/>
    <col min="80" max="80" width="49" bestFit="1" customWidth="1"/>
    <col min="81" max="81" width="50.6640625" bestFit="1" customWidth="1"/>
    <col min="82" max="82" width="49.33203125" bestFit="1" customWidth="1"/>
    <col min="83" max="83" width="51.88671875" bestFit="1" customWidth="1"/>
    <col min="84" max="84" width="62.33203125" bestFit="1" customWidth="1"/>
    <col min="85" max="85" width="47.6640625" bestFit="1" customWidth="1"/>
    <col min="86" max="86" width="56.44140625" bestFit="1" customWidth="1"/>
    <col min="87" max="87" width="49.109375" bestFit="1" customWidth="1"/>
    <col min="88" max="88" width="51.33203125" bestFit="1" customWidth="1"/>
    <col min="89" max="89" width="52.109375" bestFit="1" customWidth="1"/>
    <col min="90" max="90" width="60" bestFit="1" customWidth="1"/>
    <col min="91" max="91" width="66.88671875" bestFit="1" customWidth="1"/>
    <col min="92" max="92" width="48.6640625" bestFit="1" customWidth="1"/>
    <col min="93" max="93" width="52.5546875" bestFit="1" customWidth="1"/>
    <col min="94" max="94" width="50" bestFit="1" customWidth="1"/>
    <col min="95" max="95" width="58.6640625" bestFit="1" customWidth="1"/>
    <col min="96" max="96" width="55.6640625" bestFit="1" customWidth="1"/>
    <col min="97" max="97" width="57.88671875" bestFit="1" customWidth="1"/>
    <col min="98" max="98" width="22.109375" bestFit="1" customWidth="1"/>
    <col min="99" max="99" width="38.33203125" bestFit="1" customWidth="1"/>
    <col min="100" max="100" width="40" bestFit="1" customWidth="1"/>
    <col min="101" max="101" width="17.33203125" bestFit="1" customWidth="1"/>
    <col min="102" max="102" width="33.5546875" bestFit="1" customWidth="1"/>
    <col min="103" max="103" width="35" bestFit="1" customWidth="1"/>
    <col min="104" max="104" width="23.33203125" bestFit="1" customWidth="1"/>
    <col min="105" max="105" width="39.6640625" bestFit="1" customWidth="1"/>
    <col min="106" max="106" width="41.33203125" bestFit="1" customWidth="1"/>
    <col min="107" max="107" width="14.88671875" bestFit="1" customWidth="1"/>
    <col min="108" max="108" width="31.33203125" bestFit="1" customWidth="1"/>
    <col min="109" max="109" width="32.6640625" bestFit="1" customWidth="1"/>
    <col min="110" max="110" width="14.6640625" bestFit="1" customWidth="1"/>
    <col min="111" max="111" width="31.33203125" bestFit="1" customWidth="1"/>
    <col min="112" max="112" width="32.6640625" bestFit="1" customWidth="1"/>
    <col min="113" max="113" width="16.33203125" bestFit="1" customWidth="1"/>
    <col min="114" max="114" width="32.6640625" bestFit="1" customWidth="1"/>
    <col min="115" max="115" width="34.33203125" bestFit="1" customWidth="1"/>
    <col min="116" max="116" width="25.6640625" bestFit="1" customWidth="1"/>
    <col min="117" max="117" width="26.44140625" bestFit="1" customWidth="1"/>
    <col min="118" max="118" width="26.5546875" bestFit="1" customWidth="1"/>
    <col min="119" max="119" width="27.109375" bestFit="1" customWidth="1"/>
    <col min="120" max="120" width="23.6640625" bestFit="1" customWidth="1"/>
    <col min="121" max="121" width="24.33203125" bestFit="1" customWidth="1"/>
    <col min="122" max="122" width="25.6640625" bestFit="1" customWidth="1"/>
    <col min="123" max="123" width="26.5546875" bestFit="1" customWidth="1"/>
    <col min="124" max="124" width="21.109375" bestFit="1" customWidth="1"/>
    <col min="125" max="125" width="21.88671875" bestFit="1" customWidth="1"/>
    <col min="126" max="126" width="22" bestFit="1" customWidth="1"/>
    <col min="127" max="127" width="22.5546875" bestFit="1" customWidth="1"/>
    <col min="128" max="128" width="20.44140625" bestFit="1" customWidth="1"/>
    <col min="129" max="129" width="21.109375" bestFit="1" customWidth="1"/>
    <col min="130" max="130" width="23.33203125" bestFit="1" customWidth="1"/>
    <col min="131" max="131" width="23.6640625" bestFit="1" customWidth="1"/>
    <col min="132" max="132" width="28" bestFit="1" customWidth="1"/>
    <col min="133" max="133" width="28.6640625" bestFit="1" customWidth="1"/>
    <col min="134" max="134" width="19.109375" bestFit="1" customWidth="1"/>
    <col min="135" max="135" width="19.6640625" bestFit="1" customWidth="1"/>
    <col min="136" max="136" width="27.6640625" bestFit="1" customWidth="1"/>
    <col min="137" max="137" width="28.33203125" bestFit="1" customWidth="1"/>
    <col min="138" max="138" width="20.33203125" bestFit="1" customWidth="1"/>
    <col min="139" max="139" width="21" bestFit="1" customWidth="1"/>
    <col min="140" max="140" width="24.109375" bestFit="1" customWidth="1"/>
    <col min="141" max="141" width="24.6640625" bestFit="1" customWidth="1"/>
    <col min="142" max="142" width="27.44140625" bestFit="1" customWidth="1"/>
    <col min="143" max="143" width="28" bestFit="1" customWidth="1"/>
    <col min="144" max="144" width="34.6640625" bestFit="1" customWidth="1"/>
    <col min="145" max="145" width="35.44140625" bestFit="1" customWidth="1"/>
    <col min="146" max="146" width="20" bestFit="1" customWidth="1"/>
    <col min="147" max="147" width="20.5546875" bestFit="1" customWidth="1"/>
    <col min="148" max="148" width="23.88671875" bestFit="1" customWidth="1"/>
    <col min="149" max="149" width="24.5546875" bestFit="1" customWidth="1"/>
    <col min="150" max="150" width="21.33203125" bestFit="1" customWidth="1"/>
    <col min="151" max="151" width="22" bestFit="1" customWidth="1"/>
    <col min="152" max="152" width="30" bestFit="1" customWidth="1"/>
    <col min="153" max="153" width="30.6640625" bestFit="1" customWidth="1"/>
    <col min="154" max="154" width="27.109375" bestFit="1" customWidth="1"/>
    <col min="155" max="155" width="27.6640625" bestFit="1" customWidth="1"/>
    <col min="156" max="156" width="29.33203125" bestFit="1" customWidth="1"/>
    <col min="157" max="157" width="29.88671875" bestFit="1" customWidth="1"/>
    <col min="158" max="158" width="34.88671875" bestFit="1" customWidth="1"/>
    <col min="159" max="159" width="36.5546875" bestFit="1" customWidth="1"/>
    <col min="160" max="160" width="37.6640625" bestFit="1" customWidth="1"/>
    <col min="161" max="161" width="33.5546875" bestFit="1" customWidth="1"/>
    <col min="162" max="162" width="35" bestFit="1" customWidth="1"/>
    <col min="163" max="163" width="13.109375" bestFit="1" customWidth="1"/>
    <col min="164" max="164" width="45.6640625" bestFit="1" customWidth="1"/>
    <col min="165" max="165" width="68.5546875" bestFit="1" customWidth="1"/>
    <col min="166" max="166" width="60.33203125" bestFit="1" customWidth="1"/>
    <col min="167" max="167" width="73.44140625" bestFit="1" customWidth="1"/>
    <col min="168" max="168" width="15.33203125" bestFit="1" customWidth="1"/>
    <col min="169" max="169" width="16.33203125" bestFit="1" customWidth="1"/>
    <col min="170" max="170" width="25.5546875" bestFit="1" customWidth="1"/>
    <col min="171" max="171" width="36.33203125" bestFit="1" customWidth="1"/>
    <col min="172" max="172" width="37.5546875" bestFit="1" customWidth="1"/>
    <col min="173" max="173" width="15.33203125" bestFit="1" customWidth="1"/>
    <col min="174" max="174" width="20.5546875" bestFit="1" customWidth="1"/>
    <col min="175" max="175" width="15.6640625" bestFit="1" customWidth="1"/>
    <col min="176" max="176" width="46.88671875" bestFit="1" customWidth="1"/>
    <col min="177" max="177" width="27.33203125" bestFit="1" customWidth="1"/>
    <col min="178" max="178" width="13.88671875" bestFit="1" customWidth="1"/>
    <col min="179" max="179" width="17.33203125" bestFit="1" customWidth="1"/>
    <col min="180" max="180" width="13.6640625" bestFit="1" customWidth="1"/>
    <col min="181" max="181" width="27.33203125" bestFit="1" customWidth="1"/>
    <col min="182" max="182" width="25.5546875" bestFit="1" customWidth="1"/>
    <col min="183" max="183" width="25" bestFit="1" customWidth="1"/>
    <col min="184" max="184" width="20.33203125" bestFit="1" customWidth="1"/>
    <col min="185" max="185" width="19.109375" bestFit="1" customWidth="1"/>
    <col min="186" max="186" width="28.88671875" bestFit="1" customWidth="1"/>
    <col min="187" max="187" width="21.33203125" bestFit="1" customWidth="1"/>
    <col min="188" max="188" width="18.6640625" bestFit="1" customWidth="1"/>
    <col min="189" max="189" width="25.6640625" bestFit="1" customWidth="1"/>
    <col min="190" max="190" width="26.6640625" bestFit="1" customWidth="1"/>
    <col min="191" max="191" width="27.33203125" bestFit="1" customWidth="1"/>
    <col min="192" max="192" width="14.6640625" bestFit="1" customWidth="1"/>
    <col min="193" max="193" width="14.5546875" bestFit="1" customWidth="1"/>
    <col min="194" max="194" width="16.109375" bestFit="1" customWidth="1"/>
    <col min="195" max="195" width="18.88671875" bestFit="1" customWidth="1"/>
    <col min="196" max="196" width="39.33203125" bestFit="1" customWidth="1"/>
    <col min="197" max="197" width="44.44140625" bestFit="1" customWidth="1"/>
    <col min="198" max="198" width="67.44140625" bestFit="1" customWidth="1"/>
    <col min="199" max="199" width="53.33203125" bestFit="1" customWidth="1"/>
    <col min="200" max="200" width="47.88671875" bestFit="1" customWidth="1"/>
    <col min="201" max="201" width="56.88671875" bestFit="1" customWidth="1"/>
    <col min="202" max="202" width="43.88671875" bestFit="1" customWidth="1"/>
    <col min="203" max="203" width="46.6640625" bestFit="1" customWidth="1"/>
    <col min="204" max="204" width="44.44140625" bestFit="1" customWidth="1"/>
    <col min="205" max="205" width="43.109375" bestFit="1" customWidth="1"/>
    <col min="206" max="206" width="46.6640625" bestFit="1" customWidth="1"/>
    <col min="207" max="207" width="66.5546875" bestFit="1" customWidth="1"/>
    <col min="208" max="208" width="55.88671875" bestFit="1" customWidth="1"/>
    <col min="209" max="209" width="48" bestFit="1" customWidth="1"/>
    <col min="210" max="210" width="45.44140625" bestFit="1" customWidth="1"/>
    <col min="211" max="211" width="48" bestFit="1" customWidth="1"/>
    <col min="212" max="212" width="58.33203125" bestFit="1" customWidth="1"/>
    <col min="213" max="213" width="54.109375" bestFit="1" customWidth="1"/>
    <col min="214" max="214" width="51.33203125" bestFit="1" customWidth="1"/>
    <col min="215" max="215" width="86.44140625" bestFit="1" customWidth="1"/>
    <col min="216" max="216" width="36.44140625" bestFit="1" customWidth="1"/>
    <col min="217" max="217" width="46.5546875" bestFit="1" customWidth="1"/>
    <col min="218" max="218" width="36.109375" bestFit="1" customWidth="1"/>
    <col min="219" max="219" width="153.33203125" bestFit="1" customWidth="1"/>
    <col min="220" max="220" width="50.33203125" bestFit="1" customWidth="1"/>
    <col min="221" max="221" width="46.6640625" bestFit="1" customWidth="1"/>
    <col min="222" max="222" width="55.88671875" bestFit="1" customWidth="1"/>
    <col min="223" max="223" width="52.6640625" bestFit="1" customWidth="1"/>
    <col min="224" max="224" width="52.44140625" bestFit="1" customWidth="1"/>
    <col min="225" max="226" width="49" bestFit="1" customWidth="1"/>
    <col min="227" max="227" width="47.33203125" bestFit="1" customWidth="1"/>
    <col min="228" max="228" width="42.6640625" bestFit="1" customWidth="1"/>
    <col min="229" max="229" width="54.33203125" bestFit="1" customWidth="1"/>
    <col min="230" max="230" width="60.33203125" bestFit="1" customWidth="1"/>
    <col min="231" max="231" width="41" bestFit="1" customWidth="1"/>
    <col min="232" max="232" width="52.33203125" bestFit="1" customWidth="1"/>
    <col min="233" max="233" width="28.6640625" bestFit="1" customWidth="1"/>
    <col min="234" max="234" width="27" bestFit="1" customWidth="1"/>
    <col min="235" max="235" width="16.6640625" bestFit="1" customWidth="1"/>
    <col min="236" max="236" width="28.6640625" bestFit="1" customWidth="1"/>
    <col min="237" max="237" width="15.44140625" bestFit="1" customWidth="1"/>
    <col min="238" max="238" width="20.44140625" bestFit="1" customWidth="1"/>
    <col min="239" max="239" width="35.6640625" bestFit="1" customWidth="1"/>
    <col min="240" max="240" width="23.6640625" bestFit="1" customWidth="1"/>
    <col min="241" max="241" width="17.5546875" bestFit="1" customWidth="1"/>
    <col min="242" max="242" width="24.6640625" bestFit="1" customWidth="1"/>
    <col min="243" max="243" width="20.33203125" bestFit="1" customWidth="1"/>
    <col min="244" max="245" width="45.33203125" bestFit="1" customWidth="1"/>
    <col min="246" max="247" width="19.33203125" bestFit="1" customWidth="1"/>
    <col min="248" max="248" width="25.88671875" bestFit="1" customWidth="1"/>
    <col min="249" max="249" width="46.88671875" bestFit="1" customWidth="1"/>
    <col min="250" max="250" width="21.88671875" bestFit="1" customWidth="1"/>
    <col min="251" max="251" width="29.88671875" bestFit="1" customWidth="1"/>
    <col min="252" max="252" width="33.109375" bestFit="1" customWidth="1"/>
    <col min="253" max="253" width="33.5546875" bestFit="1" customWidth="1"/>
    <col min="254" max="254" width="42.33203125" bestFit="1" customWidth="1"/>
    <col min="255" max="255" width="31.88671875" bestFit="1" customWidth="1"/>
    <col min="256" max="256" width="34.6640625" bestFit="1" customWidth="1"/>
    <col min="257" max="257" width="36.88671875" bestFit="1" customWidth="1"/>
    <col min="258" max="258" width="19.33203125" bestFit="1" customWidth="1"/>
    <col min="259" max="259" width="30.44140625" bestFit="1" customWidth="1"/>
    <col min="260" max="261" width="21.5546875" bestFit="1" customWidth="1"/>
    <col min="262" max="262" width="37" bestFit="1" customWidth="1"/>
    <col min="263" max="263" width="39" bestFit="1" customWidth="1"/>
    <col min="264" max="264" width="21.5546875" bestFit="1" customWidth="1"/>
    <col min="265" max="265" width="32.6640625" bestFit="1" customWidth="1"/>
    <col min="266" max="266" width="24.88671875" bestFit="1" customWidth="1"/>
    <col min="267" max="267" width="18.5546875" bestFit="1" customWidth="1"/>
    <col min="268" max="268" width="19.6640625" bestFit="1" customWidth="1"/>
    <col min="269" max="269" width="18.33203125" bestFit="1" customWidth="1"/>
    <col min="270" max="270" width="17.6640625" bestFit="1" customWidth="1"/>
    <col min="271" max="271" width="24.88671875" bestFit="1" customWidth="1"/>
    <col min="272" max="272" width="45.88671875" bestFit="1" customWidth="1"/>
    <col min="273" max="273" width="47.44140625" bestFit="1" customWidth="1"/>
    <col min="274" max="274" width="46.6640625" bestFit="1" customWidth="1"/>
    <col min="275" max="275" width="30.88671875" bestFit="1" customWidth="1"/>
    <col min="276" max="276" width="34.88671875" bestFit="1" customWidth="1"/>
    <col min="277" max="277" width="19.6640625" bestFit="1" customWidth="1"/>
    <col min="278" max="278" width="27" bestFit="1" customWidth="1"/>
    <col min="279" max="279" width="23.33203125" bestFit="1" customWidth="1"/>
    <col min="280" max="280" width="15" bestFit="1" customWidth="1"/>
    <col min="281" max="281" width="25.44140625" bestFit="1" customWidth="1"/>
    <col min="282" max="282" width="15" bestFit="1" customWidth="1"/>
    <col min="283" max="283" width="15.44140625" bestFit="1" customWidth="1"/>
    <col min="284" max="284" width="26.44140625" bestFit="1" customWidth="1"/>
    <col min="285" max="285" width="53" bestFit="1" customWidth="1"/>
    <col min="286" max="286" width="82.44140625" bestFit="1" customWidth="1"/>
    <col min="287" max="287" width="52.33203125" bestFit="1" customWidth="1"/>
    <col min="288" max="288" width="47.6640625" bestFit="1" customWidth="1"/>
    <col min="289" max="289" width="27.33203125" bestFit="1" customWidth="1"/>
    <col min="290" max="290" width="33.109375" bestFit="1" customWidth="1"/>
    <col min="291" max="291" width="22.6640625" bestFit="1" customWidth="1"/>
    <col min="292" max="292" width="76.109375" bestFit="1" customWidth="1"/>
    <col min="293" max="293" width="36" bestFit="1" customWidth="1"/>
    <col min="294" max="294" width="47.33203125" bestFit="1" customWidth="1"/>
    <col min="295" max="295" width="32.33203125" bestFit="1" customWidth="1"/>
    <col min="296" max="296" width="45.5546875" bestFit="1" customWidth="1"/>
    <col min="297" max="297" width="84.33203125" bestFit="1" customWidth="1"/>
    <col min="298" max="298" width="98.5546875" bestFit="1" customWidth="1"/>
    <col min="299" max="299" width="162.6640625" bestFit="1" customWidth="1"/>
    <col min="300" max="300" width="105" bestFit="1" customWidth="1"/>
    <col min="301" max="301" width="175.6640625" bestFit="1" customWidth="1"/>
    <col min="302" max="302" width="27.5546875" bestFit="1" customWidth="1"/>
    <col min="303" max="303" width="34.88671875" bestFit="1" customWidth="1"/>
    <col min="304" max="304" width="24.33203125" bestFit="1" customWidth="1"/>
    <col min="305" max="305" width="17.6640625" bestFit="1" customWidth="1"/>
    <col min="306" max="306" width="18.33203125" bestFit="1" customWidth="1"/>
    <col min="307" max="307" width="19.33203125" bestFit="1" customWidth="1"/>
    <col min="308" max="308" width="22.44140625" bestFit="1" customWidth="1"/>
    <col min="309" max="309" width="40.44140625" bestFit="1" customWidth="1"/>
    <col min="310" max="310" width="50.5546875" bestFit="1" customWidth="1"/>
    <col min="311" max="311" width="17.5546875" bestFit="1" customWidth="1"/>
    <col min="312" max="312" width="18.109375" bestFit="1" customWidth="1"/>
    <col min="313" max="313" width="18" bestFit="1" customWidth="1"/>
    <col min="314" max="314" width="18.6640625" bestFit="1" customWidth="1"/>
    <col min="315" max="315" width="18.5546875" bestFit="1" customWidth="1"/>
    <col min="316" max="316" width="19.109375" bestFit="1" customWidth="1"/>
    <col min="317" max="317" width="16.5546875" bestFit="1" customWidth="1"/>
    <col min="318" max="318" width="17.33203125" bestFit="1" customWidth="1"/>
    <col min="319" max="319" width="28.88671875" bestFit="1" customWidth="1"/>
    <col min="320" max="320" width="29.44140625" bestFit="1" customWidth="1"/>
    <col min="321" max="321" width="17.88671875" bestFit="1" customWidth="1"/>
    <col min="322" max="322" width="18.5546875" bestFit="1" customWidth="1"/>
    <col min="323" max="323" width="35" bestFit="1" customWidth="1"/>
    <col min="324" max="324" width="59.44140625" bestFit="1" customWidth="1"/>
    <col min="325" max="325" width="43.6640625" bestFit="1" customWidth="1"/>
    <col min="326" max="326" width="15.33203125" bestFit="1" customWidth="1"/>
  </cols>
  <sheetData>
    <row r="1" spans="1:3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</row>
    <row r="2" spans="1:326" x14ac:dyDescent="0.3">
      <c r="A2">
        <v>1</v>
      </c>
      <c r="B2" t="s">
        <v>326</v>
      </c>
      <c r="C2" t="s">
        <v>327</v>
      </c>
      <c r="D2" s="1">
        <v>30361</v>
      </c>
      <c r="E2" t="s">
        <v>328</v>
      </c>
      <c r="F2">
        <v>167</v>
      </c>
      <c r="I2" s="1">
        <v>45061</v>
      </c>
      <c r="J2" s="1">
        <v>45070</v>
      </c>
      <c r="K2">
        <v>9</v>
      </c>
      <c r="L2" t="s">
        <v>329</v>
      </c>
      <c r="M2" t="s">
        <v>330</v>
      </c>
      <c r="N2" t="s">
        <v>331</v>
      </c>
      <c r="O2" t="s">
        <v>332</v>
      </c>
      <c r="P2" t="s">
        <v>333</v>
      </c>
      <c r="Q2" t="s">
        <v>334</v>
      </c>
      <c r="R2" t="s">
        <v>335</v>
      </c>
      <c r="S2" t="s">
        <v>335</v>
      </c>
      <c r="T2" t="s">
        <v>335</v>
      </c>
      <c r="U2" t="s">
        <v>335</v>
      </c>
      <c r="V2" t="s">
        <v>335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335</v>
      </c>
      <c r="AC2" t="s">
        <v>335</v>
      </c>
      <c r="AD2" t="s">
        <v>335</v>
      </c>
      <c r="AE2" t="s">
        <v>335</v>
      </c>
      <c r="AF2" t="s">
        <v>335</v>
      </c>
      <c r="AG2" t="s">
        <v>335</v>
      </c>
      <c r="AH2" t="s">
        <v>336</v>
      </c>
      <c r="AI2" t="s">
        <v>335</v>
      </c>
      <c r="AJ2" t="s">
        <v>335</v>
      </c>
      <c r="AK2" t="s">
        <v>335</v>
      </c>
      <c r="AL2" t="s">
        <v>335</v>
      </c>
      <c r="AM2" t="s">
        <v>335</v>
      </c>
      <c r="AN2" t="s">
        <v>334</v>
      </c>
      <c r="AO2" t="s">
        <v>335</v>
      </c>
      <c r="AP2" t="s">
        <v>335</v>
      </c>
      <c r="AQ2" t="s">
        <v>335</v>
      </c>
      <c r="AR2" t="s">
        <v>335</v>
      </c>
      <c r="AS2" t="s">
        <v>335</v>
      </c>
      <c r="AT2" t="s">
        <v>335</v>
      </c>
      <c r="AU2" t="s">
        <v>335</v>
      </c>
      <c r="AV2" t="s">
        <v>335</v>
      </c>
      <c r="BC2" t="s">
        <v>334</v>
      </c>
      <c r="BD2" t="s">
        <v>335</v>
      </c>
      <c r="BE2" t="s">
        <v>335</v>
      </c>
      <c r="BF2" t="s">
        <v>335</v>
      </c>
      <c r="BG2" t="s">
        <v>335</v>
      </c>
      <c r="BH2" t="s">
        <v>335</v>
      </c>
      <c r="BI2" t="s">
        <v>335</v>
      </c>
      <c r="BJ2" t="s">
        <v>335</v>
      </c>
      <c r="BK2" t="s">
        <v>335</v>
      </c>
      <c r="BL2" t="s">
        <v>335</v>
      </c>
      <c r="BM2" t="s">
        <v>335</v>
      </c>
      <c r="BN2" t="s">
        <v>335</v>
      </c>
      <c r="BO2" t="s">
        <v>335</v>
      </c>
      <c r="BP2" t="s">
        <v>335</v>
      </c>
      <c r="BQ2" t="s">
        <v>335</v>
      </c>
      <c r="BR2" t="s">
        <v>335</v>
      </c>
      <c r="BS2" t="s">
        <v>335</v>
      </c>
      <c r="BT2" t="s">
        <v>335</v>
      </c>
      <c r="BU2" t="s">
        <v>335</v>
      </c>
      <c r="BV2" t="s">
        <v>335</v>
      </c>
      <c r="BW2" t="s">
        <v>335</v>
      </c>
      <c r="BX2" t="s">
        <v>335</v>
      </c>
      <c r="BY2" t="s">
        <v>335</v>
      </c>
      <c r="BZ2" t="s">
        <v>335</v>
      </c>
      <c r="CA2" t="s">
        <v>335</v>
      </c>
      <c r="CB2" t="s">
        <v>335</v>
      </c>
      <c r="CC2" t="s">
        <v>335</v>
      </c>
      <c r="CD2" t="s">
        <v>335</v>
      </c>
      <c r="CE2" t="s">
        <v>335</v>
      </c>
      <c r="CF2" t="s">
        <v>335</v>
      </c>
      <c r="CG2" t="s">
        <v>335</v>
      </c>
      <c r="CH2" t="s">
        <v>335</v>
      </c>
      <c r="CI2" t="s">
        <v>335</v>
      </c>
      <c r="CJ2" t="s">
        <v>335</v>
      </c>
      <c r="CK2" t="s">
        <v>335</v>
      </c>
      <c r="CL2" t="s">
        <v>335</v>
      </c>
      <c r="CM2" t="s">
        <v>335</v>
      </c>
      <c r="CN2" t="s">
        <v>335</v>
      </c>
      <c r="CO2" t="s">
        <v>335</v>
      </c>
      <c r="CP2" t="s">
        <v>335</v>
      </c>
      <c r="CQ2" t="s">
        <v>335</v>
      </c>
      <c r="CR2" t="s">
        <v>335</v>
      </c>
      <c r="CS2" t="s">
        <v>335</v>
      </c>
      <c r="CT2" t="s">
        <v>337</v>
      </c>
      <c r="CU2" t="s">
        <v>336</v>
      </c>
      <c r="CW2" t="s">
        <v>330</v>
      </c>
      <c r="CX2" t="s">
        <v>338</v>
      </c>
      <c r="CY2">
        <v>40</v>
      </c>
      <c r="CZ2" t="s">
        <v>330</v>
      </c>
      <c r="DA2" t="s">
        <v>339</v>
      </c>
      <c r="DB2">
        <v>250</v>
      </c>
      <c r="DC2" t="s">
        <v>337</v>
      </c>
      <c r="DD2" t="s">
        <v>336</v>
      </c>
      <c r="DF2" t="s">
        <v>330</v>
      </c>
      <c r="DG2" t="s">
        <v>340</v>
      </c>
      <c r="DH2">
        <v>50</v>
      </c>
      <c r="DI2" t="s">
        <v>337</v>
      </c>
      <c r="DJ2" t="s">
        <v>336</v>
      </c>
      <c r="DL2" t="s">
        <v>335</v>
      </c>
      <c r="DM2" t="s">
        <v>334</v>
      </c>
      <c r="DN2" t="s">
        <v>334</v>
      </c>
      <c r="DO2" t="s">
        <v>335</v>
      </c>
      <c r="DP2" t="s">
        <v>335</v>
      </c>
      <c r="DQ2" t="s">
        <v>334</v>
      </c>
      <c r="DR2" t="s">
        <v>334</v>
      </c>
      <c r="DS2" t="s">
        <v>335</v>
      </c>
      <c r="DT2" t="s">
        <v>334</v>
      </c>
      <c r="DU2" t="s">
        <v>335</v>
      </c>
      <c r="DV2" t="s">
        <v>334</v>
      </c>
      <c r="DW2" t="s">
        <v>335</v>
      </c>
      <c r="DX2" t="s">
        <v>335</v>
      </c>
      <c r="DY2" t="s">
        <v>334</v>
      </c>
      <c r="DZ2" t="s">
        <v>335</v>
      </c>
      <c r="EA2" t="s">
        <v>334</v>
      </c>
      <c r="EB2" t="s">
        <v>334</v>
      </c>
      <c r="EC2" t="s">
        <v>335</v>
      </c>
      <c r="ED2" t="s">
        <v>335</v>
      </c>
      <c r="EE2" t="s">
        <v>334</v>
      </c>
      <c r="EF2" t="s">
        <v>334</v>
      </c>
      <c r="EG2" t="s">
        <v>335</v>
      </c>
      <c r="EH2" t="s">
        <v>334</v>
      </c>
      <c r="EI2" t="s">
        <v>335</v>
      </c>
      <c r="EJ2" t="s">
        <v>334</v>
      </c>
      <c r="EK2" t="s">
        <v>335</v>
      </c>
      <c r="EL2" t="s">
        <v>334</v>
      </c>
      <c r="EM2" t="s">
        <v>335</v>
      </c>
      <c r="EN2" t="s">
        <v>334</v>
      </c>
      <c r="EO2" t="s">
        <v>335</v>
      </c>
      <c r="EP2" t="s">
        <v>334</v>
      </c>
      <c r="EQ2" t="s">
        <v>335</v>
      </c>
      <c r="ER2" t="s">
        <v>334</v>
      </c>
      <c r="ES2" t="s">
        <v>335</v>
      </c>
      <c r="ET2" t="s">
        <v>335</v>
      </c>
      <c r="EU2" t="s">
        <v>334</v>
      </c>
      <c r="EV2" t="s">
        <v>334</v>
      </c>
      <c r="EW2" t="s">
        <v>335</v>
      </c>
      <c r="EX2" t="s">
        <v>334</v>
      </c>
      <c r="EY2" t="s">
        <v>335</v>
      </c>
      <c r="EZ2" t="s">
        <v>334</v>
      </c>
      <c r="FA2" t="s">
        <v>335</v>
      </c>
      <c r="FB2" t="s">
        <v>341</v>
      </c>
      <c r="FC2">
        <v>50</v>
      </c>
      <c r="FD2">
        <v>5</v>
      </c>
      <c r="FE2" t="s">
        <v>336</v>
      </c>
      <c r="FF2" t="s">
        <v>336</v>
      </c>
      <c r="FG2" t="s">
        <v>342</v>
      </c>
      <c r="FH2" s="15">
        <v>45076</v>
      </c>
      <c r="FI2" t="s">
        <v>334</v>
      </c>
      <c r="FJ2" t="s">
        <v>334</v>
      </c>
      <c r="FK2" t="s">
        <v>335</v>
      </c>
      <c r="FL2" t="s">
        <v>343</v>
      </c>
      <c r="FM2" t="s">
        <v>344</v>
      </c>
      <c r="FO2">
        <v>116</v>
      </c>
      <c r="FP2">
        <v>81</v>
      </c>
      <c r="FS2">
        <v>63</v>
      </c>
      <c r="FT2">
        <v>2.2589551436050056E+16</v>
      </c>
      <c r="FV2">
        <v>147</v>
      </c>
      <c r="FW2">
        <v>68</v>
      </c>
      <c r="FX2">
        <v>107</v>
      </c>
      <c r="FY2">
        <v>101</v>
      </c>
      <c r="FZ2">
        <v>38</v>
      </c>
      <c r="GA2">
        <v>45</v>
      </c>
      <c r="GB2">
        <v>91</v>
      </c>
      <c r="GC2">
        <v>88</v>
      </c>
      <c r="GD2">
        <v>105</v>
      </c>
      <c r="GE2">
        <v>54</v>
      </c>
      <c r="GH2">
        <v>70</v>
      </c>
      <c r="GJ2">
        <v>36</v>
      </c>
      <c r="GK2">
        <v>57</v>
      </c>
      <c r="GL2">
        <v>138</v>
      </c>
      <c r="GM2">
        <v>41</v>
      </c>
      <c r="GN2" t="s">
        <v>335</v>
      </c>
      <c r="GO2" t="s">
        <v>335</v>
      </c>
      <c r="GP2" t="s">
        <v>334</v>
      </c>
      <c r="GQ2" t="s">
        <v>335</v>
      </c>
      <c r="GR2" t="s">
        <v>335</v>
      </c>
      <c r="GS2" t="s">
        <v>335</v>
      </c>
      <c r="GT2" t="s">
        <v>335</v>
      </c>
      <c r="GU2" t="s">
        <v>335</v>
      </c>
      <c r="GV2" t="s">
        <v>335</v>
      </c>
      <c r="GW2" t="s">
        <v>335</v>
      </c>
      <c r="GX2" t="s">
        <v>335</v>
      </c>
      <c r="GY2" t="s">
        <v>335</v>
      </c>
      <c r="GZ2" t="s">
        <v>335</v>
      </c>
      <c r="HA2" t="s">
        <v>335</v>
      </c>
      <c r="HB2" t="s">
        <v>335</v>
      </c>
      <c r="HC2" t="s">
        <v>335</v>
      </c>
      <c r="HD2" t="s">
        <v>335</v>
      </c>
      <c r="HE2" t="s">
        <v>335</v>
      </c>
      <c r="HF2" t="s">
        <v>335</v>
      </c>
      <c r="HG2" t="s">
        <v>335</v>
      </c>
      <c r="HH2" t="s">
        <v>335</v>
      </c>
      <c r="HI2" t="s">
        <v>335</v>
      </c>
      <c r="HJ2" t="s">
        <v>335</v>
      </c>
      <c r="HK2" t="s">
        <v>336</v>
      </c>
      <c r="HL2" t="s">
        <v>334</v>
      </c>
      <c r="HM2" t="s">
        <v>335</v>
      </c>
      <c r="HN2" t="s">
        <v>334</v>
      </c>
      <c r="HO2" t="s">
        <v>335</v>
      </c>
      <c r="HP2" t="s">
        <v>335</v>
      </c>
      <c r="HQ2" t="s">
        <v>335</v>
      </c>
      <c r="HR2" t="s">
        <v>334</v>
      </c>
      <c r="HS2" t="s">
        <v>335</v>
      </c>
      <c r="HT2" t="s">
        <v>335</v>
      </c>
      <c r="HU2" t="s">
        <v>335</v>
      </c>
      <c r="HV2" t="s">
        <v>335</v>
      </c>
      <c r="HW2" t="s">
        <v>335</v>
      </c>
      <c r="HX2" t="s">
        <v>335</v>
      </c>
      <c r="HY2" t="s">
        <v>337</v>
      </c>
      <c r="HZ2" t="s">
        <v>337</v>
      </c>
      <c r="IA2">
        <v>27</v>
      </c>
      <c r="IC2">
        <v>20</v>
      </c>
      <c r="ID2" t="s">
        <v>345</v>
      </c>
      <c r="IF2" t="s">
        <v>346</v>
      </c>
      <c r="IG2">
        <v>995</v>
      </c>
      <c r="IH2">
        <v>414</v>
      </c>
      <c r="II2">
        <v>128</v>
      </c>
      <c r="IJ2">
        <v>633</v>
      </c>
      <c r="IK2">
        <v>630</v>
      </c>
      <c r="IL2">
        <v>68</v>
      </c>
      <c r="IM2">
        <v>112</v>
      </c>
      <c r="IN2">
        <v>398</v>
      </c>
      <c r="IO2">
        <v>413</v>
      </c>
      <c r="IP2">
        <v>94</v>
      </c>
      <c r="IQ2" t="s">
        <v>330</v>
      </c>
      <c r="IR2" t="s">
        <v>330</v>
      </c>
      <c r="IS2" t="s">
        <v>337</v>
      </c>
      <c r="IT2" t="s">
        <v>330</v>
      </c>
      <c r="IU2" t="s">
        <v>330</v>
      </c>
      <c r="IV2" t="s">
        <v>337</v>
      </c>
      <c r="IW2" t="s">
        <v>337</v>
      </c>
      <c r="IX2" t="s">
        <v>337</v>
      </c>
      <c r="IY2" t="s">
        <v>337</v>
      </c>
      <c r="JB2" t="s">
        <v>336</v>
      </c>
      <c r="JC2" t="s">
        <v>336</v>
      </c>
      <c r="JD2" t="s">
        <v>336</v>
      </c>
      <c r="JE2" t="s">
        <v>336</v>
      </c>
      <c r="JF2" t="s">
        <v>336</v>
      </c>
      <c r="JG2" t="s">
        <v>336</v>
      </c>
      <c r="JH2" t="s">
        <v>336</v>
      </c>
      <c r="JI2" t="s">
        <v>336</v>
      </c>
      <c r="JJ2" t="s">
        <v>336</v>
      </c>
      <c r="JK2" t="s">
        <v>336</v>
      </c>
      <c r="JL2" t="s">
        <v>336</v>
      </c>
      <c r="JM2" t="s">
        <v>336</v>
      </c>
      <c r="JO2">
        <v>522</v>
      </c>
      <c r="JP2">
        <v>61</v>
      </c>
      <c r="JQ2">
        <v>65</v>
      </c>
      <c r="JR2">
        <v>7</v>
      </c>
      <c r="JS2">
        <v>99</v>
      </c>
      <c r="JT2" t="s">
        <v>337</v>
      </c>
      <c r="JU2">
        <v>12</v>
      </c>
      <c r="JX2" t="s">
        <v>347</v>
      </c>
      <c r="JY2" t="s">
        <v>348</v>
      </c>
      <c r="JZ2" t="s">
        <v>349</v>
      </c>
      <c r="KA2" t="s">
        <v>350</v>
      </c>
      <c r="KB2" t="s">
        <v>351</v>
      </c>
      <c r="KC2" t="s">
        <v>347</v>
      </c>
      <c r="KD2" t="s">
        <v>352</v>
      </c>
      <c r="KE2" t="s">
        <v>353</v>
      </c>
      <c r="KF2" t="s">
        <v>354</v>
      </c>
      <c r="KG2" t="s">
        <v>355</v>
      </c>
      <c r="KH2" t="s">
        <v>356</v>
      </c>
      <c r="KI2" t="s">
        <v>350</v>
      </c>
      <c r="KJ2" t="s">
        <v>357</v>
      </c>
      <c r="KK2" t="s">
        <v>358</v>
      </c>
      <c r="KL2">
        <v>14</v>
      </c>
      <c r="KM2">
        <v>3</v>
      </c>
      <c r="KN2">
        <v>1</v>
      </c>
      <c r="KO2">
        <v>1</v>
      </c>
      <c r="KR2">
        <v>11</v>
      </c>
      <c r="KS2" t="s">
        <v>337</v>
      </c>
      <c r="KT2" t="s">
        <v>337</v>
      </c>
      <c r="KU2" t="s">
        <v>337</v>
      </c>
      <c r="KV2" t="s">
        <v>337</v>
      </c>
      <c r="KW2" t="s">
        <v>337</v>
      </c>
      <c r="KX2" t="s">
        <v>337</v>
      </c>
      <c r="KY2" t="s">
        <v>334</v>
      </c>
      <c r="KZ2" t="s">
        <v>335</v>
      </c>
      <c r="LA2" t="s">
        <v>334</v>
      </c>
      <c r="LB2" t="s">
        <v>335</v>
      </c>
      <c r="LC2" t="s">
        <v>335</v>
      </c>
      <c r="LD2" t="s">
        <v>334</v>
      </c>
      <c r="LE2" t="s">
        <v>335</v>
      </c>
      <c r="LF2" t="s">
        <v>334</v>
      </c>
      <c r="LG2" t="s">
        <v>334</v>
      </c>
      <c r="LH2" t="s">
        <v>335</v>
      </c>
      <c r="LI2" t="s">
        <v>335</v>
      </c>
      <c r="LJ2" t="s">
        <v>334</v>
      </c>
      <c r="LK2" t="s">
        <v>359</v>
      </c>
      <c r="LL2" t="s">
        <v>336</v>
      </c>
      <c r="LM2">
        <v>4</v>
      </c>
      <c r="LN2" t="s">
        <v>342</v>
      </c>
    </row>
    <row r="3" spans="1:326" x14ac:dyDescent="0.3">
      <c r="A3">
        <v>2</v>
      </c>
      <c r="B3" t="s">
        <v>326</v>
      </c>
      <c r="C3" t="s">
        <v>327</v>
      </c>
      <c r="D3" s="1">
        <v>12319</v>
      </c>
      <c r="E3" t="s">
        <v>360</v>
      </c>
      <c r="F3">
        <v>160</v>
      </c>
      <c r="I3" s="1"/>
      <c r="J3" s="1"/>
      <c r="L3" t="s">
        <v>336</v>
      </c>
      <c r="M3" t="s">
        <v>330</v>
      </c>
      <c r="N3" t="s">
        <v>361</v>
      </c>
      <c r="O3" t="s">
        <v>362</v>
      </c>
      <c r="P3" t="s">
        <v>363</v>
      </c>
      <c r="Q3" t="s">
        <v>335</v>
      </c>
      <c r="R3" t="s">
        <v>335</v>
      </c>
      <c r="S3" t="s">
        <v>335</v>
      </c>
      <c r="T3" t="s">
        <v>335</v>
      </c>
      <c r="U3" t="s">
        <v>335</v>
      </c>
      <c r="V3" t="s">
        <v>335</v>
      </c>
      <c r="W3" t="s">
        <v>335</v>
      </c>
      <c r="X3" t="s">
        <v>335</v>
      </c>
      <c r="Y3" t="s">
        <v>335</v>
      </c>
      <c r="Z3" t="s">
        <v>335</v>
      </c>
      <c r="AA3" t="s">
        <v>335</v>
      </c>
      <c r="AB3" t="s">
        <v>335</v>
      </c>
      <c r="AC3" t="s">
        <v>335</v>
      </c>
      <c r="AD3" t="s">
        <v>335</v>
      </c>
      <c r="AE3" t="s">
        <v>335</v>
      </c>
      <c r="AF3" t="s">
        <v>335</v>
      </c>
      <c r="AG3" t="s">
        <v>335</v>
      </c>
      <c r="AH3" t="s">
        <v>336</v>
      </c>
      <c r="AI3" t="s">
        <v>335</v>
      </c>
      <c r="AJ3" t="s">
        <v>335</v>
      </c>
      <c r="AK3" t="s">
        <v>335</v>
      </c>
      <c r="AL3" t="s">
        <v>335</v>
      </c>
      <c r="AM3" t="s">
        <v>335</v>
      </c>
      <c r="AN3" t="s">
        <v>335</v>
      </c>
      <c r="AO3" t="s">
        <v>334</v>
      </c>
      <c r="AP3" t="s">
        <v>335</v>
      </c>
      <c r="AQ3" t="s">
        <v>335</v>
      </c>
      <c r="AR3" t="s">
        <v>335</v>
      </c>
      <c r="AS3" t="s">
        <v>335</v>
      </c>
      <c r="AT3" t="s">
        <v>335</v>
      </c>
      <c r="AU3" t="s">
        <v>335</v>
      </c>
      <c r="AV3" t="s">
        <v>335</v>
      </c>
      <c r="BC3" t="s">
        <v>335</v>
      </c>
      <c r="BD3" t="s">
        <v>335</v>
      </c>
      <c r="BE3" t="s">
        <v>335</v>
      </c>
      <c r="BF3" t="s">
        <v>335</v>
      </c>
      <c r="BG3" t="s">
        <v>335</v>
      </c>
      <c r="BH3" t="s">
        <v>335</v>
      </c>
      <c r="BI3" t="s">
        <v>335</v>
      </c>
      <c r="BJ3" t="s">
        <v>335</v>
      </c>
      <c r="BK3" t="s">
        <v>335</v>
      </c>
      <c r="BL3" t="s">
        <v>335</v>
      </c>
      <c r="BM3" t="s">
        <v>335</v>
      </c>
      <c r="BN3" t="s">
        <v>335</v>
      </c>
      <c r="BO3" t="s">
        <v>335</v>
      </c>
      <c r="BP3" t="s">
        <v>335</v>
      </c>
      <c r="BQ3" t="s">
        <v>335</v>
      </c>
      <c r="BR3" t="s">
        <v>335</v>
      </c>
      <c r="BS3" t="s">
        <v>335</v>
      </c>
      <c r="BT3" t="s">
        <v>335</v>
      </c>
      <c r="BU3" t="s">
        <v>335</v>
      </c>
      <c r="BV3" t="s">
        <v>335</v>
      </c>
      <c r="BW3" t="s">
        <v>335</v>
      </c>
      <c r="BX3" t="s">
        <v>335</v>
      </c>
      <c r="BY3" t="s">
        <v>335</v>
      </c>
      <c r="BZ3" t="s">
        <v>335</v>
      </c>
      <c r="CA3" t="s">
        <v>335</v>
      </c>
      <c r="CB3" t="s">
        <v>335</v>
      </c>
      <c r="CC3" t="s">
        <v>335</v>
      </c>
      <c r="CD3" t="s">
        <v>335</v>
      </c>
      <c r="CE3" t="s">
        <v>335</v>
      </c>
      <c r="CF3" t="s">
        <v>335</v>
      </c>
      <c r="CG3" t="s">
        <v>335</v>
      </c>
      <c r="CH3" t="s">
        <v>335</v>
      </c>
      <c r="CI3" t="s">
        <v>335</v>
      </c>
      <c r="CJ3" t="s">
        <v>335</v>
      </c>
      <c r="CK3" t="s">
        <v>335</v>
      </c>
      <c r="CL3" t="s">
        <v>335</v>
      </c>
      <c r="CM3" t="s">
        <v>335</v>
      </c>
      <c r="CN3" t="s">
        <v>335</v>
      </c>
      <c r="CO3" t="s">
        <v>335</v>
      </c>
      <c r="CP3" t="s">
        <v>335</v>
      </c>
      <c r="CQ3" t="s">
        <v>335</v>
      </c>
      <c r="CR3" t="s">
        <v>335</v>
      </c>
      <c r="CS3" t="s">
        <v>335</v>
      </c>
      <c r="CT3" t="s">
        <v>336</v>
      </c>
      <c r="CU3" t="s">
        <v>336</v>
      </c>
      <c r="CW3" t="s">
        <v>336</v>
      </c>
      <c r="CX3" t="s">
        <v>336</v>
      </c>
      <c r="CZ3" t="s">
        <v>336</v>
      </c>
      <c r="DA3" t="s">
        <v>336</v>
      </c>
      <c r="DC3" t="s">
        <v>336</v>
      </c>
      <c r="DD3" t="s">
        <v>336</v>
      </c>
      <c r="DF3" t="s">
        <v>336</v>
      </c>
      <c r="DG3" t="s">
        <v>336</v>
      </c>
      <c r="DI3" t="s">
        <v>336</v>
      </c>
      <c r="DJ3" t="s">
        <v>336</v>
      </c>
      <c r="DL3" t="s">
        <v>335</v>
      </c>
      <c r="DM3" t="s">
        <v>335</v>
      </c>
      <c r="DN3" t="s">
        <v>335</v>
      </c>
      <c r="DO3" t="s">
        <v>335</v>
      </c>
      <c r="DP3" t="s">
        <v>335</v>
      </c>
      <c r="DQ3" t="s">
        <v>335</v>
      </c>
      <c r="DR3" t="s">
        <v>335</v>
      </c>
      <c r="DS3" t="s">
        <v>335</v>
      </c>
      <c r="DT3" t="s">
        <v>335</v>
      </c>
      <c r="DU3" t="s">
        <v>335</v>
      </c>
      <c r="DV3" t="s">
        <v>335</v>
      </c>
      <c r="DW3" t="s">
        <v>335</v>
      </c>
      <c r="DX3" t="s">
        <v>335</v>
      </c>
      <c r="DY3" t="s">
        <v>335</v>
      </c>
      <c r="DZ3" t="s">
        <v>335</v>
      </c>
      <c r="EA3" t="s">
        <v>335</v>
      </c>
      <c r="EB3" t="s">
        <v>335</v>
      </c>
      <c r="EC3" t="s">
        <v>335</v>
      </c>
      <c r="ED3" t="s">
        <v>335</v>
      </c>
      <c r="EE3" t="s">
        <v>335</v>
      </c>
      <c r="EF3" t="s">
        <v>335</v>
      </c>
      <c r="EG3" t="s">
        <v>335</v>
      </c>
      <c r="EH3" t="s">
        <v>335</v>
      </c>
      <c r="EI3" t="s">
        <v>335</v>
      </c>
      <c r="EJ3" t="s">
        <v>335</v>
      </c>
      <c r="EK3" t="s">
        <v>335</v>
      </c>
      <c r="EL3" t="s">
        <v>335</v>
      </c>
      <c r="EM3" t="s">
        <v>335</v>
      </c>
      <c r="EN3" t="s">
        <v>335</v>
      </c>
      <c r="EO3" t="s">
        <v>335</v>
      </c>
      <c r="EP3" t="s">
        <v>335</v>
      </c>
      <c r="EQ3" t="s">
        <v>335</v>
      </c>
      <c r="ER3" t="s">
        <v>335</v>
      </c>
      <c r="ES3" t="s">
        <v>335</v>
      </c>
      <c r="ET3" t="s">
        <v>335</v>
      </c>
      <c r="EU3" t="s">
        <v>335</v>
      </c>
      <c r="EV3" t="s">
        <v>335</v>
      </c>
      <c r="EW3" t="s">
        <v>335</v>
      </c>
      <c r="EX3" t="s">
        <v>335</v>
      </c>
      <c r="EY3" t="s">
        <v>335</v>
      </c>
      <c r="EZ3" t="s">
        <v>335</v>
      </c>
      <c r="FA3" t="s">
        <v>335</v>
      </c>
      <c r="FB3" t="s">
        <v>336</v>
      </c>
      <c r="FE3" t="s">
        <v>336</v>
      </c>
      <c r="FF3" t="s">
        <v>336</v>
      </c>
      <c r="FG3" t="s">
        <v>364</v>
      </c>
      <c r="FH3" s="15">
        <v>45082</v>
      </c>
      <c r="FI3" t="s">
        <v>334</v>
      </c>
      <c r="FJ3" t="s">
        <v>335</v>
      </c>
      <c r="FK3" t="s">
        <v>335</v>
      </c>
      <c r="FL3" t="s">
        <v>365</v>
      </c>
      <c r="FM3" t="s">
        <v>344</v>
      </c>
      <c r="FR3">
        <v>8388</v>
      </c>
      <c r="FS3">
        <v>58</v>
      </c>
      <c r="FT3">
        <v>2.2656249999999996E+16</v>
      </c>
      <c r="FV3">
        <v>126</v>
      </c>
      <c r="FX3">
        <v>68</v>
      </c>
      <c r="FY3">
        <v>175</v>
      </c>
      <c r="FZ3">
        <v>53</v>
      </c>
      <c r="GA3">
        <v>102</v>
      </c>
      <c r="GB3">
        <v>100</v>
      </c>
      <c r="GC3">
        <v>62</v>
      </c>
      <c r="GD3">
        <v>718</v>
      </c>
      <c r="GE3">
        <v>90</v>
      </c>
      <c r="GH3">
        <v>53</v>
      </c>
      <c r="GJ3">
        <v>32</v>
      </c>
      <c r="GK3">
        <v>137</v>
      </c>
      <c r="GL3">
        <v>145</v>
      </c>
      <c r="GM3">
        <v>39</v>
      </c>
      <c r="GN3" t="s">
        <v>335</v>
      </c>
      <c r="GO3" t="s">
        <v>335</v>
      </c>
      <c r="GP3" t="s">
        <v>335</v>
      </c>
      <c r="GQ3" t="s">
        <v>335</v>
      </c>
      <c r="GR3" t="s">
        <v>335</v>
      </c>
      <c r="GS3" t="s">
        <v>335</v>
      </c>
      <c r="GT3" t="s">
        <v>335</v>
      </c>
      <c r="GU3" t="s">
        <v>335</v>
      </c>
      <c r="GV3" t="s">
        <v>335</v>
      </c>
      <c r="GW3" t="s">
        <v>335</v>
      </c>
      <c r="GX3" t="s">
        <v>335</v>
      </c>
      <c r="GY3" t="s">
        <v>335</v>
      </c>
      <c r="GZ3" t="s">
        <v>335</v>
      </c>
      <c r="HA3" t="s">
        <v>335</v>
      </c>
      <c r="HB3" t="s">
        <v>335</v>
      </c>
      <c r="HC3" t="s">
        <v>335</v>
      </c>
      <c r="HD3" t="s">
        <v>334</v>
      </c>
      <c r="HE3" t="s">
        <v>335</v>
      </c>
      <c r="HF3" t="s">
        <v>335</v>
      </c>
      <c r="HG3" t="s">
        <v>335</v>
      </c>
      <c r="HH3" t="s">
        <v>335</v>
      </c>
      <c r="HI3" t="s">
        <v>335</v>
      </c>
      <c r="HJ3" t="s">
        <v>335</v>
      </c>
      <c r="HK3" t="s">
        <v>336</v>
      </c>
      <c r="HL3" t="s">
        <v>335</v>
      </c>
      <c r="HM3" t="s">
        <v>335</v>
      </c>
      <c r="HN3" t="s">
        <v>334</v>
      </c>
      <c r="HO3" t="s">
        <v>335</v>
      </c>
      <c r="HP3" t="s">
        <v>335</v>
      </c>
      <c r="HQ3" t="s">
        <v>335</v>
      </c>
      <c r="HR3" t="s">
        <v>335</v>
      </c>
      <c r="HS3" t="s">
        <v>335</v>
      </c>
      <c r="HT3" t="s">
        <v>335</v>
      </c>
      <c r="HU3" t="s">
        <v>335</v>
      </c>
      <c r="HV3" t="s">
        <v>335</v>
      </c>
      <c r="HW3" t="s">
        <v>334</v>
      </c>
      <c r="HX3" t="s">
        <v>335</v>
      </c>
      <c r="HY3" t="s">
        <v>337</v>
      </c>
      <c r="HZ3" t="s">
        <v>337</v>
      </c>
      <c r="IA3">
        <v>23</v>
      </c>
      <c r="ID3" t="s">
        <v>359</v>
      </c>
      <c r="IF3" t="s">
        <v>346</v>
      </c>
      <c r="IG3">
        <v>694</v>
      </c>
      <c r="IH3">
        <v>926</v>
      </c>
      <c r="II3">
        <v>101</v>
      </c>
      <c r="IJ3">
        <v>667</v>
      </c>
      <c r="IL3">
        <v>29</v>
      </c>
      <c r="IM3">
        <v>100</v>
      </c>
      <c r="IN3">
        <v>391</v>
      </c>
      <c r="IO3">
        <v>401</v>
      </c>
      <c r="IP3">
        <v>116</v>
      </c>
      <c r="IQ3" t="s">
        <v>330</v>
      </c>
      <c r="IR3" t="s">
        <v>330</v>
      </c>
      <c r="IS3" t="s">
        <v>337</v>
      </c>
      <c r="IT3" t="s">
        <v>330</v>
      </c>
      <c r="IU3" t="s">
        <v>330</v>
      </c>
      <c r="IV3" t="s">
        <v>337</v>
      </c>
      <c r="IW3" t="s">
        <v>337</v>
      </c>
      <c r="IX3" t="s">
        <v>337</v>
      </c>
      <c r="IY3" t="s">
        <v>337</v>
      </c>
      <c r="JB3" t="s">
        <v>336</v>
      </c>
      <c r="JC3" t="s">
        <v>336</v>
      </c>
      <c r="JD3" t="s">
        <v>336</v>
      </c>
      <c r="JE3" t="s">
        <v>336</v>
      </c>
      <c r="JF3" t="s">
        <v>336</v>
      </c>
      <c r="JG3" t="s">
        <v>336</v>
      </c>
      <c r="JH3" t="s">
        <v>336</v>
      </c>
      <c r="JI3" t="s">
        <v>336</v>
      </c>
      <c r="JJ3" t="s">
        <v>336</v>
      </c>
      <c r="JK3" t="s">
        <v>336</v>
      </c>
      <c r="JL3" t="s">
        <v>336</v>
      </c>
      <c r="JM3" t="s">
        <v>336</v>
      </c>
      <c r="JT3" t="s">
        <v>336</v>
      </c>
      <c r="JX3" t="s">
        <v>353</v>
      </c>
      <c r="JY3" t="s">
        <v>366</v>
      </c>
      <c r="JZ3" t="s">
        <v>367</v>
      </c>
      <c r="KA3" t="s">
        <v>368</v>
      </c>
      <c r="KB3" t="s">
        <v>351</v>
      </c>
      <c r="KC3" t="s">
        <v>353</v>
      </c>
      <c r="KD3" t="s">
        <v>353</v>
      </c>
      <c r="KE3" t="s">
        <v>354</v>
      </c>
      <c r="KF3" t="s">
        <v>353</v>
      </c>
      <c r="KG3" t="s">
        <v>369</v>
      </c>
      <c r="KH3" t="s">
        <v>370</v>
      </c>
      <c r="KI3" t="s">
        <v>368</v>
      </c>
      <c r="KJ3" t="s">
        <v>371</v>
      </c>
      <c r="KK3" t="s">
        <v>353</v>
      </c>
      <c r="KL3">
        <v>7</v>
      </c>
      <c r="KM3">
        <v>1</v>
      </c>
      <c r="KN3">
        <v>10</v>
      </c>
      <c r="KO3">
        <v>2</v>
      </c>
      <c r="KS3" t="s">
        <v>336</v>
      </c>
      <c r="KT3" t="s">
        <v>336</v>
      </c>
      <c r="KU3" t="s">
        <v>330</v>
      </c>
      <c r="KV3" t="s">
        <v>336</v>
      </c>
      <c r="KW3" t="s">
        <v>330</v>
      </c>
      <c r="KX3" t="s">
        <v>337</v>
      </c>
      <c r="KY3" t="s">
        <v>335</v>
      </c>
      <c r="KZ3" t="s">
        <v>335</v>
      </c>
      <c r="LA3" t="s">
        <v>335</v>
      </c>
      <c r="LB3" t="s">
        <v>335</v>
      </c>
      <c r="LC3" t="s">
        <v>335</v>
      </c>
      <c r="LD3" t="s">
        <v>335</v>
      </c>
      <c r="LE3" t="s">
        <v>335</v>
      </c>
      <c r="LF3" t="s">
        <v>335</v>
      </c>
      <c r="LG3" t="s">
        <v>335</v>
      </c>
      <c r="LH3" t="s">
        <v>335</v>
      </c>
      <c r="LI3" t="s">
        <v>335</v>
      </c>
      <c r="LJ3" t="s">
        <v>335</v>
      </c>
      <c r="LK3" t="s">
        <v>336</v>
      </c>
      <c r="LL3" t="s">
        <v>336</v>
      </c>
      <c r="LN3" t="s">
        <v>364</v>
      </c>
    </row>
    <row r="4" spans="1:326" x14ac:dyDescent="0.3">
      <c r="A4">
        <v>3</v>
      </c>
      <c r="B4" t="s">
        <v>326</v>
      </c>
      <c r="C4" t="s">
        <v>327</v>
      </c>
      <c r="D4" s="1">
        <v>29515</v>
      </c>
      <c r="E4" t="s">
        <v>328</v>
      </c>
      <c r="F4">
        <v>190</v>
      </c>
      <c r="I4" s="1"/>
      <c r="J4" s="1">
        <v>45083</v>
      </c>
      <c r="L4" t="s">
        <v>336</v>
      </c>
      <c r="M4" t="s">
        <v>337</v>
      </c>
      <c r="N4" t="s">
        <v>361</v>
      </c>
      <c r="O4" t="s">
        <v>372</v>
      </c>
      <c r="P4" t="s">
        <v>363</v>
      </c>
      <c r="Q4" t="s">
        <v>335</v>
      </c>
      <c r="R4" t="s">
        <v>335</v>
      </c>
      <c r="S4" t="s">
        <v>335</v>
      </c>
      <c r="T4" t="s">
        <v>335</v>
      </c>
      <c r="U4" t="s">
        <v>335</v>
      </c>
      <c r="V4" t="s">
        <v>335</v>
      </c>
      <c r="W4" t="s">
        <v>335</v>
      </c>
      <c r="X4" t="s">
        <v>334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335</v>
      </c>
      <c r="AE4" t="s">
        <v>335</v>
      </c>
      <c r="AF4" t="s">
        <v>335</v>
      </c>
      <c r="AG4" t="s">
        <v>335</v>
      </c>
      <c r="AH4" t="s">
        <v>336</v>
      </c>
      <c r="AI4" t="s">
        <v>335</v>
      </c>
      <c r="AJ4" t="s">
        <v>335</v>
      </c>
      <c r="AK4" t="s">
        <v>335</v>
      </c>
      <c r="AL4" t="s">
        <v>335</v>
      </c>
      <c r="AM4" t="s">
        <v>335</v>
      </c>
      <c r="AN4" t="s">
        <v>335</v>
      </c>
      <c r="AO4" t="s">
        <v>334</v>
      </c>
      <c r="AP4" t="s">
        <v>335</v>
      </c>
      <c r="AQ4" t="s">
        <v>334</v>
      </c>
      <c r="AR4" t="s">
        <v>335</v>
      </c>
      <c r="AS4" t="s">
        <v>335</v>
      </c>
      <c r="AT4" t="s">
        <v>335</v>
      </c>
      <c r="AU4" t="s">
        <v>335</v>
      </c>
      <c r="AV4" t="s">
        <v>335</v>
      </c>
      <c r="AW4">
        <v>10</v>
      </c>
      <c r="AX4">
        <v>12</v>
      </c>
      <c r="BC4" t="s">
        <v>335</v>
      </c>
      <c r="BD4" t="s">
        <v>335</v>
      </c>
      <c r="BE4" t="s">
        <v>335</v>
      </c>
      <c r="BF4" t="s">
        <v>335</v>
      </c>
      <c r="BG4" t="s">
        <v>335</v>
      </c>
      <c r="BH4" t="s">
        <v>335</v>
      </c>
      <c r="BI4" t="s">
        <v>335</v>
      </c>
      <c r="BJ4" t="s">
        <v>335</v>
      </c>
      <c r="BK4" t="s">
        <v>335</v>
      </c>
      <c r="BL4" t="s">
        <v>335</v>
      </c>
      <c r="BM4" t="s">
        <v>335</v>
      </c>
      <c r="BN4" t="s">
        <v>335</v>
      </c>
      <c r="BO4" t="s">
        <v>335</v>
      </c>
      <c r="BP4" t="s">
        <v>335</v>
      </c>
      <c r="BQ4" t="s">
        <v>334</v>
      </c>
      <c r="BR4" t="s">
        <v>335</v>
      </c>
      <c r="BS4" t="s">
        <v>335</v>
      </c>
      <c r="BT4" t="s">
        <v>335</v>
      </c>
      <c r="BU4" t="s">
        <v>335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335</v>
      </c>
      <c r="CB4" t="s">
        <v>335</v>
      </c>
      <c r="CC4" t="s">
        <v>335</v>
      </c>
      <c r="CD4" t="s">
        <v>335</v>
      </c>
      <c r="CE4" t="s">
        <v>335</v>
      </c>
      <c r="CF4" t="s">
        <v>335</v>
      </c>
      <c r="CG4" t="s">
        <v>335</v>
      </c>
      <c r="CH4" t="s">
        <v>335</v>
      </c>
      <c r="CI4" t="s">
        <v>335</v>
      </c>
      <c r="CJ4" t="s">
        <v>335</v>
      </c>
      <c r="CK4" t="s">
        <v>335</v>
      </c>
      <c r="CL4" t="s">
        <v>335</v>
      </c>
      <c r="CM4" t="s">
        <v>335</v>
      </c>
      <c r="CN4" t="s">
        <v>335</v>
      </c>
      <c r="CO4" t="s">
        <v>335</v>
      </c>
      <c r="CP4" t="s">
        <v>335</v>
      </c>
      <c r="CQ4" t="s">
        <v>335</v>
      </c>
      <c r="CR4" t="s">
        <v>335</v>
      </c>
      <c r="CS4" t="s">
        <v>335</v>
      </c>
      <c r="CT4" t="s">
        <v>336</v>
      </c>
      <c r="CU4" t="s">
        <v>336</v>
      </c>
      <c r="CW4" t="s">
        <v>336</v>
      </c>
      <c r="CX4" t="s">
        <v>336</v>
      </c>
      <c r="CZ4" t="s">
        <v>336</v>
      </c>
      <c r="DA4" t="s">
        <v>336</v>
      </c>
      <c r="DC4" t="s">
        <v>336</v>
      </c>
      <c r="DD4" t="s">
        <v>336</v>
      </c>
      <c r="DF4" t="s">
        <v>336</v>
      </c>
      <c r="DG4" t="s">
        <v>336</v>
      </c>
      <c r="DI4" t="s">
        <v>336</v>
      </c>
      <c r="DJ4" t="s">
        <v>336</v>
      </c>
      <c r="DL4" t="s">
        <v>335</v>
      </c>
      <c r="DM4" t="s">
        <v>335</v>
      </c>
      <c r="DN4" t="s">
        <v>335</v>
      </c>
      <c r="DO4" t="s">
        <v>335</v>
      </c>
      <c r="DP4" t="s">
        <v>335</v>
      </c>
      <c r="DQ4" t="s">
        <v>335</v>
      </c>
      <c r="DR4" t="s">
        <v>335</v>
      </c>
      <c r="DS4" t="s">
        <v>335</v>
      </c>
      <c r="DT4" t="s">
        <v>335</v>
      </c>
      <c r="DU4" t="s">
        <v>335</v>
      </c>
      <c r="DV4" t="s">
        <v>335</v>
      </c>
      <c r="DW4" t="s">
        <v>335</v>
      </c>
      <c r="DX4" t="s">
        <v>335</v>
      </c>
      <c r="DY4" t="s">
        <v>335</v>
      </c>
      <c r="DZ4" t="s">
        <v>335</v>
      </c>
      <c r="EA4" t="s">
        <v>335</v>
      </c>
      <c r="EB4" t="s">
        <v>335</v>
      </c>
      <c r="EC4" t="s">
        <v>335</v>
      </c>
      <c r="ED4" t="s">
        <v>335</v>
      </c>
      <c r="EE4" t="s">
        <v>335</v>
      </c>
      <c r="EF4" t="s">
        <v>335</v>
      </c>
      <c r="EG4" t="s">
        <v>335</v>
      </c>
      <c r="EH4" t="s">
        <v>335</v>
      </c>
      <c r="EI4" t="s">
        <v>335</v>
      </c>
      <c r="EJ4" t="s">
        <v>335</v>
      </c>
      <c r="EK4" t="s">
        <v>335</v>
      </c>
      <c r="EL4" t="s">
        <v>335</v>
      </c>
      <c r="EM4" t="s">
        <v>335</v>
      </c>
      <c r="EN4" t="s">
        <v>335</v>
      </c>
      <c r="EO4" t="s">
        <v>335</v>
      </c>
      <c r="EP4" t="s">
        <v>335</v>
      </c>
      <c r="EQ4" t="s">
        <v>335</v>
      </c>
      <c r="ER4" t="s">
        <v>335</v>
      </c>
      <c r="ES4" t="s">
        <v>335</v>
      </c>
      <c r="ET4" t="s">
        <v>335</v>
      </c>
      <c r="EU4" t="s">
        <v>335</v>
      </c>
      <c r="EV4" t="s">
        <v>335</v>
      </c>
      <c r="EW4" t="s">
        <v>335</v>
      </c>
      <c r="EX4" t="s">
        <v>335</v>
      </c>
      <c r="EY4" t="s">
        <v>335</v>
      </c>
      <c r="EZ4" t="s">
        <v>335</v>
      </c>
      <c r="FA4" t="s">
        <v>335</v>
      </c>
      <c r="FB4" t="s">
        <v>336</v>
      </c>
      <c r="FE4" t="s">
        <v>336</v>
      </c>
      <c r="FF4" t="s">
        <v>336</v>
      </c>
      <c r="FG4" t="s">
        <v>364</v>
      </c>
      <c r="FH4" s="15">
        <v>45083</v>
      </c>
      <c r="FI4" t="s">
        <v>334</v>
      </c>
      <c r="FJ4" t="s">
        <v>335</v>
      </c>
      <c r="FK4" t="s">
        <v>335</v>
      </c>
      <c r="FL4" t="s">
        <v>365</v>
      </c>
      <c r="FM4" t="s">
        <v>362</v>
      </c>
      <c r="FO4">
        <v>85</v>
      </c>
      <c r="FP4">
        <v>60</v>
      </c>
      <c r="FR4">
        <v>1300</v>
      </c>
      <c r="FV4">
        <v>169</v>
      </c>
      <c r="FX4">
        <v>77</v>
      </c>
      <c r="FY4">
        <v>167</v>
      </c>
      <c r="FZ4">
        <v>46</v>
      </c>
      <c r="GA4">
        <v>106</v>
      </c>
      <c r="GB4">
        <v>73</v>
      </c>
      <c r="GC4">
        <v>51</v>
      </c>
      <c r="GD4">
        <v>767</v>
      </c>
      <c r="GE4">
        <v>41</v>
      </c>
      <c r="GH4">
        <v>68</v>
      </c>
      <c r="GJ4">
        <v>64</v>
      </c>
      <c r="GK4">
        <v>68</v>
      </c>
      <c r="GL4">
        <v>142</v>
      </c>
      <c r="GM4">
        <v>53</v>
      </c>
      <c r="GN4" t="s">
        <v>335</v>
      </c>
      <c r="GO4" t="s">
        <v>335</v>
      </c>
      <c r="GP4" t="s">
        <v>335</v>
      </c>
      <c r="GQ4" t="s">
        <v>335</v>
      </c>
      <c r="GR4" t="s">
        <v>335</v>
      </c>
      <c r="GS4" t="s">
        <v>335</v>
      </c>
      <c r="GT4" t="s">
        <v>335</v>
      </c>
      <c r="GU4" t="s">
        <v>335</v>
      </c>
      <c r="GV4" t="s">
        <v>335</v>
      </c>
      <c r="GW4" t="s">
        <v>335</v>
      </c>
      <c r="GX4" t="s">
        <v>335</v>
      </c>
      <c r="GY4" t="s">
        <v>335</v>
      </c>
      <c r="GZ4" t="s">
        <v>335</v>
      </c>
      <c r="HA4" t="s">
        <v>335</v>
      </c>
      <c r="HB4" t="s">
        <v>335</v>
      </c>
      <c r="HC4" t="s">
        <v>335</v>
      </c>
      <c r="HD4" t="s">
        <v>335</v>
      </c>
      <c r="HE4" t="s">
        <v>335</v>
      </c>
      <c r="HF4" t="s">
        <v>335</v>
      </c>
      <c r="HG4" t="s">
        <v>335</v>
      </c>
      <c r="HH4" t="s">
        <v>335</v>
      </c>
      <c r="HI4" t="s">
        <v>335</v>
      </c>
      <c r="HJ4" t="s">
        <v>335</v>
      </c>
      <c r="HK4" t="s">
        <v>336</v>
      </c>
      <c r="HL4" t="s">
        <v>335</v>
      </c>
      <c r="HM4" t="s">
        <v>334</v>
      </c>
      <c r="HN4" t="s">
        <v>335</v>
      </c>
      <c r="HO4" t="s">
        <v>335</v>
      </c>
      <c r="HP4" t="s">
        <v>335</v>
      </c>
      <c r="HQ4" t="s">
        <v>335</v>
      </c>
      <c r="HR4" t="s">
        <v>335</v>
      </c>
      <c r="HS4" t="s">
        <v>335</v>
      </c>
      <c r="HT4" t="s">
        <v>335</v>
      </c>
      <c r="HU4" t="s">
        <v>335</v>
      </c>
      <c r="HV4" t="s">
        <v>335</v>
      </c>
      <c r="HW4" t="s">
        <v>335</v>
      </c>
      <c r="HX4" t="s">
        <v>335</v>
      </c>
      <c r="HY4" t="s">
        <v>337</v>
      </c>
      <c r="HZ4" t="s">
        <v>337</v>
      </c>
      <c r="IA4">
        <v>21</v>
      </c>
      <c r="IB4">
        <v>163</v>
      </c>
      <c r="IC4">
        <v>8</v>
      </c>
      <c r="ID4" t="s">
        <v>373</v>
      </c>
      <c r="IF4" t="s">
        <v>346</v>
      </c>
      <c r="IG4">
        <v>941</v>
      </c>
      <c r="IH4">
        <v>352</v>
      </c>
      <c r="II4">
        <v>109</v>
      </c>
      <c r="IJ4">
        <v>838</v>
      </c>
      <c r="IK4">
        <v>891</v>
      </c>
      <c r="IL4">
        <v>65</v>
      </c>
      <c r="IM4">
        <v>181</v>
      </c>
      <c r="IN4">
        <v>408</v>
      </c>
      <c r="IO4">
        <v>483</v>
      </c>
      <c r="IP4">
        <v>95</v>
      </c>
      <c r="IQ4" t="s">
        <v>330</v>
      </c>
      <c r="IR4" t="s">
        <v>330</v>
      </c>
      <c r="IS4" t="s">
        <v>337</v>
      </c>
      <c r="IT4" t="s">
        <v>330</v>
      </c>
      <c r="IU4" t="s">
        <v>330</v>
      </c>
      <c r="IV4" t="s">
        <v>337</v>
      </c>
      <c r="IW4" t="s">
        <v>337</v>
      </c>
      <c r="IX4" t="s">
        <v>337</v>
      </c>
      <c r="IY4" t="s">
        <v>337</v>
      </c>
      <c r="JB4" t="s">
        <v>336</v>
      </c>
      <c r="JC4" t="s">
        <v>336</v>
      </c>
      <c r="JD4" t="s">
        <v>336</v>
      </c>
      <c r="JE4" t="s">
        <v>336</v>
      </c>
      <c r="JF4" t="s">
        <v>336</v>
      </c>
      <c r="JG4" t="s">
        <v>336</v>
      </c>
      <c r="JH4" t="s">
        <v>336</v>
      </c>
      <c r="JI4" t="s">
        <v>336</v>
      </c>
      <c r="JJ4" t="s">
        <v>336</v>
      </c>
      <c r="JK4" t="s">
        <v>336</v>
      </c>
      <c r="JL4" t="s">
        <v>336</v>
      </c>
      <c r="JM4" t="s">
        <v>336</v>
      </c>
      <c r="JO4">
        <v>377</v>
      </c>
      <c r="JQ4">
        <v>107</v>
      </c>
      <c r="JR4">
        <v>3</v>
      </c>
      <c r="JS4">
        <v>98</v>
      </c>
      <c r="JT4" t="s">
        <v>336</v>
      </c>
      <c r="JU4">
        <v>12</v>
      </c>
      <c r="JX4" t="s">
        <v>353</v>
      </c>
      <c r="JY4" t="s">
        <v>348</v>
      </c>
      <c r="JZ4" t="s">
        <v>374</v>
      </c>
      <c r="KA4" t="s">
        <v>350</v>
      </c>
      <c r="KB4" t="s">
        <v>375</v>
      </c>
      <c r="KC4" t="s">
        <v>353</v>
      </c>
      <c r="KD4" t="s">
        <v>352</v>
      </c>
      <c r="KE4" t="s">
        <v>371</v>
      </c>
      <c r="KF4" t="s">
        <v>371</v>
      </c>
      <c r="KG4" t="s">
        <v>355</v>
      </c>
      <c r="KH4" t="s">
        <v>374</v>
      </c>
      <c r="KI4" t="s">
        <v>350</v>
      </c>
      <c r="KJ4" t="s">
        <v>371</v>
      </c>
      <c r="KK4" t="s">
        <v>358</v>
      </c>
      <c r="KL4">
        <v>1</v>
      </c>
      <c r="KM4">
        <v>1</v>
      </c>
      <c r="KN4">
        <v>1</v>
      </c>
      <c r="KO4">
        <v>1</v>
      </c>
      <c r="KS4" t="s">
        <v>336</v>
      </c>
      <c r="KT4" t="s">
        <v>337</v>
      </c>
      <c r="KU4" t="s">
        <v>337</v>
      </c>
      <c r="KV4" t="s">
        <v>337</v>
      </c>
      <c r="KW4" t="s">
        <v>337</v>
      </c>
      <c r="KX4" t="s">
        <v>337</v>
      </c>
      <c r="KY4" t="s">
        <v>335</v>
      </c>
      <c r="KZ4" t="s">
        <v>335</v>
      </c>
      <c r="LA4" t="s">
        <v>335</v>
      </c>
      <c r="LB4" t="s">
        <v>335</v>
      </c>
      <c r="LC4" t="s">
        <v>335</v>
      </c>
      <c r="LD4" t="s">
        <v>335</v>
      </c>
      <c r="LE4" t="s">
        <v>335</v>
      </c>
      <c r="LF4" t="s">
        <v>335</v>
      </c>
      <c r="LG4" t="s">
        <v>335</v>
      </c>
      <c r="LH4" t="s">
        <v>335</v>
      </c>
      <c r="LI4" t="s">
        <v>335</v>
      </c>
      <c r="LJ4" t="s">
        <v>335</v>
      </c>
      <c r="LK4" t="s">
        <v>336</v>
      </c>
      <c r="LL4" t="s">
        <v>336</v>
      </c>
      <c r="LN4" t="s">
        <v>364</v>
      </c>
    </row>
    <row r="5" spans="1:326" x14ac:dyDescent="0.3">
      <c r="A5">
        <v>4</v>
      </c>
      <c r="B5" t="s">
        <v>326</v>
      </c>
      <c r="C5" t="s">
        <v>376</v>
      </c>
      <c r="D5" s="1">
        <v>25549</v>
      </c>
      <c r="E5" t="s">
        <v>328</v>
      </c>
      <c r="F5">
        <v>178</v>
      </c>
      <c r="G5">
        <v>92</v>
      </c>
      <c r="H5">
        <v>2.90367377856331E+16</v>
      </c>
      <c r="I5" s="1">
        <v>45055</v>
      </c>
      <c r="J5" s="1">
        <v>45065</v>
      </c>
      <c r="K5">
        <v>10</v>
      </c>
      <c r="L5" t="s">
        <v>329</v>
      </c>
      <c r="M5" t="s">
        <v>337</v>
      </c>
      <c r="N5" t="s">
        <v>377</v>
      </c>
      <c r="O5" t="s">
        <v>362</v>
      </c>
      <c r="P5" t="s">
        <v>363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336</v>
      </c>
      <c r="AI5" t="s">
        <v>334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X5">
        <v>28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334</v>
      </c>
      <c r="BU5" t="s">
        <v>334</v>
      </c>
      <c r="BV5" t="s">
        <v>334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334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330</v>
      </c>
      <c r="CU5" t="s">
        <v>336</v>
      </c>
      <c r="CW5" t="s">
        <v>330</v>
      </c>
      <c r="CX5" t="s">
        <v>336</v>
      </c>
      <c r="CY5">
        <v>52</v>
      </c>
      <c r="CZ5" t="s">
        <v>336</v>
      </c>
      <c r="DA5" t="s">
        <v>336</v>
      </c>
      <c r="DC5" t="s">
        <v>330</v>
      </c>
      <c r="DD5" t="s">
        <v>336</v>
      </c>
      <c r="DE5">
        <v>50</v>
      </c>
      <c r="DF5" t="s">
        <v>336</v>
      </c>
      <c r="DG5" t="s">
        <v>336</v>
      </c>
      <c r="DI5" t="s">
        <v>330</v>
      </c>
      <c r="DJ5" t="s">
        <v>378</v>
      </c>
      <c r="DK5">
        <v>10</v>
      </c>
      <c r="DL5" t="s">
        <v>335</v>
      </c>
      <c r="DM5" t="s">
        <v>334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379</v>
      </c>
      <c r="FC5">
        <v>25</v>
      </c>
      <c r="FE5" t="s">
        <v>336</v>
      </c>
      <c r="FF5" t="s">
        <v>336</v>
      </c>
      <c r="FG5" t="s">
        <v>342</v>
      </c>
      <c r="FH5" s="15">
        <v>45065</v>
      </c>
      <c r="FI5" t="s">
        <v>334</v>
      </c>
      <c r="FJ5" t="s">
        <v>335</v>
      </c>
      <c r="FK5" t="s">
        <v>335</v>
      </c>
      <c r="FL5" t="s">
        <v>343</v>
      </c>
      <c r="FM5" t="s">
        <v>344</v>
      </c>
      <c r="FN5">
        <v>100</v>
      </c>
      <c r="FQ5">
        <v>43</v>
      </c>
      <c r="FS5">
        <v>92</v>
      </c>
      <c r="FT5">
        <v>2.9036737785633124E+16</v>
      </c>
      <c r="FU5">
        <v>100</v>
      </c>
      <c r="FV5">
        <v>136</v>
      </c>
      <c r="FY5">
        <v>200</v>
      </c>
      <c r="FZ5">
        <v>36</v>
      </c>
      <c r="GA5">
        <v>140</v>
      </c>
      <c r="GB5">
        <v>129</v>
      </c>
      <c r="GC5">
        <v>6</v>
      </c>
      <c r="GD5">
        <v>89</v>
      </c>
      <c r="GJ5">
        <v>11</v>
      </c>
      <c r="GK5">
        <v>14</v>
      </c>
      <c r="GL5">
        <v>139</v>
      </c>
      <c r="GM5">
        <v>52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336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334</v>
      </c>
      <c r="HW5" t="s">
        <v>334</v>
      </c>
      <c r="HX5" t="s">
        <v>335</v>
      </c>
      <c r="HY5" t="s">
        <v>336</v>
      </c>
      <c r="HZ5" t="s">
        <v>336</v>
      </c>
      <c r="IA5">
        <v>35</v>
      </c>
      <c r="IB5">
        <v>89</v>
      </c>
      <c r="IC5">
        <v>7</v>
      </c>
      <c r="ID5" t="s">
        <v>359</v>
      </c>
      <c r="IE5">
        <v>24</v>
      </c>
      <c r="IF5" t="s">
        <v>346</v>
      </c>
      <c r="IQ5" t="s">
        <v>336</v>
      </c>
      <c r="IR5" t="s">
        <v>336</v>
      </c>
      <c r="IS5" t="s">
        <v>336</v>
      </c>
      <c r="IT5" t="s">
        <v>336</v>
      </c>
      <c r="IU5" t="s">
        <v>336</v>
      </c>
      <c r="IV5" t="s">
        <v>336</v>
      </c>
      <c r="IW5" t="s">
        <v>336</v>
      </c>
      <c r="IX5" t="s">
        <v>336</v>
      </c>
      <c r="IY5" t="s">
        <v>336</v>
      </c>
      <c r="JB5" t="s">
        <v>336</v>
      </c>
      <c r="JC5" t="s">
        <v>336</v>
      </c>
      <c r="JD5" t="s">
        <v>336</v>
      </c>
      <c r="JE5" t="s">
        <v>336</v>
      </c>
      <c r="JF5" t="s">
        <v>336</v>
      </c>
      <c r="JG5" t="s">
        <v>336</v>
      </c>
      <c r="JH5" t="s">
        <v>336</v>
      </c>
      <c r="JI5" t="s">
        <v>336</v>
      </c>
      <c r="JJ5" t="s">
        <v>336</v>
      </c>
      <c r="JK5" t="s">
        <v>336</v>
      </c>
      <c r="JL5" t="s">
        <v>336</v>
      </c>
      <c r="JM5" t="s">
        <v>336</v>
      </c>
      <c r="JO5">
        <v>525</v>
      </c>
      <c r="JP5">
        <v>84</v>
      </c>
      <c r="JQ5">
        <v>101</v>
      </c>
      <c r="JR5">
        <v>5</v>
      </c>
      <c r="JS5">
        <v>94</v>
      </c>
      <c r="JT5" t="s">
        <v>336</v>
      </c>
      <c r="JX5" t="s">
        <v>336</v>
      </c>
      <c r="JY5" t="s">
        <v>336</v>
      </c>
      <c r="JZ5" t="s">
        <v>336</v>
      </c>
      <c r="KA5" t="s">
        <v>336</v>
      </c>
      <c r="KB5" t="s">
        <v>336</v>
      </c>
      <c r="KC5" t="s">
        <v>336</v>
      </c>
      <c r="KD5" t="s">
        <v>336</v>
      </c>
      <c r="KE5" t="s">
        <v>336</v>
      </c>
      <c r="KF5" t="s">
        <v>336</v>
      </c>
      <c r="KG5" t="s">
        <v>336</v>
      </c>
      <c r="KH5" t="s">
        <v>336</v>
      </c>
      <c r="KI5" t="s">
        <v>336</v>
      </c>
      <c r="KJ5" t="s">
        <v>336</v>
      </c>
      <c r="KK5" t="s">
        <v>336</v>
      </c>
      <c r="KS5" t="s">
        <v>336</v>
      </c>
      <c r="KT5" t="s">
        <v>336</v>
      </c>
      <c r="KU5" t="s">
        <v>336</v>
      </c>
      <c r="KV5" t="s">
        <v>336</v>
      </c>
      <c r="KW5" t="s">
        <v>336</v>
      </c>
      <c r="KX5" t="s">
        <v>336</v>
      </c>
      <c r="KY5" t="s">
        <v>335</v>
      </c>
      <c r="KZ5" t="s">
        <v>334</v>
      </c>
      <c r="LA5" t="s">
        <v>334</v>
      </c>
      <c r="LB5" t="s">
        <v>335</v>
      </c>
      <c r="LC5" t="s">
        <v>334</v>
      </c>
      <c r="LD5" t="s">
        <v>335</v>
      </c>
      <c r="LE5" t="s">
        <v>335</v>
      </c>
      <c r="LF5" t="s">
        <v>334</v>
      </c>
      <c r="LG5" t="s">
        <v>335</v>
      </c>
      <c r="LH5" t="s">
        <v>334</v>
      </c>
      <c r="LI5" t="s">
        <v>334</v>
      </c>
      <c r="LJ5" t="s">
        <v>335</v>
      </c>
      <c r="LK5" t="s">
        <v>345</v>
      </c>
      <c r="LL5" t="s">
        <v>336</v>
      </c>
      <c r="LM5">
        <v>3</v>
      </c>
      <c r="LN5" t="s">
        <v>342</v>
      </c>
    </row>
    <row r="6" spans="1:326" x14ac:dyDescent="0.3">
      <c r="A6">
        <v>5</v>
      </c>
      <c r="B6" t="s">
        <v>326</v>
      </c>
      <c r="C6" t="s">
        <v>376</v>
      </c>
      <c r="D6" s="1">
        <v>19505</v>
      </c>
      <c r="E6" t="s">
        <v>360</v>
      </c>
      <c r="F6">
        <v>158</v>
      </c>
      <c r="G6">
        <v>49</v>
      </c>
      <c r="H6">
        <v>1962826470116968</v>
      </c>
      <c r="I6" s="1">
        <v>45044</v>
      </c>
      <c r="J6" s="1">
        <v>45072</v>
      </c>
      <c r="K6">
        <v>28</v>
      </c>
      <c r="L6" t="s">
        <v>380</v>
      </c>
      <c r="M6" t="s">
        <v>330</v>
      </c>
      <c r="N6" t="s">
        <v>381</v>
      </c>
      <c r="O6" t="s">
        <v>382</v>
      </c>
      <c r="P6" t="s">
        <v>363</v>
      </c>
      <c r="Q6" t="s">
        <v>335</v>
      </c>
      <c r="R6" t="s">
        <v>335</v>
      </c>
      <c r="S6" t="s">
        <v>335</v>
      </c>
      <c r="T6" t="s">
        <v>335</v>
      </c>
      <c r="U6" t="s">
        <v>335</v>
      </c>
      <c r="V6" t="s">
        <v>335</v>
      </c>
      <c r="W6" t="s">
        <v>335</v>
      </c>
      <c r="X6" t="s">
        <v>335</v>
      </c>
      <c r="Y6" t="s">
        <v>335</v>
      </c>
      <c r="Z6" t="s">
        <v>335</v>
      </c>
      <c r="AA6" t="s">
        <v>335</v>
      </c>
      <c r="AB6" t="s">
        <v>335</v>
      </c>
      <c r="AC6" t="s">
        <v>335</v>
      </c>
      <c r="AD6" t="s">
        <v>335</v>
      </c>
      <c r="AE6" t="s">
        <v>334</v>
      </c>
      <c r="AF6" t="s">
        <v>335</v>
      </c>
      <c r="AG6" t="s">
        <v>335</v>
      </c>
      <c r="AH6" t="s">
        <v>336</v>
      </c>
      <c r="AI6" t="s">
        <v>335</v>
      </c>
      <c r="AJ6" t="s">
        <v>335</v>
      </c>
      <c r="AK6" t="s">
        <v>335</v>
      </c>
      <c r="AL6" t="s">
        <v>335</v>
      </c>
      <c r="AM6" t="s">
        <v>335</v>
      </c>
      <c r="AN6" t="s">
        <v>335</v>
      </c>
      <c r="AO6" t="s">
        <v>335</v>
      </c>
      <c r="AP6" t="s">
        <v>335</v>
      </c>
      <c r="AQ6" t="s">
        <v>335</v>
      </c>
      <c r="AR6" t="s">
        <v>335</v>
      </c>
      <c r="AS6" t="s">
        <v>334</v>
      </c>
      <c r="AT6" t="s">
        <v>335</v>
      </c>
      <c r="AU6" t="s">
        <v>335</v>
      </c>
      <c r="AV6" t="s">
        <v>335</v>
      </c>
      <c r="AX6">
        <v>60</v>
      </c>
      <c r="BC6" t="s">
        <v>334</v>
      </c>
      <c r="BD6" t="s">
        <v>335</v>
      </c>
      <c r="BE6" t="s">
        <v>335</v>
      </c>
      <c r="BF6" t="s">
        <v>335</v>
      </c>
      <c r="BG6" t="s">
        <v>335</v>
      </c>
      <c r="BH6" t="s">
        <v>335</v>
      </c>
      <c r="BI6" t="s">
        <v>335</v>
      </c>
      <c r="BJ6" t="s">
        <v>335</v>
      </c>
      <c r="BK6" t="s">
        <v>335</v>
      </c>
      <c r="BL6" t="s">
        <v>335</v>
      </c>
      <c r="BM6" t="s">
        <v>335</v>
      </c>
      <c r="BN6" t="s">
        <v>335</v>
      </c>
      <c r="BO6" t="s">
        <v>335</v>
      </c>
      <c r="BP6" t="s">
        <v>335</v>
      </c>
      <c r="BQ6" t="s">
        <v>335</v>
      </c>
      <c r="BR6" t="s">
        <v>335</v>
      </c>
      <c r="BS6" t="s">
        <v>335</v>
      </c>
      <c r="BT6" t="s">
        <v>334</v>
      </c>
      <c r="BU6" t="s">
        <v>335</v>
      </c>
      <c r="BV6" t="s">
        <v>334</v>
      </c>
      <c r="BW6" t="s">
        <v>335</v>
      </c>
      <c r="BX6" t="s">
        <v>334</v>
      </c>
      <c r="BY6" t="s">
        <v>335</v>
      </c>
      <c r="BZ6" t="s">
        <v>335</v>
      </c>
      <c r="CA6" t="s">
        <v>335</v>
      </c>
      <c r="CB6" t="s">
        <v>335</v>
      </c>
      <c r="CC6" t="s">
        <v>335</v>
      </c>
      <c r="CD6" t="s">
        <v>335</v>
      </c>
      <c r="CE6" t="s">
        <v>335</v>
      </c>
      <c r="CF6" t="s">
        <v>335</v>
      </c>
      <c r="CG6" t="s">
        <v>335</v>
      </c>
      <c r="CH6" t="s">
        <v>334</v>
      </c>
      <c r="CI6" t="s">
        <v>335</v>
      </c>
      <c r="CJ6" t="s">
        <v>335</v>
      </c>
      <c r="CK6" t="s">
        <v>335</v>
      </c>
      <c r="CL6" t="s">
        <v>335</v>
      </c>
      <c r="CM6" t="s">
        <v>335</v>
      </c>
      <c r="CN6" t="s">
        <v>335</v>
      </c>
      <c r="CO6" t="s">
        <v>335</v>
      </c>
      <c r="CP6" t="s">
        <v>335</v>
      </c>
      <c r="CQ6" t="s">
        <v>335</v>
      </c>
      <c r="CR6" t="s">
        <v>335</v>
      </c>
      <c r="CS6" t="s">
        <v>335</v>
      </c>
      <c r="CT6" t="s">
        <v>337</v>
      </c>
      <c r="CU6" t="s">
        <v>336</v>
      </c>
      <c r="CW6" t="s">
        <v>337</v>
      </c>
      <c r="CX6" t="s">
        <v>336</v>
      </c>
      <c r="CZ6" t="s">
        <v>330</v>
      </c>
      <c r="DA6" t="s">
        <v>383</v>
      </c>
      <c r="DB6">
        <v>25</v>
      </c>
      <c r="DC6" t="s">
        <v>337</v>
      </c>
      <c r="DD6" t="s">
        <v>336</v>
      </c>
      <c r="DF6" t="s">
        <v>330</v>
      </c>
      <c r="DG6" t="s">
        <v>384</v>
      </c>
      <c r="DH6">
        <v>25</v>
      </c>
      <c r="DI6" t="s">
        <v>337</v>
      </c>
      <c r="DJ6" t="s">
        <v>336</v>
      </c>
      <c r="DL6" t="s">
        <v>335</v>
      </c>
      <c r="DM6" t="s">
        <v>334</v>
      </c>
      <c r="DN6" t="s">
        <v>334</v>
      </c>
      <c r="DO6" t="s">
        <v>335</v>
      </c>
      <c r="DP6" t="s">
        <v>334</v>
      </c>
      <c r="DQ6" t="s">
        <v>335</v>
      </c>
      <c r="DR6" t="s">
        <v>334</v>
      </c>
      <c r="DS6" t="s">
        <v>335</v>
      </c>
      <c r="DT6" t="s">
        <v>334</v>
      </c>
      <c r="DU6" t="s">
        <v>335</v>
      </c>
      <c r="DV6" t="s">
        <v>334</v>
      </c>
      <c r="DW6" t="s">
        <v>335</v>
      </c>
      <c r="DX6" t="s">
        <v>334</v>
      </c>
      <c r="DY6" t="s">
        <v>335</v>
      </c>
      <c r="DZ6" t="s">
        <v>334</v>
      </c>
      <c r="EA6" t="s">
        <v>335</v>
      </c>
      <c r="EB6" t="s">
        <v>334</v>
      </c>
      <c r="EC6" t="s">
        <v>335</v>
      </c>
      <c r="ED6" t="s">
        <v>334</v>
      </c>
      <c r="EE6" t="s">
        <v>335</v>
      </c>
      <c r="EF6" t="s">
        <v>335</v>
      </c>
      <c r="EG6" t="s">
        <v>334</v>
      </c>
      <c r="EH6" t="s">
        <v>334</v>
      </c>
      <c r="EI6" t="s">
        <v>335</v>
      </c>
      <c r="EJ6" t="s">
        <v>334</v>
      </c>
      <c r="EK6" t="s">
        <v>335</v>
      </c>
      <c r="EL6" t="s">
        <v>334</v>
      </c>
      <c r="EM6" t="s">
        <v>335</v>
      </c>
      <c r="EN6" t="s">
        <v>334</v>
      </c>
      <c r="EO6" t="s">
        <v>335</v>
      </c>
      <c r="EP6" t="s">
        <v>334</v>
      </c>
      <c r="EQ6" t="s">
        <v>335</v>
      </c>
      <c r="ER6" t="s">
        <v>334</v>
      </c>
      <c r="ES6" t="s">
        <v>335</v>
      </c>
      <c r="ET6" t="s">
        <v>334</v>
      </c>
      <c r="EU6" t="s">
        <v>335</v>
      </c>
      <c r="EV6" t="s">
        <v>334</v>
      </c>
      <c r="EW6" t="s">
        <v>335</v>
      </c>
      <c r="EX6" t="s">
        <v>334</v>
      </c>
      <c r="EY6" t="s">
        <v>335</v>
      </c>
      <c r="EZ6" t="s">
        <v>334</v>
      </c>
      <c r="FA6" t="s">
        <v>335</v>
      </c>
      <c r="FB6" t="s">
        <v>379</v>
      </c>
      <c r="FC6">
        <v>50</v>
      </c>
      <c r="FE6" t="s">
        <v>336</v>
      </c>
      <c r="FF6" t="s">
        <v>336</v>
      </c>
      <c r="FG6" t="s">
        <v>342</v>
      </c>
      <c r="FH6" s="15">
        <v>45072</v>
      </c>
      <c r="FI6" t="s">
        <v>334</v>
      </c>
      <c r="FJ6" t="s">
        <v>335</v>
      </c>
      <c r="FK6" t="s">
        <v>335</v>
      </c>
      <c r="FL6" t="s">
        <v>343</v>
      </c>
      <c r="FM6" t="s">
        <v>385</v>
      </c>
      <c r="FN6">
        <v>132</v>
      </c>
      <c r="FO6">
        <v>110</v>
      </c>
      <c r="FP6">
        <v>60</v>
      </c>
      <c r="FQ6">
        <v>117</v>
      </c>
      <c r="FS6">
        <v>49</v>
      </c>
      <c r="FT6">
        <v>1962826470116970</v>
      </c>
      <c r="FV6">
        <v>105</v>
      </c>
      <c r="FX6">
        <v>91</v>
      </c>
      <c r="FY6">
        <v>250</v>
      </c>
      <c r="FZ6">
        <v>45</v>
      </c>
      <c r="GA6">
        <v>196</v>
      </c>
      <c r="GB6">
        <v>106</v>
      </c>
      <c r="GC6">
        <v>92</v>
      </c>
      <c r="GD6">
        <v>18</v>
      </c>
      <c r="GE6">
        <v>49</v>
      </c>
      <c r="GF6">
        <v>421</v>
      </c>
      <c r="GG6">
        <v>19</v>
      </c>
      <c r="GJ6">
        <v>17</v>
      </c>
      <c r="GK6">
        <v>9</v>
      </c>
      <c r="GL6">
        <v>141</v>
      </c>
      <c r="GM6">
        <v>55</v>
      </c>
      <c r="GN6" t="s">
        <v>335</v>
      </c>
      <c r="GO6" t="s">
        <v>335</v>
      </c>
      <c r="GP6" t="s">
        <v>335</v>
      </c>
      <c r="GQ6" t="s">
        <v>335</v>
      </c>
      <c r="GR6" t="s">
        <v>335</v>
      </c>
      <c r="GS6" t="s">
        <v>334</v>
      </c>
      <c r="GT6" t="s">
        <v>335</v>
      </c>
      <c r="GU6" t="s">
        <v>335</v>
      </c>
      <c r="GV6" t="s">
        <v>335</v>
      </c>
      <c r="GW6" t="s">
        <v>335</v>
      </c>
      <c r="GX6" t="s">
        <v>335</v>
      </c>
      <c r="GY6" t="s">
        <v>334</v>
      </c>
      <c r="GZ6" t="s">
        <v>334</v>
      </c>
      <c r="HA6" t="s">
        <v>335</v>
      </c>
      <c r="HB6" t="s">
        <v>334</v>
      </c>
      <c r="HC6" t="s">
        <v>335</v>
      </c>
      <c r="HD6" t="s">
        <v>335</v>
      </c>
      <c r="HE6" t="s">
        <v>335</v>
      </c>
      <c r="HF6" t="s">
        <v>334</v>
      </c>
      <c r="HG6" t="s">
        <v>335</v>
      </c>
      <c r="HH6" t="s">
        <v>335</v>
      </c>
      <c r="HI6" t="s">
        <v>335</v>
      </c>
      <c r="HJ6" t="s">
        <v>335</v>
      </c>
      <c r="HK6" t="s">
        <v>336</v>
      </c>
      <c r="HL6" t="s">
        <v>335</v>
      </c>
      <c r="HM6" t="s">
        <v>334</v>
      </c>
      <c r="HN6" t="s">
        <v>335</v>
      </c>
      <c r="HO6" t="s">
        <v>335</v>
      </c>
      <c r="HP6" t="s">
        <v>335</v>
      </c>
      <c r="HQ6" t="s">
        <v>335</v>
      </c>
      <c r="HR6" t="s">
        <v>335</v>
      </c>
      <c r="HS6" t="s">
        <v>335</v>
      </c>
      <c r="HT6" t="s">
        <v>335</v>
      </c>
      <c r="HU6" t="s">
        <v>335</v>
      </c>
      <c r="HV6" t="s">
        <v>335</v>
      </c>
      <c r="HW6" t="s">
        <v>335</v>
      </c>
      <c r="HX6" t="s">
        <v>335</v>
      </c>
      <c r="HY6" t="s">
        <v>336</v>
      </c>
      <c r="HZ6" t="s">
        <v>336</v>
      </c>
      <c r="IA6">
        <v>64</v>
      </c>
      <c r="IB6">
        <v>51</v>
      </c>
      <c r="ID6" t="s">
        <v>373</v>
      </c>
      <c r="IE6">
        <v>32</v>
      </c>
      <c r="IF6" t="s">
        <v>346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T6" t="s">
        <v>336</v>
      </c>
      <c r="JU6">
        <v>3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S6" t="s">
        <v>330</v>
      </c>
      <c r="KT6" t="s">
        <v>337</v>
      </c>
      <c r="KU6" t="s">
        <v>330</v>
      </c>
      <c r="KV6" t="s">
        <v>330</v>
      </c>
      <c r="KW6" t="s">
        <v>337</v>
      </c>
      <c r="KX6" t="s">
        <v>330</v>
      </c>
      <c r="KY6" t="s">
        <v>335</v>
      </c>
      <c r="KZ6" t="s">
        <v>334</v>
      </c>
      <c r="LA6" t="s">
        <v>334</v>
      </c>
      <c r="LB6" t="s">
        <v>335</v>
      </c>
      <c r="LC6" t="s">
        <v>334</v>
      </c>
      <c r="LD6" t="s">
        <v>335</v>
      </c>
      <c r="LE6" t="s">
        <v>334</v>
      </c>
      <c r="LF6" t="s">
        <v>335</v>
      </c>
      <c r="LG6" t="s">
        <v>335</v>
      </c>
      <c r="LH6" t="s">
        <v>334</v>
      </c>
      <c r="LI6" t="s">
        <v>334</v>
      </c>
      <c r="LJ6" t="s">
        <v>335</v>
      </c>
      <c r="LK6" t="s">
        <v>345</v>
      </c>
      <c r="LL6" t="s">
        <v>336</v>
      </c>
      <c r="LN6" t="s">
        <v>342</v>
      </c>
    </row>
    <row r="7" spans="1:326" x14ac:dyDescent="0.3">
      <c r="A7">
        <v>6</v>
      </c>
      <c r="B7" t="s">
        <v>326</v>
      </c>
      <c r="C7" t="s">
        <v>327</v>
      </c>
      <c r="D7" s="1">
        <v>17651</v>
      </c>
      <c r="E7" t="s">
        <v>360</v>
      </c>
      <c r="F7">
        <v>155</v>
      </c>
      <c r="I7" s="1"/>
      <c r="J7" s="1">
        <v>45092</v>
      </c>
      <c r="L7" t="s">
        <v>329</v>
      </c>
      <c r="M7" t="s">
        <v>330</v>
      </c>
      <c r="N7" t="s">
        <v>361</v>
      </c>
      <c r="O7" t="s">
        <v>336</v>
      </c>
      <c r="P7" t="s">
        <v>333</v>
      </c>
      <c r="Q7" t="s">
        <v>335</v>
      </c>
      <c r="R7" t="s">
        <v>335</v>
      </c>
      <c r="S7" t="s">
        <v>335</v>
      </c>
      <c r="T7" t="s">
        <v>335</v>
      </c>
      <c r="U7" t="s">
        <v>335</v>
      </c>
      <c r="V7" t="s">
        <v>335</v>
      </c>
      <c r="W7" t="s">
        <v>334</v>
      </c>
      <c r="X7" t="s">
        <v>335</v>
      </c>
      <c r="Y7" t="s">
        <v>335</v>
      </c>
      <c r="Z7" t="s">
        <v>335</v>
      </c>
      <c r="AA7" t="s">
        <v>335</v>
      </c>
      <c r="AB7" t="s">
        <v>335</v>
      </c>
      <c r="AC7" t="s">
        <v>335</v>
      </c>
      <c r="AD7" t="s">
        <v>335</v>
      </c>
      <c r="AE7" t="s">
        <v>335</v>
      </c>
      <c r="AF7" t="s">
        <v>335</v>
      </c>
      <c r="AG7" t="s">
        <v>335</v>
      </c>
      <c r="AH7" t="s">
        <v>336</v>
      </c>
      <c r="AI7" t="s">
        <v>335</v>
      </c>
      <c r="AJ7" t="s">
        <v>335</v>
      </c>
      <c r="AK7" t="s">
        <v>335</v>
      </c>
      <c r="AL7" t="s">
        <v>335</v>
      </c>
      <c r="AM7" t="s">
        <v>335</v>
      </c>
      <c r="AN7" t="s">
        <v>335</v>
      </c>
      <c r="AO7" t="s">
        <v>335</v>
      </c>
      <c r="AP7" t="s">
        <v>335</v>
      </c>
      <c r="AQ7" t="s">
        <v>335</v>
      </c>
      <c r="AR7" t="s">
        <v>335</v>
      </c>
      <c r="AS7" t="s">
        <v>335</v>
      </c>
      <c r="AT7" t="s">
        <v>335</v>
      </c>
      <c r="AU7" t="s">
        <v>335</v>
      </c>
      <c r="AV7" t="s">
        <v>335</v>
      </c>
      <c r="AX7">
        <v>32</v>
      </c>
      <c r="BC7" t="s">
        <v>335</v>
      </c>
      <c r="BD7" t="s">
        <v>335</v>
      </c>
      <c r="BE7" t="s">
        <v>335</v>
      </c>
      <c r="BF7" t="s">
        <v>335</v>
      </c>
      <c r="BG7" t="s">
        <v>335</v>
      </c>
      <c r="BH7" t="s">
        <v>335</v>
      </c>
      <c r="BI7" t="s">
        <v>335</v>
      </c>
      <c r="BJ7" t="s">
        <v>335</v>
      </c>
      <c r="BK7" t="s">
        <v>335</v>
      </c>
      <c r="BL7" t="s">
        <v>335</v>
      </c>
      <c r="BM7" t="s">
        <v>335</v>
      </c>
      <c r="BN7" t="s">
        <v>335</v>
      </c>
      <c r="BO7" t="s">
        <v>335</v>
      </c>
      <c r="BP7" t="s">
        <v>335</v>
      </c>
      <c r="BQ7" t="s">
        <v>335</v>
      </c>
      <c r="BR7" t="s">
        <v>335</v>
      </c>
      <c r="BS7" t="s">
        <v>335</v>
      </c>
      <c r="BT7" t="s">
        <v>335</v>
      </c>
      <c r="BU7" t="s">
        <v>335</v>
      </c>
      <c r="BV7" t="s">
        <v>335</v>
      </c>
      <c r="BW7" t="s">
        <v>335</v>
      </c>
      <c r="BX7" t="s">
        <v>335</v>
      </c>
      <c r="BY7" t="s">
        <v>335</v>
      </c>
      <c r="BZ7" t="s">
        <v>335</v>
      </c>
      <c r="CA7" t="s">
        <v>335</v>
      </c>
      <c r="CB7" t="s">
        <v>335</v>
      </c>
      <c r="CC7" t="s">
        <v>335</v>
      </c>
      <c r="CD7" t="s">
        <v>335</v>
      </c>
      <c r="CE7" t="s">
        <v>335</v>
      </c>
      <c r="CF7" t="s">
        <v>335</v>
      </c>
      <c r="CG7" t="s">
        <v>335</v>
      </c>
      <c r="CH7" t="s">
        <v>335</v>
      </c>
      <c r="CI7" t="s">
        <v>335</v>
      </c>
      <c r="CJ7" t="s">
        <v>335</v>
      </c>
      <c r="CK7" t="s">
        <v>335</v>
      </c>
      <c r="CL7" t="s">
        <v>335</v>
      </c>
      <c r="CM7" t="s">
        <v>335</v>
      </c>
      <c r="CN7" t="s">
        <v>335</v>
      </c>
      <c r="CO7" t="s">
        <v>335</v>
      </c>
      <c r="CP7" t="s">
        <v>335</v>
      </c>
      <c r="CQ7" t="s">
        <v>335</v>
      </c>
      <c r="CR7" t="s">
        <v>335</v>
      </c>
      <c r="CS7" t="s">
        <v>335</v>
      </c>
      <c r="CT7" t="s">
        <v>336</v>
      </c>
      <c r="CU7" t="s">
        <v>336</v>
      </c>
      <c r="CW7" t="s">
        <v>336</v>
      </c>
      <c r="CX7" t="s">
        <v>336</v>
      </c>
      <c r="CZ7" t="s">
        <v>336</v>
      </c>
      <c r="DA7" t="s">
        <v>336</v>
      </c>
      <c r="DC7" t="s">
        <v>336</v>
      </c>
      <c r="DD7" t="s">
        <v>336</v>
      </c>
      <c r="DF7" t="s">
        <v>336</v>
      </c>
      <c r="DG7" t="s">
        <v>336</v>
      </c>
      <c r="DI7" t="s">
        <v>336</v>
      </c>
      <c r="DJ7" t="s">
        <v>336</v>
      </c>
      <c r="DL7" t="s">
        <v>335</v>
      </c>
      <c r="DM7" t="s">
        <v>335</v>
      </c>
      <c r="DN7" t="s">
        <v>335</v>
      </c>
      <c r="DO7" t="s">
        <v>335</v>
      </c>
      <c r="DP7" t="s">
        <v>335</v>
      </c>
      <c r="DQ7" t="s">
        <v>335</v>
      </c>
      <c r="DR7" t="s">
        <v>335</v>
      </c>
      <c r="DS7" t="s">
        <v>335</v>
      </c>
      <c r="DT7" t="s">
        <v>335</v>
      </c>
      <c r="DU7" t="s">
        <v>335</v>
      </c>
      <c r="DV7" t="s">
        <v>335</v>
      </c>
      <c r="DW7" t="s">
        <v>335</v>
      </c>
      <c r="DX7" t="s">
        <v>335</v>
      </c>
      <c r="DY7" t="s">
        <v>335</v>
      </c>
      <c r="DZ7" t="s">
        <v>335</v>
      </c>
      <c r="EA7" t="s">
        <v>335</v>
      </c>
      <c r="EB7" t="s">
        <v>335</v>
      </c>
      <c r="EC7" t="s">
        <v>335</v>
      </c>
      <c r="ED7" t="s">
        <v>335</v>
      </c>
      <c r="EE7" t="s">
        <v>335</v>
      </c>
      <c r="EF7" t="s">
        <v>335</v>
      </c>
      <c r="EG7" t="s">
        <v>335</v>
      </c>
      <c r="EH7" t="s">
        <v>335</v>
      </c>
      <c r="EI7" t="s">
        <v>335</v>
      </c>
      <c r="EJ7" t="s">
        <v>335</v>
      </c>
      <c r="EK7" t="s">
        <v>335</v>
      </c>
      <c r="EL7" t="s">
        <v>335</v>
      </c>
      <c r="EM7" t="s">
        <v>335</v>
      </c>
      <c r="EN7" t="s">
        <v>335</v>
      </c>
      <c r="EO7" t="s">
        <v>335</v>
      </c>
      <c r="EP7" t="s">
        <v>335</v>
      </c>
      <c r="EQ7" t="s">
        <v>335</v>
      </c>
      <c r="ER7" t="s">
        <v>335</v>
      </c>
      <c r="ES7" t="s">
        <v>335</v>
      </c>
      <c r="ET7" t="s">
        <v>335</v>
      </c>
      <c r="EU7" t="s">
        <v>335</v>
      </c>
      <c r="EV7" t="s">
        <v>335</v>
      </c>
      <c r="EW7" t="s">
        <v>335</v>
      </c>
      <c r="EX7" t="s">
        <v>335</v>
      </c>
      <c r="EY7" t="s">
        <v>335</v>
      </c>
      <c r="EZ7" t="s">
        <v>335</v>
      </c>
      <c r="FA7" t="s">
        <v>335</v>
      </c>
      <c r="FB7" t="s">
        <v>336</v>
      </c>
      <c r="FE7" t="s">
        <v>336</v>
      </c>
      <c r="FF7" t="s">
        <v>336</v>
      </c>
      <c r="FG7" t="s">
        <v>364</v>
      </c>
      <c r="FH7" s="15">
        <v>45092</v>
      </c>
      <c r="FI7" t="s">
        <v>334</v>
      </c>
      <c r="FJ7" t="s">
        <v>335</v>
      </c>
      <c r="FK7" t="s">
        <v>335</v>
      </c>
      <c r="FL7" t="s">
        <v>365</v>
      </c>
      <c r="FM7" t="s">
        <v>344</v>
      </c>
      <c r="FO7">
        <v>115</v>
      </c>
      <c r="FP7">
        <v>55</v>
      </c>
      <c r="FS7">
        <v>59</v>
      </c>
      <c r="FT7">
        <v>2455775234131113</v>
      </c>
      <c r="FV7">
        <v>103</v>
      </c>
      <c r="FX7">
        <v>152</v>
      </c>
      <c r="FY7">
        <v>110</v>
      </c>
      <c r="FZ7">
        <v>46</v>
      </c>
      <c r="GA7">
        <v>47</v>
      </c>
      <c r="GB7">
        <v>86</v>
      </c>
      <c r="GC7">
        <v>37</v>
      </c>
      <c r="GD7">
        <v>2142</v>
      </c>
      <c r="GE7">
        <v>56</v>
      </c>
      <c r="GH7">
        <v>58</v>
      </c>
      <c r="GJ7">
        <v>18</v>
      </c>
      <c r="GK7">
        <v>20</v>
      </c>
      <c r="GL7">
        <v>139</v>
      </c>
      <c r="GM7">
        <v>48</v>
      </c>
      <c r="GN7" t="s">
        <v>335</v>
      </c>
      <c r="GO7" t="s">
        <v>335</v>
      </c>
      <c r="GP7" t="s">
        <v>335</v>
      </c>
      <c r="GQ7" t="s">
        <v>335</v>
      </c>
      <c r="GR7" t="s">
        <v>335</v>
      </c>
      <c r="GS7" t="s">
        <v>335</v>
      </c>
      <c r="GT7" t="s">
        <v>335</v>
      </c>
      <c r="GU7" t="s">
        <v>335</v>
      </c>
      <c r="GV7" t="s">
        <v>335</v>
      </c>
      <c r="GW7" t="s">
        <v>335</v>
      </c>
      <c r="GX7" t="s">
        <v>335</v>
      </c>
      <c r="GY7" t="s">
        <v>335</v>
      </c>
      <c r="GZ7" t="s">
        <v>334</v>
      </c>
      <c r="HA7" t="s">
        <v>335</v>
      </c>
      <c r="HB7" t="s">
        <v>335</v>
      </c>
      <c r="HC7" t="s">
        <v>334</v>
      </c>
      <c r="HD7" t="s">
        <v>335</v>
      </c>
      <c r="HE7" t="s">
        <v>335</v>
      </c>
      <c r="HF7" t="s">
        <v>334</v>
      </c>
      <c r="HG7" t="s">
        <v>335</v>
      </c>
      <c r="HH7" t="s">
        <v>335</v>
      </c>
      <c r="HI7" t="s">
        <v>335</v>
      </c>
      <c r="HJ7" t="s">
        <v>334</v>
      </c>
      <c r="HK7" t="s">
        <v>386</v>
      </c>
      <c r="HL7" t="s">
        <v>335</v>
      </c>
      <c r="HM7" t="s">
        <v>335</v>
      </c>
      <c r="HN7" t="s">
        <v>335</v>
      </c>
      <c r="HO7" t="s">
        <v>335</v>
      </c>
      <c r="HP7" t="s">
        <v>335</v>
      </c>
      <c r="HQ7" t="s">
        <v>335</v>
      </c>
      <c r="HR7" t="s">
        <v>334</v>
      </c>
      <c r="HS7" t="s">
        <v>335</v>
      </c>
      <c r="HT7" t="s">
        <v>335</v>
      </c>
      <c r="HU7" t="s">
        <v>335</v>
      </c>
      <c r="HV7" t="s">
        <v>335</v>
      </c>
      <c r="HW7" t="s">
        <v>335</v>
      </c>
      <c r="HX7" t="s">
        <v>335</v>
      </c>
      <c r="HY7" t="s">
        <v>337</v>
      </c>
      <c r="HZ7" t="s">
        <v>337</v>
      </c>
      <c r="IA7">
        <v>32</v>
      </c>
      <c r="IB7">
        <v>85</v>
      </c>
      <c r="ID7" t="s">
        <v>345</v>
      </c>
      <c r="IF7" t="s">
        <v>346</v>
      </c>
      <c r="IQ7" t="s">
        <v>336</v>
      </c>
      <c r="IR7" t="s">
        <v>336</v>
      </c>
      <c r="IS7" t="s">
        <v>336</v>
      </c>
      <c r="IT7" t="s">
        <v>336</v>
      </c>
      <c r="IU7" t="s">
        <v>336</v>
      </c>
      <c r="IV7" t="s">
        <v>336</v>
      </c>
      <c r="IW7" t="s">
        <v>336</v>
      </c>
      <c r="IX7" t="s">
        <v>336</v>
      </c>
      <c r="IY7" t="s">
        <v>336</v>
      </c>
      <c r="JB7" t="s">
        <v>336</v>
      </c>
      <c r="JC7" t="s">
        <v>336</v>
      </c>
      <c r="JD7" t="s">
        <v>336</v>
      </c>
      <c r="JE7" t="s">
        <v>336</v>
      </c>
      <c r="JF7" t="s">
        <v>336</v>
      </c>
      <c r="JG7" t="s">
        <v>336</v>
      </c>
      <c r="JH7" t="s">
        <v>336</v>
      </c>
      <c r="JI7" t="s">
        <v>336</v>
      </c>
      <c r="JJ7" t="s">
        <v>336</v>
      </c>
      <c r="JK7" t="s">
        <v>336</v>
      </c>
      <c r="JL7" t="s">
        <v>336</v>
      </c>
      <c r="JM7" t="s">
        <v>336</v>
      </c>
      <c r="JO7">
        <v>195</v>
      </c>
      <c r="JQ7">
        <v>114</v>
      </c>
      <c r="JR7">
        <v>3</v>
      </c>
      <c r="JS7">
        <v>98</v>
      </c>
      <c r="JT7" t="s">
        <v>336</v>
      </c>
      <c r="JX7" t="s">
        <v>353</v>
      </c>
      <c r="JY7" t="s">
        <v>348</v>
      </c>
      <c r="JZ7" t="s">
        <v>374</v>
      </c>
      <c r="KA7" t="s">
        <v>350</v>
      </c>
      <c r="KB7" t="s">
        <v>375</v>
      </c>
      <c r="KC7" t="s">
        <v>353</v>
      </c>
      <c r="KD7" t="s">
        <v>352</v>
      </c>
      <c r="KE7" t="s">
        <v>371</v>
      </c>
      <c r="KF7" t="s">
        <v>371</v>
      </c>
      <c r="KG7" t="s">
        <v>355</v>
      </c>
      <c r="KH7" t="s">
        <v>374</v>
      </c>
      <c r="KI7" t="s">
        <v>350</v>
      </c>
      <c r="KJ7" t="s">
        <v>371</v>
      </c>
      <c r="KK7" t="s">
        <v>358</v>
      </c>
      <c r="KL7">
        <v>1</v>
      </c>
      <c r="KM7">
        <v>1</v>
      </c>
      <c r="KN7">
        <v>1</v>
      </c>
      <c r="KO7">
        <v>1</v>
      </c>
      <c r="KS7" t="s">
        <v>336</v>
      </c>
      <c r="KT7" t="s">
        <v>337</v>
      </c>
      <c r="KU7" t="s">
        <v>337</v>
      </c>
      <c r="KV7" t="s">
        <v>337</v>
      </c>
      <c r="KW7" t="s">
        <v>336</v>
      </c>
      <c r="KX7" t="s">
        <v>336</v>
      </c>
      <c r="KY7" t="s">
        <v>335</v>
      </c>
      <c r="KZ7" t="s">
        <v>335</v>
      </c>
      <c r="LA7" t="s">
        <v>335</v>
      </c>
      <c r="LB7" t="s">
        <v>335</v>
      </c>
      <c r="LC7" t="s">
        <v>335</v>
      </c>
      <c r="LD7" t="s">
        <v>335</v>
      </c>
      <c r="LE7" t="s">
        <v>335</v>
      </c>
      <c r="LF7" t="s">
        <v>334</v>
      </c>
      <c r="LG7" t="s">
        <v>334</v>
      </c>
      <c r="LH7" t="s">
        <v>335</v>
      </c>
      <c r="LI7" t="s">
        <v>335</v>
      </c>
      <c r="LJ7" t="s">
        <v>334</v>
      </c>
      <c r="LK7" t="s">
        <v>336</v>
      </c>
      <c r="LL7" t="s">
        <v>336</v>
      </c>
      <c r="LN7" t="s">
        <v>364</v>
      </c>
    </row>
    <row r="8" spans="1:326" x14ac:dyDescent="0.3">
      <c r="A8">
        <v>7</v>
      </c>
      <c r="B8" t="s">
        <v>326</v>
      </c>
      <c r="C8" t="s">
        <v>327</v>
      </c>
      <c r="D8" s="1">
        <v>26493</v>
      </c>
      <c r="E8" t="s">
        <v>328</v>
      </c>
      <c r="I8" s="1"/>
      <c r="J8" s="1">
        <v>45096</v>
      </c>
      <c r="L8" t="s">
        <v>336</v>
      </c>
      <c r="M8" t="s">
        <v>336</v>
      </c>
      <c r="N8" t="s">
        <v>361</v>
      </c>
      <c r="O8" t="s">
        <v>387</v>
      </c>
      <c r="P8" t="s">
        <v>363</v>
      </c>
      <c r="Q8" t="s">
        <v>335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335</v>
      </c>
      <c r="AE8" t="s">
        <v>335</v>
      </c>
      <c r="AF8" t="s">
        <v>335</v>
      </c>
      <c r="AG8" t="s">
        <v>335</v>
      </c>
      <c r="AH8" t="s">
        <v>336</v>
      </c>
      <c r="AI8" t="s">
        <v>335</v>
      </c>
      <c r="AJ8" t="s">
        <v>335</v>
      </c>
      <c r="AK8" t="s">
        <v>335</v>
      </c>
      <c r="AL8" t="s">
        <v>335</v>
      </c>
      <c r="AM8" t="s">
        <v>335</v>
      </c>
      <c r="AN8" t="s">
        <v>335</v>
      </c>
      <c r="AO8" t="s">
        <v>335</v>
      </c>
      <c r="AP8" t="s">
        <v>335</v>
      </c>
      <c r="AQ8" t="s">
        <v>335</v>
      </c>
      <c r="AR8" t="s">
        <v>335</v>
      </c>
      <c r="AS8" t="s">
        <v>335</v>
      </c>
      <c r="AT8" t="s">
        <v>335</v>
      </c>
      <c r="AU8" t="s">
        <v>335</v>
      </c>
      <c r="AV8" t="s">
        <v>335</v>
      </c>
      <c r="BC8" t="s">
        <v>335</v>
      </c>
      <c r="BD8" t="s">
        <v>335</v>
      </c>
      <c r="BE8" t="s">
        <v>335</v>
      </c>
      <c r="BF8" t="s">
        <v>335</v>
      </c>
      <c r="BG8" t="s">
        <v>335</v>
      </c>
      <c r="BH8" t="s">
        <v>335</v>
      </c>
      <c r="BI8" t="s">
        <v>335</v>
      </c>
      <c r="BJ8" t="s">
        <v>335</v>
      </c>
      <c r="BK8" t="s">
        <v>335</v>
      </c>
      <c r="BL8" t="s">
        <v>335</v>
      </c>
      <c r="BM8" t="s">
        <v>335</v>
      </c>
      <c r="BN8" t="s">
        <v>335</v>
      </c>
      <c r="BO8" t="s">
        <v>335</v>
      </c>
      <c r="BP8" t="s">
        <v>335</v>
      </c>
      <c r="BQ8" t="s">
        <v>335</v>
      </c>
      <c r="BR8" t="s">
        <v>335</v>
      </c>
      <c r="BS8" t="s">
        <v>335</v>
      </c>
      <c r="BT8" t="s">
        <v>335</v>
      </c>
      <c r="BU8" t="s">
        <v>335</v>
      </c>
      <c r="BV8" t="s">
        <v>335</v>
      </c>
      <c r="BW8" t="s">
        <v>335</v>
      </c>
      <c r="BX8" t="s">
        <v>335</v>
      </c>
      <c r="BY8" t="s">
        <v>335</v>
      </c>
      <c r="BZ8" t="s">
        <v>335</v>
      </c>
      <c r="CA8" t="s">
        <v>335</v>
      </c>
      <c r="CB8" t="s">
        <v>335</v>
      </c>
      <c r="CC8" t="s">
        <v>335</v>
      </c>
      <c r="CD8" t="s">
        <v>335</v>
      </c>
      <c r="CE8" t="s">
        <v>335</v>
      </c>
      <c r="CF8" t="s">
        <v>335</v>
      </c>
      <c r="CG8" t="s">
        <v>335</v>
      </c>
      <c r="CH8" t="s">
        <v>335</v>
      </c>
      <c r="CI8" t="s">
        <v>335</v>
      </c>
      <c r="CJ8" t="s">
        <v>335</v>
      </c>
      <c r="CK8" t="s">
        <v>335</v>
      </c>
      <c r="CL8" t="s">
        <v>335</v>
      </c>
      <c r="CM8" t="s">
        <v>335</v>
      </c>
      <c r="CN8" t="s">
        <v>335</v>
      </c>
      <c r="CO8" t="s">
        <v>335</v>
      </c>
      <c r="CP8" t="s">
        <v>335</v>
      </c>
      <c r="CQ8" t="s">
        <v>335</v>
      </c>
      <c r="CR8" t="s">
        <v>335</v>
      </c>
      <c r="CS8" t="s">
        <v>335</v>
      </c>
      <c r="CT8" t="s">
        <v>336</v>
      </c>
      <c r="CU8" t="s">
        <v>336</v>
      </c>
      <c r="CW8" t="s">
        <v>336</v>
      </c>
      <c r="CX8" t="s">
        <v>336</v>
      </c>
      <c r="CZ8" t="s">
        <v>336</v>
      </c>
      <c r="DA8" t="s">
        <v>336</v>
      </c>
      <c r="DC8" t="s">
        <v>336</v>
      </c>
      <c r="DD8" t="s">
        <v>336</v>
      </c>
      <c r="DF8" t="s">
        <v>336</v>
      </c>
      <c r="DG8" t="s">
        <v>336</v>
      </c>
      <c r="DI8" t="s">
        <v>336</v>
      </c>
      <c r="DJ8" t="s">
        <v>336</v>
      </c>
      <c r="DL8" t="s">
        <v>335</v>
      </c>
      <c r="DM8" t="s">
        <v>335</v>
      </c>
      <c r="DN8" t="s">
        <v>335</v>
      </c>
      <c r="DO8" t="s">
        <v>335</v>
      </c>
      <c r="DP8" t="s">
        <v>335</v>
      </c>
      <c r="DQ8" t="s">
        <v>335</v>
      </c>
      <c r="DR8" t="s">
        <v>335</v>
      </c>
      <c r="DS8" t="s">
        <v>335</v>
      </c>
      <c r="DT8" t="s">
        <v>335</v>
      </c>
      <c r="DU8" t="s">
        <v>335</v>
      </c>
      <c r="DV8" t="s">
        <v>335</v>
      </c>
      <c r="DW8" t="s">
        <v>335</v>
      </c>
      <c r="DX8" t="s">
        <v>335</v>
      </c>
      <c r="DY8" t="s">
        <v>335</v>
      </c>
      <c r="DZ8" t="s">
        <v>335</v>
      </c>
      <c r="EA8" t="s">
        <v>335</v>
      </c>
      <c r="EB8" t="s">
        <v>335</v>
      </c>
      <c r="EC8" t="s">
        <v>335</v>
      </c>
      <c r="ED8" t="s">
        <v>335</v>
      </c>
      <c r="EE8" t="s">
        <v>335</v>
      </c>
      <c r="EF8" t="s">
        <v>335</v>
      </c>
      <c r="EG8" t="s">
        <v>335</v>
      </c>
      <c r="EH8" t="s">
        <v>335</v>
      </c>
      <c r="EI8" t="s">
        <v>335</v>
      </c>
      <c r="EJ8" t="s">
        <v>335</v>
      </c>
      <c r="EK8" t="s">
        <v>335</v>
      </c>
      <c r="EL8" t="s">
        <v>335</v>
      </c>
      <c r="EM8" t="s">
        <v>335</v>
      </c>
      <c r="EN8" t="s">
        <v>335</v>
      </c>
      <c r="EO8" t="s">
        <v>335</v>
      </c>
      <c r="EP8" t="s">
        <v>335</v>
      </c>
      <c r="EQ8" t="s">
        <v>335</v>
      </c>
      <c r="ER8" t="s">
        <v>335</v>
      </c>
      <c r="ES8" t="s">
        <v>335</v>
      </c>
      <c r="ET8" t="s">
        <v>335</v>
      </c>
      <c r="EU8" t="s">
        <v>335</v>
      </c>
      <c r="EV8" t="s">
        <v>335</v>
      </c>
      <c r="EW8" t="s">
        <v>335</v>
      </c>
      <c r="EX8" t="s">
        <v>335</v>
      </c>
      <c r="EY8" t="s">
        <v>335</v>
      </c>
      <c r="EZ8" t="s">
        <v>335</v>
      </c>
      <c r="FA8" t="s">
        <v>335</v>
      </c>
      <c r="FB8" t="s">
        <v>336</v>
      </c>
      <c r="FE8" t="s">
        <v>336</v>
      </c>
      <c r="FF8" t="s">
        <v>336</v>
      </c>
      <c r="FG8" t="s">
        <v>364</v>
      </c>
      <c r="FH8" s="15">
        <v>45097</v>
      </c>
      <c r="FI8" t="s">
        <v>334</v>
      </c>
      <c r="FJ8" t="s">
        <v>335</v>
      </c>
      <c r="FK8" t="s">
        <v>335</v>
      </c>
      <c r="FL8" t="s">
        <v>343</v>
      </c>
      <c r="FM8" t="s">
        <v>344</v>
      </c>
      <c r="FO8">
        <v>95</v>
      </c>
      <c r="FP8">
        <v>55</v>
      </c>
      <c r="FR8">
        <v>664</v>
      </c>
      <c r="FS8">
        <v>68</v>
      </c>
      <c r="FU8">
        <v>95</v>
      </c>
      <c r="FV8">
        <v>126</v>
      </c>
      <c r="FX8">
        <v>78</v>
      </c>
      <c r="FY8">
        <v>233</v>
      </c>
      <c r="FZ8">
        <v>51</v>
      </c>
      <c r="GA8">
        <v>144</v>
      </c>
      <c r="GB8">
        <v>188</v>
      </c>
      <c r="GC8">
        <v>46</v>
      </c>
      <c r="GD8">
        <v>1031</v>
      </c>
      <c r="GE8">
        <v>75</v>
      </c>
      <c r="GH8">
        <v>62</v>
      </c>
      <c r="GJ8">
        <v>32</v>
      </c>
      <c r="GK8">
        <v>41</v>
      </c>
      <c r="GL8">
        <v>140</v>
      </c>
      <c r="GM8">
        <v>41</v>
      </c>
      <c r="GN8" t="s">
        <v>334</v>
      </c>
      <c r="GO8" t="s">
        <v>335</v>
      </c>
      <c r="GP8" t="s">
        <v>335</v>
      </c>
      <c r="GQ8" t="s">
        <v>335</v>
      </c>
      <c r="GR8" t="s">
        <v>335</v>
      </c>
      <c r="GS8" t="s">
        <v>335</v>
      </c>
      <c r="GT8" t="s">
        <v>335</v>
      </c>
      <c r="GU8" t="s">
        <v>335</v>
      </c>
      <c r="GV8" t="s">
        <v>335</v>
      </c>
      <c r="GW8" t="s">
        <v>335</v>
      </c>
      <c r="GX8" t="s">
        <v>335</v>
      </c>
      <c r="GY8" t="s">
        <v>335</v>
      </c>
      <c r="GZ8" t="s">
        <v>335</v>
      </c>
      <c r="HA8" t="s">
        <v>335</v>
      </c>
      <c r="HB8" t="s">
        <v>335</v>
      </c>
      <c r="HC8" t="s">
        <v>335</v>
      </c>
      <c r="HD8" t="s">
        <v>335</v>
      </c>
      <c r="HE8" t="s">
        <v>335</v>
      </c>
      <c r="HF8" t="s">
        <v>335</v>
      </c>
      <c r="HG8" t="s">
        <v>335</v>
      </c>
      <c r="HH8" t="s">
        <v>335</v>
      </c>
      <c r="HI8" t="s">
        <v>335</v>
      </c>
      <c r="HJ8" t="s">
        <v>335</v>
      </c>
      <c r="HK8" t="s">
        <v>336</v>
      </c>
      <c r="HL8" t="s">
        <v>334</v>
      </c>
      <c r="HM8" t="s">
        <v>335</v>
      </c>
      <c r="HN8" t="s">
        <v>335</v>
      </c>
      <c r="HO8" t="s">
        <v>335</v>
      </c>
      <c r="HP8" t="s">
        <v>335</v>
      </c>
      <c r="HQ8" t="s">
        <v>335</v>
      </c>
      <c r="HR8" t="s">
        <v>335</v>
      </c>
      <c r="HS8" t="s">
        <v>335</v>
      </c>
      <c r="HT8" t="s">
        <v>335</v>
      </c>
      <c r="HU8" t="s">
        <v>334</v>
      </c>
      <c r="HV8" t="s">
        <v>335</v>
      </c>
      <c r="HW8" t="s">
        <v>335</v>
      </c>
      <c r="HX8" t="s">
        <v>335</v>
      </c>
      <c r="HY8" t="s">
        <v>337</v>
      </c>
      <c r="HZ8" t="s">
        <v>337</v>
      </c>
      <c r="IA8">
        <v>29</v>
      </c>
      <c r="IB8">
        <v>158</v>
      </c>
      <c r="IC8">
        <v>55</v>
      </c>
      <c r="ID8" t="s">
        <v>373</v>
      </c>
      <c r="IF8" t="s">
        <v>346</v>
      </c>
      <c r="IQ8" t="s">
        <v>336</v>
      </c>
      <c r="IR8" t="s">
        <v>336</v>
      </c>
      <c r="IS8" t="s">
        <v>336</v>
      </c>
      <c r="IT8" t="s">
        <v>336</v>
      </c>
      <c r="IU8" t="s">
        <v>336</v>
      </c>
      <c r="IV8" t="s">
        <v>336</v>
      </c>
      <c r="IW8" t="s">
        <v>336</v>
      </c>
      <c r="IX8" t="s">
        <v>336</v>
      </c>
      <c r="IY8" t="s">
        <v>336</v>
      </c>
      <c r="JB8" t="s">
        <v>336</v>
      </c>
      <c r="JC8" t="s">
        <v>336</v>
      </c>
      <c r="JD8" t="s">
        <v>336</v>
      </c>
      <c r="JE8" t="s">
        <v>336</v>
      </c>
      <c r="JF8" t="s">
        <v>336</v>
      </c>
      <c r="JG8" t="s">
        <v>336</v>
      </c>
      <c r="JH8" t="s">
        <v>336</v>
      </c>
      <c r="JI8" t="s">
        <v>336</v>
      </c>
      <c r="JJ8" t="s">
        <v>336</v>
      </c>
      <c r="JK8" t="s">
        <v>336</v>
      </c>
      <c r="JL8" t="s">
        <v>336</v>
      </c>
      <c r="JM8" t="s">
        <v>336</v>
      </c>
      <c r="JO8">
        <v>371</v>
      </c>
      <c r="JQ8">
        <v>91</v>
      </c>
      <c r="JR8">
        <v>4</v>
      </c>
      <c r="JS8">
        <v>98</v>
      </c>
      <c r="JT8" t="s">
        <v>337</v>
      </c>
      <c r="JU8">
        <v>12</v>
      </c>
      <c r="JV8">
        <v>54</v>
      </c>
      <c r="JW8">
        <v>103</v>
      </c>
      <c r="JX8" t="s">
        <v>371</v>
      </c>
      <c r="JY8" t="s">
        <v>348</v>
      </c>
      <c r="JZ8" t="s">
        <v>367</v>
      </c>
      <c r="KA8" t="s">
        <v>350</v>
      </c>
      <c r="KB8" t="s">
        <v>351</v>
      </c>
      <c r="KC8" t="s">
        <v>347</v>
      </c>
      <c r="KD8" t="s">
        <v>353</v>
      </c>
      <c r="KE8" t="s">
        <v>371</v>
      </c>
      <c r="KF8" t="s">
        <v>371</v>
      </c>
      <c r="KG8" t="s">
        <v>355</v>
      </c>
      <c r="KH8" t="s">
        <v>356</v>
      </c>
      <c r="KI8" t="s">
        <v>350</v>
      </c>
      <c r="KJ8" t="s">
        <v>371</v>
      </c>
      <c r="KK8" t="s">
        <v>358</v>
      </c>
      <c r="KL8">
        <v>7</v>
      </c>
      <c r="KM8">
        <v>1</v>
      </c>
      <c r="KN8">
        <v>0</v>
      </c>
      <c r="KO8">
        <v>1</v>
      </c>
      <c r="KS8" t="s">
        <v>336</v>
      </c>
      <c r="KT8" t="s">
        <v>337</v>
      </c>
      <c r="KU8" t="s">
        <v>337</v>
      </c>
      <c r="KV8" t="s">
        <v>337</v>
      </c>
      <c r="KW8" t="s">
        <v>337</v>
      </c>
      <c r="KX8" t="s">
        <v>337</v>
      </c>
      <c r="KY8" t="s">
        <v>335</v>
      </c>
      <c r="KZ8" t="s">
        <v>334</v>
      </c>
      <c r="LA8" t="s">
        <v>334</v>
      </c>
      <c r="LB8" t="s">
        <v>335</v>
      </c>
      <c r="LC8" t="s">
        <v>335</v>
      </c>
      <c r="LD8" t="s">
        <v>334</v>
      </c>
      <c r="LE8" t="s">
        <v>335</v>
      </c>
      <c r="LF8" t="s">
        <v>334</v>
      </c>
      <c r="LG8" t="s">
        <v>334</v>
      </c>
      <c r="LH8" t="s">
        <v>335</v>
      </c>
      <c r="LI8" t="s">
        <v>335</v>
      </c>
      <c r="LJ8" t="s">
        <v>334</v>
      </c>
      <c r="LK8" t="s">
        <v>359</v>
      </c>
      <c r="LL8" t="s">
        <v>336</v>
      </c>
      <c r="LM8">
        <v>4</v>
      </c>
      <c r="LN8" t="s">
        <v>364</v>
      </c>
    </row>
    <row r="9" spans="1:326" x14ac:dyDescent="0.3">
      <c r="A9">
        <v>8</v>
      </c>
      <c r="B9" t="s">
        <v>326</v>
      </c>
      <c r="C9" t="s">
        <v>327</v>
      </c>
      <c r="D9" s="1">
        <v>18623</v>
      </c>
      <c r="E9" t="s">
        <v>328</v>
      </c>
      <c r="F9">
        <v>174</v>
      </c>
      <c r="G9">
        <v>68</v>
      </c>
      <c r="H9">
        <v>2.2460034350640772E+16</v>
      </c>
      <c r="I9" s="1">
        <v>45087</v>
      </c>
      <c r="J9" s="1">
        <v>45097</v>
      </c>
      <c r="K9">
        <v>10</v>
      </c>
      <c r="L9" t="s">
        <v>336</v>
      </c>
      <c r="M9" t="s">
        <v>336</v>
      </c>
      <c r="N9" t="s">
        <v>331</v>
      </c>
      <c r="O9" t="s">
        <v>332</v>
      </c>
      <c r="P9" t="s">
        <v>363</v>
      </c>
      <c r="Q9" t="s">
        <v>335</v>
      </c>
      <c r="R9" t="s">
        <v>334</v>
      </c>
      <c r="S9" t="s">
        <v>334</v>
      </c>
      <c r="T9" t="s">
        <v>335</v>
      </c>
      <c r="U9" t="s">
        <v>335</v>
      </c>
      <c r="V9" t="s">
        <v>335</v>
      </c>
      <c r="W9" t="s">
        <v>334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335</v>
      </c>
      <c r="AE9" t="s">
        <v>335</v>
      </c>
      <c r="AF9" t="s">
        <v>335</v>
      </c>
      <c r="AG9" t="s">
        <v>335</v>
      </c>
      <c r="AH9" t="s">
        <v>336</v>
      </c>
      <c r="AI9" t="s">
        <v>335</v>
      </c>
      <c r="AJ9" t="s">
        <v>334</v>
      </c>
      <c r="AK9" t="s">
        <v>335</v>
      </c>
      <c r="AL9" t="s">
        <v>335</v>
      </c>
      <c r="AM9" t="s">
        <v>335</v>
      </c>
      <c r="AN9" t="s">
        <v>334</v>
      </c>
      <c r="AO9" t="s">
        <v>334</v>
      </c>
      <c r="AP9" t="s">
        <v>335</v>
      </c>
      <c r="AQ9" t="s">
        <v>335</v>
      </c>
      <c r="AR9" t="s">
        <v>335</v>
      </c>
      <c r="AS9" t="s">
        <v>335</v>
      </c>
      <c r="AT9" t="s">
        <v>334</v>
      </c>
      <c r="AU9" t="s">
        <v>335</v>
      </c>
      <c r="AV9" t="s">
        <v>335</v>
      </c>
      <c r="AW9">
        <v>26</v>
      </c>
      <c r="AX9">
        <v>26</v>
      </c>
      <c r="BC9" t="s">
        <v>334</v>
      </c>
      <c r="BD9" t="s">
        <v>334</v>
      </c>
      <c r="BE9" t="s">
        <v>335</v>
      </c>
      <c r="BF9" t="s">
        <v>335</v>
      </c>
      <c r="BG9" t="s">
        <v>335</v>
      </c>
      <c r="BH9" t="s">
        <v>335</v>
      </c>
      <c r="BI9" t="s">
        <v>335</v>
      </c>
      <c r="BJ9" t="s">
        <v>335</v>
      </c>
      <c r="BK9" t="s">
        <v>335</v>
      </c>
      <c r="BL9" t="s">
        <v>334</v>
      </c>
      <c r="BM9" t="s">
        <v>335</v>
      </c>
      <c r="BN9" t="s">
        <v>335</v>
      </c>
      <c r="BO9" t="s">
        <v>335</v>
      </c>
      <c r="BP9" t="s">
        <v>335</v>
      </c>
      <c r="BQ9" t="s">
        <v>334</v>
      </c>
      <c r="BR9" t="s">
        <v>335</v>
      </c>
      <c r="BS9" t="s">
        <v>335</v>
      </c>
      <c r="BT9" t="s">
        <v>335</v>
      </c>
      <c r="BU9" t="s">
        <v>335</v>
      </c>
      <c r="BV9" t="s">
        <v>335</v>
      </c>
      <c r="BW9" t="s">
        <v>335</v>
      </c>
      <c r="BX9" t="s">
        <v>335</v>
      </c>
      <c r="BY9" t="s">
        <v>335</v>
      </c>
      <c r="BZ9" t="s">
        <v>335</v>
      </c>
      <c r="CA9" t="s">
        <v>335</v>
      </c>
      <c r="CB9" t="s">
        <v>335</v>
      </c>
      <c r="CC9" t="s">
        <v>335</v>
      </c>
      <c r="CD9" t="s">
        <v>335</v>
      </c>
      <c r="CE9" t="s">
        <v>335</v>
      </c>
      <c r="CF9" t="s">
        <v>334</v>
      </c>
      <c r="CG9" t="s">
        <v>335</v>
      </c>
      <c r="CH9" t="s">
        <v>334</v>
      </c>
      <c r="CI9" t="s">
        <v>335</v>
      </c>
      <c r="CJ9" t="s">
        <v>335</v>
      </c>
      <c r="CK9" t="s">
        <v>335</v>
      </c>
      <c r="CL9" t="s">
        <v>335</v>
      </c>
      <c r="CM9" t="s">
        <v>335</v>
      </c>
      <c r="CN9" t="s">
        <v>335</v>
      </c>
      <c r="CO9" t="s">
        <v>335</v>
      </c>
      <c r="CP9" t="s">
        <v>335</v>
      </c>
      <c r="CQ9" t="s">
        <v>335</v>
      </c>
      <c r="CR9" t="s">
        <v>335</v>
      </c>
      <c r="CS9" t="s">
        <v>335</v>
      </c>
      <c r="CT9" t="s">
        <v>337</v>
      </c>
      <c r="CU9" t="s">
        <v>336</v>
      </c>
      <c r="CW9" t="s">
        <v>337</v>
      </c>
      <c r="CX9" t="s">
        <v>336</v>
      </c>
      <c r="CZ9" t="s">
        <v>330</v>
      </c>
      <c r="DA9" t="s">
        <v>339</v>
      </c>
      <c r="DB9">
        <v>25</v>
      </c>
      <c r="DC9" t="s">
        <v>330</v>
      </c>
      <c r="DD9" t="s">
        <v>338</v>
      </c>
      <c r="DE9">
        <v>40</v>
      </c>
      <c r="DF9" t="s">
        <v>330</v>
      </c>
      <c r="DG9" t="s">
        <v>388</v>
      </c>
      <c r="DH9">
        <v>25</v>
      </c>
      <c r="DI9" t="s">
        <v>330</v>
      </c>
      <c r="DJ9" t="s">
        <v>389</v>
      </c>
      <c r="DK9">
        <v>10</v>
      </c>
      <c r="DL9" t="s">
        <v>335</v>
      </c>
      <c r="DM9" t="s">
        <v>334</v>
      </c>
      <c r="DN9" t="s">
        <v>334</v>
      </c>
      <c r="DO9" t="s">
        <v>335</v>
      </c>
      <c r="DP9" t="s">
        <v>334</v>
      </c>
      <c r="DQ9" t="s">
        <v>335</v>
      </c>
      <c r="DR9" t="s">
        <v>335</v>
      </c>
      <c r="DS9" t="s">
        <v>334</v>
      </c>
      <c r="DT9" t="s">
        <v>334</v>
      </c>
      <c r="DU9" t="s">
        <v>335</v>
      </c>
      <c r="DV9" t="s">
        <v>334</v>
      </c>
      <c r="DW9" t="s">
        <v>335</v>
      </c>
      <c r="DX9" t="s">
        <v>335</v>
      </c>
      <c r="DY9" t="s">
        <v>334</v>
      </c>
      <c r="DZ9" t="s">
        <v>334</v>
      </c>
      <c r="EA9" t="s">
        <v>335</v>
      </c>
      <c r="EB9" t="s">
        <v>335</v>
      </c>
      <c r="EC9" t="s">
        <v>334</v>
      </c>
      <c r="ED9" t="s">
        <v>335</v>
      </c>
      <c r="EE9" t="s">
        <v>334</v>
      </c>
      <c r="EF9" t="s">
        <v>335</v>
      </c>
      <c r="EG9" t="s">
        <v>334</v>
      </c>
      <c r="EH9" t="s">
        <v>334</v>
      </c>
      <c r="EI9" t="s">
        <v>335</v>
      </c>
      <c r="EJ9" t="s">
        <v>334</v>
      </c>
      <c r="EK9" t="s">
        <v>335</v>
      </c>
      <c r="EL9" t="s">
        <v>334</v>
      </c>
      <c r="EM9" t="s">
        <v>335</v>
      </c>
      <c r="EN9" t="s">
        <v>334</v>
      </c>
      <c r="EO9" t="s">
        <v>335</v>
      </c>
      <c r="EP9" t="s">
        <v>334</v>
      </c>
      <c r="EQ9" t="s">
        <v>335</v>
      </c>
      <c r="ER9" t="s">
        <v>334</v>
      </c>
      <c r="ES9" t="s">
        <v>335</v>
      </c>
      <c r="ET9" t="s">
        <v>334</v>
      </c>
      <c r="EU9" t="s">
        <v>335</v>
      </c>
      <c r="EV9" t="s">
        <v>334</v>
      </c>
      <c r="EW9" t="s">
        <v>335</v>
      </c>
      <c r="EX9" t="s">
        <v>334</v>
      </c>
      <c r="EY9" t="s">
        <v>335</v>
      </c>
      <c r="EZ9" t="s">
        <v>334</v>
      </c>
      <c r="FA9" t="s">
        <v>335</v>
      </c>
      <c r="FB9" t="s">
        <v>390</v>
      </c>
      <c r="FC9">
        <v>25</v>
      </c>
      <c r="FE9" t="s">
        <v>336</v>
      </c>
      <c r="FF9" t="s">
        <v>336</v>
      </c>
      <c r="FG9" t="s">
        <v>364</v>
      </c>
      <c r="FH9" s="15">
        <v>45097</v>
      </c>
      <c r="FI9" t="s">
        <v>334</v>
      </c>
      <c r="FJ9" t="s">
        <v>335</v>
      </c>
      <c r="FK9" t="s">
        <v>335</v>
      </c>
      <c r="FL9" t="s">
        <v>343</v>
      </c>
      <c r="FM9" t="s">
        <v>344</v>
      </c>
      <c r="FO9">
        <v>100</v>
      </c>
      <c r="FP9">
        <v>70</v>
      </c>
      <c r="FS9">
        <v>68</v>
      </c>
      <c r="FT9">
        <v>2.2460034350640772E+16</v>
      </c>
      <c r="FV9">
        <v>93</v>
      </c>
      <c r="FX9">
        <v>95</v>
      </c>
      <c r="FY9">
        <v>123</v>
      </c>
      <c r="FZ9">
        <v>42</v>
      </c>
      <c r="GA9">
        <v>64</v>
      </c>
      <c r="GB9">
        <v>84</v>
      </c>
      <c r="GC9">
        <v>74</v>
      </c>
      <c r="GD9">
        <v>4009</v>
      </c>
      <c r="GE9">
        <v>30</v>
      </c>
      <c r="GH9">
        <v>54</v>
      </c>
      <c r="GJ9">
        <v>35</v>
      </c>
      <c r="GK9">
        <v>42</v>
      </c>
      <c r="GL9">
        <v>137</v>
      </c>
      <c r="GM9">
        <v>50</v>
      </c>
      <c r="GN9" t="s">
        <v>334</v>
      </c>
      <c r="GO9" t="s">
        <v>335</v>
      </c>
      <c r="GP9" t="s">
        <v>335</v>
      </c>
      <c r="GQ9" t="s">
        <v>335</v>
      </c>
      <c r="GR9" t="s">
        <v>335</v>
      </c>
      <c r="GS9" t="s">
        <v>335</v>
      </c>
      <c r="GT9" t="s">
        <v>335</v>
      </c>
      <c r="GU9" t="s">
        <v>335</v>
      </c>
      <c r="GV9" t="s">
        <v>335</v>
      </c>
      <c r="GW9" t="s">
        <v>335</v>
      </c>
      <c r="GX9" t="s">
        <v>335</v>
      </c>
      <c r="GY9" t="s">
        <v>335</v>
      </c>
      <c r="GZ9" t="s">
        <v>335</v>
      </c>
      <c r="HA9" t="s">
        <v>335</v>
      </c>
      <c r="HB9" t="s">
        <v>335</v>
      </c>
      <c r="HC9" t="s">
        <v>335</v>
      </c>
      <c r="HD9" t="s">
        <v>335</v>
      </c>
      <c r="HE9" t="s">
        <v>335</v>
      </c>
      <c r="HF9" t="s">
        <v>335</v>
      </c>
      <c r="HG9" t="s">
        <v>335</v>
      </c>
      <c r="HH9" t="s">
        <v>335</v>
      </c>
      <c r="HI9" t="s">
        <v>335</v>
      </c>
      <c r="HJ9" t="s">
        <v>335</v>
      </c>
      <c r="HK9" t="s">
        <v>336</v>
      </c>
      <c r="HL9" t="s">
        <v>334</v>
      </c>
      <c r="HM9" t="s">
        <v>335</v>
      </c>
      <c r="HN9" t="s">
        <v>335</v>
      </c>
      <c r="HO9" t="s">
        <v>335</v>
      </c>
      <c r="HP9" t="s">
        <v>335</v>
      </c>
      <c r="HQ9" t="s">
        <v>335</v>
      </c>
      <c r="HR9" t="s">
        <v>335</v>
      </c>
      <c r="HS9" t="s">
        <v>335</v>
      </c>
      <c r="HT9" t="s">
        <v>335</v>
      </c>
      <c r="HU9" t="s">
        <v>334</v>
      </c>
      <c r="HV9" t="s">
        <v>335</v>
      </c>
      <c r="HW9" t="s">
        <v>335</v>
      </c>
      <c r="HX9" t="s">
        <v>335</v>
      </c>
      <c r="HY9" t="s">
        <v>337</v>
      </c>
      <c r="HZ9" t="s">
        <v>337</v>
      </c>
      <c r="IA9">
        <v>32</v>
      </c>
      <c r="IB9">
        <v>70</v>
      </c>
      <c r="IC9">
        <v>6</v>
      </c>
      <c r="ID9" t="s">
        <v>373</v>
      </c>
      <c r="IE9">
        <v>34</v>
      </c>
      <c r="IF9" t="s">
        <v>346</v>
      </c>
      <c r="IQ9" t="s">
        <v>336</v>
      </c>
      <c r="IR9" t="s">
        <v>336</v>
      </c>
      <c r="IS9" t="s">
        <v>336</v>
      </c>
      <c r="IT9" t="s">
        <v>336</v>
      </c>
      <c r="IU9" t="s">
        <v>336</v>
      </c>
      <c r="IV9" t="s">
        <v>336</v>
      </c>
      <c r="IW9" t="s">
        <v>336</v>
      </c>
      <c r="IX9" t="s">
        <v>336</v>
      </c>
      <c r="IY9" t="s">
        <v>336</v>
      </c>
      <c r="JB9" t="s">
        <v>336</v>
      </c>
      <c r="JC9" t="s">
        <v>336</v>
      </c>
      <c r="JD9" t="s">
        <v>336</v>
      </c>
      <c r="JE9" t="s">
        <v>336</v>
      </c>
      <c r="JF9" t="s">
        <v>336</v>
      </c>
      <c r="JG9" t="s">
        <v>336</v>
      </c>
      <c r="JH9" t="s">
        <v>336</v>
      </c>
      <c r="JI9" t="s">
        <v>336</v>
      </c>
      <c r="JJ9" t="s">
        <v>336</v>
      </c>
      <c r="JK9" t="s">
        <v>336</v>
      </c>
      <c r="JL9" t="s">
        <v>336</v>
      </c>
      <c r="JM9" t="s">
        <v>336</v>
      </c>
      <c r="JT9" t="s">
        <v>336</v>
      </c>
      <c r="JX9" t="s">
        <v>336</v>
      </c>
      <c r="JY9" t="s">
        <v>336</v>
      </c>
      <c r="JZ9" t="s">
        <v>336</v>
      </c>
      <c r="KA9" t="s">
        <v>336</v>
      </c>
      <c r="KB9" t="s">
        <v>336</v>
      </c>
      <c r="KC9" t="s">
        <v>336</v>
      </c>
      <c r="KD9" t="s">
        <v>336</v>
      </c>
      <c r="KE9" t="s">
        <v>336</v>
      </c>
      <c r="KF9" t="s">
        <v>336</v>
      </c>
      <c r="KG9" t="s">
        <v>336</v>
      </c>
      <c r="KH9" t="s">
        <v>336</v>
      </c>
      <c r="KI9" t="s">
        <v>336</v>
      </c>
      <c r="KJ9" t="s">
        <v>336</v>
      </c>
      <c r="KK9" t="s">
        <v>336</v>
      </c>
      <c r="KS9" t="s">
        <v>336</v>
      </c>
      <c r="KT9" t="s">
        <v>337</v>
      </c>
      <c r="KU9" t="s">
        <v>337</v>
      </c>
      <c r="KV9" t="s">
        <v>337</v>
      </c>
      <c r="KW9" t="s">
        <v>337</v>
      </c>
      <c r="KX9" t="s">
        <v>337</v>
      </c>
      <c r="KY9" t="s">
        <v>334</v>
      </c>
      <c r="KZ9" t="s">
        <v>335</v>
      </c>
      <c r="LA9" t="s">
        <v>334</v>
      </c>
      <c r="LB9" t="s">
        <v>335</v>
      </c>
      <c r="LC9" t="s">
        <v>335</v>
      </c>
      <c r="LD9" t="s">
        <v>334</v>
      </c>
      <c r="LE9" t="s">
        <v>335</v>
      </c>
      <c r="LF9" t="s">
        <v>334</v>
      </c>
      <c r="LG9" t="s">
        <v>334</v>
      </c>
      <c r="LH9" t="s">
        <v>335</v>
      </c>
      <c r="LI9" t="s">
        <v>335</v>
      </c>
      <c r="LJ9" t="s">
        <v>334</v>
      </c>
      <c r="LK9" t="s">
        <v>345</v>
      </c>
      <c r="LL9" t="s">
        <v>336</v>
      </c>
      <c r="LM9">
        <v>4</v>
      </c>
      <c r="LN9" t="s">
        <v>364</v>
      </c>
    </row>
    <row r="10" spans="1:326" x14ac:dyDescent="0.3">
      <c r="A10">
        <v>9</v>
      </c>
      <c r="B10" t="s">
        <v>326</v>
      </c>
      <c r="C10" t="s">
        <v>376</v>
      </c>
      <c r="D10" s="1">
        <v>20019</v>
      </c>
      <c r="E10" t="s">
        <v>328</v>
      </c>
      <c r="F10">
        <v>160</v>
      </c>
      <c r="G10">
        <v>70</v>
      </c>
      <c r="H10">
        <v>2.7343749999999996E+16</v>
      </c>
      <c r="I10" s="1">
        <v>45041</v>
      </c>
      <c r="J10" s="1">
        <v>45068</v>
      </c>
      <c r="K10">
        <v>27</v>
      </c>
      <c r="L10" t="s">
        <v>329</v>
      </c>
      <c r="M10" t="s">
        <v>337</v>
      </c>
      <c r="N10" t="s">
        <v>331</v>
      </c>
      <c r="O10" t="s">
        <v>332</v>
      </c>
      <c r="P10" t="s">
        <v>363</v>
      </c>
      <c r="Q10" t="s">
        <v>335</v>
      </c>
      <c r="R10" t="s">
        <v>335</v>
      </c>
      <c r="S10" t="s">
        <v>335</v>
      </c>
      <c r="T10" t="s">
        <v>335</v>
      </c>
      <c r="U10" t="s">
        <v>335</v>
      </c>
      <c r="V10" t="s">
        <v>335</v>
      </c>
      <c r="W10" t="s">
        <v>334</v>
      </c>
      <c r="X10" t="s">
        <v>335</v>
      </c>
      <c r="Y10" t="s">
        <v>335</v>
      </c>
      <c r="Z10" t="s">
        <v>334</v>
      </c>
      <c r="AA10" t="s">
        <v>335</v>
      </c>
      <c r="AB10" t="s">
        <v>335</v>
      </c>
      <c r="AC10" t="s">
        <v>335</v>
      </c>
      <c r="AD10" t="s">
        <v>335</v>
      </c>
      <c r="AE10" t="s">
        <v>335</v>
      </c>
      <c r="AF10" t="s">
        <v>335</v>
      </c>
      <c r="AG10" t="s">
        <v>335</v>
      </c>
      <c r="AH10" t="s">
        <v>336</v>
      </c>
      <c r="AI10" t="s">
        <v>334</v>
      </c>
      <c r="AJ10" t="s">
        <v>334</v>
      </c>
      <c r="AK10" t="s">
        <v>335</v>
      </c>
      <c r="AL10" t="s">
        <v>335</v>
      </c>
      <c r="AM10" t="s">
        <v>335</v>
      </c>
      <c r="AN10" t="s">
        <v>335</v>
      </c>
      <c r="AO10" t="s">
        <v>334</v>
      </c>
      <c r="AP10" t="s">
        <v>335</v>
      </c>
      <c r="AQ10" t="s">
        <v>335</v>
      </c>
      <c r="AR10" t="s">
        <v>335</v>
      </c>
      <c r="AS10" t="s">
        <v>335</v>
      </c>
      <c r="AT10" t="s">
        <v>335</v>
      </c>
      <c r="AU10" t="s">
        <v>335</v>
      </c>
      <c r="AV10" t="s">
        <v>335</v>
      </c>
      <c r="AX10">
        <v>30</v>
      </c>
      <c r="BC10" t="s">
        <v>334</v>
      </c>
      <c r="BD10" t="s">
        <v>335</v>
      </c>
      <c r="BE10" t="s">
        <v>335</v>
      </c>
      <c r="BF10" t="s">
        <v>335</v>
      </c>
      <c r="BG10" t="s">
        <v>335</v>
      </c>
      <c r="BH10" t="s">
        <v>335</v>
      </c>
      <c r="BI10" t="s">
        <v>335</v>
      </c>
      <c r="BJ10" t="s">
        <v>335</v>
      </c>
      <c r="BK10" t="s">
        <v>335</v>
      </c>
      <c r="BL10" t="s">
        <v>335</v>
      </c>
      <c r="BM10" t="s">
        <v>335</v>
      </c>
      <c r="BN10" t="s">
        <v>335</v>
      </c>
      <c r="BO10" t="s">
        <v>335</v>
      </c>
      <c r="BP10" t="s">
        <v>335</v>
      </c>
      <c r="BQ10" t="s">
        <v>335</v>
      </c>
      <c r="BR10" t="s">
        <v>335</v>
      </c>
      <c r="BS10" t="s">
        <v>335</v>
      </c>
      <c r="BT10" t="s">
        <v>334</v>
      </c>
      <c r="BU10" t="s">
        <v>335</v>
      </c>
      <c r="BV10" t="s">
        <v>334</v>
      </c>
      <c r="BW10" t="s">
        <v>335</v>
      </c>
      <c r="BX10" t="s">
        <v>334</v>
      </c>
      <c r="BY10" t="s">
        <v>335</v>
      </c>
      <c r="BZ10" t="s">
        <v>335</v>
      </c>
      <c r="CA10" t="s">
        <v>335</v>
      </c>
      <c r="CB10" t="s">
        <v>334</v>
      </c>
      <c r="CC10" t="s">
        <v>335</v>
      </c>
      <c r="CD10" t="s">
        <v>334</v>
      </c>
      <c r="CE10" t="s">
        <v>335</v>
      </c>
      <c r="CF10" t="s">
        <v>335</v>
      </c>
      <c r="CG10" t="s">
        <v>334</v>
      </c>
      <c r="CH10" t="s">
        <v>335</v>
      </c>
      <c r="CI10" t="s">
        <v>335</v>
      </c>
      <c r="CJ10" t="s">
        <v>334</v>
      </c>
      <c r="CK10" t="s">
        <v>335</v>
      </c>
      <c r="CL10" t="s">
        <v>335</v>
      </c>
      <c r="CM10" t="s">
        <v>335</v>
      </c>
      <c r="CN10" t="s">
        <v>335</v>
      </c>
      <c r="CO10" t="s">
        <v>335</v>
      </c>
      <c r="CP10" t="s">
        <v>334</v>
      </c>
      <c r="CQ10" t="s">
        <v>335</v>
      </c>
      <c r="CR10" t="s">
        <v>335</v>
      </c>
      <c r="CS10" t="s">
        <v>335</v>
      </c>
      <c r="CT10" t="s">
        <v>337</v>
      </c>
      <c r="CU10" t="s">
        <v>336</v>
      </c>
      <c r="CW10" t="s">
        <v>337</v>
      </c>
      <c r="CX10" t="s">
        <v>336</v>
      </c>
      <c r="CZ10" t="s">
        <v>330</v>
      </c>
      <c r="DA10" t="s">
        <v>383</v>
      </c>
      <c r="DB10">
        <v>375</v>
      </c>
      <c r="DC10" t="s">
        <v>337</v>
      </c>
      <c r="DD10" t="s">
        <v>336</v>
      </c>
      <c r="DF10" t="s">
        <v>330</v>
      </c>
      <c r="DG10" t="s">
        <v>384</v>
      </c>
      <c r="DH10">
        <v>50</v>
      </c>
      <c r="DI10" t="s">
        <v>330</v>
      </c>
      <c r="DJ10" t="s">
        <v>378</v>
      </c>
      <c r="DK10">
        <v>10</v>
      </c>
      <c r="DL10" t="s">
        <v>335</v>
      </c>
      <c r="DM10" t="s">
        <v>334</v>
      </c>
      <c r="DN10" t="s">
        <v>334</v>
      </c>
      <c r="DO10" t="s">
        <v>335</v>
      </c>
      <c r="DP10" t="s">
        <v>334</v>
      </c>
      <c r="DQ10" t="s">
        <v>335</v>
      </c>
      <c r="DR10" t="s">
        <v>334</v>
      </c>
      <c r="DS10" t="s">
        <v>335</v>
      </c>
      <c r="DT10" t="s">
        <v>334</v>
      </c>
      <c r="DU10" t="s">
        <v>335</v>
      </c>
      <c r="DV10" t="s">
        <v>334</v>
      </c>
      <c r="DW10" t="s">
        <v>335</v>
      </c>
      <c r="DX10" t="s">
        <v>335</v>
      </c>
      <c r="DY10" t="s">
        <v>334</v>
      </c>
      <c r="DZ10" t="s">
        <v>335</v>
      </c>
      <c r="EA10" t="s">
        <v>334</v>
      </c>
      <c r="EB10" t="s">
        <v>334</v>
      </c>
      <c r="EC10" t="s">
        <v>335</v>
      </c>
      <c r="ED10" t="s">
        <v>335</v>
      </c>
      <c r="EE10" t="s">
        <v>334</v>
      </c>
      <c r="EF10" t="s">
        <v>334</v>
      </c>
      <c r="EG10" t="s">
        <v>335</v>
      </c>
      <c r="EH10" t="s">
        <v>334</v>
      </c>
      <c r="EI10" t="s">
        <v>335</v>
      </c>
      <c r="EJ10" t="s">
        <v>334</v>
      </c>
      <c r="EK10" t="s">
        <v>335</v>
      </c>
      <c r="EL10" t="s">
        <v>334</v>
      </c>
      <c r="EM10" t="s">
        <v>335</v>
      </c>
      <c r="EN10" t="s">
        <v>334</v>
      </c>
      <c r="EO10" t="s">
        <v>335</v>
      </c>
      <c r="EP10" t="s">
        <v>334</v>
      </c>
      <c r="EQ10" t="s">
        <v>335</v>
      </c>
      <c r="ER10" t="s">
        <v>334</v>
      </c>
      <c r="ES10" t="s">
        <v>335</v>
      </c>
      <c r="ET10" t="s">
        <v>335</v>
      </c>
      <c r="EU10" t="s">
        <v>334</v>
      </c>
      <c r="EV10" t="s">
        <v>334</v>
      </c>
      <c r="EW10" t="s">
        <v>335</v>
      </c>
      <c r="EX10" t="s">
        <v>334</v>
      </c>
      <c r="EY10" t="s">
        <v>335</v>
      </c>
      <c r="EZ10" t="s">
        <v>334</v>
      </c>
      <c r="FA10" t="s">
        <v>335</v>
      </c>
      <c r="FB10" t="s">
        <v>379</v>
      </c>
      <c r="FC10">
        <v>50</v>
      </c>
      <c r="FE10" t="s">
        <v>336</v>
      </c>
      <c r="FF10" t="s">
        <v>336</v>
      </c>
      <c r="FG10" t="s">
        <v>342</v>
      </c>
      <c r="FH10" s="15">
        <v>45068</v>
      </c>
      <c r="FI10" t="s">
        <v>334</v>
      </c>
      <c r="FJ10" t="s">
        <v>335</v>
      </c>
      <c r="FK10" t="s">
        <v>335</v>
      </c>
      <c r="FL10" t="s">
        <v>343</v>
      </c>
      <c r="FM10" t="s">
        <v>344</v>
      </c>
      <c r="FN10">
        <v>136</v>
      </c>
      <c r="FO10">
        <v>135</v>
      </c>
      <c r="FP10">
        <v>70</v>
      </c>
      <c r="FQ10">
        <v>461</v>
      </c>
      <c r="FS10">
        <v>70</v>
      </c>
      <c r="FT10">
        <v>2.7343749999999996E+16</v>
      </c>
      <c r="FV10">
        <v>115</v>
      </c>
      <c r="GD10">
        <v>48</v>
      </c>
      <c r="GJ10">
        <v>18</v>
      </c>
      <c r="GK10">
        <v>26</v>
      </c>
      <c r="GL10">
        <v>142</v>
      </c>
      <c r="GM10">
        <v>45</v>
      </c>
      <c r="GN10" t="s">
        <v>335</v>
      </c>
      <c r="GO10" t="s">
        <v>334</v>
      </c>
      <c r="GP10" t="s">
        <v>334</v>
      </c>
      <c r="GQ10" t="s">
        <v>335</v>
      </c>
      <c r="GR10" t="s">
        <v>334</v>
      </c>
      <c r="GS10" t="s">
        <v>335</v>
      </c>
      <c r="GT10" t="s">
        <v>335</v>
      </c>
      <c r="GU10" t="s">
        <v>335</v>
      </c>
      <c r="GV10" t="s">
        <v>335</v>
      </c>
      <c r="GW10" t="s">
        <v>335</v>
      </c>
      <c r="GX10" t="s">
        <v>334</v>
      </c>
      <c r="GY10" t="s">
        <v>334</v>
      </c>
      <c r="GZ10" t="s">
        <v>335</v>
      </c>
      <c r="HA10" t="s">
        <v>335</v>
      </c>
      <c r="HB10" t="s">
        <v>334</v>
      </c>
      <c r="HC10" t="s">
        <v>335</v>
      </c>
      <c r="HD10" t="s">
        <v>335</v>
      </c>
      <c r="HE10" t="s">
        <v>334</v>
      </c>
      <c r="HF10" t="s">
        <v>335</v>
      </c>
      <c r="HG10" t="s">
        <v>335</v>
      </c>
      <c r="HH10" t="s">
        <v>335</v>
      </c>
      <c r="HI10" t="s">
        <v>335</v>
      </c>
      <c r="HJ10" t="s">
        <v>335</v>
      </c>
      <c r="HK10" t="s">
        <v>336</v>
      </c>
      <c r="HL10" t="s">
        <v>334</v>
      </c>
      <c r="HM10" t="s">
        <v>335</v>
      </c>
      <c r="HN10" t="s">
        <v>334</v>
      </c>
      <c r="HO10" t="s">
        <v>335</v>
      </c>
      <c r="HP10" t="s">
        <v>335</v>
      </c>
      <c r="HQ10" t="s">
        <v>335</v>
      </c>
      <c r="HR10" t="s">
        <v>334</v>
      </c>
      <c r="HS10" t="s">
        <v>335</v>
      </c>
      <c r="HT10" t="s">
        <v>335</v>
      </c>
      <c r="HU10" t="s">
        <v>334</v>
      </c>
      <c r="HV10" t="s">
        <v>335</v>
      </c>
      <c r="HW10" t="s">
        <v>335</v>
      </c>
      <c r="HX10" t="s">
        <v>335</v>
      </c>
      <c r="HY10" t="s">
        <v>337</v>
      </c>
      <c r="HZ10" t="s">
        <v>337</v>
      </c>
      <c r="IA10">
        <v>37</v>
      </c>
      <c r="IB10">
        <v>103</v>
      </c>
      <c r="IC10">
        <v>8</v>
      </c>
      <c r="ID10" t="s">
        <v>345</v>
      </c>
      <c r="IE10">
        <v>20</v>
      </c>
      <c r="IF10" t="s">
        <v>346</v>
      </c>
      <c r="IQ10" t="s">
        <v>336</v>
      </c>
      <c r="IR10" t="s">
        <v>336</v>
      </c>
      <c r="IS10" t="s">
        <v>336</v>
      </c>
      <c r="IT10" t="s">
        <v>336</v>
      </c>
      <c r="IU10" t="s">
        <v>336</v>
      </c>
      <c r="IV10" t="s">
        <v>336</v>
      </c>
      <c r="IW10" t="s">
        <v>336</v>
      </c>
      <c r="IX10" t="s">
        <v>336</v>
      </c>
      <c r="IY10" t="s">
        <v>336</v>
      </c>
      <c r="JB10" t="s">
        <v>336</v>
      </c>
      <c r="JC10" t="s">
        <v>336</v>
      </c>
      <c r="JD10" t="s">
        <v>336</v>
      </c>
      <c r="JE10" t="s">
        <v>336</v>
      </c>
      <c r="JF10" t="s">
        <v>336</v>
      </c>
      <c r="JG10" t="s">
        <v>336</v>
      </c>
      <c r="JH10" t="s">
        <v>336</v>
      </c>
      <c r="JI10" t="s">
        <v>336</v>
      </c>
      <c r="JJ10" t="s">
        <v>336</v>
      </c>
      <c r="JK10" t="s">
        <v>336</v>
      </c>
      <c r="JL10" t="s">
        <v>336</v>
      </c>
      <c r="JM10" t="s">
        <v>336</v>
      </c>
      <c r="JO10">
        <v>385</v>
      </c>
      <c r="JP10">
        <v>85</v>
      </c>
      <c r="JQ10">
        <v>94</v>
      </c>
      <c r="JR10">
        <v>1</v>
      </c>
      <c r="JS10">
        <v>94</v>
      </c>
      <c r="JT10" t="s">
        <v>336</v>
      </c>
      <c r="JX10" t="s">
        <v>336</v>
      </c>
      <c r="JY10" t="s">
        <v>336</v>
      </c>
      <c r="JZ10" t="s">
        <v>336</v>
      </c>
      <c r="KA10" t="s">
        <v>336</v>
      </c>
      <c r="KB10" t="s">
        <v>336</v>
      </c>
      <c r="KC10" t="s">
        <v>336</v>
      </c>
      <c r="KD10" t="s">
        <v>336</v>
      </c>
      <c r="KE10" t="s">
        <v>336</v>
      </c>
      <c r="KF10" t="s">
        <v>336</v>
      </c>
      <c r="KG10" t="s">
        <v>336</v>
      </c>
      <c r="KH10" t="s">
        <v>336</v>
      </c>
      <c r="KI10" t="s">
        <v>336</v>
      </c>
      <c r="KJ10" t="s">
        <v>336</v>
      </c>
      <c r="KK10" t="s">
        <v>336</v>
      </c>
      <c r="KS10" t="s">
        <v>336</v>
      </c>
      <c r="KT10" t="s">
        <v>336</v>
      </c>
      <c r="KU10" t="s">
        <v>336</v>
      </c>
      <c r="KV10" t="s">
        <v>336</v>
      </c>
      <c r="KW10" t="s">
        <v>336</v>
      </c>
      <c r="KX10" t="s">
        <v>336</v>
      </c>
      <c r="KY10" t="s">
        <v>335</v>
      </c>
      <c r="KZ10" t="s">
        <v>334</v>
      </c>
      <c r="LA10" t="s">
        <v>334</v>
      </c>
      <c r="LB10" t="s">
        <v>335</v>
      </c>
      <c r="LC10" t="s">
        <v>334</v>
      </c>
      <c r="LD10" t="s">
        <v>335</v>
      </c>
      <c r="LE10" t="s">
        <v>334</v>
      </c>
      <c r="LF10" t="s">
        <v>335</v>
      </c>
      <c r="LG10" t="s">
        <v>335</v>
      </c>
      <c r="LH10" t="s">
        <v>334</v>
      </c>
      <c r="LI10" t="s">
        <v>334</v>
      </c>
      <c r="LJ10" t="s">
        <v>335</v>
      </c>
      <c r="LK10" t="s">
        <v>345</v>
      </c>
      <c r="LL10" t="s">
        <v>336</v>
      </c>
      <c r="LN10" t="s">
        <v>342</v>
      </c>
    </row>
    <row r="11" spans="1:326" x14ac:dyDescent="0.3">
      <c r="A11">
        <v>10</v>
      </c>
      <c r="B11" t="s">
        <v>326</v>
      </c>
      <c r="C11" t="s">
        <v>327</v>
      </c>
      <c r="D11" s="1">
        <v>19686</v>
      </c>
      <c r="E11" t="s">
        <v>328</v>
      </c>
      <c r="F11">
        <v>183</v>
      </c>
      <c r="I11" s="1"/>
      <c r="J11" s="1">
        <v>45099</v>
      </c>
      <c r="L11" t="s">
        <v>336</v>
      </c>
      <c r="M11" t="s">
        <v>336</v>
      </c>
      <c r="N11" t="s">
        <v>331</v>
      </c>
      <c r="O11" t="s">
        <v>332</v>
      </c>
      <c r="P11" t="s">
        <v>363</v>
      </c>
      <c r="Q11" t="s">
        <v>335</v>
      </c>
      <c r="R11" t="s">
        <v>335</v>
      </c>
      <c r="S11" t="s">
        <v>334</v>
      </c>
      <c r="T11" t="s">
        <v>335</v>
      </c>
      <c r="U11" t="s">
        <v>335</v>
      </c>
      <c r="V11" t="s">
        <v>335</v>
      </c>
      <c r="W11" t="s">
        <v>334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335</v>
      </c>
      <c r="AD11" t="s">
        <v>335</v>
      </c>
      <c r="AE11" t="s">
        <v>335</v>
      </c>
      <c r="AF11" t="s">
        <v>335</v>
      </c>
      <c r="AG11" t="s">
        <v>334</v>
      </c>
      <c r="AH11" t="s">
        <v>524</v>
      </c>
      <c r="AI11" t="s">
        <v>335</v>
      </c>
      <c r="AJ11" t="s">
        <v>335</v>
      </c>
      <c r="AK11" t="s">
        <v>335</v>
      </c>
      <c r="AL11" t="s">
        <v>335</v>
      </c>
      <c r="AM11" t="s">
        <v>335</v>
      </c>
      <c r="AN11" t="s">
        <v>334</v>
      </c>
      <c r="AO11" t="s">
        <v>334</v>
      </c>
      <c r="AP11" t="s">
        <v>335</v>
      </c>
      <c r="AQ11" t="s">
        <v>335</v>
      </c>
      <c r="AR11" t="s">
        <v>335</v>
      </c>
      <c r="AS11" t="s">
        <v>335</v>
      </c>
      <c r="AT11" t="s">
        <v>335</v>
      </c>
      <c r="AU11" t="s">
        <v>334</v>
      </c>
      <c r="AV11" t="s">
        <v>335</v>
      </c>
      <c r="AW11">
        <v>20</v>
      </c>
      <c r="BC11" t="s">
        <v>334</v>
      </c>
      <c r="BD11" t="s">
        <v>335</v>
      </c>
      <c r="BE11" t="s">
        <v>335</v>
      </c>
      <c r="BF11" t="s">
        <v>335</v>
      </c>
      <c r="BG11" t="s">
        <v>335</v>
      </c>
      <c r="BH11" t="s">
        <v>335</v>
      </c>
      <c r="BI11" t="s">
        <v>335</v>
      </c>
      <c r="BJ11" t="s">
        <v>334</v>
      </c>
      <c r="BK11" t="s">
        <v>335</v>
      </c>
      <c r="BL11" t="s">
        <v>335</v>
      </c>
      <c r="BM11" t="s">
        <v>335</v>
      </c>
      <c r="BN11" t="s">
        <v>335</v>
      </c>
      <c r="BO11" t="s">
        <v>334</v>
      </c>
      <c r="BP11" t="s">
        <v>335</v>
      </c>
      <c r="BQ11" t="s">
        <v>334</v>
      </c>
      <c r="BR11" t="s">
        <v>335</v>
      </c>
      <c r="BS11" t="s">
        <v>335</v>
      </c>
      <c r="BT11" t="s">
        <v>335</v>
      </c>
      <c r="BU11" t="s">
        <v>335</v>
      </c>
      <c r="BV11" t="s">
        <v>335</v>
      </c>
      <c r="BW11" t="s">
        <v>335</v>
      </c>
      <c r="BX11" t="s">
        <v>335</v>
      </c>
      <c r="BY11" t="s">
        <v>335</v>
      </c>
      <c r="BZ11" t="s">
        <v>335</v>
      </c>
      <c r="CA11" t="s">
        <v>335</v>
      </c>
      <c r="CB11" t="s">
        <v>335</v>
      </c>
      <c r="CC11" t="s">
        <v>335</v>
      </c>
      <c r="CD11" t="s">
        <v>335</v>
      </c>
      <c r="CE11" t="s">
        <v>335</v>
      </c>
      <c r="CF11" t="s">
        <v>335</v>
      </c>
      <c r="CG11" t="s">
        <v>335</v>
      </c>
      <c r="CH11" t="s">
        <v>335</v>
      </c>
      <c r="CI11" t="s">
        <v>335</v>
      </c>
      <c r="CJ11" t="s">
        <v>335</v>
      </c>
      <c r="CK11" t="s">
        <v>335</v>
      </c>
      <c r="CL11" t="s">
        <v>335</v>
      </c>
      <c r="CM11" t="s">
        <v>335</v>
      </c>
      <c r="CN11" t="s">
        <v>335</v>
      </c>
      <c r="CO11" t="s">
        <v>335</v>
      </c>
      <c r="CP11" t="s">
        <v>335</v>
      </c>
      <c r="CQ11" t="s">
        <v>335</v>
      </c>
      <c r="CR11" t="s">
        <v>335</v>
      </c>
      <c r="CS11" t="s">
        <v>335</v>
      </c>
      <c r="CT11" t="s">
        <v>337</v>
      </c>
      <c r="CU11" t="s">
        <v>336</v>
      </c>
      <c r="CW11" t="s">
        <v>337</v>
      </c>
      <c r="CX11" t="s">
        <v>336</v>
      </c>
      <c r="CZ11" t="s">
        <v>330</v>
      </c>
      <c r="DA11" t="s">
        <v>339</v>
      </c>
      <c r="DB11">
        <v>125</v>
      </c>
      <c r="DC11" t="s">
        <v>330</v>
      </c>
      <c r="DD11" t="s">
        <v>338</v>
      </c>
      <c r="DE11">
        <v>40</v>
      </c>
      <c r="DF11" t="s">
        <v>337</v>
      </c>
      <c r="DG11" t="s">
        <v>336</v>
      </c>
      <c r="DI11" t="s">
        <v>330</v>
      </c>
      <c r="DJ11" t="s">
        <v>389</v>
      </c>
      <c r="DK11">
        <v>10</v>
      </c>
      <c r="DL11" t="s">
        <v>334</v>
      </c>
      <c r="DM11" t="s">
        <v>335</v>
      </c>
      <c r="DN11" t="s">
        <v>334</v>
      </c>
      <c r="DO11" t="s">
        <v>335</v>
      </c>
      <c r="DP11" t="s">
        <v>334</v>
      </c>
      <c r="DQ11" t="s">
        <v>335</v>
      </c>
      <c r="DR11" t="s">
        <v>335</v>
      </c>
      <c r="DS11" t="s">
        <v>334</v>
      </c>
      <c r="DT11" t="s">
        <v>334</v>
      </c>
      <c r="DU11" t="s">
        <v>335</v>
      </c>
      <c r="DV11" t="s">
        <v>334</v>
      </c>
      <c r="DW11" t="s">
        <v>335</v>
      </c>
      <c r="DX11" t="s">
        <v>335</v>
      </c>
      <c r="DY11" t="s">
        <v>334</v>
      </c>
      <c r="DZ11" t="s">
        <v>335</v>
      </c>
      <c r="EA11" t="s">
        <v>334</v>
      </c>
      <c r="EB11" t="s">
        <v>334</v>
      </c>
      <c r="EC11" t="s">
        <v>335</v>
      </c>
      <c r="ED11" t="s">
        <v>334</v>
      </c>
      <c r="EE11" t="s">
        <v>335</v>
      </c>
      <c r="EF11" t="s">
        <v>335</v>
      </c>
      <c r="EG11" t="s">
        <v>334</v>
      </c>
      <c r="EH11" t="s">
        <v>334</v>
      </c>
      <c r="EI11" t="s">
        <v>335</v>
      </c>
      <c r="EJ11" t="s">
        <v>334</v>
      </c>
      <c r="EK11" t="s">
        <v>335</v>
      </c>
      <c r="EL11" t="s">
        <v>334</v>
      </c>
      <c r="EM11" t="s">
        <v>335</v>
      </c>
      <c r="EN11" t="s">
        <v>334</v>
      </c>
      <c r="EO11" t="s">
        <v>335</v>
      </c>
      <c r="EP11" t="s">
        <v>334</v>
      </c>
      <c r="EQ11" t="s">
        <v>335</v>
      </c>
      <c r="ER11" t="s">
        <v>334</v>
      </c>
      <c r="ES11" t="s">
        <v>335</v>
      </c>
      <c r="ET11" t="s">
        <v>334</v>
      </c>
      <c r="EU11" t="s">
        <v>335</v>
      </c>
      <c r="EV11" t="s">
        <v>335</v>
      </c>
      <c r="EW11" t="s">
        <v>334</v>
      </c>
      <c r="EX11" t="s">
        <v>334</v>
      </c>
      <c r="EY11" t="s">
        <v>335</v>
      </c>
      <c r="EZ11" t="s">
        <v>334</v>
      </c>
      <c r="FA11" t="s">
        <v>335</v>
      </c>
      <c r="FB11" t="s">
        <v>336</v>
      </c>
      <c r="FE11" t="s">
        <v>336</v>
      </c>
      <c r="FF11" t="s">
        <v>336</v>
      </c>
      <c r="FG11" t="s">
        <v>364</v>
      </c>
      <c r="FH11" s="15">
        <v>45410</v>
      </c>
      <c r="FI11" t="s">
        <v>334</v>
      </c>
      <c r="FJ11" t="s">
        <v>335</v>
      </c>
      <c r="FK11" t="s">
        <v>335</v>
      </c>
      <c r="FL11" t="s">
        <v>365</v>
      </c>
      <c r="FM11" t="s">
        <v>344</v>
      </c>
      <c r="FO11">
        <v>90</v>
      </c>
      <c r="FP11">
        <v>60</v>
      </c>
      <c r="FS11">
        <v>69</v>
      </c>
      <c r="FT11">
        <v>2.0603780345785184E+16</v>
      </c>
      <c r="FV11">
        <v>93</v>
      </c>
      <c r="FX11">
        <v>88</v>
      </c>
      <c r="FY11">
        <v>79</v>
      </c>
      <c r="FZ11">
        <v>30</v>
      </c>
      <c r="GA11">
        <v>36</v>
      </c>
      <c r="GB11">
        <v>64</v>
      </c>
      <c r="GC11">
        <v>55</v>
      </c>
      <c r="GD11">
        <v>3666</v>
      </c>
      <c r="GE11">
        <v>27</v>
      </c>
      <c r="GH11">
        <v>55</v>
      </c>
      <c r="GJ11">
        <v>13</v>
      </c>
      <c r="GK11">
        <v>10</v>
      </c>
      <c r="GL11">
        <v>139</v>
      </c>
      <c r="GM11">
        <v>42</v>
      </c>
      <c r="GN11" t="s">
        <v>335</v>
      </c>
      <c r="GO11" t="s">
        <v>335</v>
      </c>
      <c r="GP11" t="s">
        <v>335</v>
      </c>
      <c r="GQ11" t="s">
        <v>335</v>
      </c>
      <c r="GR11" t="s">
        <v>335</v>
      </c>
      <c r="GS11" t="s">
        <v>335</v>
      </c>
      <c r="GT11" t="s">
        <v>335</v>
      </c>
      <c r="GU11" t="s">
        <v>335</v>
      </c>
      <c r="GV11" t="s">
        <v>335</v>
      </c>
      <c r="GW11" t="s">
        <v>335</v>
      </c>
      <c r="GX11" t="s">
        <v>335</v>
      </c>
      <c r="GY11" t="s">
        <v>334</v>
      </c>
      <c r="GZ11" t="s">
        <v>334</v>
      </c>
      <c r="HA11" t="s">
        <v>335</v>
      </c>
      <c r="HB11" t="s">
        <v>335</v>
      </c>
      <c r="HC11" t="s">
        <v>335</v>
      </c>
      <c r="HD11" t="s">
        <v>335</v>
      </c>
      <c r="HE11" t="s">
        <v>335</v>
      </c>
      <c r="HF11" t="s">
        <v>334</v>
      </c>
      <c r="HG11" t="s">
        <v>335</v>
      </c>
      <c r="HH11" t="s">
        <v>335</v>
      </c>
      <c r="HI11" t="s">
        <v>335</v>
      </c>
      <c r="HJ11" t="s">
        <v>334</v>
      </c>
      <c r="HK11" t="s">
        <v>391</v>
      </c>
      <c r="HL11" t="s">
        <v>334</v>
      </c>
      <c r="HM11" t="s">
        <v>335</v>
      </c>
      <c r="HN11" t="s">
        <v>334</v>
      </c>
      <c r="HO11" t="s">
        <v>335</v>
      </c>
      <c r="HP11" t="s">
        <v>335</v>
      </c>
      <c r="HQ11" t="s">
        <v>335</v>
      </c>
      <c r="HR11" t="s">
        <v>335</v>
      </c>
      <c r="HS11" t="s">
        <v>335</v>
      </c>
      <c r="HT11" t="s">
        <v>335</v>
      </c>
      <c r="HU11" t="s">
        <v>334</v>
      </c>
      <c r="HV11" t="s">
        <v>335</v>
      </c>
      <c r="HW11" t="s">
        <v>335</v>
      </c>
      <c r="HX11" t="s">
        <v>335</v>
      </c>
      <c r="HY11" t="s">
        <v>330</v>
      </c>
      <c r="HZ11" t="s">
        <v>337</v>
      </c>
      <c r="IA11">
        <v>25</v>
      </c>
      <c r="IC11">
        <v>35</v>
      </c>
      <c r="ID11" t="s">
        <v>359</v>
      </c>
      <c r="IE11">
        <v>30</v>
      </c>
      <c r="IF11" t="s">
        <v>346</v>
      </c>
      <c r="IG11">
        <v>879</v>
      </c>
      <c r="IH11">
        <v>465</v>
      </c>
      <c r="II11">
        <v>99</v>
      </c>
      <c r="IJ11">
        <v>558</v>
      </c>
      <c r="IK11">
        <v>599</v>
      </c>
      <c r="IL11">
        <v>48</v>
      </c>
      <c r="IM11">
        <v>85</v>
      </c>
      <c r="IN11">
        <v>527</v>
      </c>
      <c r="IO11">
        <v>54</v>
      </c>
      <c r="IP11">
        <v>71</v>
      </c>
      <c r="IQ11" t="s">
        <v>330</v>
      </c>
      <c r="IR11" t="s">
        <v>330</v>
      </c>
      <c r="IS11" t="s">
        <v>337</v>
      </c>
      <c r="IT11" t="s">
        <v>330</v>
      </c>
      <c r="IU11" t="s">
        <v>330</v>
      </c>
      <c r="IV11" t="s">
        <v>337</v>
      </c>
      <c r="IW11" t="s">
        <v>337</v>
      </c>
      <c r="IX11" t="s">
        <v>337</v>
      </c>
      <c r="IY11" t="s">
        <v>337</v>
      </c>
      <c r="JB11" t="s">
        <v>336</v>
      </c>
      <c r="JC11" t="s">
        <v>336</v>
      </c>
      <c r="JD11" t="s">
        <v>336</v>
      </c>
      <c r="JE11" t="s">
        <v>336</v>
      </c>
      <c r="JF11" t="s">
        <v>336</v>
      </c>
      <c r="JG11" t="s">
        <v>336</v>
      </c>
      <c r="JH11" t="s">
        <v>336</v>
      </c>
      <c r="JI11" t="s">
        <v>336</v>
      </c>
      <c r="JJ11" t="s">
        <v>336</v>
      </c>
      <c r="JK11" t="s">
        <v>336</v>
      </c>
      <c r="JL11" t="s">
        <v>336</v>
      </c>
      <c r="JM11" t="s">
        <v>336</v>
      </c>
      <c r="JO11">
        <v>200</v>
      </c>
      <c r="JQ11">
        <v>79</v>
      </c>
      <c r="JR11">
        <v>4</v>
      </c>
      <c r="JS11">
        <v>97</v>
      </c>
      <c r="JT11" t="s">
        <v>337</v>
      </c>
      <c r="JX11" t="s">
        <v>371</v>
      </c>
      <c r="JY11" t="s">
        <v>348</v>
      </c>
      <c r="JZ11" t="s">
        <v>367</v>
      </c>
      <c r="KA11" t="s">
        <v>350</v>
      </c>
      <c r="KB11" t="s">
        <v>358</v>
      </c>
      <c r="KC11" t="s">
        <v>347</v>
      </c>
      <c r="KD11" t="s">
        <v>358</v>
      </c>
      <c r="KE11" t="s">
        <v>371</v>
      </c>
      <c r="KF11" t="s">
        <v>392</v>
      </c>
      <c r="KG11" t="s">
        <v>355</v>
      </c>
      <c r="KH11" t="s">
        <v>374</v>
      </c>
      <c r="KI11" t="s">
        <v>350</v>
      </c>
      <c r="KJ11" t="s">
        <v>371</v>
      </c>
      <c r="KK11" t="s">
        <v>358</v>
      </c>
      <c r="KL11">
        <v>6</v>
      </c>
      <c r="KM11">
        <v>1</v>
      </c>
      <c r="KN11">
        <v>0</v>
      </c>
      <c r="KO11">
        <v>1</v>
      </c>
      <c r="KS11" t="s">
        <v>336</v>
      </c>
      <c r="KT11" t="s">
        <v>337</v>
      </c>
      <c r="KU11" t="s">
        <v>330</v>
      </c>
      <c r="KV11" t="s">
        <v>337</v>
      </c>
      <c r="KW11" t="s">
        <v>337</v>
      </c>
      <c r="KX11" t="s">
        <v>337</v>
      </c>
      <c r="KY11" t="s">
        <v>334</v>
      </c>
      <c r="KZ11" t="s">
        <v>335</v>
      </c>
      <c r="LA11" t="s">
        <v>334</v>
      </c>
      <c r="LB11" t="s">
        <v>335</v>
      </c>
      <c r="LC11" t="s">
        <v>335</v>
      </c>
      <c r="LD11" t="s">
        <v>334</v>
      </c>
      <c r="LE11" t="s">
        <v>335</v>
      </c>
      <c r="LF11" t="s">
        <v>334</v>
      </c>
      <c r="LG11" t="s">
        <v>334</v>
      </c>
      <c r="LH11" t="s">
        <v>335</v>
      </c>
      <c r="LI11" t="s">
        <v>335</v>
      </c>
      <c r="LJ11" t="s">
        <v>334</v>
      </c>
      <c r="LK11" t="s">
        <v>359</v>
      </c>
      <c r="LL11" t="s">
        <v>336</v>
      </c>
      <c r="LM11">
        <v>4</v>
      </c>
      <c r="LN11" t="s">
        <v>364</v>
      </c>
    </row>
    <row r="12" spans="1:326" x14ac:dyDescent="0.3">
      <c r="A12">
        <v>11</v>
      </c>
      <c r="B12" t="s">
        <v>326</v>
      </c>
      <c r="C12" t="s">
        <v>376</v>
      </c>
      <c r="D12" s="1">
        <v>18485</v>
      </c>
      <c r="E12" t="s">
        <v>328</v>
      </c>
      <c r="F12">
        <v>170</v>
      </c>
      <c r="G12">
        <v>72</v>
      </c>
      <c r="H12">
        <v>2.4913494809688584E+16</v>
      </c>
      <c r="I12" s="1">
        <v>45055</v>
      </c>
      <c r="J12" s="1">
        <v>45070</v>
      </c>
      <c r="K12">
        <v>15</v>
      </c>
      <c r="L12" t="s">
        <v>393</v>
      </c>
      <c r="M12" t="s">
        <v>337</v>
      </c>
      <c r="N12" t="s">
        <v>331</v>
      </c>
      <c r="O12" t="s">
        <v>332</v>
      </c>
      <c r="P12" t="s">
        <v>363</v>
      </c>
      <c r="Q12" t="s">
        <v>335</v>
      </c>
      <c r="R12" t="s">
        <v>335</v>
      </c>
      <c r="S12" t="s">
        <v>334</v>
      </c>
      <c r="T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335</v>
      </c>
      <c r="AE12" t="s">
        <v>335</v>
      </c>
      <c r="AF12" t="s">
        <v>335</v>
      </c>
      <c r="AG12" t="s">
        <v>335</v>
      </c>
      <c r="AH12" t="s">
        <v>336</v>
      </c>
      <c r="AI12" t="s">
        <v>335</v>
      </c>
      <c r="AJ12" t="s">
        <v>334</v>
      </c>
      <c r="AK12" t="s">
        <v>335</v>
      </c>
      <c r="AL12" t="s">
        <v>334</v>
      </c>
      <c r="AM12" t="s">
        <v>335</v>
      </c>
      <c r="AN12" t="s">
        <v>335</v>
      </c>
      <c r="AO12" t="s">
        <v>335</v>
      </c>
      <c r="AP12" t="s">
        <v>335</v>
      </c>
      <c r="AQ12" t="s">
        <v>335</v>
      </c>
      <c r="AR12" t="s">
        <v>335</v>
      </c>
      <c r="AS12" t="s">
        <v>335</v>
      </c>
      <c r="AT12" t="s">
        <v>335</v>
      </c>
      <c r="AU12" t="s">
        <v>335</v>
      </c>
      <c r="AV12" t="s">
        <v>335</v>
      </c>
      <c r="AX12">
        <v>20</v>
      </c>
      <c r="BC12" t="s">
        <v>335</v>
      </c>
      <c r="BD12" t="s">
        <v>335</v>
      </c>
      <c r="BE12" t="s">
        <v>335</v>
      </c>
      <c r="BF12" t="s">
        <v>335</v>
      </c>
      <c r="BG12" t="s">
        <v>334</v>
      </c>
      <c r="BH12" t="s">
        <v>335</v>
      </c>
      <c r="BI12" t="s">
        <v>335</v>
      </c>
      <c r="BJ12" t="s">
        <v>335</v>
      </c>
      <c r="BK12" t="s">
        <v>335</v>
      </c>
      <c r="BL12" t="s">
        <v>335</v>
      </c>
      <c r="BM12" t="s">
        <v>335</v>
      </c>
      <c r="BN12" t="s">
        <v>335</v>
      </c>
      <c r="BO12" t="s">
        <v>335</v>
      </c>
      <c r="BP12" t="s">
        <v>335</v>
      </c>
      <c r="BQ12" t="s">
        <v>335</v>
      </c>
      <c r="BR12" t="s">
        <v>335</v>
      </c>
      <c r="BS12" t="s">
        <v>335</v>
      </c>
      <c r="BT12" t="s">
        <v>334</v>
      </c>
      <c r="BU12" t="s">
        <v>335</v>
      </c>
      <c r="BV12" t="s">
        <v>334</v>
      </c>
      <c r="BW12" t="s">
        <v>335</v>
      </c>
      <c r="BX12" t="s">
        <v>334</v>
      </c>
      <c r="BY12" t="s">
        <v>334</v>
      </c>
      <c r="BZ12" t="s">
        <v>334</v>
      </c>
      <c r="CA12" t="s">
        <v>335</v>
      </c>
      <c r="CB12" t="s">
        <v>335</v>
      </c>
      <c r="CC12" t="s">
        <v>335</v>
      </c>
      <c r="CD12" t="s">
        <v>334</v>
      </c>
      <c r="CE12" t="s">
        <v>335</v>
      </c>
      <c r="CF12" t="s">
        <v>335</v>
      </c>
      <c r="CG12" t="s">
        <v>334</v>
      </c>
      <c r="CH12" t="s">
        <v>334</v>
      </c>
      <c r="CI12" t="s">
        <v>335</v>
      </c>
      <c r="CJ12" t="s">
        <v>335</v>
      </c>
      <c r="CK12" t="s">
        <v>335</v>
      </c>
      <c r="CL12" t="s">
        <v>335</v>
      </c>
      <c r="CM12" t="s">
        <v>334</v>
      </c>
      <c r="CN12" t="s">
        <v>335</v>
      </c>
      <c r="CO12" t="s">
        <v>335</v>
      </c>
      <c r="CP12" t="s">
        <v>335</v>
      </c>
      <c r="CQ12" t="s">
        <v>335</v>
      </c>
      <c r="CR12" t="s">
        <v>335</v>
      </c>
      <c r="CS12" t="s">
        <v>334</v>
      </c>
      <c r="CT12" t="s">
        <v>337</v>
      </c>
      <c r="CU12" t="s">
        <v>336</v>
      </c>
      <c r="CW12" t="s">
        <v>337</v>
      </c>
      <c r="CX12" t="s">
        <v>336</v>
      </c>
      <c r="CZ12" t="s">
        <v>330</v>
      </c>
      <c r="DA12" t="s">
        <v>383</v>
      </c>
      <c r="DB12">
        <v>125</v>
      </c>
      <c r="DC12" t="s">
        <v>337</v>
      </c>
      <c r="DD12" t="s">
        <v>336</v>
      </c>
      <c r="DF12" t="s">
        <v>330</v>
      </c>
      <c r="DG12" t="s">
        <v>394</v>
      </c>
      <c r="DH12">
        <v>25</v>
      </c>
      <c r="DI12" t="s">
        <v>337</v>
      </c>
      <c r="DJ12" t="s">
        <v>336</v>
      </c>
      <c r="DL12" t="s">
        <v>335</v>
      </c>
      <c r="DM12" t="s">
        <v>334</v>
      </c>
      <c r="DN12" t="s">
        <v>334</v>
      </c>
      <c r="DO12" t="s">
        <v>335</v>
      </c>
      <c r="DP12" t="s">
        <v>335</v>
      </c>
      <c r="DQ12" t="s">
        <v>334</v>
      </c>
      <c r="DR12" t="s">
        <v>335</v>
      </c>
      <c r="DS12" t="s">
        <v>334</v>
      </c>
      <c r="DT12" t="s">
        <v>334</v>
      </c>
      <c r="DU12" t="s">
        <v>335</v>
      </c>
      <c r="DV12" t="s">
        <v>334</v>
      </c>
      <c r="DW12" t="s">
        <v>335</v>
      </c>
      <c r="DX12" t="s">
        <v>335</v>
      </c>
      <c r="DY12" t="s">
        <v>334</v>
      </c>
      <c r="DZ12" t="s">
        <v>334</v>
      </c>
      <c r="EA12" t="s">
        <v>335</v>
      </c>
      <c r="EB12" t="s">
        <v>334</v>
      </c>
      <c r="EC12" t="s">
        <v>335</v>
      </c>
      <c r="ED12" t="s">
        <v>335</v>
      </c>
      <c r="EE12" t="s">
        <v>334</v>
      </c>
      <c r="EF12" t="s">
        <v>335</v>
      </c>
      <c r="EG12" t="s">
        <v>334</v>
      </c>
      <c r="EH12" t="s">
        <v>334</v>
      </c>
      <c r="EI12" t="s">
        <v>335</v>
      </c>
      <c r="EJ12" t="s">
        <v>334</v>
      </c>
      <c r="EK12" t="s">
        <v>335</v>
      </c>
      <c r="EL12" t="s">
        <v>334</v>
      </c>
      <c r="EM12" t="s">
        <v>335</v>
      </c>
      <c r="EN12" t="s">
        <v>335</v>
      </c>
      <c r="EO12" t="s">
        <v>334</v>
      </c>
      <c r="EP12" t="s">
        <v>334</v>
      </c>
      <c r="EQ12" t="s">
        <v>335</v>
      </c>
      <c r="ER12" t="s">
        <v>334</v>
      </c>
      <c r="ES12" t="s">
        <v>335</v>
      </c>
      <c r="ET12" t="s">
        <v>334</v>
      </c>
      <c r="EU12" t="s">
        <v>335</v>
      </c>
      <c r="EV12" t="s">
        <v>334</v>
      </c>
      <c r="EW12" t="s">
        <v>335</v>
      </c>
      <c r="EX12" t="s">
        <v>334</v>
      </c>
      <c r="EY12" t="s">
        <v>335</v>
      </c>
      <c r="EZ12" t="s">
        <v>335</v>
      </c>
      <c r="FA12" t="s">
        <v>334</v>
      </c>
      <c r="FB12" t="s">
        <v>379</v>
      </c>
      <c r="FC12">
        <v>50</v>
      </c>
      <c r="FD12">
        <v>10</v>
      </c>
      <c r="FE12" t="s">
        <v>336</v>
      </c>
      <c r="FF12" t="s">
        <v>336</v>
      </c>
      <c r="FG12" t="s">
        <v>342</v>
      </c>
      <c r="FH12" s="15">
        <v>45070</v>
      </c>
      <c r="FI12" t="s">
        <v>334</v>
      </c>
      <c r="FJ12" t="s">
        <v>335</v>
      </c>
      <c r="FK12" t="s">
        <v>335</v>
      </c>
      <c r="FL12" t="s">
        <v>343</v>
      </c>
      <c r="FM12" t="s">
        <v>344</v>
      </c>
      <c r="FN12">
        <v>170</v>
      </c>
      <c r="FO12">
        <v>120</v>
      </c>
      <c r="FP12">
        <v>70</v>
      </c>
      <c r="FS12">
        <v>72</v>
      </c>
      <c r="FT12">
        <v>2.4913494809688584E+16</v>
      </c>
      <c r="FV12">
        <v>93</v>
      </c>
      <c r="FW12">
        <v>7</v>
      </c>
      <c r="FX12">
        <v>85</v>
      </c>
      <c r="FY12">
        <v>90</v>
      </c>
      <c r="FZ12">
        <v>19</v>
      </c>
      <c r="GA12">
        <v>55</v>
      </c>
      <c r="GB12">
        <v>80</v>
      </c>
      <c r="GC12">
        <v>3</v>
      </c>
      <c r="GD12">
        <v>85</v>
      </c>
      <c r="GE12">
        <v>17</v>
      </c>
      <c r="GF12">
        <v>1191</v>
      </c>
      <c r="GG12">
        <v>7</v>
      </c>
      <c r="GJ12">
        <v>39</v>
      </c>
      <c r="GK12">
        <v>38</v>
      </c>
      <c r="GL12">
        <v>140</v>
      </c>
      <c r="GM12">
        <v>52</v>
      </c>
      <c r="GN12" t="s">
        <v>335</v>
      </c>
      <c r="GO12" t="s">
        <v>335</v>
      </c>
      <c r="GP12" t="s">
        <v>335</v>
      </c>
      <c r="GQ12" t="s">
        <v>335</v>
      </c>
      <c r="GR12" t="s">
        <v>334</v>
      </c>
      <c r="GS12" t="s">
        <v>335</v>
      </c>
      <c r="GT12" t="s">
        <v>335</v>
      </c>
      <c r="GU12" t="s">
        <v>335</v>
      </c>
      <c r="GV12" t="s">
        <v>335</v>
      </c>
      <c r="GW12" t="s">
        <v>335</v>
      </c>
      <c r="GX12" t="s">
        <v>335</v>
      </c>
      <c r="GY12" t="s">
        <v>335</v>
      </c>
      <c r="GZ12" t="s">
        <v>335</v>
      </c>
      <c r="HA12" t="s">
        <v>335</v>
      </c>
      <c r="HB12" t="s">
        <v>335</v>
      </c>
      <c r="HC12" t="s">
        <v>335</v>
      </c>
      <c r="HD12" t="s">
        <v>335</v>
      </c>
      <c r="HE12" t="s">
        <v>335</v>
      </c>
      <c r="HF12" t="s">
        <v>335</v>
      </c>
      <c r="HG12" t="s">
        <v>335</v>
      </c>
      <c r="HH12" t="s">
        <v>335</v>
      </c>
      <c r="HI12" t="s">
        <v>335</v>
      </c>
      <c r="HJ12" t="s">
        <v>335</v>
      </c>
      <c r="HK12" t="s">
        <v>336</v>
      </c>
      <c r="HL12" t="s">
        <v>334</v>
      </c>
      <c r="HM12" t="s">
        <v>335</v>
      </c>
      <c r="HN12" t="s">
        <v>334</v>
      </c>
      <c r="HO12" t="s">
        <v>335</v>
      </c>
      <c r="HP12" t="s">
        <v>335</v>
      </c>
      <c r="HQ12" t="s">
        <v>335</v>
      </c>
      <c r="HR12" t="s">
        <v>335</v>
      </c>
      <c r="HS12" t="s">
        <v>335</v>
      </c>
      <c r="HT12" t="s">
        <v>335</v>
      </c>
      <c r="HU12" t="s">
        <v>335</v>
      </c>
      <c r="HV12" t="s">
        <v>335</v>
      </c>
      <c r="HW12" t="s">
        <v>335</v>
      </c>
      <c r="HX12" t="s">
        <v>335</v>
      </c>
      <c r="HY12" t="s">
        <v>337</v>
      </c>
      <c r="HZ12" t="s">
        <v>337</v>
      </c>
      <c r="IA12">
        <v>24</v>
      </c>
      <c r="IB12">
        <v>134</v>
      </c>
      <c r="IC12">
        <v>6</v>
      </c>
      <c r="ID12" t="s">
        <v>345</v>
      </c>
      <c r="IF12" t="s">
        <v>346</v>
      </c>
      <c r="IQ12" t="s">
        <v>336</v>
      </c>
      <c r="IR12" t="s">
        <v>336</v>
      </c>
      <c r="IS12" t="s">
        <v>336</v>
      </c>
      <c r="IT12" t="s">
        <v>336</v>
      </c>
      <c r="IU12" t="s">
        <v>336</v>
      </c>
      <c r="IV12" t="s">
        <v>336</v>
      </c>
      <c r="IW12" t="s">
        <v>336</v>
      </c>
      <c r="IX12" t="s">
        <v>336</v>
      </c>
      <c r="IY12" t="s">
        <v>336</v>
      </c>
      <c r="JB12" t="s">
        <v>336</v>
      </c>
      <c r="JC12" t="s">
        <v>336</v>
      </c>
      <c r="JD12" t="s">
        <v>336</v>
      </c>
      <c r="JE12" t="s">
        <v>336</v>
      </c>
      <c r="JF12" t="s">
        <v>336</v>
      </c>
      <c r="JG12" t="s">
        <v>336</v>
      </c>
      <c r="JH12" t="s">
        <v>336</v>
      </c>
      <c r="JI12" t="s">
        <v>336</v>
      </c>
      <c r="JJ12" t="s">
        <v>336</v>
      </c>
      <c r="JK12" t="s">
        <v>336</v>
      </c>
      <c r="JL12" t="s">
        <v>336</v>
      </c>
      <c r="JM12" t="s">
        <v>336</v>
      </c>
      <c r="JT12" t="s">
        <v>336</v>
      </c>
      <c r="JU12">
        <v>1</v>
      </c>
      <c r="JX12" t="s">
        <v>336</v>
      </c>
      <c r="JY12" t="s">
        <v>336</v>
      </c>
      <c r="JZ12" t="s">
        <v>336</v>
      </c>
      <c r="KA12" t="s">
        <v>336</v>
      </c>
      <c r="KB12" t="s">
        <v>336</v>
      </c>
      <c r="KC12" t="s">
        <v>336</v>
      </c>
      <c r="KD12" t="s">
        <v>336</v>
      </c>
      <c r="KE12" t="s">
        <v>336</v>
      </c>
      <c r="KF12" t="s">
        <v>336</v>
      </c>
      <c r="KG12" t="s">
        <v>336</v>
      </c>
      <c r="KH12" t="s">
        <v>336</v>
      </c>
      <c r="KI12" t="s">
        <v>336</v>
      </c>
      <c r="KJ12" t="s">
        <v>336</v>
      </c>
      <c r="KK12" t="s">
        <v>336</v>
      </c>
      <c r="KP12">
        <v>65</v>
      </c>
      <c r="KS12" t="s">
        <v>336</v>
      </c>
      <c r="KT12" t="s">
        <v>336</v>
      </c>
      <c r="KU12" t="s">
        <v>336</v>
      </c>
      <c r="KV12" t="s">
        <v>336</v>
      </c>
      <c r="KW12" t="s">
        <v>336</v>
      </c>
      <c r="KX12" t="s">
        <v>336</v>
      </c>
      <c r="KY12" t="s">
        <v>335</v>
      </c>
      <c r="KZ12" t="s">
        <v>334</v>
      </c>
      <c r="LA12" t="s">
        <v>334</v>
      </c>
      <c r="LB12" t="s">
        <v>335</v>
      </c>
      <c r="LC12" t="s">
        <v>334</v>
      </c>
      <c r="LD12" t="s">
        <v>335</v>
      </c>
      <c r="LE12" t="s">
        <v>334</v>
      </c>
      <c r="LF12" t="s">
        <v>335</v>
      </c>
      <c r="LG12" t="s">
        <v>335</v>
      </c>
      <c r="LH12" t="s">
        <v>334</v>
      </c>
      <c r="LI12" t="s">
        <v>334</v>
      </c>
      <c r="LJ12" t="s">
        <v>335</v>
      </c>
      <c r="LK12" t="s">
        <v>359</v>
      </c>
      <c r="LL12" t="s">
        <v>336</v>
      </c>
      <c r="LN12" t="s">
        <v>342</v>
      </c>
    </row>
    <row r="13" spans="1:326" x14ac:dyDescent="0.3">
      <c r="A13">
        <v>12</v>
      </c>
      <c r="B13" t="s">
        <v>326</v>
      </c>
      <c r="C13" t="s">
        <v>376</v>
      </c>
      <c r="D13" s="1">
        <v>17371</v>
      </c>
      <c r="E13" t="s">
        <v>360</v>
      </c>
      <c r="F13">
        <v>165</v>
      </c>
      <c r="G13">
        <v>79</v>
      </c>
      <c r="H13">
        <v>2.9017447199265384E+16</v>
      </c>
      <c r="I13" s="1">
        <v>45057</v>
      </c>
      <c r="J13" s="1">
        <v>45069</v>
      </c>
      <c r="K13">
        <v>12</v>
      </c>
      <c r="L13" t="s">
        <v>329</v>
      </c>
      <c r="M13" t="s">
        <v>337</v>
      </c>
      <c r="N13" t="s">
        <v>361</v>
      </c>
      <c r="O13" t="s">
        <v>372</v>
      </c>
      <c r="P13" t="s">
        <v>363</v>
      </c>
      <c r="Q13" t="s">
        <v>335</v>
      </c>
      <c r="R13" t="s">
        <v>335</v>
      </c>
      <c r="S13" t="s">
        <v>335</v>
      </c>
      <c r="T13" t="s">
        <v>335</v>
      </c>
      <c r="U13" t="s">
        <v>335</v>
      </c>
      <c r="V13" t="s">
        <v>335</v>
      </c>
      <c r="W13" t="s">
        <v>334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335</v>
      </c>
      <c r="AE13" t="s">
        <v>335</v>
      </c>
      <c r="AF13" t="s">
        <v>334</v>
      </c>
      <c r="AG13" t="s">
        <v>335</v>
      </c>
      <c r="AH13" t="s">
        <v>336</v>
      </c>
      <c r="AI13" t="s">
        <v>334</v>
      </c>
      <c r="AJ13" t="s">
        <v>335</v>
      </c>
      <c r="AK13" t="s">
        <v>335</v>
      </c>
      <c r="AL13" t="s">
        <v>335</v>
      </c>
      <c r="AM13" t="s">
        <v>335</v>
      </c>
      <c r="AN13" t="s">
        <v>335</v>
      </c>
      <c r="AO13" t="s">
        <v>335</v>
      </c>
      <c r="AP13" t="s">
        <v>335</v>
      </c>
      <c r="AQ13" t="s">
        <v>335</v>
      </c>
      <c r="AR13" t="s">
        <v>335</v>
      </c>
      <c r="AS13" t="s">
        <v>335</v>
      </c>
      <c r="AT13" t="s">
        <v>335</v>
      </c>
      <c r="AU13" t="s">
        <v>335</v>
      </c>
      <c r="AV13" t="s">
        <v>335</v>
      </c>
      <c r="AX13">
        <v>20</v>
      </c>
      <c r="BC13" t="s">
        <v>334</v>
      </c>
      <c r="BD13" t="s">
        <v>335</v>
      </c>
      <c r="BE13" t="s">
        <v>335</v>
      </c>
      <c r="BF13" t="s">
        <v>335</v>
      </c>
      <c r="BG13" t="s">
        <v>334</v>
      </c>
      <c r="BH13" t="s">
        <v>335</v>
      </c>
      <c r="BI13" t="s">
        <v>335</v>
      </c>
      <c r="BJ13" t="s">
        <v>335</v>
      </c>
      <c r="BK13" t="s">
        <v>335</v>
      </c>
      <c r="BL13" t="s">
        <v>335</v>
      </c>
      <c r="BM13" t="s">
        <v>335</v>
      </c>
      <c r="BN13" t="s">
        <v>335</v>
      </c>
      <c r="BO13" t="s">
        <v>335</v>
      </c>
      <c r="BP13" t="s">
        <v>335</v>
      </c>
      <c r="BQ13" t="s">
        <v>335</v>
      </c>
      <c r="BR13" t="s">
        <v>335</v>
      </c>
      <c r="BS13" t="s">
        <v>335</v>
      </c>
      <c r="BT13" t="s">
        <v>334</v>
      </c>
      <c r="BU13" t="s">
        <v>335</v>
      </c>
      <c r="BV13" t="s">
        <v>335</v>
      </c>
      <c r="BW13" t="s">
        <v>335</v>
      </c>
      <c r="BX13" t="s">
        <v>334</v>
      </c>
      <c r="BY13" t="s">
        <v>335</v>
      </c>
      <c r="BZ13" t="s">
        <v>335</v>
      </c>
      <c r="CA13" t="s">
        <v>335</v>
      </c>
      <c r="CB13" t="s">
        <v>335</v>
      </c>
      <c r="CC13" t="s">
        <v>335</v>
      </c>
      <c r="CD13" t="s">
        <v>334</v>
      </c>
      <c r="CE13" t="s">
        <v>335</v>
      </c>
      <c r="CF13" t="s">
        <v>334</v>
      </c>
      <c r="CG13" t="s">
        <v>335</v>
      </c>
      <c r="CH13" t="s">
        <v>334</v>
      </c>
      <c r="CI13" t="s">
        <v>335</v>
      </c>
      <c r="CJ13" t="s">
        <v>335</v>
      </c>
      <c r="CK13" t="s">
        <v>335</v>
      </c>
      <c r="CL13" t="s">
        <v>335</v>
      </c>
      <c r="CM13" t="s">
        <v>335</v>
      </c>
      <c r="CN13" t="s">
        <v>335</v>
      </c>
      <c r="CO13" t="s">
        <v>335</v>
      </c>
      <c r="CP13" t="s">
        <v>335</v>
      </c>
      <c r="CQ13" t="s">
        <v>335</v>
      </c>
      <c r="CR13" t="s">
        <v>335</v>
      </c>
      <c r="CS13" t="s">
        <v>335</v>
      </c>
      <c r="CT13" t="s">
        <v>337</v>
      </c>
      <c r="CU13" t="s">
        <v>336</v>
      </c>
      <c r="CW13" t="s">
        <v>337</v>
      </c>
      <c r="CX13" t="s">
        <v>336</v>
      </c>
      <c r="CZ13" t="s">
        <v>330</v>
      </c>
      <c r="DA13" t="s">
        <v>383</v>
      </c>
      <c r="DB13">
        <v>5</v>
      </c>
      <c r="DC13" t="s">
        <v>337</v>
      </c>
      <c r="DD13" t="s">
        <v>336</v>
      </c>
      <c r="DF13" t="s">
        <v>330</v>
      </c>
      <c r="DG13" t="s">
        <v>384</v>
      </c>
      <c r="DH13">
        <v>25</v>
      </c>
      <c r="DI13" t="s">
        <v>337</v>
      </c>
      <c r="DJ13" t="s">
        <v>336</v>
      </c>
      <c r="DL13" t="s">
        <v>335</v>
      </c>
      <c r="DM13" t="s">
        <v>334</v>
      </c>
      <c r="DN13" t="s">
        <v>334</v>
      </c>
      <c r="DO13" t="s">
        <v>335</v>
      </c>
      <c r="DP13" t="s">
        <v>334</v>
      </c>
      <c r="DQ13" t="s">
        <v>335</v>
      </c>
      <c r="DR13" t="s">
        <v>334</v>
      </c>
      <c r="DS13" t="s">
        <v>335</v>
      </c>
      <c r="DT13" t="s">
        <v>334</v>
      </c>
      <c r="DU13" t="s">
        <v>335</v>
      </c>
      <c r="DV13" t="s">
        <v>334</v>
      </c>
      <c r="DW13" t="s">
        <v>335</v>
      </c>
      <c r="DX13" t="s">
        <v>335</v>
      </c>
      <c r="DY13" t="s">
        <v>334</v>
      </c>
      <c r="DZ13" t="s">
        <v>334</v>
      </c>
      <c r="EA13" t="s">
        <v>335</v>
      </c>
      <c r="EB13" t="s">
        <v>335</v>
      </c>
      <c r="EC13" t="s">
        <v>334</v>
      </c>
      <c r="ED13" t="s">
        <v>334</v>
      </c>
      <c r="EE13" t="s">
        <v>335</v>
      </c>
      <c r="EF13" t="s">
        <v>335</v>
      </c>
      <c r="EG13" t="s">
        <v>334</v>
      </c>
      <c r="EH13" t="s">
        <v>334</v>
      </c>
      <c r="EI13" t="s">
        <v>335</v>
      </c>
      <c r="EJ13" t="s">
        <v>334</v>
      </c>
      <c r="EK13" t="s">
        <v>335</v>
      </c>
      <c r="EL13" t="s">
        <v>334</v>
      </c>
      <c r="EM13" t="s">
        <v>335</v>
      </c>
      <c r="EN13" t="s">
        <v>334</v>
      </c>
      <c r="EO13" t="s">
        <v>335</v>
      </c>
      <c r="EP13" t="s">
        <v>334</v>
      </c>
      <c r="EQ13" t="s">
        <v>335</v>
      </c>
      <c r="ER13" t="s">
        <v>334</v>
      </c>
      <c r="ES13" t="s">
        <v>335</v>
      </c>
      <c r="ET13" t="s">
        <v>334</v>
      </c>
      <c r="EU13" t="s">
        <v>335</v>
      </c>
      <c r="EV13" t="s">
        <v>334</v>
      </c>
      <c r="EW13" t="s">
        <v>335</v>
      </c>
      <c r="EX13" t="s">
        <v>334</v>
      </c>
      <c r="EY13" t="s">
        <v>335</v>
      </c>
      <c r="EZ13" t="s">
        <v>334</v>
      </c>
      <c r="FA13" t="s">
        <v>335</v>
      </c>
      <c r="FB13" t="s">
        <v>379</v>
      </c>
      <c r="FC13">
        <v>50</v>
      </c>
      <c r="FE13" t="s">
        <v>336</v>
      </c>
      <c r="FF13" t="s">
        <v>336</v>
      </c>
      <c r="FG13" t="s">
        <v>342</v>
      </c>
      <c r="FH13" s="15">
        <v>45069</v>
      </c>
      <c r="FI13" t="s">
        <v>334</v>
      </c>
      <c r="FJ13" t="s">
        <v>335</v>
      </c>
      <c r="FK13" t="s">
        <v>335</v>
      </c>
      <c r="FL13" t="s">
        <v>365</v>
      </c>
      <c r="FM13" t="s">
        <v>385</v>
      </c>
      <c r="FN13">
        <v>96</v>
      </c>
      <c r="FO13">
        <v>120</v>
      </c>
      <c r="FP13">
        <v>80</v>
      </c>
      <c r="FQ13">
        <v>928</v>
      </c>
      <c r="FS13">
        <v>78</v>
      </c>
      <c r="FT13">
        <v>2.8650137741046832E+16</v>
      </c>
      <c r="FV13">
        <v>133</v>
      </c>
      <c r="FY13">
        <v>152</v>
      </c>
      <c r="FZ13">
        <v>54</v>
      </c>
      <c r="GA13">
        <v>75</v>
      </c>
      <c r="GB13">
        <v>111</v>
      </c>
      <c r="GC13">
        <v>14</v>
      </c>
      <c r="GD13">
        <v>30</v>
      </c>
      <c r="GJ13">
        <v>40</v>
      </c>
      <c r="GK13">
        <v>29</v>
      </c>
      <c r="GL13">
        <v>142</v>
      </c>
      <c r="GM13">
        <v>42</v>
      </c>
      <c r="GN13" t="s">
        <v>335</v>
      </c>
      <c r="GO13" t="s">
        <v>335</v>
      </c>
      <c r="GP13" t="s">
        <v>335</v>
      </c>
      <c r="GQ13" t="s">
        <v>335</v>
      </c>
      <c r="GR13" t="s">
        <v>335</v>
      </c>
      <c r="GS13" t="s">
        <v>334</v>
      </c>
      <c r="GT13" t="s">
        <v>335</v>
      </c>
      <c r="GU13" t="s">
        <v>335</v>
      </c>
      <c r="GV13" t="s">
        <v>335</v>
      </c>
      <c r="GW13" t="s">
        <v>335</v>
      </c>
      <c r="GX13" t="s">
        <v>335</v>
      </c>
      <c r="GY13" t="s">
        <v>335</v>
      </c>
      <c r="GZ13" t="s">
        <v>334</v>
      </c>
      <c r="HA13" t="s">
        <v>335</v>
      </c>
      <c r="HB13" t="s">
        <v>335</v>
      </c>
      <c r="HC13" t="s">
        <v>335</v>
      </c>
      <c r="HD13" t="s">
        <v>335</v>
      </c>
      <c r="HE13" t="s">
        <v>335</v>
      </c>
      <c r="HF13" t="s">
        <v>335</v>
      </c>
      <c r="HG13" t="s">
        <v>335</v>
      </c>
      <c r="HH13" t="s">
        <v>335</v>
      </c>
      <c r="HI13" t="s">
        <v>335</v>
      </c>
      <c r="HJ13" t="s">
        <v>335</v>
      </c>
      <c r="HK13" t="s">
        <v>336</v>
      </c>
      <c r="HL13" t="s">
        <v>335</v>
      </c>
      <c r="HM13" t="s">
        <v>335</v>
      </c>
      <c r="HN13" t="s">
        <v>334</v>
      </c>
      <c r="HO13" t="s">
        <v>335</v>
      </c>
      <c r="HP13" t="s">
        <v>335</v>
      </c>
      <c r="HQ13" t="s">
        <v>335</v>
      </c>
      <c r="HR13" t="s">
        <v>335</v>
      </c>
      <c r="HS13" t="s">
        <v>335</v>
      </c>
      <c r="HT13" t="s">
        <v>334</v>
      </c>
      <c r="HU13" t="s">
        <v>335</v>
      </c>
      <c r="HV13" t="s">
        <v>335</v>
      </c>
      <c r="HW13" t="s">
        <v>335</v>
      </c>
      <c r="HX13" t="s">
        <v>335</v>
      </c>
      <c r="HY13" t="s">
        <v>337</v>
      </c>
      <c r="HZ13" t="s">
        <v>337</v>
      </c>
      <c r="IA13">
        <v>24</v>
      </c>
      <c r="IB13">
        <v>64</v>
      </c>
      <c r="ID13" t="s">
        <v>345</v>
      </c>
      <c r="IE13">
        <v>41</v>
      </c>
      <c r="IF13" t="s">
        <v>346</v>
      </c>
      <c r="IQ13" t="s">
        <v>336</v>
      </c>
      <c r="IR13" t="s">
        <v>336</v>
      </c>
      <c r="IS13" t="s">
        <v>336</v>
      </c>
      <c r="IT13" t="s">
        <v>336</v>
      </c>
      <c r="IU13" t="s">
        <v>336</v>
      </c>
      <c r="IV13" t="s">
        <v>336</v>
      </c>
      <c r="IW13" t="s">
        <v>336</v>
      </c>
      <c r="IX13" t="s">
        <v>336</v>
      </c>
      <c r="IY13" t="s">
        <v>336</v>
      </c>
      <c r="JB13" t="s">
        <v>336</v>
      </c>
      <c r="JC13" t="s">
        <v>336</v>
      </c>
      <c r="JD13" t="s">
        <v>336</v>
      </c>
      <c r="JE13" t="s">
        <v>336</v>
      </c>
      <c r="JF13" t="s">
        <v>336</v>
      </c>
      <c r="JG13" t="s">
        <v>336</v>
      </c>
      <c r="JH13" t="s">
        <v>336</v>
      </c>
      <c r="JI13" t="s">
        <v>336</v>
      </c>
      <c r="JJ13" t="s">
        <v>336</v>
      </c>
      <c r="JK13" t="s">
        <v>336</v>
      </c>
      <c r="JL13" t="s">
        <v>336</v>
      </c>
      <c r="JM13" t="s">
        <v>336</v>
      </c>
      <c r="JO13">
        <v>85</v>
      </c>
      <c r="JP13">
        <v>22</v>
      </c>
      <c r="JQ13">
        <v>98</v>
      </c>
      <c r="JR13">
        <v>3</v>
      </c>
      <c r="JS13">
        <v>96</v>
      </c>
      <c r="JT13" t="s">
        <v>336</v>
      </c>
      <c r="JX13" t="s">
        <v>336</v>
      </c>
      <c r="JY13" t="s">
        <v>336</v>
      </c>
      <c r="JZ13" t="s">
        <v>336</v>
      </c>
      <c r="KA13" t="s">
        <v>336</v>
      </c>
      <c r="KB13" t="s">
        <v>336</v>
      </c>
      <c r="KC13" t="s">
        <v>336</v>
      </c>
      <c r="KD13" t="s">
        <v>336</v>
      </c>
      <c r="KE13" t="s">
        <v>336</v>
      </c>
      <c r="KF13" t="s">
        <v>336</v>
      </c>
      <c r="KG13" t="s">
        <v>336</v>
      </c>
      <c r="KH13" t="s">
        <v>336</v>
      </c>
      <c r="KI13" t="s">
        <v>336</v>
      </c>
      <c r="KJ13" t="s">
        <v>336</v>
      </c>
      <c r="KK13" t="s">
        <v>336</v>
      </c>
      <c r="KS13" t="s">
        <v>336</v>
      </c>
      <c r="KT13" t="s">
        <v>336</v>
      </c>
      <c r="KU13" t="s">
        <v>336</v>
      </c>
      <c r="KV13" t="s">
        <v>336</v>
      </c>
      <c r="KW13" t="s">
        <v>336</v>
      </c>
      <c r="KX13" t="s">
        <v>336</v>
      </c>
      <c r="KY13" t="s">
        <v>335</v>
      </c>
      <c r="KZ13" t="s">
        <v>334</v>
      </c>
      <c r="LA13" t="s">
        <v>334</v>
      </c>
      <c r="LB13" t="s">
        <v>335</v>
      </c>
      <c r="LC13" t="s">
        <v>334</v>
      </c>
      <c r="LD13" t="s">
        <v>335</v>
      </c>
      <c r="LE13" t="s">
        <v>334</v>
      </c>
      <c r="LF13" t="s">
        <v>335</v>
      </c>
      <c r="LG13" t="s">
        <v>335</v>
      </c>
      <c r="LH13" t="s">
        <v>334</v>
      </c>
      <c r="LI13" t="s">
        <v>334</v>
      </c>
      <c r="LJ13" t="s">
        <v>335</v>
      </c>
      <c r="LK13" t="s">
        <v>345</v>
      </c>
      <c r="LL13" t="s">
        <v>336</v>
      </c>
      <c r="LN13" t="s">
        <v>342</v>
      </c>
    </row>
    <row r="14" spans="1:326" x14ac:dyDescent="0.3">
      <c r="A14">
        <v>13</v>
      </c>
      <c r="B14" t="s">
        <v>326</v>
      </c>
      <c r="C14" t="s">
        <v>376</v>
      </c>
      <c r="D14" s="1">
        <v>17387</v>
      </c>
      <c r="E14" t="s">
        <v>328</v>
      </c>
      <c r="F14">
        <v>180</v>
      </c>
      <c r="G14">
        <v>75</v>
      </c>
      <c r="H14">
        <v>2.3148148148148144E+16</v>
      </c>
      <c r="I14" s="1">
        <v>45055</v>
      </c>
      <c r="J14" s="1">
        <v>45072</v>
      </c>
      <c r="K14">
        <v>17</v>
      </c>
      <c r="L14" t="s">
        <v>329</v>
      </c>
      <c r="M14" t="s">
        <v>337</v>
      </c>
      <c r="N14" t="s">
        <v>331</v>
      </c>
      <c r="O14" t="s">
        <v>336</v>
      </c>
      <c r="P14" t="s">
        <v>363</v>
      </c>
      <c r="Q14" t="s">
        <v>335</v>
      </c>
      <c r="R14" t="s">
        <v>335</v>
      </c>
      <c r="S14" t="s">
        <v>335</v>
      </c>
      <c r="T14" t="s">
        <v>334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335</v>
      </c>
      <c r="AE14" t="s">
        <v>335</v>
      </c>
      <c r="AF14" t="s">
        <v>335</v>
      </c>
      <c r="AG14" t="s">
        <v>335</v>
      </c>
      <c r="AH14" t="s">
        <v>336</v>
      </c>
      <c r="AI14" t="s">
        <v>334</v>
      </c>
      <c r="AJ14" t="s">
        <v>335</v>
      </c>
      <c r="AK14" t="s">
        <v>335</v>
      </c>
      <c r="AL14" t="s">
        <v>335</v>
      </c>
      <c r="AM14" t="s">
        <v>335</v>
      </c>
      <c r="AN14" t="s">
        <v>335</v>
      </c>
      <c r="AO14" t="s">
        <v>335</v>
      </c>
      <c r="AP14" t="s">
        <v>335</v>
      </c>
      <c r="AQ14" t="s">
        <v>335</v>
      </c>
      <c r="AR14" t="s">
        <v>335</v>
      </c>
      <c r="AS14" t="s">
        <v>335</v>
      </c>
      <c r="AT14" t="s">
        <v>335</v>
      </c>
      <c r="AU14" t="s">
        <v>335</v>
      </c>
      <c r="AV14" t="s">
        <v>335</v>
      </c>
      <c r="AX14">
        <v>20</v>
      </c>
      <c r="BC14" t="s">
        <v>334</v>
      </c>
      <c r="BD14" t="s">
        <v>335</v>
      </c>
      <c r="BE14" t="s">
        <v>335</v>
      </c>
      <c r="BF14" t="s">
        <v>335</v>
      </c>
      <c r="BG14" t="s">
        <v>334</v>
      </c>
      <c r="BH14" t="s">
        <v>335</v>
      </c>
      <c r="BI14" t="s">
        <v>335</v>
      </c>
      <c r="BJ14" t="s">
        <v>335</v>
      </c>
      <c r="BK14" t="s">
        <v>335</v>
      </c>
      <c r="BL14" t="s">
        <v>335</v>
      </c>
      <c r="BM14" t="s">
        <v>335</v>
      </c>
      <c r="BN14" t="s">
        <v>335</v>
      </c>
      <c r="BO14" t="s">
        <v>335</v>
      </c>
      <c r="BP14" t="s">
        <v>335</v>
      </c>
      <c r="BQ14" t="s">
        <v>335</v>
      </c>
      <c r="BR14" t="s">
        <v>335</v>
      </c>
      <c r="BS14" t="s">
        <v>335</v>
      </c>
      <c r="BT14" t="s">
        <v>334</v>
      </c>
      <c r="BU14" t="s">
        <v>334</v>
      </c>
      <c r="BV14" t="s">
        <v>334</v>
      </c>
      <c r="BW14" t="s">
        <v>335</v>
      </c>
      <c r="BX14" t="s">
        <v>334</v>
      </c>
      <c r="BY14" t="s">
        <v>335</v>
      </c>
      <c r="BZ14" t="s">
        <v>335</v>
      </c>
      <c r="CA14" t="s">
        <v>335</v>
      </c>
      <c r="CB14" t="s">
        <v>335</v>
      </c>
      <c r="CC14" t="s">
        <v>335</v>
      </c>
      <c r="CD14" t="s">
        <v>334</v>
      </c>
      <c r="CE14" t="s">
        <v>335</v>
      </c>
      <c r="CF14" t="s">
        <v>335</v>
      </c>
      <c r="CG14" t="s">
        <v>334</v>
      </c>
      <c r="CH14" t="s">
        <v>335</v>
      </c>
      <c r="CI14" t="s">
        <v>335</v>
      </c>
      <c r="CJ14" t="s">
        <v>335</v>
      </c>
      <c r="CK14" t="s">
        <v>335</v>
      </c>
      <c r="CL14" t="s">
        <v>335</v>
      </c>
      <c r="CM14" t="s">
        <v>335</v>
      </c>
      <c r="CN14" t="s">
        <v>335</v>
      </c>
      <c r="CO14" t="s">
        <v>335</v>
      </c>
      <c r="CP14" t="s">
        <v>335</v>
      </c>
      <c r="CQ14" t="s">
        <v>335</v>
      </c>
      <c r="CR14" t="s">
        <v>335</v>
      </c>
      <c r="CS14" t="s">
        <v>335</v>
      </c>
      <c r="CT14" t="s">
        <v>337</v>
      </c>
      <c r="CU14" t="s">
        <v>336</v>
      </c>
      <c r="CW14" t="s">
        <v>337</v>
      </c>
      <c r="CX14" t="s">
        <v>336</v>
      </c>
      <c r="CZ14" t="s">
        <v>330</v>
      </c>
      <c r="DA14" t="s">
        <v>383</v>
      </c>
      <c r="DB14">
        <v>125</v>
      </c>
      <c r="DC14" t="s">
        <v>330</v>
      </c>
      <c r="DD14" t="s">
        <v>336</v>
      </c>
      <c r="DE14">
        <v>100</v>
      </c>
      <c r="DF14" t="s">
        <v>330</v>
      </c>
      <c r="DG14" t="s">
        <v>395</v>
      </c>
      <c r="DH14">
        <v>37</v>
      </c>
      <c r="DI14" t="s">
        <v>337</v>
      </c>
      <c r="DJ14" t="s">
        <v>336</v>
      </c>
      <c r="DL14" t="s">
        <v>335</v>
      </c>
      <c r="DM14" t="s">
        <v>334</v>
      </c>
      <c r="DN14" t="s">
        <v>334</v>
      </c>
      <c r="DO14" t="s">
        <v>335</v>
      </c>
      <c r="DP14" t="s">
        <v>334</v>
      </c>
      <c r="DQ14" t="s">
        <v>335</v>
      </c>
      <c r="DR14" t="s">
        <v>334</v>
      </c>
      <c r="DS14" t="s">
        <v>335</v>
      </c>
      <c r="DT14" t="s">
        <v>334</v>
      </c>
      <c r="DU14" t="s">
        <v>335</v>
      </c>
      <c r="DV14" t="s">
        <v>334</v>
      </c>
      <c r="DW14" t="s">
        <v>335</v>
      </c>
      <c r="DX14" t="s">
        <v>335</v>
      </c>
      <c r="DY14" t="s">
        <v>334</v>
      </c>
      <c r="DZ14" t="s">
        <v>334</v>
      </c>
      <c r="EA14" t="s">
        <v>335</v>
      </c>
      <c r="EB14" t="s">
        <v>334</v>
      </c>
      <c r="EC14" t="s">
        <v>335</v>
      </c>
      <c r="ED14" t="s">
        <v>335</v>
      </c>
      <c r="EE14" t="s">
        <v>334</v>
      </c>
      <c r="EF14" t="s">
        <v>334</v>
      </c>
      <c r="EG14" t="s">
        <v>335</v>
      </c>
      <c r="EH14" t="s">
        <v>334</v>
      </c>
      <c r="EI14" t="s">
        <v>335</v>
      </c>
      <c r="EJ14" t="s">
        <v>334</v>
      </c>
      <c r="EK14" t="s">
        <v>335</v>
      </c>
      <c r="EL14" t="s">
        <v>334</v>
      </c>
      <c r="EM14" t="s">
        <v>335</v>
      </c>
      <c r="EN14" t="s">
        <v>334</v>
      </c>
      <c r="EO14" t="s">
        <v>335</v>
      </c>
      <c r="EP14" t="s">
        <v>334</v>
      </c>
      <c r="EQ14" t="s">
        <v>335</v>
      </c>
      <c r="ER14" t="s">
        <v>334</v>
      </c>
      <c r="ES14" t="s">
        <v>335</v>
      </c>
      <c r="ET14" t="s">
        <v>334</v>
      </c>
      <c r="EU14" t="s">
        <v>335</v>
      </c>
      <c r="EV14" t="s">
        <v>334</v>
      </c>
      <c r="EW14" t="s">
        <v>335</v>
      </c>
      <c r="EX14" t="s">
        <v>334</v>
      </c>
      <c r="EY14" t="s">
        <v>335</v>
      </c>
      <c r="EZ14" t="s">
        <v>334</v>
      </c>
      <c r="FA14" t="s">
        <v>335</v>
      </c>
      <c r="FB14" t="s">
        <v>379</v>
      </c>
      <c r="FC14">
        <v>50</v>
      </c>
      <c r="FE14" t="s">
        <v>336</v>
      </c>
      <c r="FF14" t="s">
        <v>336</v>
      </c>
      <c r="FG14" t="s">
        <v>342</v>
      </c>
      <c r="FH14" s="15">
        <v>45072</v>
      </c>
      <c r="FI14" t="s">
        <v>334</v>
      </c>
      <c r="FJ14" t="s">
        <v>335</v>
      </c>
      <c r="FK14" t="s">
        <v>335</v>
      </c>
      <c r="FL14" t="s">
        <v>343</v>
      </c>
      <c r="FM14" t="s">
        <v>344</v>
      </c>
      <c r="FN14">
        <v>140</v>
      </c>
      <c r="FO14">
        <v>115</v>
      </c>
      <c r="FP14">
        <v>70</v>
      </c>
      <c r="FS14">
        <v>75</v>
      </c>
      <c r="FT14">
        <v>2.3148148148148144E+16</v>
      </c>
      <c r="FU14">
        <v>100</v>
      </c>
      <c r="FV14">
        <v>126</v>
      </c>
      <c r="FX14">
        <v>80</v>
      </c>
      <c r="FY14">
        <v>83</v>
      </c>
      <c r="FZ14">
        <v>24</v>
      </c>
      <c r="GA14">
        <v>49</v>
      </c>
      <c r="GB14">
        <v>91</v>
      </c>
      <c r="GC14">
        <v>99</v>
      </c>
      <c r="GD14">
        <v>40</v>
      </c>
      <c r="GE14">
        <v>109</v>
      </c>
      <c r="GF14">
        <v>188</v>
      </c>
      <c r="GG14">
        <v>29</v>
      </c>
      <c r="GJ14">
        <v>27</v>
      </c>
      <c r="GK14">
        <v>13</v>
      </c>
      <c r="GL14">
        <v>39</v>
      </c>
      <c r="GM14">
        <v>49</v>
      </c>
      <c r="GN14" t="s">
        <v>335</v>
      </c>
      <c r="GO14" t="s">
        <v>335</v>
      </c>
      <c r="GP14" t="s">
        <v>335</v>
      </c>
      <c r="GQ14" t="s">
        <v>335</v>
      </c>
      <c r="GR14" t="s">
        <v>334</v>
      </c>
      <c r="GS14" t="s">
        <v>335</v>
      </c>
      <c r="GT14" t="s">
        <v>335</v>
      </c>
      <c r="GU14" t="s">
        <v>335</v>
      </c>
      <c r="GV14" t="s">
        <v>335</v>
      </c>
      <c r="GW14" t="s">
        <v>335</v>
      </c>
      <c r="GX14" t="s">
        <v>334</v>
      </c>
      <c r="GY14" t="s">
        <v>335</v>
      </c>
      <c r="GZ14" t="s">
        <v>334</v>
      </c>
      <c r="HA14" t="s">
        <v>335</v>
      </c>
      <c r="HB14" t="s">
        <v>335</v>
      </c>
      <c r="HC14" t="s">
        <v>335</v>
      </c>
      <c r="HD14" t="s">
        <v>335</v>
      </c>
      <c r="HE14" t="s">
        <v>335</v>
      </c>
      <c r="HF14" t="s">
        <v>335</v>
      </c>
      <c r="HG14" t="s">
        <v>335</v>
      </c>
      <c r="HH14" t="s">
        <v>335</v>
      </c>
      <c r="HI14" t="s">
        <v>335</v>
      </c>
      <c r="HJ14" t="s">
        <v>335</v>
      </c>
      <c r="HK14" t="s">
        <v>336</v>
      </c>
      <c r="HL14" t="s">
        <v>334</v>
      </c>
      <c r="HM14" t="s">
        <v>335</v>
      </c>
      <c r="HN14" t="s">
        <v>334</v>
      </c>
      <c r="HO14" t="s">
        <v>334</v>
      </c>
      <c r="HP14" t="s">
        <v>335</v>
      </c>
      <c r="HQ14" t="s">
        <v>335</v>
      </c>
      <c r="HR14" t="s">
        <v>335</v>
      </c>
      <c r="HS14" t="s">
        <v>335</v>
      </c>
      <c r="HT14" t="s">
        <v>335</v>
      </c>
      <c r="HU14" t="s">
        <v>335</v>
      </c>
      <c r="HV14" t="s">
        <v>335</v>
      </c>
      <c r="HW14" t="s">
        <v>335</v>
      </c>
      <c r="HX14" t="s">
        <v>335</v>
      </c>
      <c r="HY14" t="s">
        <v>337</v>
      </c>
      <c r="HZ14" t="s">
        <v>337</v>
      </c>
      <c r="IA14">
        <v>25</v>
      </c>
      <c r="IB14">
        <v>125</v>
      </c>
      <c r="IC14">
        <v>13</v>
      </c>
      <c r="ID14" t="s">
        <v>345</v>
      </c>
      <c r="IE14">
        <v>35</v>
      </c>
      <c r="IF14" t="s">
        <v>346</v>
      </c>
      <c r="IQ14" t="s">
        <v>336</v>
      </c>
      <c r="IR14" t="s">
        <v>336</v>
      </c>
      <c r="IS14" t="s">
        <v>336</v>
      </c>
      <c r="IT14" t="s">
        <v>336</v>
      </c>
      <c r="IU14" t="s">
        <v>336</v>
      </c>
      <c r="IV14" t="s">
        <v>336</v>
      </c>
      <c r="IW14" t="s">
        <v>336</v>
      </c>
      <c r="IX14" t="s">
        <v>336</v>
      </c>
      <c r="IY14" t="s">
        <v>336</v>
      </c>
      <c r="JB14" t="s">
        <v>336</v>
      </c>
      <c r="JC14" t="s">
        <v>336</v>
      </c>
      <c r="JD14" t="s">
        <v>336</v>
      </c>
      <c r="JE14" t="s">
        <v>336</v>
      </c>
      <c r="JF14" t="s">
        <v>336</v>
      </c>
      <c r="JG14" t="s">
        <v>336</v>
      </c>
      <c r="JH14" t="s">
        <v>336</v>
      </c>
      <c r="JI14" t="s">
        <v>336</v>
      </c>
      <c r="JJ14" t="s">
        <v>336</v>
      </c>
      <c r="JK14" t="s">
        <v>336</v>
      </c>
      <c r="JL14" t="s">
        <v>336</v>
      </c>
      <c r="JM14" t="s">
        <v>336</v>
      </c>
      <c r="JT14" t="s">
        <v>336</v>
      </c>
      <c r="JU14">
        <v>4</v>
      </c>
      <c r="JX14" t="s">
        <v>336</v>
      </c>
      <c r="JY14" t="s">
        <v>336</v>
      </c>
      <c r="JZ14" t="s">
        <v>336</v>
      </c>
      <c r="KA14" t="s">
        <v>336</v>
      </c>
      <c r="KB14" t="s">
        <v>336</v>
      </c>
      <c r="KC14" t="s">
        <v>336</v>
      </c>
      <c r="KD14" t="s">
        <v>336</v>
      </c>
      <c r="KE14" t="s">
        <v>336</v>
      </c>
      <c r="KF14" t="s">
        <v>336</v>
      </c>
      <c r="KG14" t="s">
        <v>336</v>
      </c>
      <c r="KH14" t="s">
        <v>336</v>
      </c>
      <c r="KI14" t="s">
        <v>336</v>
      </c>
      <c r="KJ14" t="s">
        <v>336</v>
      </c>
      <c r="KK14" t="s">
        <v>336</v>
      </c>
      <c r="KP14">
        <v>20</v>
      </c>
      <c r="KS14" t="s">
        <v>336</v>
      </c>
      <c r="KT14" t="s">
        <v>336</v>
      </c>
      <c r="KU14" t="s">
        <v>336</v>
      </c>
      <c r="KV14" t="s">
        <v>336</v>
      </c>
      <c r="KW14" t="s">
        <v>336</v>
      </c>
      <c r="KX14" t="s">
        <v>336</v>
      </c>
      <c r="KY14" t="s">
        <v>335</v>
      </c>
      <c r="KZ14" t="s">
        <v>334</v>
      </c>
      <c r="LA14" t="s">
        <v>334</v>
      </c>
      <c r="LB14" t="s">
        <v>335</v>
      </c>
      <c r="LC14" t="s">
        <v>334</v>
      </c>
      <c r="LD14" t="s">
        <v>335</v>
      </c>
      <c r="LE14" t="s">
        <v>334</v>
      </c>
      <c r="LF14" t="s">
        <v>335</v>
      </c>
      <c r="LG14" t="s">
        <v>335</v>
      </c>
      <c r="LH14" t="s">
        <v>334</v>
      </c>
      <c r="LI14" t="s">
        <v>334</v>
      </c>
      <c r="LJ14" t="s">
        <v>335</v>
      </c>
      <c r="LK14" t="s">
        <v>359</v>
      </c>
      <c r="LL14" t="s">
        <v>336</v>
      </c>
      <c r="LN14" t="s">
        <v>342</v>
      </c>
    </row>
    <row r="15" spans="1:326" x14ac:dyDescent="0.3">
      <c r="A15">
        <v>14</v>
      </c>
      <c r="B15" t="s">
        <v>326</v>
      </c>
      <c r="C15" t="s">
        <v>376</v>
      </c>
      <c r="D15" s="1">
        <v>15204</v>
      </c>
      <c r="E15" t="s">
        <v>328</v>
      </c>
      <c r="F15">
        <v>180</v>
      </c>
      <c r="G15">
        <v>73</v>
      </c>
      <c r="H15">
        <v>2.2530864197530864E+16</v>
      </c>
      <c r="I15" s="1">
        <v>45062</v>
      </c>
      <c r="J15" s="1">
        <v>45072</v>
      </c>
      <c r="K15">
        <v>10</v>
      </c>
      <c r="L15" t="s">
        <v>329</v>
      </c>
      <c r="M15" t="s">
        <v>330</v>
      </c>
      <c r="N15" t="s">
        <v>331</v>
      </c>
      <c r="O15" t="s">
        <v>387</v>
      </c>
      <c r="P15" t="s">
        <v>396</v>
      </c>
      <c r="Q15" t="s">
        <v>335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334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335</v>
      </c>
      <c r="AE15" t="s">
        <v>335</v>
      </c>
      <c r="AF15" t="s">
        <v>334</v>
      </c>
      <c r="AG15" t="s">
        <v>335</v>
      </c>
      <c r="AH15" t="s">
        <v>336</v>
      </c>
      <c r="AI15" t="s">
        <v>335</v>
      </c>
      <c r="AJ15" t="s">
        <v>335</v>
      </c>
      <c r="AK15" t="s">
        <v>335</v>
      </c>
      <c r="AL15" t="s">
        <v>335</v>
      </c>
      <c r="AM15" t="s">
        <v>335</v>
      </c>
      <c r="AN15" t="s">
        <v>335</v>
      </c>
      <c r="AO15" t="s">
        <v>335</v>
      </c>
      <c r="AP15" t="s">
        <v>335</v>
      </c>
      <c r="AQ15" t="s">
        <v>335</v>
      </c>
      <c r="AR15" t="s">
        <v>335</v>
      </c>
      <c r="AS15" t="s">
        <v>335</v>
      </c>
      <c r="AT15" t="s">
        <v>335</v>
      </c>
      <c r="AU15" t="s">
        <v>335</v>
      </c>
      <c r="AV15" t="s">
        <v>335</v>
      </c>
      <c r="AX15">
        <v>25</v>
      </c>
      <c r="BC15" t="s">
        <v>335</v>
      </c>
      <c r="BD15" t="s">
        <v>335</v>
      </c>
      <c r="BE15" t="s">
        <v>335</v>
      </c>
      <c r="BF15" t="s">
        <v>335</v>
      </c>
      <c r="BG15" t="s">
        <v>334</v>
      </c>
      <c r="BH15" t="s">
        <v>335</v>
      </c>
      <c r="BI15" t="s">
        <v>335</v>
      </c>
      <c r="BJ15" t="s">
        <v>335</v>
      </c>
      <c r="BK15" t="s">
        <v>335</v>
      </c>
      <c r="BL15" t="s">
        <v>335</v>
      </c>
      <c r="BM15" t="s">
        <v>335</v>
      </c>
      <c r="BN15" t="s">
        <v>335</v>
      </c>
      <c r="BO15" t="s">
        <v>335</v>
      </c>
      <c r="BP15" t="s">
        <v>335</v>
      </c>
      <c r="BQ15" t="s">
        <v>335</v>
      </c>
      <c r="BR15" t="s">
        <v>335</v>
      </c>
      <c r="BS15" t="s">
        <v>335</v>
      </c>
      <c r="BT15" t="s">
        <v>335</v>
      </c>
      <c r="BU15" t="s">
        <v>334</v>
      </c>
      <c r="BV15" t="s">
        <v>334</v>
      </c>
      <c r="BW15" t="s">
        <v>335</v>
      </c>
      <c r="BX15" t="s">
        <v>334</v>
      </c>
      <c r="BY15" t="s">
        <v>335</v>
      </c>
      <c r="BZ15" t="s">
        <v>334</v>
      </c>
      <c r="CA15" t="s">
        <v>335</v>
      </c>
      <c r="CB15" t="s">
        <v>334</v>
      </c>
      <c r="CC15" t="s">
        <v>335</v>
      </c>
      <c r="CD15" t="s">
        <v>334</v>
      </c>
      <c r="CE15" t="s">
        <v>335</v>
      </c>
      <c r="CF15" t="s">
        <v>335</v>
      </c>
      <c r="CG15" t="s">
        <v>335</v>
      </c>
      <c r="CH15" t="s">
        <v>334</v>
      </c>
      <c r="CI15" t="s">
        <v>335</v>
      </c>
      <c r="CJ15" t="s">
        <v>335</v>
      </c>
      <c r="CK15" t="s">
        <v>335</v>
      </c>
      <c r="CL15" t="s">
        <v>335</v>
      </c>
      <c r="CM15" t="s">
        <v>335</v>
      </c>
      <c r="CN15" t="s">
        <v>335</v>
      </c>
      <c r="CO15" t="s">
        <v>335</v>
      </c>
      <c r="CP15" t="s">
        <v>335</v>
      </c>
      <c r="CQ15" t="s">
        <v>335</v>
      </c>
      <c r="CR15" t="s">
        <v>335</v>
      </c>
      <c r="CS15" t="s">
        <v>335</v>
      </c>
      <c r="CT15" t="s">
        <v>337</v>
      </c>
      <c r="CU15" t="s">
        <v>336</v>
      </c>
      <c r="CW15" t="s">
        <v>337</v>
      </c>
      <c r="CX15" t="s">
        <v>336</v>
      </c>
      <c r="CZ15" t="s">
        <v>337</v>
      </c>
      <c r="DA15" t="s">
        <v>336</v>
      </c>
      <c r="DC15" t="s">
        <v>330</v>
      </c>
      <c r="DD15" t="s">
        <v>336</v>
      </c>
      <c r="DE15">
        <v>100</v>
      </c>
      <c r="DF15" t="s">
        <v>330</v>
      </c>
      <c r="DG15" t="s">
        <v>395</v>
      </c>
      <c r="DH15">
        <v>25</v>
      </c>
      <c r="DI15" t="s">
        <v>330</v>
      </c>
      <c r="DJ15" t="s">
        <v>378</v>
      </c>
      <c r="DK15">
        <v>10</v>
      </c>
      <c r="DL15" t="s">
        <v>335</v>
      </c>
      <c r="DM15" t="s">
        <v>334</v>
      </c>
      <c r="DN15" t="s">
        <v>334</v>
      </c>
      <c r="DO15" t="s">
        <v>335</v>
      </c>
      <c r="DP15" t="s">
        <v>334</v>
      </c>
      <c r="DQ15" t="s">
        <v>335</v>
      </c>
      <c r="DR15" t="s">
        <v>335</v>
      </c>
      <c r="DS15" t="s">
        <v>334</v>
      </c>
      <c r="DT15" t="s">
        <v>334</v>
      </c>
      <c r="DU15" t="s">
        <v>335</v>
      </c>
      <c r="DV15" t="s">
        <v>334</v>
      </c>
      <c r="DW15" t="s">
        <v>335</v>
      </c>
      <c r="DX15" t="s">
        <v>335</v>
      </c>
      <c r="DY15" t="s">
        <v>334</v>
      </c>
      <c r="DZ15" t="s">
        <v>334</v>
      </c>
      <c r="EA15" t="s">
        <v>335</v>
      </c>
      <c r="EB15" t="s">
        <v>334</v>
      </c>
      <c r="EC15" t="s">
        <v>335</v>
      </c>
      <c r="ED15" t="s">
        <v>334</v>
      </c>
      <c r="EE15" t="s">
        <v>335</v>
      </c>
      <c r="EF15" t="s">
        <v>335</v>
      </c>
      <c r="EG15" t="s">
        <v>334</v>
      </c>
      <c r="EH15" t="s">
        <v>334</v>
      </c>
      <c r="EI15" t="s">
        <v>335</v>
      </c>
      <c r="EJ15" t="s">
        <v>334</v>
      </c>
      <c r="EK15" t="s">
        <v>335</v>
      </c>
      <c r="EL15" t="s">
        <v>334</v>
      </c>
      <c r="EM15" t="s">
        <v>335</v>
      </c>
      <c r="EN15" t="s">
        <v>334</v>
      </c>
      <c r="EO15" t="s">
        <v>335</v>
      </c>
      <c r="EP15" t="s">
        <v>334</v>
      </c>
      <c r="EQ15" t="s">
        <v>335</v>
      </c>
      <c r="ER15" t="s">
        <v>334</v>
      </c>
      <c r="ES15" t="s">
        <v>335</v>
      </c>
      <c r="ET15" t="s">
        <v>334</v>
      </c>
      <c r="EU15" t="s">
        <v>335</v>
      </c>
      <c r="EV15" t="s">
        <v>334</v>
      </c>
      <c r="EW15" t="s">
        <v>335</v>
      </c>
      <c r="EX15" t="s">
        <v>334</v>
      </c>
      <c r="EY15" t="s">
        <v>335</v>
      </c>
      <c r="EZ15" t="s">
        <v>334</v>
      </c>
      <c r="FA15" t="s">
        <v>335</v>
      </c>
      <c r="FB15" t="s">
        <v>379</v>
      </c>
      <c r="FC15">
        <v>100</v>
      </c>
      <c r="FE15" t="s">
        <v>336</v>
      </c>
      <c r="FF15" t="s">
        <v>336</v>
      </c>
      <c r="FG15" t="s">
        <v>342</v>
      </c>
      <c r="FH15" s="15">
        <v>45083</v>
      </c>
      <c r="FI15" t="s">
        <v>334</v>
      </c>
      <c r="FJ15" t="s">
        <v>335</v>
      </c>
      <c r="FK15" t="s">
        <v>335</v>
      </c>
      <c r="FL15" t="s">
        <v>365</v>
      </c>
      <c r="FM15" t="s">
        <v>397</v>
      </c>
      <c r="FN15">
        <v>184</v>
      </c>
      <c r="FO15">
        <v>120</v>
      </c>
      <c r="FP15">
        <v>60</v>
      </c>
      <c r="FS15">
        <v>73</v>
      </c>
      <c r="FT15">
        <v>2.2530864197530864E+16</v>
      </c>
      <c r="FU15">
        <v>92</v>
      </c>
      <c r="FV15">
        <v>103</v>
      </c>
      <c r="FX15">
        <v>94</v>
      </c>
      <c r="FY15">
        <v>119</v>
      </c>
      <c r="FZ15">
        <v>31</v>
      </c>
      <c r="GA15">
        <v>64</v>
      </c>
      <c r="GB15">
        <v>103</v>
      </c>
      <c r="GC15">
        <v>68</v>
      </c>
      <c r="GD15">
        <v>26</v>
      </c>
      <c r="GE15">
        <v>36</v>
      </c>
      <c r="GF15">
        <v>54</v>
      </c>
      <c r="GG15">
        <v>11</v>
      </c>
      <c r="GJ15">
        <v>21</v>
      </c>
      <c r="GK15">
        <v>21</v>
      </c>
      <c r="GL15">
        <v>140</v>
      </c>
      <c r="GM15">
        <v>43</v>
      </c>
      <c r="GN15" t="s">
        <v>335</v>
      </c>
      <c r="GO15" t="s">
        <v>334</v>
      </c>
      <c r="GP15" t="s">
        <v>335</v>
      </c>
      <c r="GQ15" t="s">
        <v>335</v>
      </c>
      <c r="GR15" t="s">
        <v>335</v>
      </c>
      <c r="GS15" t="s">
        <v>335</v>
      </c>
      <c r="GT15" t="s">
        <v>335</v>
      </c>
      <c r="GU15" t="s">
        <v>335</v>
      </c>
      <c r="GV15" t="s">
        <v>335</v>
      </c>
      <c r="GW15" t="s">
        <v>335</v>
      </c>
      <c r="GX15" t="s">
        <v>335</v>
      </c>
      <c r="GY15" t="s">
        <v>335</v>
      </c>
      <c r="GZ15" t="s">
        <v>335</v>
      </c>
      <c r="HA15" t="s">
        <v>335</v>
      </c>
      <c r="HB15" t="s">
        <v>335</v>
      </c>
      <c r="HC15" t="s">
        <v>335</v>
      </c>
      <c r="HD15" t="s">
        <v>335</v>
      </c>
      <c r="HE15" t="s">
        <v>335</v>
      </c>
      <c r="HF15" t="s">
        <v>335</v>
      </c>
      <c r="HG15" t="s">
        <v>335</v>
      </c>
      <c r="HH15" t="s">
        <v>335</v>
      </c>
      <c r="HI15" t="s">
        <v>335</v>
      </c>
      <c r="HJ15" t="s">
        <v>335</v>
      </c>
      <c r="HK15" t="s">
        <v>336</v>
      </c>
      <c r="HL15" t="s">
        <v>334</v>
      </c>
      <c r="HM15" t="s">
        <v>335</v>
      </c>
      <c r="HN15" t="s">
        <v>334</v>
      </c>
      <c r="HO15" t="s">
        <v>335</v>
      </c>
      <c r="HP15" t="s">
        <v>335</v>
      </c>
      <c r="HQ15" t="s">
        <v>335</v>
      </c>
      <c r="HR15" t="s">
        <v>334</v>
      </c>
      <c r="HS15" t="s">
        <v>335</v>
      </c>
      <c r="HT15" t="s">
        <v>335</v>
      </c>
      <c r="HU15" t="s">
        <v>335</v>
      </c>
      <c r="HV15" t="s">
        <v>335</v>
      </c>
      <c r="HW15" t="s">
        <v>335</v>
      </c>
      <c r="HX15" t="s">
        <v>335</v>
      </c>
      <c r="HY15" t="s">
        <v>337</v>
      </c>
      <c r="HZ15" t="s">
        <v>337</v>
      </c>
      <c r="IA15">
        <v>29</v>
      </c>
      <c r="IB15">
        <v>98</v>
      </c>
      <c r="IC15">
        <v>8</v>
      </c>
      <c r="ID15" t="s">
        <v>359</v>
      </c>
      <c r="IE15">
        <v>22</v>
      </c>
      <c r="IF15" t="s">
        <v>346</v>
      </c>
      <c r="IQ15" t="s">
        <v>336</v>
      </c>
      <c r="IR15" t="s">
        <v>336</v>
      </c>
      <c r="IS15" t="s">
        <v>336</v>
      </c>
      <c r="IT15" t="s">
        <v>336</v>
      </c>
      <c r="IU15" t="s">
        <v>336</v>
      </c>
      <c r="IV15" t="s">
        <v>336</v>
      </c>
      <c r="IW15" t="s">
        <v>336</v>
      </c>
      <c r="IX15" t="s">
        <v>336</v>
      </c>
      <c r="IY15" t="s">
        <v>336</v>
      </c>
      <c r="JB15" t="s">
        <v>336</v>
      </c>
      <c r="JC15" t="s">
        <v>336</v>
      </c>
      <c r="JD15" t="s">
        <v>336</v>
      </c>
      <c r="JE15" t="s">
        <v>336</v>
      </c>
      <c r="JF15" t="s">
        <v>336</v>
      </c>
      <c r="JG15" t="s">
        <v>336</v>
      </c>
      <c r="JH15" t="s">
        <v>336</v>
      </c>
      <c r="JI15" t="s">
        <v>336</v>
      </c>
      <c r="JJ15" t="s">
        <v>336</v>
      </c>
      <c r="JK15" t="s">
        <v>336</v>
      </c>
      <c r="JL15" t="s">
        <v>336</v>
      </c>
      <c r="JM15" t="s">
        <v>336</v>
      </c>
      <c r="JT15" t="s">
        <v>336</v>
      </c>
      <c r="JU15">
        <v>5</v>
      </c>
      <c r="JX15" t="s">
        <v>336</v>
      </c>
      <c r="JY15" t="s">
        <v>336</v>
      </c>
      <c r="JZ15" t="s">
        <v>336</v>
      </c>
      <c r="KA15" t="s">
        <v>336</v>
      </c>
      <c r="KB15" t="s">
        <v>336</v>
      </c>
      <c r="KC15" t="s">
        <v>336</v>
      </c>
      <c r="KD15" t="s">
        <v>336</v>
      </c>
      <c r="KE15" t="s">
        <v>336</v>
      </c>
      <c r="KF15" t="s">
        <v>336</v>
      </c>
      <c r="KG15" t="s">
        <v>336</v>
      </c>
      <c r="KH15" t="s">
        <v>336</v>
      </c>
      <c r="KI15" t="s">
        <v>336</v>
      </c>
      <c r="KJ15" t="s">
        <v>336</v>
      </c>
      <c r="KK15" t="s">
        <v>336</v>
      </c>
      <c r="KP15">
        <v>30</v>
      </c>
      <c r="KS15" t="s">
        <v>336</v>
      </c>
      <c r="KT15" t="s">
        <v>336</v>
      </c>
      <c r="KU15" t="s">
        <v>336</v>
      </c>
      <c r="KV15" t="s">
        <v>336</v>
      </c>
      <c r="KW15" t="s">
        <v>336</v>
      </c>
      <c r="KX15" t="s">
        <v>336</v>
      </c>
      <c r="KY15" t="s">
        <v>335</v>
      </c>
      <c r="KZ15" t="s">
        <v>334</v>
      </c>
      <c r="LA15" t="s">
        <v>334</v>
      </c>
      <c r="LB15" t="s">
        <v>335</v>
      </c>
      <c r="LC15" t="s">
        <v>334</v>
      </c>
      <c r="LD15" t="s">
        <v>335</v>
      </c>
      <c r="LE15" t="s">
        <v>334</v>
      </c>
      <c r="LF15" t="s">
        <v>335</v>
      </c>
      <c r="LG15" t="s">
        <v>335</v>
      </c>
      <c r="LH15" t="s">
        <v>334</v>
      </c>
      <c r="LI15" t="s">
        <v>334</v>
      </c>
      <c r="LJ15" t="s">
        <v>335</v>
      </c>
      <c r="LK15" t="s">
        <v>345</v>
      </c>
      <c r="LL15" t="s">
        <v>336</v>
      </c>
      <c r="LN15" t="s">
        <v>342</v>
      </c>
    </row>
    <row r="16" spans="1:326" x14ac:dyDescent="0.3">
      <c r="A16">
        <v>15</v>
      </c>
      <c r="B16" t="s">
        <v>326</v>
      </c>
      <c r="C16" t="s">
        <v>327</v>
      </c>
      <c r="D16" s="1">
        <v>17457</v>
      </c>
      <c r="E16" t="s">
        <v>328</v>
      </c>
      <c r="I16" s="1"/>
      <c r="J16" s="1">
        <v>45100</v>
      </c>
      <c r="L16" t="s">
        <v>336</v>
      </c>
      <c r="M16" t="s">
        <v>330</v>
      </c>
      <c r="N16" t="s">
        <v>361</v>
      </c>
      <c r="O16" t="s">
        <v>387</v>
      </c>
      <c r="P16" t="s">
        <v>333</v>
      </c>
      <c r="Q16" t="s">
        <v>335</v>
      </c>
      <c r="R16" t="s">
        <v>335</v>
      </c>
      <c r="S16" t="s">
        <v>334</v>
      </c>
      <c r="T16" t="s">
        <v>335</v>
      </c>
      <c r="U16" t="s">
        <v>335</v>
      </c>
      <c r="V16" t="s">
        <v>335</v>
      </c>
      <c r="W16" t="s">
        <v>334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335</v>
      </c>
      <c r="AE16" t="s">
        <v>335</v>
      </c>
      <c r="AF16" t="s">
        <v>335</v>
      </c>
      <c r="AG16" t="s">
        <v>335</v>
      </c>
      <c r="AH16" t="s">
        <v>336</v>
      </c>
      <c r="AI16" t="s">
        <v>335</v>
      </c>
      <c r="AJ16" t="s">
        <v>335</v>
      </c>
      <c r="AK16" t="s">
        <v>335</v>
      </c>
      <c r="AL16" t="s">
        <v>335</v>
      </c>
      <c r="AM16" t="s">
        <v>335</v>
      </c>
      <c r="AN16" t="s">
        <v>335</v>
      </c>
      <c r="AO16" t="s">
        <v>334</v>
      </c>
      <c r="AP16" t="s">
        <v>335</v>
      </c>
      <c r="AQ16" t="s">
        <v>335</v>
      </c>
      <c r="AR16" t="s">
        <v>335</v>
      </c>
      <c r="AS16" t="s">
        <v>334</v>
      </c>
      <c r="AT16" t="s">
        <v>335</v>
      </c>
      <c r="AU16" t="s">
        <v>335</v>
      </c>
      <c r="AV16" t="s">
        <v>335</v>
      </c>
      <c r="AX16">
        <v>20</v>
      </c>
      <c r="BA16">
        <v>4300</v>
      </c>
      <c r="BB16">
        <v>2000</v>
      </c>
      <c r="BC16" t="s">
        <v>335</v>
      </c>
      <c r="BD16" t="s">
        <v>335</v>
      </c>
      <c r="BE16" t="s">
        <v>335</v>
      </c>
      <c r="BF16" t="s">
        <v>335</v>
      </c>
      <c r="BG16" t="s">
        <v>335</v>
      </c>
      <c r="BH16" t="s">
        <v>335</v>
      </c>
      <c r="BI16" t="s">
        <v>335</v>
      </c>
      <c r="BJ16" t="s">
        <v>335</v>
      </c>
      <c r="BK16" t="s">
        <v>335</v>
      </c>
      <c r="BL16" t="s">
        <v>335</v>
      </c>
      <c r="BM16" t="s">
        <v>335</v>
      </c>
      <c r="BN16" t="s">
        <v>335</v>
      </c>
      <c r="BO16" t="s">
        <v>335</v>
      </c>
      <c r="BP16" t="s">
        <v>335</v>
      </c>
      <c r="BQ16" t="s">
        <v>334</v>
      </c>
      <c r="BR16" t="s">
        <v>335</v>
      </c>
      <c r="BS16" t="s">
        <v>335</v>
      </c>
      <c r="BT16" t="s">
        <v>334</v>
      </c>
      <c r="BU16" t="s">
        <v>335</v>
      </c>
      <c r="BV16" t="s">
        <v>334</v>
      </c>
      <c r="BW16" t="s">
        <v>335</v>
      </c>
      <c r="BX16" t="s">
        <v>335</v>
      </c>
      <c r="BY16" t="s">
        <v>335</v>
      </c>
      <c r="BZ16" t="s">
        <v>335</v>
      </c>
      <c r="CA16" t="s">
        <v>335</v>
      </c>
      <c r="CB16" t="s">
        <v>335</v>
      </c>
      <c r="CC16" t="s">
        <v>335</v>
      </c>
      <c r="CD16" t="s">
        <v>335</v>
      </c>
      <c r="CE16" t="s">
        <v>335</v>
      </c>
      <c r="CF16" t="s">
        <v>335</v>
      </c>
      <c r="CG16" t="s">
        <v>335</v>
      </c>
      <c r="CH16" t="s">
        <v>334</v>
      </c>
      <c r="CI16" t="s">
        <v>335</v>
      </c>
      <c r="CJ16" t="s">
        <v>335</v>
      </c>
      <c r="CK16" t="s">
        <v>335</v>
      </c>
      <c r="CL16" t="s">
        <v>335</v>
      </c>
      <c r="CM16" t="s">
        <v>335</v>
      </c>
      <c r="CN16" t="s">
        <v>335</v>
      </c>
      <c r="CO16" t="s">
        <v>335</v>
      </c>
      <c r="CP16" t="s">
        <v>335</v>
      </c>
      <c r="CQ16" t="s">
        <v>335</v>
      </c>
      <c r="CR16" t="s">
        <v>335</v>
      </c>
      <c r="CS16" t="s">
        <v>335</v>
      </c>
      <c r="CT16" t="s">
        <v>337</v>
      </c>
      <c r="CU16" t="s">
        <v>336</v>
      </c>
      <c r="CW16" t="s">
        <v>337</v>
      </c>
      <c r="CX16" t="s">
        <v>336</v>
      </c>
      <c r="CZ16" t="s">
        <v>330</v>
      </c>
      <c r="DA16" t="s">
        <v>398</v>
      </c>
      <c r="DB16">
        <v>25</v>
      </c>
      <c r="DC16" t="s">
        <v>337</v>
      </c>
      <c r="DD16" t="s">
        <v>336</v>
      </c>
      <c r="DF16" t="s">
        <v>337</v>
      </c>
      <c r="DG16" t="s">
        <v>336</v>
      </c>
      <c r="DI16" t="s">
        <v>337</v>
      </c>
      <c r="DJ16" t="s">
        <v>336</v>
      </c>
      <c r="DL16" t="s">
        <v>335</v>
      </c>
      <c r="DM16" t="s">
        <v>334</v>
      </c>
      <c r="DN16" t="s">
        <v>334</v>
      </c>
      <c r="DO16" t="s">
        <v>335</v>
      </c>
      <c r="DP16" t="s">
        <v>334</v>
      </c>
      <c r="DQ16" t="s">
        <v>335</v>
      </c>
      <c r="DR16" t="s">
        <v>334</v>
      </c>
      <c r="DS16" t="s">
        <v>335</v>
      </c>
      <c r="DT16" t="s">
        <v>334</v>
      </c>
      <c r="DU16" t="s">
        <v>335</v>
      </c>
      <c r="DV16" t="s">
        <v>334</v>
      </c>
      <c r="DW16" t="s">
        <v>335</v>
      </c>
      <c r="DX16" t="s">
        <v>334</v>
      </c>
      <c r="DY16" t="s">
        <v>335</v>
      </c>
      <c r="DZ16" t="s">
        <v>334</v>
      </c>
      <c r="EA16" t="s">
        <v>335</v>
      </c>
      <c r="EB16" t="s">
        <v>334</v>
      </c>
      <c r="EC16" t="s">
        <v>335</v>
      </c>
      <c r="ED16" t="s">
        <v>334</v>
      </c>
      <c r="EE16" t="s">
        <v>335</v>
      </c>
      <c r="EF16" t="s">
        <v>335</v>
      </c>
      <c r="EG16" t="s">
        <v>334</v>
      </c>
      <c r="EH16" t="s">
        <v>334</v>
      </c>
      <c r="EI16" t="s">
        <v>335</v>
      </c>
      <c r="EJ16" t="s">
        <v>334</v>
      </c>
      <c r="EK16" t="s">
        <v>335</v>
      </c>
      <c r="EL16" t="s">
        <v>334</v>
      </c>
      <c r="EM16" t="s">
        <v>335</v>
      </c>
      <c r="EN16" t="s">
        <v>334</v>
      </c>
      <c r="EO16" t="s">
        <v>335</v>
      </c>
      <c r="EP16" t="s">
        <v>334</v>
      </c>
      <c r="EQ16" t="s">
        <v>335</v>
      </c>
      <c r="ER16" t="s">
        <v>334</v>
      </c>
      <c r="ES16" t="s">
        <v>335</v>
      </c>
      <c r="ET16" t="s">
        <v>334</v>
      </c>
      <c r="EU16" t="s">
        <v>335</v>
      </c>
      <c r="EV16" t="s">
        <v>334</v>
      </c>
      <c r="EW16" t="s">
        <v>335</v>
      </c>
      <c r="EX16" t="s">
        <v>334</v>
      </c>
      <c r="EY16" t="s">
        <v>335</v>
      </c>
      <c r="EZ16" t="s">
        <v>334</v>
      </c>
      <c r="FA16" t="s">
        <v>335</v>
      </c>
      <c r="FB16" t="s">
        <v>341</v>
      </c>
      <c r="FC16">
        <v>20</v>
      </c>
      <c r="FE16" t="s">
        <v>336</v>
      </c>
      <c r="FF16" t="s">
        <v>336</v>
      </c>
      <c r="FG16" t="s">
        <v>364</v>
      </c>
      <c r="FH16" s="15">
        <v>45100</v>
      </c>
      <c r="FI16" t="s">
        <v>334</v>
      </c>
      <c r="FJ16" t="s">
        <v>335</v>
      </c>
      <c r="FK16" t="s">
        <v>335</v>
      </c>
      <c r="FL16" t="s">
        <v>365</v>
      </c>
      <c r="FM16" t="s">
        <v>385</v>
      </c>
      <c r="FO16">
        <v>115</v>
      </c>
      <c r="FP16">
        <v>80</v>
      </c>
      <c r="FR16">
        <v>9103</v>
      </c>
      <c r="FS16">
        <v>58</v>
      </c>
      <c r="FV16">
        <v>14</v>
      </c>
      <c r="FX16">
        <v>74</v>
      </c>
      <c r="FY16">
        <v>119</v>
      </c>
      <c r="FZ16">
        <v>27</v>
      </c>
      <c r="GA16">
        <v>76</v>
      </c>
      <c r="GB16">
        <v>79</v>
      </c>
      <c r="GC16">
        <v>36</v>
      </c>
      <c r="GD16">
        <v>8908</v>
      </c>
      <c r="GE16">
        <v>52</v>
      </c>
      <c r="GH16">
        <v>63</v>
      </c>
      <c r="GJ16">
        <v>20</v>
      </c>
      <c r="GK16">
        <v>7</v>
      </c>
      <c r="GL16">
        <v>139</v>
      </c>
      <c r="GM16">
        <v>42</v>
      </c>
      <c r="GN16" t="s">
        <v>335</v>
      </c>
      <c r="GO16" t="s">
        <v>335</v>
      </c>
      <c r="GP16" t="s">
        <v>335</v>
      </c>
      <c r="GQ16" t="s">
        <v>335</v>
      </c>
      <c r="GR16" t="s">
        <v>335</v>
      </c>
      <c r="GS16" t="s">
        <v>334</v>
      </c>
      <c r="GT16" t="s">
        <v>335</v>
      </c>
      <c r="GU16" t="s">
        <v>335</v>
      </c>
      <c r="GV16" t="s">
        <v>334</v>
      </c>
      <c r="GW16" t="s">
        <v>334</v>
      </c>
      <c r="GX16" t="s">
        <v>335</v>
      </c>
      <c r="GY16" t="s">
        <v>335</v>
      </c>
      <c r="GZ16" t="s">
        <v>334</v>
      </c>
      <c r="HA16" t="s">
        <v>335</v>
      </c>
      <c r="HB16" t="s">
        <v>335</v>
      </c>
      <c r="HC16" t="s">
        <v>335</v>
      </c>
      <c r="HD16" t="s">
        <v>335</v>
      </c>
      <c r="HE16" t="s">
        <v>335</v>
      </c>
      <c r="HF16" t="s">
        <v>335</v>
      </c>
      <c r="HG16" t="s">
        <v>334</v>
      </c>
      <c r="HH16" t="s">
        <v>335</v>
      </c>
      <c r="HI16" t="s">
        <v>335</v>
      </c>
      <c r="HJ16" t="s">
        <v>335</v>
      </c>
      <c r="HK16" t="s">
        <v>336</v>
      </c>
      <c r="HL16" t="s">
        <v>335</v>
      </c>
      <c r="HM16" t="s">
        <v>335</v>
      </c>
      <c r="HN16" t="s">
        <v>335</v>
      </c>
      <c r="HO16" t="s">
        <v>335</v>
      </c>
      <c r="HP16" t="s">
        <v>335</v>
      </c>
      <c r="HQ16" t="s">
        <v>335</v>
      </c>
      <c r="HR16" t="s">
        <v>335</v>
      </c>
      <c r="HS16" t="s">
        <v>335</v>
      </c>
      <c r="HT16" t="s">
        <v>335</v>
      </c>
      <c r="HU16" t="s">
        <v>335</v>
      </c>
      <c r="HV16" t="s">
        <v>335</v>
      </c>
      <c r="HW16" t="s">
        <v>335</v>
      </c>
      <c r="HX16" t="s">
        <v>335</v>
      </c>
      <c r="HY16" t="s">
        <v>337</v>
      </c>
      <c r="HZ16" t="s">
        <v>337</v>
      </c>
      <c r="IA16">
        <v>15</v>
      </c>
      <c r="IB16">
        <v>94</v>
      </c>
      <c r="ID16" t="s">
        <v>345</v>
      </c>
      <c r="IE16">
        <v>38</v>
      </c>
      <c r="IF16" t="s">
        <v>346</v>
      </c>
      <c r="IQ16" t="s">
        <v>336</v>
      </c>
      <c r="IR16" t="s">
        <v>336</v>
      </c>
      <c r="IS16" t="s">
        <v>336</v>
      </c>
      <c r="IT16" t="s">
        <v>336</v>
      </c>
      <c r="IU16" t="s">
        <v>336</v>
      </c>
      <c r="IV16" t="s">
        <v>336</v>
      </c>
      <c r="IW16" t="s">
        <v>336</v>
      </c>
      <c r="IX16" t="s">
        <v>336</v>
      </c>
      <c r="IY16" t="s">
        <v>336</v>
      </c>
      <c r="JB16" t="s">
        <v>336</v>
      </c>
      <c r="JC16" t="s">
        <v>336</v>
      </c>
      <c r="JD16" t="s">
        <v>336</v>
      </c>
      <c r="JE16" t="s">
        <v>336</v>
      </c>
      <c r="JF16" t="s">
        <v>336</v>
      </c>
      <c r="JG16" t="s">
        <v>336</v>
      </c>
      <c r="JH16" t="s">
        <v>336</v>
      </c>
      <c r="JI16" t="s">
        <v>336</v>
      </c>
      <c r="JJ16" t="s">
        <v>336</v>
      </c>
      <c r="JK16" t="s">
        <v>336</v>
      </c>
      <c r="JL16" t="s">
        <v>336</v>
      </c>
      <c r="JM16" t="s">
        <v>336</v>
      </c>
      <c r="JN16">
        <v>0</v>
      </c>
      <c r="JO16">
        <v>0</v>
      </c>
      <c r="JT16" t="s">
        <v>336</v>
      </c>
      <c r="JX16" t="s">
        <v>347</v>
      </c>
      <c r="JY16" t="s">
        <v>348</v>
      </c>
      <c r="JZ16" t="s">
        <v>349</v>
      </c>
      <c r="KA16" t="s">
        <v>399</v>
      </c>
      <c r="KB16" t="s">
        <v>354</v>
      </c>
      <c r="KC16" t="s">
        <v>400</v>
      </c>
      <c r="KD16" t="s">
        <v>371</v>
      </c>
      <c r="KE16" t="s">
        <v>347</v>
      </c>
      <c r="KF16" t="s">
        <v>371</v>
      </c>
      <c r="KG16" t="s">
        <v>401</v>
      </c>
      <c r="KH16" t="s">
        <v>374</v>
      </c>
      <c r="KI16" t="s">
        <v>350</v>
      </c>
      <c r="KJ16" t="s">
        <v>371</v>
      </c>
      <c r="KK16" t="s">
        <v>402</v>
      </c>
      <c r="KL16">
        <v>12</v>
      </c>
      <c r="KM16">
        <v>3</v>
      </c>
      <c r="KN16">
        <v>12</v>
      </c>
      <c r="KO16">
        <v>3</v>
      </c>
      <c r="KS16" t="s">
        <v>336</v>
      </c>
      <c r="KT16" t="s">
        <v>330</v>
      </c>
      <c r="KU16" t="s">
        <v>330</v>
      </c>
      <c r="KV16" t="s">
        <v>330</v>
      </c>
      <c r="KW16" t="s">
        <v>330</v>
      </c>
      <c r="KX16" t="s">
        <v>337</v>
      </c>
      <c r="KY16" t="s">
        <v>334</v>
      </c>
      <c r="KZ16" t="s">
        <v>335</v>
      </c>
      <c r="LA16" t="s">
        <v>334</v>
      </c>
      <c r="LB16" t="s">
        <v>335</v>
      </c>
      <c r="LC16" t="s">
        <v>334</v>
      </c>
      <c r="LD16" t="s">
        <v>335</v>
      </c>
      <c r="LE16" t="s">
        <v>334</v>
      </c>
      <c r="LF16" t="s">
        <v>335</v>
      </c>
      <c r="LG16" t="s">
        <v>334</v>
      </c>
      <c r="LH16" t="s">
        <v>335</v>
      </c>
      <c r="LI16" t="s">
        <v>334</v>
      </c>
      <c r="LJ16" t="s">
        <v>335</v>
      </c>
      <c r="LK16" t="s">
        <v>336</v>
      </c>
      <c r="LL16" t="s">
        <v>336</v>
      </c>
      <c r="LN16" t="s">
        <v>364</v>
      </c>
    </row>
    <row r="17" spans="1:326" x14ac:dyDescent="0.3">
      <c r="A17">
        <v>16</v>
      </c>
      <c r="B17" t="s">
        <v>326</v>
      </c>
      <c r="C17" t="s">
        <v>327</v>
      </c>
      <c r="D17" s="1">
        <v>21509</v>
      </c>
      <c r="E17" t="s">
        <v>328</v>
      </c>
      <c r="F17">
        <v>165</v>
      </c>
      <c r="G17">
        <v>105</v>
      </c>
      <c r="H17">
        <v>3.8567493112947664E+16</v>
      </c>
      <c r="I17" s="1">
        <v>45100</v>
      </c>
      <c r="J17" s="1">
        <v>45117</v>
      </c>
      <c r="K17">
        <v>17</v>
      </c>
      <c r="L17" t="s">
        <v>329</v>
      </c>
      <c r="M17" t="s">
        <v>337</v>
      </c>
      <c r="N17" t="s">
        <v>331</v>
      </c>
      <c r="O17" t="s">
        <v>332</v>
      </c>
      <c r="P17" t="s">
        <v>363</v>
      </c>
      <c r="Q17" t="s">
        <v>335</v>
      </c>
      <c r="R17" t="s">
        <v>335</v>
      </c>
      <c r="S17" t="s">
        <v>334</v>
      </c>
      <c r="T17" t="s">
        <v>335</v>
      </c>
      <c r="U17" t="s">
        <v>335</v>
      </c>
      <c r="V17" t="s">
        <v>335</v>
      </c>
      <c r="W17" t="s">
        <v>334</v>
      </c>
      <c r="X17" t="s">
        <v>335</v>
      </c>
      <c r="Y17" t="s">
        <v>334</v>
      </c>
      <c r="Z17" t="s">
        <v>335</v>
      </c>
      <c r="AA17" t="s">
        <v>335</v>
      </c>
      <c r="AB17" t="s">
        <v>335</v>
      </c>
      <c r="AC17" t="s">
        <v>335</v>
      </c>
      <c r="AD17" t="s">
        <v>335</v>
      </c>
      <c r="AE17" t="s">
        <v>335</v>
      </c>
      <c r="AF17" t="s">
        <v>335</v>
      </c>
      <c r="AG17" t="s">
        <v>335</v>
      </c>
      <c r="AH17" t="s">
        <v>336</v>
      </c>
      <c r="AI17" t="s">
        <v>335</v>
      </c>
      <c r="AJ17" t="s">
        <v>334</v>
      </c>
      <c r="AK17" t="s">
        <v>335</v>
      </c>
      <c r="AL17" t="s">
        <v>335</v>
      </c>
      <c r="AM17" t="s">
        <v>335</v>
      </c>
      <c r="AN17" t="s">
        <v>335</v>
      </c>
      <c r="AO17" t="s">
        <v>334</v>
      </c>
      <c r="AP17" t="s">
        <v>335</v>
      </c>
      <c r="AQ17" t="s">
        <v>335</v>
      </c>
      <c r="AR17" t="s">
        <v>335</v>
      </c>
      <c r="AS17" t="s">
        <v>334</v>
      </c>
      <c r="AT17" t="s">
        <v>334</v>
      </c>
      <c r="AU17" t="s">
        <v>335</v>
      </c>
      <c r="AV17" t="s">
        <v>335</v>
      </c>
      <c r="AW17">
        <v>20</v>
      </c>
      <c r="AX17">
        <v>35</v>
      </c>
      <c r="BA17">
        <v>9600</v>
      </c>
      <c r="BB17">
        <v>3170</v>
      </c>
      <c r="BC17" t="s">
        <v>334</v>
      </c>
      <c r="BD17" t="s">
        <v>335</v>
      </c>
      <c r="BE17" t="s">
        <v>335</v>
      </c>
      <c r="BF17" t="s">
        <v>335</v>
      </c>
      <c r="BG17" t="s">
        <v>335</v>
      </c>
      <c r="BH17" t="s">
        <v>335</v>
      </c>
      <c r="BI17" t="s">
        <v>335</v>
      </c>
      <c r="BJ17" t="s">
        <v>335</v>
      </c>
      <c r="BK17" t="s">
        <v>335</v>
      </c>
      <c r="BL17" t="s">
        <v>335</v>
      </c>
      <c r="BM17" t="s">
        <v>335</v>
      </c>
      <c r="BN17" t="s">
        <v>335</v>
      </c>
      <c r="BO17" t="s">
        <v>335</v>
      </c>
      <c r="BP17" t="s">
        <v>335</v>
      </c>
      <c r="BQ17" t="s">
        <v>334</v>
      </c>
      <c r="BR17" t="s">
        <v>335</v>
      </c>
      <c r="BS17" t="s">
        <v>335</v>
      </c>
      <c r="BT17" t="s">
        <v>335</v>
      </c>
      <c r="BU17" t="s">
        <v>334</v>
      </c>
      <c r="BV17" t="s">
        <v>335</v>
      </c>
      <c r="BW17" t="s">
        <v>334</v>
      </c>
      <c r="BX17" t="s">
        <v>334</v>
      </c>
      <c r="BY17" t="s">
        <v>335</v>
      </c>
      <c r="BZ17" t="s">
        <v>335</v>
      </c>
      <c r="CA17" t="s">
        <v>335</v>
      </c>
      <c r="CB17" t="s">
        <v>334</v>
      </c>
      <c r="CC17" t="s">
        <v>335</v>
      </c>
      <c r="CD17" t="s">
        <v>335</v>
      </c>
      <c r="CE17" t="s">
        <v>335</v>
      </c>
      <c r="CF17" t="s">
        <v>335</v>
      </c>
      <c r="CG17" t="s">
        <v>335</v>
      </c>
      <c r="CH17" t="s">
        <v>335</v>
      </c>
      <c r="CI17" t="s">
        <v>335</v>
      </c>
      <c r="CJ17" t="s">
        <v>335</v>
      </c>
      <c r="CK17" t="s">
        <v>335</v>
      </c>
      <c r="CL17" t="s">
        <v>335</v>
      </c>
      <c r="CM17" t="s">
        <v>335</v>
      </c>
      <c r="CN17" t="s">
        <v>335</v>
      </c>
      <c r="CO17" t="s">
        <v>335</v>
      </c>
      <c r="CP17" t="s">
        <v>335</v>
      </c>
      <c r="CQ17" t="s">
        <v>335</v>
      </c>
      <c r="CR17" t="s">
        <v>335</v>
      </c>
      <c r="CS17" t="s">
        <v>335</v>
      </c>
      <c r="CT17" t="s">
        <v>337</v>
      </c>
      <c r="CU17" t="s">
        <v>336</v>
      </c>
      <c r="CW17" t="s">
        <v>337</v>
      </c>
      <c r="CX17" t="s">
        <v>336</v>
      </c>
      <c r="CZ17" t="s">
        <v>330</v>
      </c>
      <c r="DA17" t="s">
        <v>339</v>
      </c>
      <c r="DB17">
        <v>125</v>
      </c>
      <c r="DC17" t="s">
        <v>330</v>
      </c>
      <c r="DD17" t="s">
        <v>403</v>
      </c>
      <c r="DF17" t="s">
        <v>336</v>
      </c>
      <c r="DG17" t="s">
        <v>336</v>
      </c>
      <c r="DI17" t="s">
        <v>330</v>
      </c>
      <c r="DJ17" t="s">
        <v>389</v>
      </c>
      <c r="DK17">
        <v>10</v>
      </c>
      <c r="DL17" t="s">
        <v>335</v>
      </c>
      <c r="DM17" t="s">
        <v>334</v>
      </c>
      <c r="DN17" t="s">
        <v>334</v>
      </c>
      <c r="DO17" t="s">
        <v>335</v>
      </c>
      <c r="DP17" t="s">
        <v>334</v>
      </c>
      <c r="DQ17" t="s">
        <v>335</v>
      </c>
      <c r="DR17" t="s">
        <v>334</v>
      </c>
      <c r="DS17" t="s">
        <v>335</v>
      </c>
      <c r="DT17" t="s">
        <v>334</v>
      </c>
      <c r="DU17" t="s">
        <v>335</v>
      </c>
      <c r="DV17" t="s">
        <v>334</v>
      </c>
      <c r="DW17" t="s">
        <v>335</v>
      </c>
      <c r="DX17" t="s">
        <v>335</v>
      </c>
      <c r="DY17" t="s">
        <v>334</v>
      </c>
      <c r="DZ17" t="s">
        <v>334</v>
      </c>
      <c r="EA17" t="s">
        <v>335</v>
      </c>
      <c r="EB17" t="s">
        <v>335</v>
      </c>
      <c r="EC17" t="s">
        <v>334</v>
      </c>
      <c r="ED17" t="s">
        <v>334</v>
      </c>
      <c r="EE17" t="s">
        <v>335</v>
      </c>
      <c r="EF17" t="s">
        <v>334</v>
      </c>
      <c r="EG17" t="s">
        <v>335</v>
      </c>
      <c r="EH17" t="s">
        <v>334</v>
      </c>
      <c r="EI17" t="s">
        <v>335</v>
      </c>
      <c r="EJ17" t="s">
        <v>334</v>
      </c>
      <c r="EK17" t="s">
        <v>335</v>
      </c>
      <c r="EL17" t="s">
        <v>334</v>
      </c>
      <c r="EM17" t="s">
        <v>335</v>
      </c>
      <c r="EN17" t="s">
        <v>334</v>
      </c>
      <c r="EO17" t="s">
        <v>335</v>
      </c>
      <c r="EP17" t="s">
        <v>334</v>
      </c>
      <c r="EQ17" t="s">
        <v>335</v>
      </c>
      <c r="ER17" t="s">
        <v>334</v>
      </c>
      <c r="ES17" t="s">
        <v>335</v>
      </c>
      <c r="ET17" t="s">
        <v>334</v>
      </c>
      <c r="EU17" t="s">
        <v>335</v>
      </c>
      <c r="EV17" t="s">
        <v>334</v>
      </c>
      <c r="EW17" t="s">
        <v>335</v>
      </c>
      <c r="EX17" t="s">
        <v>334</v>
      </c>
      <c r="EY17" t="s">
        <v>335</v>
      </c>
      <c r="EZ17" t="s">
        <v>334</v>
      </c>
      <c r="FA17" t="s">
        <v>335</v>
      </c>
      <c r="FB17" t="s">
        <v>404</v>
      </c>
      <c r="FC17">
        <v>50</v>
      </c>
      <c r="FE17" t="s">
        <v>336</v>
      </c>
      <c r="FF17" t="s">
        <v>336</v>
      </c>
      <c r="FG17" t="s">
        <v>364</v>
      </c>
      <c r="FH17" s="15">
        <v>45117</v>
      </c>
      <c r="FI17" t="s">
        <v>334</v>
      </c>
      <c r="FJ17" t="s">
        <v>335</v>
      </c>
      <c r="FK17" t="s">
        <v>335</v>
      </c>
      <c r="FL17" t="s">
        <v>365</v>
      </c>
      <c r="FM17" t="s">
        <v>344</v>
      </c>
      <c r="FN17">
        <v>112</v>
      </c>
      <c r="FO17">
        <v>94</v>
      </c>
      <c r="FP17">
        <v>62</v>
      </c>
      <c r="FS17">
        <v>105</v>
      </c>
      <c r="FT17">
        <v>3.8567493112947664E+16</v>
      </c>
      <c r="FV17">
        <v>105</v>
      </c>
      <c r="FX17">
        <v>232</v>
      </c>
      <c r="FY17">
        <v>76</v>
      </c>
      <c r="FZ17">
        <v>24</v>
      </c>
      <c r="GA17">
        <v>25</v>
      </c>
      <c r="GB17">
        <v>134</v>
      </c>
      <c r="GC17">
        <v>81</v>
      </c>
      <c r="GD17">
        <v>6739</v>
      </c>
      <c r="GE17">
        <v>40</v>
      </c>
      <c r="GH17">
        <v>56</v>
      </c>
      <c r="GJ17">
        <v>24</v>
      </c>
      <c r="GK17">
        <v>27</v>
      </c>
      <c r="GL17">
        <v>139</v>
      </c>
      <c r="GM17">
        <v>44</v>
      </c>
      <c r="GN17" t="s">
        <v>335</v>
      </c>
      <c r="GO17" t="s">
        <v>335</v>
      </c>
      <c r="GP17" t="s">
        <v>335</v>
      </c>
      <c r="GQ17" t="s">
        <v>335</v>
      </c>
      <c r="GR17" t="s">
        <v>335</v>
      </c>
      <c r="GS17" t="s">
        <v>335</v>
      </c>
      <c r="GT17" t="s">
        <v>335</v>
      </c>
      <c r="GU17" t="s">
        <v>335</v>
      </c>
      <c r="GV17" t="s">
        <v>335</v>
      </c>
      <c r="GW17" t="s">
        <v>335</v>
      </c>
      <c r="GX17" t="s">
        <v>335</v>
      </c>
      <c r="GY17" t="s">
        <v>335</v>
      </c>
      <c r="GZ17" t="s">
        <v>334</v>
      </c>
      <c r="HA17" t="s">
        <v>335</v>
      </c>
      <c r="HB17" t="s">
        <v>335</v>
      </c>
      <c r="HC17" t="s">
        <v>335</v>
      </c>
      <c r="HD17" t="s">
        <v>335</v>
      </c>
      <c r="HE17" t="s">
        <v>335</v>
      </c>
      <c r="HF17" t="s">
        <v>335</v>
      </c>
      <c r="HG17" t="s">
        <v>335</v>
      </c>
      <c r="HH17" t="s">
        <v>335</v>
      </c>
      <c r="HI17" t="s">
        <v>335</v>
      </c>
      <c r="HJ17" t="s">
        <v>335</v>
      </c>
      <c r="HK17" t="s">
        <v>336</v>
      </c>
      <c r="HL17" t="s">
        <v>335</v>
      </c>
      <c r="HM17" t="s">
        <v>335</v>
      </c>
      <c r="HN17" t="s">
        <v>334</v>
      </c>
      <c r="HO17" t="s">
        <v>335</v>
      </c>
      <c r="HP17" t="s">
        <v>335</v>
      </c>
      <c r="HQ17" t="s">
        <v>335</v>
      </c>
      <c r="HR17" t="s">
        <v>334</v>
      </c>
      <c r="HS17" t="s">
        <v>335</v>
      </c>
      <c r="HT17" t="s">
        <v>334</v>
      </c>
      <c r="HU17" t="s">
        <v>334</v>
      </c>
      <c r="HV17" t="s">
        <v>334</v>
      </c>
      <c r="HW17" t="s">
        <v>335</v>
      </c>
      <c r="HX17" t="s">
        <v>335</v>
      </c>
      <c r="HY17" t="s">
        <v>337</v>
      </c>
      <c r="HZ17" t="s">
        <v>337</v>
      </c>
      <c r="IA17">
        <v>37</v>
      </c>
      <c r="IC17">
        <v>95</v>
      </c>
      <c r="ID17" t="s">
        <v>345</v>
      </c>
      <c r="IF17" t="s">
        <v>346</v>
      </c>
      <c r="IQ17" t="s">
        <v>336</v>
      </c>
      <c r="IR17" t="s">
        <v>336</v>
      </c>
      <c r="IS17" t="s">
        <v>336</v>
      </c>
      <c r="IT17" t="s">
        <v>336</v>
      </c>
      <c r="IU17" t="s">
        <v>336</v>
      </c>
      <c r="IV17" t="s">
        <v>336</v>
      </c>
      <c r="IW17" t="s">
        <v>336</v>
      </c>
      <c r="IX17" t="s">
        <v>336</v>
      </c>
      <c r="IY17" t="s">
        <v>336</v>
      </c>
      <c r="JB17" t="s">
        <v>336</v>
      </c>
      <c r="JC17" t="s">
        <v>336</v>
      </c>
      <c r="JD17" t="s">
        <v>336</v>
      </c>
      <c r="JE17" t="s">
        <v>336</v>
      </c>
      <c r="JF17" t="s">
        <v>336</v>
      </c>
      <c r="JG17" t="s">
        <v>336</v>
      </c>
      <c r="JH17" t="s">
        <v>336</v>
      </c>
      <c r="JI17" t="s">
        <v>336</v>
      </c>
      <c r="JJ17" t="s">
        <v>336</v>
      </c>
      <c r="JK17" t="s">
        <v>336</v>
      </c>
      <c r="JL17" t="s">
        <v>336</v>
      </c>
      <c r="JM17" t="s">
        <v>336</v>
      </c>
      <c r="JO17">
        <v>133</v>
      </c>
      <c r="JQ17">
        <v>87</v>
      </c>
      <c r="JR17">
        <v>1</v>
      </c>
      <c r="JS17">
        <v>98</v>
      </c>
      <c r="JT17" t="s">
        <v>337</v>
      </c>
      <c r="JU17">
        <v>12</v>
      </c>
      <c r="JX17" t="s">
        <v>371</v>
      </c>
      <c r="JY17" t="s">
        <v>348</v>
      </c>
      <c r="JZ17" t="s">
        <v>374</v>
      </c>
      <c r="KA17" t="s">
        <v>350</v>
      </c>
      <c r="KB17" t="s">
        <v>375</v>
      </c>
      <c r="KC17" t="s">
        <v>347</v>
      </c>
      <c r="KD17" t="s">
        <v>352</v>
      </c>
      <c r="KE17" t="s">
        <v>354</v>
      </c>
      <c r="KF17" t="s">
        <v>371</v>
      </c>
      <c r="KG17" t="s">
        <v>355</v>
      </c>
      <c r="KH17" t="s">
        <v>374</v>
      </c>
      <c r="KI17" t="s">
        <v>350</v>
      </c>
      <c r="KJ17" t="s">
        <v>371</v>
      </c>
      <c r="KK17" t="s">
        <v>358</v>
      </c>
      <c r="KL17">
        <v>0</v>
      </c>
      <c r="KM17">
        <v>1</v>
      </c>
      <c r="KN17">
        <v>2</v>
      </c>
      <c r="KO17">
        <v>1</v>
      </c>
      <c r="KS17" t="s">
        <v>336</v>
      </c>
      <c r="KT17" t="s">
        <v>337</v>
      </c>
      <c r="KU17" t="s">
        <v>337</v>
      </c>
      <c r="KV17" t="s">
        <v>337</v>
      </c>
      <c r="KW17" t="s">
        <v>337</v>
      </c>
      <c r="KX17" t="s">
        <v>337</v>
      </c>
      <c r="KY17" t="s">
        <v>334</v>
      </c>
      <c r="KZ17" t="s">
        <v>335</v>
      </c>
      <c r="LA17" t="s">
        <v>334</v>
      </c>
      <c r="LB17" t="s">
        <v>335</v>
      </c>
      <c r="LC17" t="s">
        <v>335</v>
      </c>
      <c r="LD17" t="s">
        <v>334</v>
      </c>
      <c r="LE17" t="s">
        <v>335</v>
      </c>
      <c r="LF17" t="s">
        <v>334</v>
      </c>
      <c r="LG17" t="s">
        <v>334</v>
      </c>
      <c r="LH17" t="s">
        <v>335</v>
      </c>
      <c r="LI17" t="s">
        <v>335</v>
      </c>
      <c r="LJ17" t="s">
        <v>334</v>
      </c>
      <c r="LK17" t="s">
        <v>359</v>
      </c>
      <c r="LL17" t="s">
        <v>336</v>
      </c>
      <c r="LM17">
        <v>4</v>
      </c>
      <c r="LN17" t="s">
        <v>364</v>
      </c>
    </row>
    <row r="18" spans="1:326" x14ac:dyDescent="0.3">
      <c r="A18">
        <v>17</v>
      </c>
      <c r="B18" t="s">
        <v>326</v>
      </c>
      <c r="C18" t="s">
        <v>327</v>
      </c>
      <c r="D18" s="1">
        <v>45217</v>
      </c>
      <c r="E18" t="s">
        <v>328</v>
      </c>
      <c r="F18">
        <v>185</v>
      </c>
      <c r="I18" s="1">
        <v>45089</v>
      </c>
      <c r="J18" s="1">
        <v>45100</v>
      </c>
      <c r="K18">
        <v>11</v>
      </c>
      <c r="L18" t="s">
        <v>329</v>
      </c>
      <c r="M18" t="s">
        <v>337</v>
      </c>
      <c r="N18" t="s">
        <v>331</v>
      </c>
      <c r="O18" t="s">
        <v>332</v>
      </c>
      <c r="P18" t="s">
        <v>363</v>
      </c>
      <c r="Q18" t="s">
        <v>335</v>
      </c>
      <c r="R18" t="s">
        <v>335</v>
      </c>
      <c r="S18" t="s">
        <v>334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335</v>
      </c>
      <c r="AE18" t="s">
        <v>335</v>
      </c>
      <c r="AF18" t="s">
        <v>335</v>
      </c>
      <c r="AG18" t="s">
        <v>335</v>
      </c>
      <c r="AH18" t="s">
        <v>336</v>
      </c>
      <c r="AI18" t="s">
        <v>334</v>
      </c>
      <c r="AJ18" t="s">
        <v>335</v>
      </c>
      <c r="AK18" t="s">
        <v>335</v>
      </c>
      <c r="AL18" t="s">
        <v>335</v>
      </c>
      <c r="AM18" t="s">
        <v>335</v>
      </c>
      <c r="AN18" t="s">
        <v>335</v>
      </c>
      <c r="AO18" t="s">
        <v>334</v>
      </c>
      <c r="AP18" t="s">
        <v>335</v>
      </c>
      <c r="AQ18" t="s">
        <v>334</v>
      </c>
      <c r="AR18" t="s">
        <v>335</v>
      </c>
      <c r="AS18" t="s">
        <v>334</v>
      </c>
      <c r="AT18" t="s">
        <v>334</v>
      </c>
      <c r="AU18" t="s">
        <v>335</v>
      </c>
      <c r="AV18" t="s">
        <v>335</v>
      </c>
      <c r="AW18">
        <v>32</v>
      </c>
      <c r="AX18">
        <v>34</v>
      </c>
      <c r="BA18">
        <v>20900</v>
      </c>
      <c r="BC18" t="s">
        <v>335</v>
      </c>
      <c r="BD18" t="s">
        <v>335</v>
      </c>
      <c r="BE18" t="s">
        <v>335</v>
      </c>
      <c r="BF18" t="s">
        <v>334</v>
      </c>
      <c r="BG18" t="s">
        <v>335</v>
      </c>
      <c r="BH18" t="s">
        <v>335</v>
      </c>
      <c r="BI18" t="s">
        <v>335</v>
      </c>
      <c r="BJ18" t="s">
        <v>335</v>
      </c>
      <c r="BK18" t="s">
        <v>335</v>
      </c>
      <c r="BL18" t="s">
        <v>335</v>
      </c>
      <c r="BM18" t="s">
        <v>335</v>
      </c>
      <c r="BN18" t="s">
        <v>335</v>
      </c>
      <c r="BO18" t="s">
        <v>335</v>
      </c>
      <c r="BP18" t="s">
        <v>335</v>
      </c>
      <c r="BQ18" t="s">
        <v>335</v>
      </c>
      <c r="BR18" t="s">
        <v>335</v>
      </c>
      <c r="BS18" t="s">
        <v>335</v>
      </c>
      <c r="BT18" t="s">
        <v>335</v>
      </c>
      <c r="BU18" t="s">
        <v>334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335</v>
      </c>
      <c r="CB18" t="s">
        <v>335</v>
      </c>
      <c r="CC18" t="s">
        <v>335</v>
      </c>
      <c r="CD18" t="s">
        <v>335</v>
      </c>
      <c r="CE18" t="s">
        <v>335</v>
      </c>
      <c r="CF18" t="s">
        <v>335</v>
      </c>
      <c r="CG18" t="s">
        <v>334</v>
      </c>
      <c r="CH18" t="s">
        <v>334</v>
      </c>
      <c r="CI18" t="s">
        <v>335</v>
      </c>
      <c r="CJ18" t="s">
        <v>335</v>
      </c>
      <c r="CK18" t="s">
        <v>335</v>
      </c>
      <c r="CL18" t="s">
        <v>335</v>
      </c>
      <c r="CM18" t="s">
        <v>335</v>
      </c>
      <c r="CN18" t="s">
        <v>335</v>
      </c>
      <c r="CO18" t="s">
        <v>335</v>
      </c>
      <c r="CP18" t="s">
        <v>335</v>
      </c>
      <c r="CQ18" t="s">
        <v>335</v>
      </c>
      <c r="CR18" t="s">
        <v>335</v>
      </c>
      <c r="CS18" t="s">
        <v>335</v>
      </c>
      <c r="CT18" t="s">
        <v>337</v>
      </c>
      <c r="CU18" t="s">
        <v>336</v>
      </c>
      <c r="CW18" t="s">
        <v>330</v>
      </c>
      <c r="CX18" t="s">
        <v>338</v>
      </c>
      <c r="CY18">
        <v>40</v>
      </c>
      <c r="CZ18" t="s">
        <v>330</v>
      </c>
      <c r="DA18" t="s">
        <v>339</v>
      </c>
      <c r="DB18">
        <v>25</v>
      </c>
      <c r="DC18" t="s">
        <v>337</v>
      </c>
      <c r="DD18" t="s">
        <v>336</v>
      </c>
      <c r="DF18" t="s">
        <v>330</v>
      </c>
      <c r="DG18" t="s">
        <v>340</v>
      </c>
      <c r="DH18">
        <v>50</v>
      </c>
      <c r="DI18" t="s">
        <v>330</v>
      </c>
      <c r="DJ18" t="s">
        <v>389</v>
      </c>
      <c r="DK18">
        <v>10</v>
      </c>
      <c r="DL18" t="s">
        <v>335</v>
      </c>
      <c r="DM18" t="s">
        <v>334</v>
      </c>
      <c r="DN18" t="s">
        <v>334</v>
      </c>
      <c r="DO18" t="s">
        <v>335</v>
      </c>
      <c r="DP18" t="s">
        <v>334</v>
      </c>
      <c r="DQ18" t="s">
        <v>335</v>
      </c>
      <c r="DR18" t="s">
        <v>334</v>
      </c>
      <c r="DS18" t="s">
        <v>335</v>
      </c>
      <c r="DT18" t="s">
        <v>334</v>
      </c>
      <c r="DU18" t="s">
        <v>335</v>
      </c>
      <c r="DV18" t="s">
        <v>334</v>
      </c>
      <c r="DW18" t="s">
        <v>335</v>
      </c>
      <c r="DX18" t="s">
        <v>335</v>
      </c>
      <c r="DY18" t="s">
        <v>334</v>
      </c>
      <c r="DZ18" t="s">
        <v>334</v>
      </c>
      <c r="EA18" t="s">
        <v>335</v>
      </c>
      <c r="EB18" t="s">
        <v>334</v>
      </c>
      <c r="EC18" t="s">
        <v>335</v>
      </c>
      <c r="ED18" t="s">
        <v>335</v>
      </c>
      <c r="EE18" t="s">
        <v>334</v>
      </c>
      <c r="EF18" t="s">
        <v>335</v>
      </c>
      <c r="EG18" t="s">
        <v>334</v>
      </c>
      <c r="EH18" t="s">
        <v>334</v>
      </c>
      <c r="EI18" t="s">
        <v>335</v>
      </c>
      <c r="EJ18" t="s">
        <v>334</v>
      </c>
      <c r="EK18" t="s">
        <v>335</v>
      </c>
      <c r="EL18" t="s">
        <v>334</v>
      </c>
      <c r="EM18" t="s">
        <v>335</v>
      </c>
      <c r="EN18" t="s">
        <v>334</v>
      </c>
      <c r="EO18" t="s">
        <v>335</v>
      </c>
      <c r="EP18" t="s">
        <v>334</v>
      </c>
      <c r="EQ18" t="s">
        <v>335</v>
      </c>
      <c r="ER18" t="s">
        <v>334</v>
      </c>
      <c r="ES18" t="s">
        <v>335</v>
      </c>
      <c r="ET18" t="s">
        <v>334</v>
      </c>
      <c r="EU18" t="s">
        <v>335</v>
      </c>
      <c r="EV18" t="s">
        <v>334</v>
      </c>
      <c r="EW18" t="s">
        <v>335</v>
      </c>
      <c r="EX18" t="s">
        <v>334</v>
      </c>
      <c r="EY18" t="s">
        <v>335</v>
      </c>
      <c r="EZ18" t="s">
        <v>334</v>
      </c>
      <c r="FA18" t="s">
        <v>335</v>
      </c>
      <c r="FB18" t="s">
        <v>341</v>
      </c>
      <c r="FC18">
        <v>25</v>
      </c>
      <c r="FE18" t="s">
        <v>336</v>
      </c>
      <c r="FF18" t="s">
        <v>336</v>
      </c>
      <c r="FG18" t="s">
        <v>342</v>
      </c>
      <c r="FH18" s="15">
        <v>45100</v>
      </c>
      <c r="FI18" t="s">
        <v>334</v>
      </c>
      <c r="FJ18" t="s">
        <v>334</v>
      </c>
      <c r="FK18" t="s">
        <v>335</v>
      </c>
      <c r="FL18" t="s">
        <v>405</v>
      </c>
      <c r="FM18" t="s">
        <v>344</v>
      </c>
      <c r="FO18">
        <v>95</v>
      </c>
      <c r="FP18">
        <v>55</v>
      </c>
      <c r="FR18">
        <v>4757</v>
      </c>
      <c r="FS18">
        <v>77</v>
      </c>
      <c r="FT18">
        <v>2.24981738495252E+16</v>
      </c>
      <c r="FV18">
        <v>103</v>
      </c>
      <c r="FX18">
        <v>78</v>
      </c>
      <c r="FY18">
        <v>75</v>
      </c>
      <c r="FZ18">
        <v>27</v>
      </c>
      <c r="GA18">
        <v>40</v>
      </c>
      <c r="GB18">
        <v>41</v>
      </c>
      <c r="GD18">
        <v>6279</v>
      </c>
      <c r="GE18">
        <v>18</v>
      </c>
      <c r="GH18">
        <v>61</v>
      </c>
      <c r="GJ18">
        <v>16</v>
      </c>
      <c r="GK18">
        <v>10</v>
      </c>
      <c r="GL18">
        <v>138</v>
      </c>
      <c r="GM18">
        <v>48</v>
      </c>
      <c r="GN18" t="s">
        <v>335</v>
      </c>
      <c r="GO18" t="s">
        <v>335</v>
      </c>
      <c r="GP18" t="s">
        <v>334</v>
      </c>
      <c r="GQ18" t="s">
        <v>335</v>
      </c>
      <c r="GR18" t="s">
        <v>335</v>
      </c>
      <c r="GS18" t="s">
        <v>335</v>
      </c>
      <c r="GT18" t="s">
        <v>335</v>
      </c>
      <c r="GU18" t="s">
        <v>335</v>
      </c>
      <c r="GV18" t="s">
        <v>335</v>
      </c>
      <c r="GW18" t="s">
        <v>335</v>
      </c>
      <c r="GX18" t="s">
        <v>335</v>
      </c>
      <c r="GY18" t="s">
        <v>335</v>
      </c>
      <c r="GZ18" t="s">
        <v>335</v>
      </c>
      <c r="HA18" t="s">
        <v>335</v>
      </c>
      <c r="HB18" t="s">
        <v>335</v>
      </c>
      <c r="HC18" t="s">
        <v>335</v>
      </c>
      <c r="HD18" t="s">
        <v>335</v>
      </c>
      <c r="HE18" t="s">
        <v>335</v>
      </c>
      <c r="HF18" t="s">
        <v>335</v>
      </c>
      <c r="HG18" t="s">
        <v>335</v>
      </c>
      <c r="HH18" t="s">
        <v>335</v>
      </c>
      <c r="HI18" t="s">
        <v>335</v>
      </c>
      <c r="HJ18" t="s">
        <v>335</v>
      </c>
      <c r="HK18" t="s">
        <v>336</v>
      </c>
      <c r="HL18" t="s">
        <v>335</v>
      </c>
      <c r="HM18" t="s">
        <v>334</v>
      </c>
      <c r="HN18" t="s">
        <v>334</v>
      </c>
      <c r="HO18" t="s">
        <v>335</v>
      </c>
      <c r="HP18" t="s">
        <v>335</v>
      </c>
      <c r="HQ18" t="s">
        <v>335</v>
      </c>
      <c r="HR18" t="s">
        <v>335</v>
      </c>
      <c r="HS18" t="s">
        <v>335</v>
      </c>
      <c r="HT18" t="s">
        <v>335</v>
      </c>
      <c r="HU18" t="s">
        <v>335</v>
      </c>
      <c r="HV18" t="s">
        <v>335</v>
      </c>
      <c r="HW18" t="s">
        <v>335</v>
      </c>
      <c r="HX18" t="s">
        <v>335</v>
      </c>
      <c r="HY18" t="s">
        <v>337</v>
      </c>
      <c r="HZ18" t="s">
        <v>337</v>
      </c>
      <c r="IA18">
        <v>38</v>
      </c>
      <c r="IB18">
        <v>94</v>
      </c>
      <c r="ID18" t="s">
        <v>359</v>
      </c>
      <c r="IE18">
        <v>41</v>
      </c>
      <c r="IF18" t="s">
        <v>346</v>
      </c>
      <c r="IG18">
        <v>932</v>
      </c>
      <c r="IH18">
        <v>523</v>
      </c>
      <c r="II18">
        <v>98</v>
      </c>
      <c r="IJ18">
        <v>641</v>
      </c>
      <c r="IK18">
        <v>590</v>
      </c>
      <c r="IL18">
        <v>59</v>
      </c>
      <c r="IM18">
        <v>90</v>
      </c>
      <c r="IN18">
        <v>39</v>
      </c>
      <c r="IO18">
        <v>414</v>
      </c>
      <c r="IP18">
        <v>88</v>
      </c>
      <c r="IQ18" t="s">
        <v>337</v>
      </c>
      <c r="IR18" t="s">
        <v>330</v>
      </c>
      <c r="IS18" t="s">
        <v>337</v>
      </c>
      <c r="IT18" t="s">
        <v>330</v>
      </c>
      <c r="IU18" t="s">
        <v>330</v>
      </c>
      <c r="IV18" t="s">
        <v>337</v>
      </c>
      <c r="IW18" t="s">
        <v>337</v>
      </c>
      <c r="IX18" t="s">
        <v>337</v>
      </c>
      <c r="IY18" t="s">
        <v>337</v>
      </c>
      <c r="JB18" t="s">
        <v>336</v>
      </c>
      <c r="JC18" t="s">
        <v>336</v>
      </c>
      <c r="JD18" t="s">
        <v>336</v>
      </c>
      <c r="JE18" t="s">
        <v>336</v>
      </c>
      <c r="JF18" t="s">
        <v>336</v>
      </c>
      <c r="JG18" t="s">
        <v>336</v>
      </c>
      <c r="JH18" t="s">
        <v>336</v>
      </c>
      <c r="JI18" t="s">
        <v>336</v>
      </c>
      <c r="JJ18" t="s">
        <v>336</v>
      </c>
      <c r="JK18" t="s">
        <v>336</v>
      </c>
      <c r="JL18" t="s">
        <v>336</v>
      </c>
      <c r="JM18" t="s">
        <v>336</v>
      </c>
      <c r="JT18" t="s">
        <v>336</v>
      </c>
      <c r="JX18" t="s">
        <v>353</v>
      </c>
      <c r="JY18" t="s">
        <v>348</v>
      </c>
      <c r="JZ18" t="s">
        <v>406</v>
      </c>
      <c r="KA18" t="s">
        <v>350</v>
      </c>
      <c r="KB18" t="s">
        <v>351</v>
      </c>
      <c r="KC18" t="s">
        <v>353</v>
      </c>
      <c r="KD18" t="s">
        <v>352</v>
      </c>
      <c r="KE18" t="s">
        <v>353</v>
      </c>
      <c r="KF18" t="s">
        <v>371</v>
      </c>
      <c r="KG18" t="s">
        <v>369</v>
      </c>
      <c r="KH18" t="s">
        <v>370</v>
      </c>
      <c r="KI18" t="s">
        <v>399</v>
      </c>
      <c r="KJ18" t="s">
        <v>371</v>
      </c>
      <c r="KK18" t="s">
        <v>358</v>
      </c>
      <c r="KL18">
        <v>5</v>
      </c>
      <c r="KM18">
        <v>1</v>
      </c>
      <c r="KN18">
        <v>4</v>
      </c>
      <c r="KO18">
        <v>1</v>
      </c>
      <c r="KS18" t="s">
        <v>336</v>
      </c>
      <c r="KT18" t="s">
        <v>337</v>
      </c>
      <c r="KU18" t="s">
        <v>337</v>
      </c>
      <c r="KV18" t="s">
        <v>337</v>
      </c>
      <c r="KW18" t="s">
        <v>337</v>
      </c>
      <c r="KX18" t="s">
        <v>337</v>
      </c>
      <c r="KY18" t="s">
        <v>334</v>
      </c>
      <c r="KZ18" t="s">
        <v>335</v>
      </c>
      <c r="LA18" t="s">
        <v>334</v>
      </c>
      <c r="LB18" t="s">
        <v>335</v>
      </c>
      <c r="LC18" t="s">
        <v>335</v>
      </c>
      <c r="LD18" t="s">
        <v>334</v>
      </c>
      <c r="LE18" t="s">
        <v>335</v>
      </c>
      <c r="LF18" t="s">
        <v>334</v>
      </c>
      <c r="LG18" t="s">
        <v>334</v>
      </c>
      <c r="LH18" t="s">
        <v>335</v>
      </c>
      <c r="LI18" t="s">
        <v>335</v>
      </c>
      <c r="LJ18" t="s">
        <v>334</v>
      </c>
      <c r="LK18" t="s">
        <v>359</v>
      </c>
      <c r="LL18" t="s">
        <v>336</v>
      </c>
      <c r="LM18">
        <v>4</v>
      </c>
      <c r="LN18" t="s">
        <v>364</v>
      </c>
    </row>
    <row r="19" spans="1:326" x14ac:dyDescent="0.3">
      <c r="A19">
        <v>18</v>
      </c>
      <c r="B19" t="s">
        <v>326</v>
      </c>
      <c r="C19" t="s">
        <v>327</v>
      </c>
      <c r="D19" s="1">
        <v>18264</v>
      </c>
      <c r="E19" t="s">
        <v>328</v>
      </c>
      <c r="F19">
        <v>180</v>
      </c>
      <c r="I19" s="1">
        <v>45090</v>
      </c>
      <c r="J19" s="1">
        <v>45120</v>
      </c>
      <c r="K19">
        <v>30</v>
      </c>
      <c r="L19" t="s">
        <v>329</v>
      </c>
      <c r="M19" t="s">
        <v>337</v>
      </c>
      <c r="N19" t="s">
        <v>361</v>
      </c>
      <c r="O19" t="s">
        <v>387</v>
      </c>
      <c r="P19" t="s">
        <v>363</v>
      </c>
      <c r="Q19" t="s">
        <v>334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335</v>
      </c>
      <c r="AE19" t="s">
        <v>335</v>
      </c>
      <c r="AF19" t="s">
        <v>335</v>
      </c>
      <c r="AG19" t="s">
        <v>335</v>
      </c>
      <c r="AH19" t="s">
        <v>336</v>
      </c>
      <c r="AI19" t="s">
        <v>334</v>
      </c>
      <c r="AJ19" t="s">
        <v>335</v>
      </c>
      <c r="AK19" t="s">
        <v>335</v>
      </c>
      <c r="AL19" t="s">
        <v>335</v>
      </c>
      <c r="AM19" t="s">
        <v>335</v>
      </c>
      <c r="AN19" t="s">
        <v>335</v>
      </c>
      <c r="AO19" t="s">
        <v>335</v>
      </c>
      <c r="AP19" t="s">
        <v>335</v>
      </c>
      <c r="AQ19" t="s">
        <v>335</v>
      </c>
      <c r="AR19" t="s">
        <v>335</v>
      </c>
      <c r="AS19" t="s">
        <v>335</v>
      </c>
      <c r="AT19" t="s">
        <v>335</v>
      </c>
      <c r="AU19" t="s">
        <v>335</v>
      </c>
      <c r="AV19" t="s">
        <v>335</v>
      </c>
      <c r="AW19">
        <v>16</v>
      </c>
      <c r="BA19">
        <v>2010</v>
      </c>
      <c r="BC19" t="s">
        <v>334</v>
      </c>
      <c r="BD19" t="s">
        <v>335</v>
      </c>
      <c r="BE19" t="s">
        <v>335</v>
      </c>
      <c r="BF19" t="s">
        <v>335</v>
      </c>
      <c r="BG19" t="s">
        <v>335</v>
      </c>
      <c r="BH19" t="s">
        <v>335</v>
      </c>
      <c r="BI19" t="s">
        <v>335</v>
      </c>
      <c r="BJ19" t="s">
        <v>335</v>
      </c>
      <c r="BK19" t="s">
        <v>335</v>
      </c>
      <c r="BL19" t="s">
        <v>334</v>
      </c>
      <c r="BM19" t="s">
        <v>335</v>
      </c>
      <c r="BN19" t="s">
        <v>335</v>
      </c>
      <c r="BO19" t="s">
        <v>335</v>
      </c>
      <c r="BP19" t="s">
        <v>335</v>
      </c>
      <c r="BQ19" t="s">
        <v>335</v>
      </c>
      <c r="BR19" t="s">
        <v>335</v>
      </c>
      <c r="BS19" t="s">
        <v>335</v>
      </c>
      <c r="BT19" t="s">
        <v>334</v>
      </c>
      <c r="BU19" t="s">
        <v>334</v>
      </c>
      <c r="BV19" t="s">
        <v>334</v>
      </c>
      <c r="BW19" t="s">
        <v>335</v>
      </c>
      <c r="BX19" t="s">
        <v>334</v>
      </c>
      <c r="BY19" t="s">
        <v>335</v>
      </c>
      <c r="BZ19" t="s">
        <v>335</v>
      </c>
      <c r="CA19" t="s">
        <v>335</v>
      </c>
      <c r="CB19" t="s">
        <v>335</v>
      </c>
      <c r="CC19" t="s">
        <v>335</v>
      </c>
      <c r="CD19" t="s">
        <v>335</v>
      </c>
      <c r="CE19" t="s">
        <v>335</v>
      </c>
      <c r="CF19" t="s">
        <v>335</v>
      </c>
      <c r="CG19" t="s">
        <v>335</v>
      </c>
      <c r="CH19" t="s">
        <v>335</v>
      </c>
      <c r="CI19" t="s">
        <v>335</v>
      </c>
      <c r="CJ19" t="s">
        <v>335</v>
      </c>
      <c r="CK19" t="s">
        <v>335</v>
      </c>
      <c r="CL19" t="s">
        <v>335</v>
      </c>
      <c r="CM19" t="s">
        <v>335</v>
      </c>
      <c r="CN19" t="s">
        <v>335</v>
      </c>
      <c r="CO19" t="s">
        <v>335</v>
      </c>
      <c r="CP19" t="s">
        <v>335</v>
      </c>
      <c r="CQ19" t="s">
        <v>335</v>
      </c>
      <c r="CR19" t="s">
        <v>335</v>
      </c>
      <c r="CS19" t="s">
        <v>335</v>
      </c>
      <c r="CT19" t="s">
        <v>337</v>
      </c>
      <c r="CU19" t="s">
        <v>336</v>
      </c>
      <c r="CW19" t="s">
        <v>337</v>
      </c>
      <c r="CX19" t="s">
        <v>336</v>
      </c>
      <c r="CZ19" t="s">
        <v>330</v>
      </c>
      <c r="DA19" t="s">
        <v>339</v>
      </c>
      <c r="DB19">
        <v>250</v>
      </c>
      <c r="DC19" t="s">
        <v>330</v>
      </c>
      <c r="DD19" t="s">
        <v>407</v>
      </c>
      <c r="DF19" t="s">
        <v>330</v>
      </c>
      <c r="DG19" t="s">
        <v>408</v>
      </c>
      <c r="DH19">
        <v>25</v>
      </c>
      <c r="DI19" t="s">
        <v>330</v>
      </c>
      <c r="DJ19" t="s">
        <v>389</v>
      </c>
      <c r="DK19">
        <v>10</v>
      </c>
      <c r="DL19" t="s">
        <v>334</v>
      </c>
      <c r="DM19" t="s">
        <v>335</v>
      </c>
      <c r="DN19" t="s">
        <v>334</v>
      </c>
      <c r="DO19" t="s">
        <v>335</v>
      </c>
      <c r="DP19" t="s">
        <v>334</v>
      </c>
      <c r="DQ19" t="s">
        <v>335</v>
      </c>
      <c r="DR19" t="s">
        <v>334</v>
      </c>
      <c r="DS19" t="s">
        <v>335</v>
      </c>
      <c r="DT19" t="s">
        <v>334</v>
      </c>
      <c r="DU19" t="s">
        <v>335</v>
      </c>
      <c r="DV19" t="s">
        <v>334</v>
      </c>
      <c r="DW19" t="s">
        <v>335</v>
      </c>
      <c r="DX19" t="s">
        <v>334</v>
      </c>
      <c r="DY19" t="s">
        <v>335</v>
      </c>
      <c r="DZ19" t="s">
        <v>334</v>
      </c>
      <c r="EA19" t="s">
        <v>335</v>
      </c>
      <c r="EB19" t="s">
        <v>334</v>
      </c>
      <c r="EC19" t="s">
        <v>335</v>
      </c>
      <c r="ED19" t="s">
        <v>334</v>
      </c>
      <c r="EE19" t="s">
        <v>335</v>
      </c>
      <c r="EF19" t="s">
        <v>334</v>
      </c>
      <c r="EG19" t="s">
        <v>335</v>
      </c>
      <c r="EH19" t="s">
        <v>334</v>
      </c>
      <c r="EI19" t="s">
        <v>335</v>
      </c>
      <c r="EJ19" t="s">
        <v>334</v>
      </c>
      <c r="EK19" t="s">
        <v>335</v>
      </c>
      <c r="EL19" t="s">
        <v>334</v>
      </c>
      <c r="EM19" t="s">
        <v>335</v>
      </c>
      <c r="EN19" t="s">
        <v>334</v>
      </c>
      <c r="EO19" t="s">
        <v>335</v>
      </c>
      <c r="EP19" t="s">
        <v>334</v>
      </c>
      <c r="EQ19" t="s">
        <v>335</v>
      </c>
      <c r="ER19" t="s">
        <v>334</v>
      </c>
      <c r="ES19" t="s">
        <v>335</v>
      </c>
      <c r="ET19" t="s">
        <v>334</v>
      </c>
      <c r="EU19" t="s">
        <v>335</v>
      </c>
      <c r="EV19" t="s">
        <v>334</v>
      </c>
      <c r="EW19" t="s">
        <v>335</v>
      </c>
      <c r="EX19" t="s">
        <v>334</v>
      </c>
      <c r="EY19" t="s">
        <v>335</v>
      </c>
      <c r="EZ19" t="s">
        <v>334</v>
      </c>
      <c r="FA19" t="s">
        <v>335</v>
      </c>
      <c r="FB19" t="s">
        <v>336</v>
      </c>
      <c r="FE19" t="s">
        <v>336</v>
      </c>
      <c r="FF19" t="s">
        <v>336</v>
      </c>
      <c r="FG19" t="s">
        <v>342</v>
      </c>
      <c r="FH19" s="15">
        <v>45120</v>
      </c>
      <c r="FI19" t="s">
        <v>334</v>
      </c>
      <c r="FJ19" t="s">
        <v>335</v>
      </c>
      <c r="FK19" t="s">
        <v>335</v>
      </c>
      <c r="FL19" t="s">
        <v>343</v>
      </c>
      <c r="FM19" t="s">
        <v>344</v>
      </c>
      <c r="FO19">
        <v>95</v>
      </c>
      <c r="FP19">
        <v>65</v>
      </c>
      <c r="FR19">
        <v>1127</v>
      </c>
      <c r="FS19">
        <v>62</v>
      </c>
      <c r="FT19">
        <v>191358024691358</v>
      </c>
      <c r="FV19">
        <v>142</v>
      </c>
      <c r="FX19">
        <v>87</v>
      </c>
      <c r="FY19">
        <v>200</v>
      </c>
      <c r="FZ19">
        <v>75</v>
      </c>
      <c r="GA19">
        <v>114</v>
      </c>
      <c r="GB19">
        <v>55</v>
      </c>
      <c r="GC19">
        <v>27</v>
      </c>
      <c r="GD19">
        <v>983</v>
      </c>
      <c r="GE19">
        <v>125</v>
      </c>
      <c r="GH19">
        <v>68</v>
      </c>
      <c r="GJ19">
        <v>24</v>
      </c>
      <c r="GK19">
        <v>19</v>
      </c>
      <c r="GL19">
        <v>141</v>
      </c>
      <c r="GM19">
        <v>38</v>
      </c>
      <c r="GN19" t="s">
        <v>335</v>
      </c>
      <c r="GO19" t="s">
        <v>335</v>
      </c>
      <c r="GP19" t="s">
        <v>335</v>
      </c>
      <c r="GQ19" t="s">
        <v>335</v>
      </c>
      <c r="GR19" t="s">
        <v>335</v>
      </c>
      <c r="GS19" t="s">
        <v>335</v>
      </c>
      <c r="GT19" t="s">
        <v>335</v>
      </c>
      <c r="GU19" t="s">
        <v>335</v>
      </c>
      <c r="GV19" t="s">
        <v>335</v>
      </c>
      <c r="GW19" t="s">
        <v>335</v>
      </c>
      <c r="GX19" t="s">
        <v>335</v>
      </c>
      <c r="GY19" t="s">
        <v>335</v>
      </c>
      <c r="GZ19" t="s">
        <v>335</v>
      </c>
      <c r="HA19" t="s">
        <v>335</v>
      </c>
      <c r="HB19" t="s">
        <v>335</v>
      </c>
      <c r="HC19" t="s">
        <v>335</v>
      </c>
      <c r="HD19" t="s">
        <v>335</v>
      </c>
      <c r="HE19" t="s">
        <v>335</v>
      </c>
      <c r="HF19" t="s">
        <v>335</v>
      </c>
      <c r="HG19" t="s">
        <v>335</v>
      </c>
      <c r="HH19" t="s">
        <v>335</v>
      </c>
      <c r="HI19" t="s">
        <v>335</v>
      </c>
      <c r="HJ19" t="s">
        <v>334</v>
      </c>
      <c r="HK19" t="s">
        <v>409</v>
      </c>
      <c r="HL19" t="s">
        <v>335</v>
      </c>
      <c r="HM19" t="s">
        <v>335</v>
      </c>
      <c r="HN19" t="s">
        <v>335</v>
      </c>
      <c r="HO19" t="s">
        <v>335</v>
      </c>
      <c r="HP19" t="s">
        <v>335</v>
      </c>
      <c r="HQ19" t="s">
        <v>335</v>
      </c>
      <c r="HR19" t="s">
        <v>335</v>
      </c>
      <c r="HS19" t="s">
        <v>335</v>
      </c>
      <c r="HT19" t="s">
        <v>335</v>
      </c>
      <c r="HU19" t="s">
        <v>334</v>
      </c>
      <c r="HV19" t="s">
        <v>335</v>
      </c>
      <c r="HW19" t="s">
        <v>335</v>
      </c>
      <c r="HX19" t="s">
        <v>335</v>
      </c>
      <c r="HY19" t="s">
        <v>337</v>
      </c>
      <c r="HZ19" t="s">
        <v>337</v>
      </c>
      <c r="IA19">
        <v>16</v>
      </c>
      <c r="IC19">
        <v>19</v>
      </c>
      <c r="ID19" t="s">
        <v>359</v>
      </c>
      <c r="IF19" t="s">
        <v>346</v>
      </c>
      <c r="IG19">
        <v>1095</v>
      </c>
      <c r="IH19">
        <v>64</v>
      </c>
      <c r="II19">
        <v>107</v>
      </c>
      <c r="IJ19">
        <v>799</v>
      </c>
      <c r="IK19">
        <v>1158</v>
      </c>
      <c r="IL19">
        <v>67</v>
      </c>
      <c r="IM19">
        <v>121</v>
      </c>
      <c r="IN19">
        <v>329</v>
      </c>
      <c r="IO19">
        <v>35</v>
      </c>
      <c r="IP19">
        <v>988</v>
      </c>
      <c r="IQ19" t="s">
        <v>330</v>
      </c>
      <c r="IR19" t="s">
        <v>330</v>
      </c>
      <c r="IS19" t="s">
        <v>330</v>
      </c>
      <c r="IT19" t="s">
        <v>330</v>
      </c>
      <c r="IU19" t="s">
        <v>330</v>
      </c>
      <c r="IV19" t="s">
        <v>337</v>
      </c>
      <c r="IW19" t="s">
        <v>337</v>
      </c>
      <c r="IX19" t="s">
        <v>337</v>
      </c>
      <c r="IY19" t="s">
        <v>337</v>
      </c>
      <c r="JB19" t="s">
        <v>336</v>
      </c>
      <c r="JC19" t="s">
        <v>336</v>
      </c>
      <c r="JD19" t="s">
        <v>336</v>
      </c>
      <c r="JE19" t="s">
        <v>336</v>
      </c>
      <c r="JF19" t="s">
        <v>336</v>
      </c>
      <c r="JG19" t="s">
        <v>336</v>
      </c>
      <c r="JH19" t="s">
        <v>336</v>
      </c>
      <c r="JI19" t="s">
        <v>336</v>
      </c>
      <c r="JJ19" t="s">
        <v>336</v>
      </c>
      <c r="JK19" t="s">
        <v>336</v>
      </c>
      <c r="JL19" t="s">
        <v>336</v>
      </c>
      <c r="JM19" t="s">
        <v>336</v>
      </c>
      <c r="JO19">
        <v>429</v>
      </c>
      <c r="JQ19">
        <v>98</v>
      </c>
      <c r="JR19">
        <v>1</v>
      </c>
      <c r="JS19">
        <v>98</v>
      </c>
      <c r="JT19" t="s">
        <v>337</v>
      </c>
      <c r="JU19">
        <v>12</v>
      </c>
      <c r="JX19" t="s">
        <v>336</v>
      </c>
      <c r="JY19" t="s">
        <v>336</v>
      </c>
      <c r="JZ19" t="s">
        <v>336</v>
      </c>
      <c r="KA19" t="s">
        <v>336</v>
      </c>
      <c r="KB19" t="s">
        <v>336</v>
      </c>
      <c r="KC19" t="s">
        <v>336</v>
      </c>
      <c r="KD19" t="s">
        <v>336</v>
      </c>
      <c r="KE19" t="s">
        <v>336</v>
      </c>
      <c r="KF19" t="s">
        <v>336</v>
      </c>
      <c r="KG19" t="s">
        <v>336</v>
      </c>
      <c r="KH19" t="s">
        <v>336</v>
      </c>
      <c r="KI19" t="s">
        <v>336</v>
      </c>
      <c r="KJ19" t="s">
        <v>336</v>
      </c>
      <c r="KK19" t="s">
        <v>336</v>
      </c>
      <c r="KS19" t="s">
        <v>336</v>
      </c>
      <c r="KT19" t="s">
        <v>337</v>
      </c>
      <c r="KU19" t="s">
        <v>337</v>
      </c>
      <c r="KV19" t="s">
        <v>337</v>
      </c>
      <c r="KW19" t="s">
        <v>337</v>
      </c>
      <c r="KX19" t="s">
        <v>337</v>
      </c>
      <c r="KY19" t="s">
        <v>334</v>
      </c>
      <c r="KZ19" t="s">
        <v>335</v>
      </c>
      <c r="LA19" t="s">
        <v>334</v>
      </c>
      <c r="LB19" t="s">
        <v>335</v>
      </c>
      <c r="LC19" t="s">
        <v>335</v>
      </c>
      <c r="LD19" t="s">
        <v>334</v>
      </c>
      <c r="LE19" t="s">
        <v>335</v>
      </c>
      <c r="LF19" t="s">
        <v>334</v>
      </c>
      <c r="LG19" t="s">
        <v>334</v>
      </c>
      <c r="LH19" t="s">
        <v>335</v>
      </c>
      <c r="LI19" t="s">
        <v>335</v>
      </c>
      <c r="LJ19" t="s">
        <v>334</v>
      </c>
      <c r="LK19" t="s">
        <v>345</v>
      </c>
      <c r="LL19" t="s">
        <v>336</v>
      </c>
      <c r="LM19">
        <v>4</v>
      </c>
      <c r="LN19" t="s">
        <v>364</v>
      </c>
    </row>
    <row r="20" spans="1:326" x14ac:dyDescent="0.3">
      <c r="A20">
        <v>19</v>
      </c>
      <c r="B20" t="s">
        <v>326</v>
      </c>
      <c r="C20" t="s">
        <v>376</v>
      </c>
      <c r="D20" s="1">
        <v>21392</v>
      </c>
      <c r="E20" t="s">
        <v>328</v>
      </c>
      <c r="F20">
        <v>173</v>
      </c>
      <c r="G20">
        <v>64</v>
      </c>
      <c r="H20">
        <v>2.1383941996057336E+16</v>
      </c>
      <c r="I20" s="1">
        <v>45089</v>
      </c>
      <c r="J20" s="1">
        <v>45099</v>
      </c>
      <c r="K20">
        <v>10</v>
      </c>
      <c r="L20" t="s">
        <v>329</v>
      </c>
      <c r="M20" t="s">
        <v>337</v>
      </c>
      <c r="N20" t="s">
        <v>361</v>
      </c>
      <c r="O20" t="s">
        <v>387</v>
      </c>
      <c r="P20" t="s">
        <v>363</v>
      </c>
      <c r="Q20" t="s">
        <v>335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335</v>
      </c>
      <c r="AE20" t="s">
        <v>335</v>
      </c>
      <c r="AF20" t="s">
        <v>335</v>
      </c>
      <c r="AG20" t="s">
        <v>335</v>
      </c>
      <c r="AH20" t="s">
        <v>336</v>
      </c>
      <c r="AI20" t="s">
        <v>334</v>
      </c>
      <c r="AJ20" t="s">
        <v>335</v>
      </c>
      <c r="AK20" t="s">
        <v>335</v>
      </c>
      <c r="AL20" t="s">
        <v>335</v>
      </c>
      <c r="AM20" t="s">
        <v>335</v>
      </c>
      <c r="AN20" t="s">
        <v>335</v>
      </c>
      <c r="AO20" t="s">
        <v>335</v>
      </c>
      <c r="AP20" t="s">
        <v>335</v>
      </c>
      <c r="AQ20" t="s">
        <v>335</v>
      </c>
      <c r="AR20" t="s">
        <v>335</v>
      </c>
      <c r="AS20" t="s">
        <v>335</v>
      </c>
      <c r="AT20" t="s">
        <v>335</v>
      </c>
      <c r="AU20" t="s">
        <v>335</v>
      </c>
      <c r="AV20" t="s">
        <v>335</v>
      </c>
      <c r="AX20">
        <v>32</v>
      </c>
      <c r="AZ20">
        <v>600</v>
      </c>
      <c r="BC20" t="s">
        <v>335</v>
      </c>
      <c r="BD20" t="s">
        <v>335</v>
      </c>
      <c r="BE20" t="s">
        <v>335</v>
      </c>
      <c r="BF20" t="s">
        <v>335</v>
      </c>
      <c r="BG20" t="s">
        <v>334</v>
      </c>
      <c r="BH20" t="s">
        <v>335</v>
      </c>
      <c r="BI20" t="s">
        <v>335</v>
      </c>
      <c r="BJ20" t="s">
        <v>335</v>
      </c>
      <c r="BK20" t="s">
        <v>335</v>
      </c>
      <c r="BL20" t="s">
        <v>334</v>
      </c>
      <c r="BM20" t="s">
        <v>335</v>
      </c>
      <c r="BN20" t="s">
        <v>335</v>
      </c>
      <c r="BO20" t="s">
        <v>335</v>
      </c>
      <c r="BP20" t="s">
        <v>335</v>
      </c>
      <c r="BQ20" t="s">
        <v>335</v>
      </c>
      <c r="BR20" t="s">
        <v>335</v>
      </c>
      <c r="BS20" t="s">
        <v>335</v>
      </c>
      <c r="BT20" t="s">
        <v>334</v>
      </c>
      <c r="BU20" t="s">
        <v>334</v>
      </c>
      <c r="BV20" t="s">
        <v>334</v>
      </c>
      <c r="BW20" t="s">
        <v>335</v>
      </c>
      <c r="BX20" t="s">
        <v>334</v>
      </c>
      <c r="BY20" t="s">
        <v>335</v>
      </c>
      <c r="BZ20" t="s">
        <v>335</v>
      </c>
      <c r="CA20" t="s">
        <v>335</v>
      </c>
      <c r="CB20" t="s">
        <v>334</v>
      </c>
      <c r="CC20" t="s">
        <v>335</v>
      </c>
      <c r="CD20" t="s">
        <v>335</v>
      </c>
      <c r="CE20" t="s">
        <v>335</v>
      </c>
      <c r="CF20" t="s">
        <v>334</v>
      </c>
      <c r="CG20" t="s">
        <v>335</v>
      </c>
      <c r="CH20" t="s">
        <v>335</v>
      </c>
      <c r="CI20" t="s">
        <v>335</v>
      </c>
      <c r="CJ20" t="s">
        <v>335</v>
      </c>
      <c r="CK20" t="s">
        <v>335</v>
      </c>
      <c r="CL20" t="s">
        <v>335</v>
      </c>
      <c r="CM20" t="s">
        <v>335</v>
      </c>
      <c r="CN20" t="s">
        <v>335</v>
      </c>
      <c r="CO20" t="s">
        <v>335</v>
      </c>
      <c r="CP20" t="s">
        <v>335</v>
      </c>
      <c r="CQ20" t="s">
        <v>335</v>
      </c>
      <c r="CR20" t="s">
        <v>335</v>
      </c>
      <c r="CS20" t="s">
        <v>335</v>
      </c>
      <c r="CT20" t="s">
        <v>337</v>
      </c>
      <c r="CU20" t="s">
        <v>336</v>
      </c>
      <c r="CW20" t="s">
        <v>337</v>
      </c>
      <c r="CX20" t="s">
        <v>336</v>
      </c>
      <c r="CZ20" t="s">
        <v>330</v>
      </c>
      <c r="DA20" t="s">
        <v>383</v>
      </c>
      <c r="DB20">
        <v>125</v>
      </c>
      <c r="DC20" t="s">
        <v>330</v>
      </c>
      <c r="DD20" t="s">
        <v>336</v>
      </c>
      <c r="DE20">
        <v>100</v>
      </c>
      <c r="DF20" t="s">
        <v>330</v>
      </c>
      <c r="DG20" t="s">
        <v>384</v>
      </c>
      <c r="DH20">
        <v>25</v>
      </c>
      <c r="DI20" t="s">
        <v>330</v>
      </c>
      <c r="DJ20" t="s">
        <v>378</v>
      </c>
      <c r="DK20">
        <v>10</v>
      </c>
      <c r="DL20" t="s">
        <v>335</v>
      </c>
      <c r="DM20" t="s">
        <v>334</v>
      </c>
      <c r="DN20" t="s">
        <v>334</v>
      </c>
      <c r="DO20" t="s">
        <v>335</v>
      </c>
      <c r="DP20" t="s">
        <v>334</v>
      </c>
      <c r="DQ20" t="s">
        <v>335</v>
      </c>
      <c r="DR20" t="s">
        <v>334</v>
      </c>
      <c r="DS20" t="s">
        <v>335</v>
      </c>
      <c r="DT20" t="s">
        <v>334</v>
      </c>
      <c r="DU20" t="s">
        <v>335</v>
      </c>
      <c r="DV20" t="s">
        <v>334</v>
      </c>
      <c r="DW20" t="s">
        <v>335</v>
      </c>
      <c r="DX20" t="s">
        <v>334</v>
      </c>
      <c r="DY20" t="s">
        <v>335</v>
      </c>
      <c r="DZ20" t="s">
        <v>334</v>
      </c>
      <c r="EA20" t="s">
        <v>335</v>
      </c>
      <c r="EB20" t="s">
        <v>335</v>
      </c>
      <c r="EC20" t="s">
        <v>334</v>
      </c>
      <c r="ED20" t="s">
        <v>334</v>
      </c>
      <c r="EE20" t="s">
        <v>335</v>
      </c>
      <c r="EF20" t="s">
        <v>334</v>
      </c>
      <c r="EG20" t="s">
        <v>335</v>
      </c>
      <c r="EH20" t="s">
        <v>334</v>
      </c>
      <c r="EI20" t="s">
        <v>335</v>
      </c>
      <c r="EJ20" t="s">
        <v>334</v>
      </c>
      <c r="EK20" t="s">
        <v>335</v>
      </c>
      <c r="EL20" t="s">
        <v>334</v>
      </c>
      <c r="EM20" t="s">
        <v>335</v>
      </c>
      <c r="EN20" t="s">
        <v>334</v>
      </c>
      <c r="EO20" t="s">
        <v>335</v>
      </c>
      <c r="EP20" t="s">
        <v>334</v>
      </c>
      <c r="EQ20" t="s">
        <v>335</v>
      </c>
      <c r="ER20" t="s">
        <v>334</v>
      </c>
      <c r="ES20" t="s">
        <v>335</v>
      </c>
      <c r="ET20" t="s">
        <v>334</v>
      </c>
      <c r="EU20" t="s">
        <v>335</v>
      </c>
      <c r="EV20" t="s">
        <v>334</v>
      </c>
      <c r="EW20" t="s">
        <v>335</v>
      </c>
      <c r="EX20" t="s">
        <v>334</v>
      </c>
      <c r="EY20" t="s">
        <v>335</v>
      </c>
      <c r="EZ20" t="s">
        <v>334</v>
      </c>
      <c r="FA20" t="s">
        <v>335</v>
      </c>
      <c r="FB20" t="s">
        <v>379</v>
      </c>
      <c r="FC20">
        <v>25</v>
      </c>
      <c r="FE20" t="s">
        <v>336</v>
      </c>
      <c r="FF20" t="s">
        <v>336</v>
      </c>
      <c r="FG20" t="s">
        <v>342</v>
      </c>
      <c r="FH20" s="15">
        <v>45099</v>
      </c>
      <c r="FI20" t="s">
        <v>334</v>
      </c>
      <c r="FJ20" t="s">
        <v>335</v>
      </c>
      <c r="FK20" t="s">
        <v>335</v>
      </c>
      <c r="FL20" t="s">
        <v>343</v>
      </c>
      <c r="FM20" t="s">
        <v>344</v>
      </c>
      <c r="FN20">
        <v>100</v>
      </c>
      <c r="FO20">
        <v>110</v>
      </c>
      <c r="FP20">
        <v>60</v>
      </c>
      <c r="FQ20">
        <v>103</v>
      </c>
      <c r="FS20">
        <v>64</v>
      </c>
      <c r="FT20">
        <v>2.1383941996057336E+16</v>
      </c>
      <c r="FU20">
        <v>93</v>
      </c>
      <c r="FV20">
        <v>14</v>
      </c>
      <c r="FX20">
        <v>88</v>
      </c>
      <c r="FY20">
        <v>81</v>
      </c>
      <c r="FZ20">
        <v>18</v>
      </c>
      <c r="GA20">
        <v>47</v>
      </c>
      <c r="GB20">
        <v>84</v>
      </c>
      <c r="GC20">
        <v>66</v>
      </c>
      <c r="GD20">
        <v>59</v>
      </c>
      <c r="GE20">
        <v>91</v>
      </c>
      <c r="GF20">
        <v>145</v>
      </c>
      <c r="GG20">
        <v>32</v>
      </c>
      <c r="GJ20">
        <v>25</v>
      </c>
      <c r="GK20">
        <v>27</v>
      </c>
      <c r="GL20">
        <v>138</v>
      </c>
      <c r="GM20">
        <v>49</v>
      </c>
      <c r="GN20" t="s">
        <v>335</v>
      </c>
      <c r="GO20" t="s">
        <v>335</v>
      </c>
      <c r="GP20" t="s">
        <v>335</v>
      </c>
      <c r="GQ20" t="s">
        <v>335</v>
      </c>
      <c r="GR20" t="s">
        <v>335</v>
      </c>
      <c r="GS20" t="s">
        <v>335</v>
      </c>
      <c r="GT20" t="s">
        <v>335</v>
      </c>
      <c r="GU20" t="s">
        <v>335</v>
      </c>
      <c r="GV20" t="s">
        <v>335</v>
      </c>
      <c r="GW20" t="s">
        <v>335</v>
      </c>
      <c r="GX20" t="s">
        <v>335</v>
      </c>
      <c r="GY20" t="s">
        <v>335</v>
      </c>
      <c r="GZ20" t="s">
        <v>335</v>
      </c>
      <c r="HA20" t="s">
        <v>335</v>
      </c>
      <c r="HB20" t="s">
        <v>335</v>
      </c>
      <c r="HC20" t="s">
        <v>335</v>
      </c>
      <c r="HD20" t="s">
        <v>335</v>
      </c>
      <c r="HE20" t="s">
        <v>335</v>
      </c>
      <c r="HF20" t="s">
        <v>335</v>
      </c>
      <c r="HG20" t="s">
        <v>335</v>
      </c>
      <c r="HH20" t="s">
        <v>335</v>
      </c>
      <c r="HI20" t="s">
        <v>335</v>
      </c>
      <c r="HJ20" t="s">
        <v>335</v>
      </c>
      <c r="HK20" t="s">
        <v>336</v>
      </c>
      <c r="HL20" t="s">
        <v>334</v>
      </c>
      <c r="HM20" t="s">
        <v>335</v>
      </c>
      <c r="HN20" t="s">
        <v>334</v>
      </c>
      <c r="HO20" t="s">
        <v>335</v>
      </c>
      <c r="HP20" t="s">
        <v>335</v>
      </c>
      <c r="HQ20" t="s">
        <v>335</v>
      </c>
      <c r="HR20" t="s">
        <v>335</v>
      </c>
      <c r="HS20" t="s">
        <v>335</v>
      </c>
      <c r="HT20" t="s">
        <v>335</v>
      </c>
      <c r="HU20" t="s">
        <v>335</v>
      </c>
      <c r="HV20" t="s">
        <v>335</v>
      </c>
      <c r="HW20" t="s">
        <v>335</v>
      </c>
      <c r="HX20" t="s">
        <v>335</v>
      </c>
      <c r="HY20" t="s">
        <v>337</v>
      </c>
      <c r="HZ20" t="s">
        <v>337</v>
      </c>
      <c r="IA20">
        <v>32</v>
      </c>
      <c r="IB20">
        <v>72</v>
      </c>
      <c r="IC20">
        <v>10</v>
      </c>
      <c r="ID20" t="s">
        <v>373</v>
      </c>
      <c r="IE20">
        <v>23</v>
      </c>
      <c r="IF20" t="s">
        <v>346</v>
      </c>
      <c r="IQ20" t="s">
        <v>336</v>
      </c>
      <c r="IR20" t="s">
        <v>336</v>
      </c>
      <c r="IS20" t="s">
        <v>336</v>
      </c>
      <c r="IT20" t="s">
        <v>336</v>
      </c>
      <c r="IU20" t="s">
        <v>336</v>
      </c>
      <c r="IV20" t="s">
        <v>336</v>
      </c>
      <c r="IW20" t="s">
        <v>336</v>
      </c>
      <c r="IX20" t="s">
        <v>336</v>
      </c>
      <c r="IY20" t="s">
        <v>336</v>
      </c>
      <c r="JB20" t="s">
        <v>336</v>
      </c>
      <c r="JC20" t="s">
        <v>336</v>
      </c>
      <c r="JD20" t="s">
        <v>336</v>
      </c>
      <c r="JE20" t="s">
        <v>336</v>
      </c>
      <c r="JF20" t="s">
        <v>336</v>
      </c>
      <c r="JG20" t="s">
        <v>336</v>
      </c>
      <c r="JH20" t="s">
        <v>336</v>
      </c>
      <c r="JI20" t="s">
        <v>336</v>
      </c>
      <c r="JJ20" t="s">
        <v>336</v>
      </c>
      <c r="JK20" t="s">
        <v>336</v>
      </c>
      <c r="JL20" t="s">
        <v>336</v>
      </c>
      <c r="JM20" t="s">
        <v>336</v>
      </c>
      <c r="JO20">
        <v>440</v>
      </c>
      <c r="JP20">
        <v>81</v>
      </c>
      <c r="JQ20">
        <v>124</v>
      </c>
      <c r="JR20">
        <v>0</v>
      </c>
      <c r="JS20">
        <v>96</v>
      </c>
      <c r="JT20" t="s">
        <v>336</v>
      </c>
      <c r="JX20" t="s">
        <v>336</v>
      </c>
      <c r="JY20" t="s">
        <v>336</v>
      </c>
      <c r="JZ20" t="s">
        <v>336</v>
      </c>
      <c r="KA20" t="s">
        <v>336</v>
      </c>
      <c r="KB20" t="s">
        <v>336</v>
      </c>
      <c r="KC20" t="s">
        <v>336</v>
      </c>
      <c r="KD20" t="s">
        <v>336</v>
      </c>
      <c r="KE20" t="s">
        <v>336</v>
      </c>
      <c r="KF20" t="s">
        <v>336</v>
      </c>
      <c r="KG20" t="s">
        <v>336</v>
      </c>
      <c r="KH20" t="s">
        <v>336</v>
      </c>
      <c r="KI20" t="s">
        <v>336</v>
      </c>
      <c r="KJ20" t="s">
        <v>336</v>
      </c>
      <c r="KK20" t="s">
        <v>336</v>
      </c>
      <c r="KS20" t="s">
        <v>336</v>
      </c>
      <c r="KT20" t="s">
        <v>336</v>
      </c>
      <c r="KU20" t="s">
        <v>336</v>
      </c>
      <c r="KV20" t="s">
        <v>336</v>
      </c>
      <c r="KW20" t="s">
        <v>336</v>
      </c>
      <c r="KX20" t="s">
        <v>336</v>
      </c>
      <c r="KY20" t="s">
        <v>335</v>
      </c>
      <c r="KZ20" t="s">
        <v>334</v>
      </c>
      <c r="LA20" t="s">
        <v>334</v>
      </c>
      <c r="LB20" t="s">
        <v>335</v>
      </c>
      <c r="LC20" t="s">
        <v>334</v>
      </c>
      <c r="LD20" t="s">
        <v>335</v>
      </c>
      <c r="LE20" t="s">
        <v>335</v>
      </c>
      <c r="LF20" t="s">
        <v>334</v>
      </c>
      <c r="LG20" t="s">
        <v>335</v>
      </c>
      <c r="LH20" t="s">
        <v>334</v>
      </c>
      <c r="LI20" t="s">
        <v>334</v>
      </c>
      <c r="LJ20" t="s">
        <v>335</v>
      </c>
      <c r="LK20" t="s">
        <v>345</v>
      </c>
      <c r="LL20" t="s">
        <v>336</v>
      </c>
      <c r="LM20">
        <v>4</v>
      </c>
      <c r="LN20" t="s">
        <v>342</v>
      </c>
    </row>
    <row r="21" spans="1:326" x14ac:dyDescent="0.3">
      <c r="A21">
        <v>20</v>
      </c>
      <c r="B21" t="s">
        <v>326</v>
      </c>
      <c r="C21" t="s">
        <v>327</v>
      </c>
      <c r="D21" s="1">
        <v>22457</v>
      </c>
      <c r="E21" t="s">
        <v>328</v>
      </c>
      <c r="G21">
        <v>61</v>
      </c>
      <c r="I21" s="1"/>
      <c r="J21" s="1">
        <v>45128</v>
      </c>
      <c r="L21" t="s">
        <v>329</v>
      </c>
      <c r="M21" t="s">
        <v>330</v>
      </c>
      <c r="N21" t="s">
        <v>331</v>
      </c>
      <c r="O21" t="s">
        <v>362</v>
      </c>
      <c r="P21" t="s">
        <v>363</v>
      </c>
      <c r="Q21" t="s">
        <v>335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334</v>
      </c>
      <c r="X21" t="s">
        <v>335</v>
      </c>
      <c r="Y21" t="s">
        <v>334</v>
      </c>
      <c r="Z21" t="s">
        <v>335</v>
      </c>
      <c r="AA21" t="s">
        <v>335</v>
      </c>
      <c r="AB21" t="s">
        <v>335</v>
      </c>
      <c r="AC21" t="s">
        <v>335</v>
      </c>
      <c r="AD21" t="s">
        <v>335</v>
      </c>
      <c r="AE21" t="s">
        <v>335</v>
      </c>
      <c r="AF21" t="s">
        <v>335</v>
      </c>
      <c r="AG21" t="s">
        <v>334</v>
      </c>
      <c r="AH21" t="s">
        <v>525</v>
      </c>
      <c r="AI21" t="s">
        <v>335</v>
      </c>
      <c r="AJ21" t="s">
        <v>335</v>
      </c>
      <c r="AK21" t="s">
        <v>335</v>
      </c>
      <c r="AL21" t="s">
        <v>335</v>
      </c>
      <c r="AM21" t="s">
        <v>335</v>
      </c>
      <c r="AN21" t="s">
        <v>335</v>
      </c>
      <c r="AO21" t="s">
        <v>334</v>
      </c>
      <c r="AP21" t="s">
        <v>335</v>
      </c>
      <c r="AQ21" t="s">
        <v>335</v>
      </c>
      <c r="AR21" t="s">
        <v>335</v>
      </c>
      <c r="AS21" t="s">
        <v>334</v>
      </c>
      <c r="AT21" t="s">
        <v>335</v>
      </c>
      <c r="AU21" t="s">
        <v>334</v>
      </c>
      <c r="AV21" t="s">
        <v>335</v>
      </c>
      <c r="AW21">
        <v>38</v>
      </c>
      <c r="AX21">
        <v>38</v>
      </c>
      <c r="BA21">
        <v>26288</v>
      </c>
      <c r="BC21" t="s">
        <v>334</v>
      </c>
      <c r="BD21" t="s">
        <v>335</v>
      </c>
      <c r="BE21" t="s">
        <v>335</v>
      </c>
      <c r="BF21" t="s">
        <v>335</v>
      </c>
      <c r="BG21" t="s">
        <v>335</v>
      </c>
      <c r="BH21" t="s">
        <v>335</v>
      </c>
      <c r="BI21" t="s">
        <v>335</v>
      </c>
      <c r="BJ21" t="s">
        <v>335</v>
      </c>
      <c r="BK21" t="s">
        <v>335</v>
      </c>
      <c r="BL21" t="s">
        <v>335</v>
      </c>
      <c r="BM21" t="s">
        <v>335</v>
      </c>
      <c r="BN21" t="s">
        <v>335</v>
      </c>
      <c r="BO21" t="s">
        <v>335</v>
      </c>
      <c r="BP21" t="s">
        <v>335</v>
      </c>
      <c r="BQ21" t="s">
        <v>335</v>
      </c>
      <c r="BR21" t="s">
        <v>335</v>
      </c>
      <c r="BS21" t="s">
        <v>335</v>
      </c>
      <c r="BT21" t="s">
        <v>335</v>
      </c>
      <c r="BU21" t="s">
        <v>335</v>
      </c>
      <c r="BV21" t="s">
        <v>334</v>
      </c>
      <c r="BW21" t="s">
        <v>335</v>
      </c>
      <c r="BX21" t="s">
        <v>335</v>
      </c>
      <c r="BY21" t="s">
        <v>335</v>
      </c>
      <c r="BZ21" t="s">
        <v>335</v>
      </c>
      <c r="CA21" t="s">
        <v>335</v>
      </c>
      <c r="CB21" t="s">
        <v>334</v>
      </c>
      <c r="CC21" t="s">
        <v>335</v>
      </c>
      <c r="CD21" t="s">
        <v>335</v>
      </c>
      <c r="CE21" t="s">
        <v>335</v>
      </c>
      <c r="CF21" t="s">
        <v>335</v>
      </c>
      <c r="CG21" t="s">
        <v>335</v>
      </c>
      <c r="CH21" t="s">
        <v>335</v>
      </c>
      <c r="CI21" t="s">
        <v>335</v>
      </c>
      <c r="CJ21" t="s">
        <v>335</v>
      </c>
      <c r="CK21" t="s">
        <v>335</v>
      </c>
      <c r="CL21" t="s">
        <v>335</v>
      </c>
      <c r="CM21" t="s">
        <v>334</v>
      </c>
      <c r="CN21" t="s">
        <v>335</v>
      </c>
      <c r="CO21" t="s">
        <v>335</v>
      </c>
      <c r="CP21" t="s">
        <v>335</v>
      </c>
      <c r="CQ21" t="s">
        <v>335</v>
      </c>
      <c r="CR21" t="s">
        <v>335</v>
      </c>
      <c r="CS21" t="s">
        <v>335</v>
      </c>
      <c r="CT21" t="s">
        <v>337</v>
      </c>
      <c r="CU21" t="s">
        <v>336</v>
      </c>
      <c r="CW21" t="s">
        <v>330</v>
      </c>
      <c r="CX21" t="s">
        <v>338</v>
      </c>
      <c r="CY21">
        <v>320</v>
      </c>
      <c r="CZ21" t="s">
        <v>330</v>
      </c>
      <c r="DA21" t="s">
        <v>339</v>
      </c>
      <c r="DB21">
        <v>5</v>
      </c>
      <c r="DC21" t="s">
        <v>337</v>
      </c>
      <c r="DD21" t="s">
        <v>336</v>
      </c>
      <c r="DF21" t="s">
        <v>337</v>
      </c>
      <c r="DG21" t="s">
        <v>336</v>
      </c>
      <c r="DI21" t="s">
        <v>330</v>
      </c>
      <c r="DJ21" t="s">
        <v>410</v>
      </c>
      <c r="DK21">
        <v>10</v>
      </c>
      <c r="DL21" t="s">
        <v>335</v>
      </c>
      <c r="DM21" t="s">
        <v>334</v>
      </c>
      <c r="DN21" t="s">
        <v>334</v>
      </c>
      <c r="DO21" t="s">
        <v>335</v>
      </c>
      <c r="DP21" t="s">
        <v>334</v>
      </c>
      <c r="DQ21" t="s">
        <v>335</v>
      </c>
      <c r="DR21" t="s">
        <v>334</v>
      </c>
      <c r="DS21" t="s">
        <v>335</v>
      </c>
      <c r="DT21" t="s">
        <v>334</v>
      </c>
      <c r="DU21" t="s">
        <v>335</v>
      </c>
      <c r="DV21" t="s">
        <v>334</v>
      </c>
      <c r="DW21" t="s">
        <v>335</v>
      </c>
      <c r="DX21" t="s">
        <v>335</v>
      </c>
      <c r="DY21" t="s">
        <v>334</v>
      </c>
      <c r="DZ21" t="s">
        <v>334</v>
      </c>
      <c r="EA21" t="s">
        <v>335</v>
      </c>
      <c r="EB21" t="s">
        <v>335</v>
      </c>
      <c r="EC21" t="s">
        <v>334</v>
      </c>
      <c r="ED21" t="s">
        <v>334</v>
      </c>
      <c r="EE21" t="s">
        <v>335</v>
      </c>
      <c r="EF21" t="s">
        <v>334</v>
      </c>
      <c r="EG21" t="s">
        <v>335</v>
      </c>
      <c r="EH21" t="s">
        <v>334</v>
      </c>
      <c r="EI21" t="s">
        <v>335</v>
      </c>
      <c r="EJ21" t="s">
        <v>334</v>
      </c>
      <c r="EK21" t="s">
        <v>335</v>
      </c>
      <c r="EL21" t="s">
        <v>335</v>
      </c>
      <c r="EM21" t="s">
        <v>334</v>
      </c>
      <c r="EN21" t="s">
        <v>334</v>
      </c>
      <c r="EO21" t="s">
        <v>335</v>
      </c>
      <c r="EP21" t="s">
        <v>334</v>
      </c>
      <c r="EQ21" t="s">
        <v>335</v>
      </c>
      <c r="ER21" t="s">
        <v>334</v>
      </c>
      <c r="ES21" t="s">
        <v>335</v>
      </c>
      <c r="ET21" t="s">
        <v>334</v>
      </c>
      <c r="EU21" t="s">
        <v>335</v>
      </c>
      <c r="EV21" t="s">
        <v>334</v>
      </c>
      <c r="EW21" t="s">
        <v>335</v>
      </c>
      <c r="EX21" t="s">
        <v>334</v>
      </c>
      <c r="EY21" t="s">
        <v>335</v>
      </c>
      <c r="EZ21" t="s">
        <v>334</v>
      </c>
      <c r="FA21" t="s">
        <v>335</v>
      </c>
      <c r="FB21" t="s">
        <v>341</v>
      </c>
      <c r="FC21">
        <v>75</v>
      </c>
      <c r="FE21" t="s">
        <v>336</v>
      </c>
      <c r="FF21" t="s">
        <v>336</v>
      </c>
      <c r="FG21" t="s">
        <v>342</v>
      </c>
      <c r="FH21" s="15">
        <v>45128</v>
      </c>
      <c r="FI21" t="s">
        <v>334</v>
      </c>
      <c r="FJ21" t="s">
        <v>335</v>
      </c>
      <c r="FK21" t="s">
        <v>335</v>
      </c>
      <c r="FL21" t="s">
        <v>365</v>
      </c>
      <c r="FM21" t="s">
        <v>344</v>
      </c>
      <c r="FN21">
        <v>96</v>
      </c>
      <c r="FO21">
        <v>145</v>
      </c>
      <c r="FP21">
        <v>80</v>
      </c>
      <c r="FR21">
        <v>26288</v>
      </c>
      <c r="FS21">
        <v>61</v>
      </c>
      <c r="FV21">
        <v>118</v>
      </c>
      <c r="FW21">
        <v>41</v>
      </c>
      <c r="FX21">
        <v>80</v>
      </c>
      <c r="FY21">
        <v>102</v>
      </c>
      <c r="FZ21">
        <v>43</v>
      </c>
      <c r="GA21">
        <v>48</v>
      </c>
      <c r="GB21">
        <v>56</v>
      </c>
      <c r="GC21">
        <v>122</v>
      </c>
      <c r="GD21">
        <v>2407</v>
      </c>
      <c r="GE21">
        <v>71</v>
      </c>
      <c r="GF21">
        <v>3418</v>
      </c>
      <c r="GG21">
        <v>186</v>
      </c>
      <c r="GH21">
        <v>63</v>
      </c>
      <c r="GJ21">
        <v>31</v>
      </c>
      <c r="GK21">
        <v>31</v>
      </c>
      <c r="GL21">
        <v>139</v>
      </c>
      <c r="GM21">
        <v>47</v>
      </c>
      <c r="GN21" t="s">
        <v>335</v>
      </c>
      <c r="GO21" t="s">
        <v>335</v>
      </c>
      <c r="GP21" t="s">
        <v>335</v>
      </c>
      <c r="GQ21" t="s">
        <v>335</v>
      </c>
      <c r="GR21" t="s">
        <v>334</v>
      </c>
      <c r="GS21" t="s">
        <v>335</v>
      </c>
      <c r="GT21" t="s">
        <v>335</v>
      </c>
      <c r="GU21" t="s">
        <v>335</v>
      </c>
      <c r="GV21" t="s">
        <v>335</v>
      </c>
      <c r="GW21" t="s">
        <v>335</v>
      </c>
      <c r="GX21" t="s">
        <v>335</v>
      </c>
      <c r="GY21" t="s">
        <v>335</v>
      </c>
      <c r="GZ21" t="s">
        <v>334</v>
      </c>
      <c r="HA21" t="s">
        <v>335</v>
      </c>
      <c r="HB21" t="s">
        <v>334</v>
      </c>
      <c r="HC21" t="s">
        <v>335</v>
      </c>
      <c r="HD21" t="s">
        <v>335</v>
      </c>
      <c r="HE21" t="s">
        <v>335</v>
      </c>
      <c r="HF21" t="s">
        <v>334</v>
      </c>
      <c r="HG21" t="s">
        <v>334</v>
      </c>
      <c r="HH21" t="s">
        <v>335</v>
      </c>
      <c r="HI21" t="s">
        <v>335</v>
      </c>
      <c r="HJ21" t="s">
        <v>335</v>
      </c>
      <c r="HK21" t="s">
        <v>336</v>
      </c>
      <c r="HL21" t="s">
        <v>335</v>
      </c>
      <c r="HM21" t="s">
        <v>334</v>
      </c>
      <c r="HN21" t="s">
        <v>334</v>
      </c>
      <c r="HO21" t="s">
        <v>335</v>
      </c>
      <c r="HP21" t="s">
        <v>335</v>
      </c>
      <c r="HQ21" t="s">
        <v>335</v>
      </c>
      <c r="HR21" t="s">
        <v>335</v>
      </c>
      <c r="HS21" t="s">
        <v>335</v>
      </c>
      <c r="HT21" t="s">
        <v>335</v>
      </c>
      <c r="HU21" t="s">
        <v>334</v>
      </c>
      <c r="HV21" t="s">
        <v>334</v>
      </c>
      <c r="HW21" t="s">
        <v>335</v>
      </c>
      <c r="HX21" t="s">
        <v>335</v>
      </c>
      <c r="HY21" t="s">
        <v>337</v>
      </c>
      <c r="HZ21" t="s">
        <v>337</v>
      </c>
      <c r="IA21">
        <v>36</v>
      </c>
      <c r="IB21">
        <v>77</v>
      </c>
      <c r="IC21">
        <v>16</v>
      </c>
      <c r="ID21" t="s">
        <v>345</v>
      </c>
      <c r="IF21" t="s">
        <v>346</v>
      </c>
      <c r="IQ21" t="s">
        <v>336</v>
      </c>
      <c r="IR21" t="s">
        <v>336</v>
      </c>
      <c r="IS21" t="s">
        <v>336</v>
      </c>
      <c r="IT21" t="s">
        <v>336</v>
      </c>
      <c r="IU21" t="s">
        <v>336</v>
      </c>
      <c r="IV21" t="s">
        <v>336</v>
      </c>
      <c r="IW21" t="s">
        <v>336</v>
      </c>
      <c r="IX21" t="s">
        <v>336</v>
      </c>
      <c r="IY21" t="s">
        <v>336</v>
      </c>
      <c r="JB21" t="s">
        <v>336</v>
      </c>
      <c r="JC21" t="s">
        <v>336</v>
      </c>
      <c r="JD21" t="s">
        <v>336</v>
      </c>
      <c r="JE21" t="s">
        <v>336</v>
      </c>
      <c r="JF21" t="s">
        <v>336</v>
      </c>
      <c r="JG21" t="s">
        <v>336</v>
      </c>
      <c r="JH21" t="s">
        <v>336</v>
      </c>
      <c r="JI21" t="s">
        <v>336</v>
      </c>
      <c r="JJ21" t="s">
        <v>336</v>
      </c>
      <c r="JK21" t="s">
        <v>336</v>
      </c>
      <c r="JL21" t="s">
        <v>336</v>
      </c>
      <c r="JM21" t="s">
        <v>336</v>
      </c>
      <c r="JN21">
        <v>9</v>
      </c>
      <c r="JO21">
        <v>343</v>
      </c>
      <c r="JQ21">
        <v>81</v>
      </c>
      <c r="JR21">
        <v>4</v>
      </c>
      <c r="JS21">
        <v>98</v>
      </c>
      <c r="JT21" t="s">
        <v>337</v>
      </c>
      <c r="JU21">
        <v>12</v>
      </c>
      <c r="JX21" t="s">
        <v>347</v>
      </c>
      <c r="JY21" t="s">
        <v>411</v>
      </c>
      <c r="JZ21" t="s">
        <v>349</v>
      </c>
      <c r="KA21" t="s">
        <v>368</v>
      </c>
      <c r="KB21" t="s">
        <v>358</v>
      </c>
      <c r="KC21" t="s">
        <v>400</v>
      </c>
      <c r="KD21" t="s">
        <v>371</v>
      </c>
      <c r="KE21" t="s">
        <v>354</v>
      </c>
      <c r="KF21" t="s">
        <v>371</v>
      </c>
      <c r="KG21" t="s">
        <v>355</v>
      </c>
      <c r="KH21" t="s">
        <v>412</v>
      </c>
      <c r="KI21" t="s">
        <v>399</v>
      </c>
      <c r="KJ21" t="s">
        <v>371</v>
      </c>
      <c r="KK21" t="s">
        <v>353</v>
      </c>
      <c r="KL21">
        <v>13</v>
      </c>
      <c r="KM21">
        <v>3</v>
      </c>
      <c r="KN21">
        <v>11</v>
      </c>
      <c r="KO21">
        <v>3</v>
      </c>
      <c r="KP21">
        <v>96</v>
      </c>
      <c r="KQ21">
        <v>95</v>
      </c>
      <c r="KR21">
        <v>8</v>
      </c>
      <c r="KS21" t="s">
        <v>337</v>
      </c>
      <c r="KT21" t="s">
        <v>337</v>
      </c>
      <c r="KU21" t="s">
        <v>337</v>
      </c>
      <c r="KV21" t="s">
        <v>337</v>
      </c>
      <c r="KW21" t="s">
        <v>337</v>
      </c>
      <c r="KX21" t="s">
        <v>337</v>
      </c>
      <c r="KY21" t="s">
        <v>334</v>
      </c>
      <c r="KZ21" t="s">
        <v>335</v>
      </c>
      <c r="LA21" t="s">
        <v>334</v>
      </c>
      <c r="LB21" t="s">
        <v>335</v>
      </c>
      <c r="LC21" t="s">
        <v>335</v>
      </c>
      <c r="LD21" t="s">
        <v>334</v>
      </c>
      <c r="LE21" t="s">
        <v>335</v>
      </c>
      <c r="LF21" t="s">
        <v>334</v>
      </c>
      <c r="LG21" t="s">
        <v>334</v>
      </c>
      <c r="LH21" t="s">
        <v>335</v>
      </c>
      <c r="LI21" t="s">
        <v>335</v>
      </c>
      <c r="LJ21" t="s">
        <v>334</v>
      </c>
      <c r="LK21" t="s">
        <v>359</v>
      </c>
      <c r="LL21" t="s">
        <v>336</v>
      </c>
      <c r="LM21">
        <v>4</v>
      </c>
      <c r="LN21" t="s">
        <v>364</v>
      </c>
    </row>
    <row r="22" spans="1:326" x14ac:dyDescent="0.3">
      <c r="A22">
        <v>21</v>
      </c>
      <c r="B22" t="s">
        <v>326</v>
      </c>
      <c r="C22" t="s">
        <v>376</v>
      </c>
      <c r="D22" s="1">
        <v>26626</v>
      </c>
      <c r="E22" t="s">
        <v>328</v>
      </c>
      <c r="F22">
        <v>176</v>
      </c>
      <c r="G22">
        <v>108</v>
      </c>
      <c r="H22">
        <v>3486570247933884</v>
      </c>
      <c r="I22" s="1">
        <v>45096</v>
      </c>
      <c r="J22" s="1">
        <v>45102</v>
      </c>
      <c r="K22">
        <v>6</v>
      </c>
      <c r="L22" t="s">
        <v>329</v>
      </c>
      <c r="M22" t="s">
        <v>337</v>
      </c>
      <c r="N22" t="s">
        <v>361</v>
      </c>
      <c r="O22" t="s">
        <v>387</v>
      </c>
      <c r="P22" t="s">
        <v>363</v>
      </c>
      <c r="Q22" t="s">
        <v>334</v>
      </c>
      <c r="R22" t="s">
        <v>335</v>
      </c>
      <c r="S22" t="s">
        <v>335</v>
      </c>
      <c r="T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335</v>
      </c>
      <c r="AE22" t="s">
        <v>335</v>
      </c>
      <c r="AF22" t="s">
        <v>335</v>
      </c>
      <c r="AG22" t="s">
        <v>335</v>
      </c>
      <c r="AH22" t="s">
        <v>336</v>
      </c>
      <c r="AI22" t="s">
        <v>334</v>
      </c>
      <c r="AJ22" t="s">
        <v>335</v>
      </c>
      <c r="AK22" t="s">
        <v>335</v>
      </c>
      <c r="AL22" t="s">
        <v>335</v>
      </c>
      <c r="AM22" t="s">
        <v>335</v>
      </c>
      <c r="AN22" t="s">
        <v>335</v>
      </c>
      <c r="AO22" t="s">
        <v>335</v>
      </c>
      <c r="AP22" t="s">
        <v>335</v>
      </c>
      <c r="AQ22" t="s">
        <v>335</v>
      </c>
      <c r="AR22" t="s">
        <v>335</v>
      </c>
      <c r="AS22" t="s">
        <v>335</v>
      </c>
      <c r="AT22" t="s">
        <v>335</v>
      </c>
      <c r="AU22" t="s">
        <v>335</v>
      </c>
      <c r="AV22" t="s">
        <v>335</v>
      </c>
      <c r="AW22">
        <v>35</v>
      </c>
      <c r="BC22" t="s">
        <v>335</v>
      </c>
      <c r="BD22" t="s">
        <v>335</v>
      </c>
      <c r="BE22" t="s">
        <v>335</v>
      </c>
      <c r="BF22" t="s">
        <v>335</v>
      </c>
      <c r="BG22" t="s">
        <v>335</v>
      </c>
      <c r="BH22" t="s">
        <v>335</v>
      </c>
      <c r="BI22" t="s">
        <v>335</v>
      </c>
      <c r="BJ22" t="s">
        <v>335</v>
      </c>
      <c r="BK22" t="s">
        <v>335</v>
      </c>
      <c r="BL22" t="s">
        <v>334</v>
      </c>
      <c r="BM22" t="s">
        <v>335</v>
      </c>
      <c r="BN22" t="s">
        <v>335</v>
      </c>
      <c r="BO22" t="s">
        <v>335</v>
      </c>
      <c r="BP22" t="s">
        <v>335</v>
      </c>
      <c r="BQ22" t="s">
        <v>335</v>
      </c>
      <c r="BR22" t="s">
        <v>335</v>
      </c>
      <c r="BS22" t="s">
        <v>335</v>
      </c>
      <c r="BT22" t="s">
        <v>334</v>
      </c>
      <c r="BU22" t="s">
        <v>334</v>
      </c>
      <c r="BV22" t="s">
        <v>334</v>
      </c>
      <c r="BW22" t="s">
        <v>335</v>
      </c>
      <c r="BX22" t="s">
        <v>334</v>
      </c>
      <c r="BY22" t="s">
        <v>335</v>
      </c>
      <c r="BZ22" t="s">
        <v>335</v>
      </c>
      <c r="CA22" t="s">
        <v>335</v>
      </c>
      <c r="CB22" t="s">
        <v>334</v>
      </c>
      <c r="CC22" t="s">
        <v>335</v>
      </c>
      <c r="CD22" t="s">
        <v>334</v>
      </c>
      <c r="CE22" t="s">
        <v>335</v>
      </c>
      <c r="CF22" t="s">
        <v>334</v>
      </c>
      <c r="CG22" t="s">
        <v>335</v>
      </c>
      <c r="CH22" t="s">
        <v>335</v>
      </c>
      <c r="CI22" t="s">
        <v>335</v>
      </c>
      <c r="CJ22" t="s">
        <v>335</v>
      </c>
      <c r="CK22" t="s">
        <v>335</v>
      </c>
      <c r="CL22" t="s">
        <v>335</v>
      </c>
      <c r="CM22" t="s">
        <v>335</v>
      </c>
      <c r="CN22" t="s">
        <v>334</v>
      </c>
      <c r="CO22" t="s">
        <v>335</v>
      </c>
      <c r="CP22" t="s">
        <v>335</v>
      </c>
      <c r="CQ22" t="s">
        <v>335</v>
      </c>
      <c r="CR22" t="s">
        <v>334</v>
      </c>
      <c r="CS22" t="s">
        <v>335</v>
      </c>
      <c r="CT22" t="s">
        <v>337</v>
      </c>
      <c r="CU22" t="s">
        <v>336</v>
      </c>
      <c r="CW22" t="s">
        <v>337</v>
      </c>
      <c r="CX22" t="s">
        <v>336</v>
      </c>
      <c r="CZ22" t="s">
        <v>330</v>
      </c>
      <c r="DA22" t="s">
        <v>383</v>
      </c>
      <c r="DB22">
        <v>25</v>
      </c>
      <c r="DC22" t="s">
        <v>330</v>
      </c>
      <c r="DD22" t="s">
        <v>336</v>
      </c>
      <c r="DE22">
        <v>100</v>
      </c>
      <c r="DF22" t="s">
        <v>330</v>
      </c>
      <c r="DG22" t="s">
        <v>384</v>
      </c>
      <c r="DH22">
        <v>50</v>
      </c>
      <c r="DI22" t="s">
        <v>330</v>
      </c>
      <c r="DJ22" t="s">
        <v>413</v>
      </c>
      <c r="DK22">
        <v>10</v>
      </c>
      <c r="DL22" t="s">
        <v>335</v>
      </c>
      <c r="DM22" t="s">
        <v>334</v>
      </c>
      <c r="DN22" t="s">
        <v>334</v>
      </c>
      <c r="DO22" t="s">
        <v>335</v>
      </c>
      <c r="DP22" t="s">
        <v>334</v>
      </c>
      <c r="DQ22" t="s">
        <v>335</v>
      </c>
      <c r="DR22" t="s">
        <v>334</v>
      </c>
      <c r="DS22" t="s">
        <v>335</v>
      </c>
      <c r="DT22" t="s">
        <v>334</v>
      </c>
      <c r="DU22" t="s">
        <v>335</v>
      </c>
      <c r="DV22" t="s">
        <v>334</v>
      </c>
      <c r="DW22" t="s">
        <v>335</v>
      </c>
      <c r="DX22" t="s">
        <v>335</v>
      </c>
      <c r="DY22" t="s">
        <v>334</v>
      </c>
      <c r="DZ22" t="s">
        <v>334</v>
      </c>
      <c r="EA22" t="s">
        <v>335</v>
      </c>
      <c r="EB22" t="s">
        <v>335</v>
      </c>
      <c r="EC22" t="s">
        <v>334</v>
      </c>
      <c r="ED22" t="s">
        <v>334</v>
      </c>
      <c r="EE22" t="s">
        <v>335</v>
      </c>
      <c r="EF22" t="s">
        <v>334</v>
      </c>
      <c r="EG22" t="s">
        <v>335</v>
      </c>
      <c r="EH22" t="s">
        <v>334</v>
      </c>
      <c r="EI22" t="s">
        <v>335</v>
      </c>
      <c r="EJ22" t="s">
        <v>334</v>
      </c>
      <c r="EK22" t="s">
        <v>335</v>
      </c>
      <c r="EL22" t="s">
        <v>334</v>
      </c>
      <c r="EM22" t="s">
        <v>335</v>
      </c>
      <c r="EN22" t="s">
        <v>334</v>
      </c>
      <c r="EO22" t="s">
        <v>335</v>
      </c>
      <c r="EP22" t="s">
        <v>335</v>
      </c>
      <c r="EQ22" t="s">
        <v>334</v>
      </c>
      <c r="ER22" t="s">
        <v>334</v>
      </c>
      <c r="ES22" t="s">
        <v>335</v>
      </c>
      <c r="ET22" t="s">
        <v>334</v>
      </c>
      <c r="EU22" t="s">
        <v>335</v>
      </c>
      <c r="EV22" t="s">
        <v>334</v>
      </c>
      <c r="EW22" t="s">
        <v>335</v>
      </c>
      <c r="EX22" t="s">
        <v>335</v>
      </c>
      <c r="EY22" t="s">
        <v>334</v>
      </c>
      <c r="EZ22" t="s">
        <v>334</v>
      </c>
      <c r="FA22" t="s">
        <v>335</v>
      </c>
      <c r="FB22" t="s">
        <v>379</v>
      </c>
      <c r="FC22">
        <v>50</v>
      </c>
      <c r="FE22" t="s">
        <v>336</v>
      </c>
      <c r="FF22" t="s">
        <v>336</v>
      </c>
      <c r="FG22" t="s">
        <v>342</v>
      </c>
      <c r="FH22" s="15">
        <v>45110</v>
      </c>
      <c r="FI22" t="s">
        <v>335</v>
      </c>
      <c r="FJ22" t="s">
        <v>334</v>
      </c>
      <c r="FK22" t="s">
        <v>335</v>
      </c>
      <c r="FL22" t="s">
        <v>343</v>
      </c>
      <c r="FM22" t="s">
        <v>344</v>
      </c>
      <c r="FN22">
        <v>86</v>
      </c>
      <c r="FO22">
        <v>112</v>
      </c>
      <c r="FP22">
        <v>71</v>
      </c>
      <c r="FS22">
        <v>108</v>
      </c>
      <c r="FT22">
        <v>3486570247933884</v>
      </c>
      <c r="FU22">
        <v>122</v>
      </c>
      <c r="FV22">
        <v>155</v>
      </c>
      <c r="FX22">
        <v>91</v>
      </c>
      <c r="FY22">
        <v>152</v>
      </c>
      <c r="FZ22">
        <v>37</v>
      </c>
      <c r="GA22">
        <v>100</v>
      </c>
      <c r="GB22">
        <v>153</v>
      </c>
      <c r="GC22">
        <v>67</v>
      </c>
      <c r="GD22">
        <v>64</v>
      </c>
      <c r="GJ22">
        <v>53</v>
      </c>
      <c r="GK22">
        <v>50</v>
      </c>
      <c r="GL22">
        <v>142</v>
      </c>
      <c r="GM22">
        <v>53</v>
      </c>
      <c r="GN22" t="s">
        <v>334</v>
      </c>
      <c r="GO22" t="s">
        <v>335</v>
      </c>
      <c r="GP22" t="s">
        <v>335</v>
      </c>
      <c r="GQ22" t="s">
        <v>335</v>
      </c>
      <c r="GR22" t="s">
        <v>335</v>
      </c>
      <c r="GS22" t="s">
        <v>335</v>
      </c>
      <c r="GT22" t="s">
        <v>335</v>
      </c>
      <c r="GU22" t="s">
        <v>335</v>
      </c>
      <c r="GV22" t="s">
        <v>335</v>
      </c>
      <c r="GW22" t="s">
        <v>335</v>
      </c>
      <c r="GX22" t="s">
        <v>335</v>
      </c>
      <c r="GY22" t="s">
        <v>335</v>
      </c>
      <c r="GZ22" t="s">
        <v>335</v>
      </c>
      <c r="HA22" t="s">
        <v>335</v>
      </c>
      <c r="HB22" t="s">
        <v>335</v>
      </c>
      <c r="HC22" t="s">
        <v>335</v>
      </c>
      <c r="HD22" t="s">
        <v>335</v>
      </c>
      <c r="HE22" t="s">
        <v>335</v>
      </c>
      <c r="HF22" t="s">
        <v>335</v>
      </c>
      <c r="HG22" t="s">
        <v>335</v>
      </c>
      <c r="HH22" t="s">
        <v>335</v>
      </c>
      <c r="HI22" t="s">
        <v>335</v>
      </c>
      <c r="HJ22" t="s">
        <v>335</v>
      </c>
      <c r="HK22" t="s">
        <v>336</v>
      </c>
      <c r="HL22" t="s">
        <v>334</v>
      </c>
      <c r="HM22" t="s">
        <v>335</v>
      </c>
      <c r="HN22" t="s">
        <v>334</v>
      </c>
      <c r="HO22" t="s">
        <v>335</v>
      </c>
      <c r="HP22" t="s">
        <v>335</v>
      </c>
      <c r="HQ22" t="s">
        <v>335</v>
      </c>
      <c r="HR22" t="s">
        <v>335</v>
      </c>
      <c r="HS22" t="s">
        <v>335</v>
      </c>
      <c r="HT22" t="s">
        <v>334</v>
      </c>
      <c r="HU22" t="s">
        <v>334</v>
      </c>
      <c r="HV22" t="s">
        <v>334</v>
      </c>
      <c r="HW22" t="s">
        <v>335</v>
      </c>
      <c r="HX22" t="s">
        <v>335</v>
      </c>
      <c r="HY22" t="s">
        <v>337</v>
      </c>
      <c r="HZ22" t="s">
        <v>337</v>
      </c>
      <c r="IA22">
        <v>34</v>
      </c>
      <c r="IB22">
        <v>64</v>
      </c>
      <c r="IC22">
        <v>9</v>
      </c>
      <c r="ID22" t="s">
        <v>345</v>
      </c>
      <c r="IE22">
        <v>30</v>
      </c>
      <c r="IF22" t="s">
        <v>346</v>
      </c>
      <c r="IG22">
        <v>185</v>
      </c>
      <c r="IH22">
        <v>84</v>
      </c>
      <c r="II22">
        <v>103</v>
      </c>
      <c r="IJ22">
        <v>95</v>
      </c>
      <c r="IL22">
        <v>122</v>
      </c>
      <c r="IM22">
        <v>121</v>
      </c>
      <c r="IN22">
        <v>29</v>
      </c>
      <c r="IP22">
        <v>113</v>
      </c>
      <c r="IQ22" t="s">
        <v>337</v>
      </c>
      <c r="IR22" t="s">
        <v>337</v>
      </c>
      <c r="IS22" t="s">
        <v>337</v>
      </c>
      <c r="IT22" t="s">
        <v>337</v>
      </c>
      <c r="IU22" t="s">
        <v>330</v>
      </c>
      <c r="IV22" t="s">
        <v>337</v>
      </c>
      <c r="IW22" t="s">
        <v>337</v>
      </c>
      <c r="IX22" t="s">
        <v>337</v>
      </c>
      <c r="IY22" t="s">
        <v>330</v>
      </c>
      <c r="JB22" t="s">
        <v>336</v>
      </c>
      <c r="JC22" t="s">
        <v>336</v>
      </c>
      <c r="JD22" t="s">
        <v>336</v>
      </c>
      <c r="JE22" t="s">
        <v>336</v>
      </c>
      <c r="JF22" t="s">
        <v>336</v>
      </c>
      <c r="JG22" t="s">
        <v>336</v>
      </c>
      <c r="JH22" t="s">
        <v>336</v>
      </c>
      <c r="JI22" t="s">
        <v>336</v>
      </c>
      <c r="JJ22" t="s">
        <v>336</v>
      </c>
      <c r="JK22" t="s">
        <v>336</v>
      </c>
      <c r="JL22" t="s">
        <v>336</v>
      </c>
      <c r="JM22" t="s">
        <v>336</v>
      </c>
      <c r="JO22">
        <v>440</v>
      </c>
      <c r="JP22">
        <v>75</v>
      </c>
      <c r="JQ22">
        <v>103</v>
      </c>
      <c r="JR22">
        <v>0</v>
      </c>
      <c r="JS22">
        <v>93</v>
      </c>
      <c r="JT22" t="s">
        <v>337</v>
      </c>
      <c r="JX22" t="s">
        <v>336</v>
      </c>
      <c r="JY22" t="s">
        <v>336</v>
      </c>
      <c r="JZ22" t="s">
        <v>336</v>
      </c>
      <c r="KA22" t="s">
        <v>336</v>
      </c>
      <c r="KB22" t="s">
        <v>336</v>
      </c>
      <c r="KC22" t="s">
        <v>336</v>
      </c>
      <c r="KD22" t="s">
        <v>336</v>
      </c>
      <c r="KE22" t="s">
        <v>336</v>
      </c>
      <c r="KF22" t="s">
        <v>336</v>
      </c>
      <c r="KG22" t="s">
        <v>336</v>
      </c>
      <c r="KH22" t="s">
        <v>336</v>
      </c>
      <c r="KI22" t="s">
        <v>336</v>
      </c>
      <c r="KJ22" t="s">
        <v>336</v>
      </c>
      <c r="KK22" t="s">
        <v>336</v>
      </c>
      <c r="KR22">
        <v>8</v>
      </c>
      <c r="KS22" t="s">
        <v>337</v>
      </c>
      <c r="KT22" t="s">
        <v>337</v>
      </c>
      <c r="KU22" t="s">
        <v>337</v>
      </c>
      <c r="KV22" t="s">
        <v>337</v>
      </c>
      <c r="KW22" t="s">
        <v>330</v>
      </c>
      <c r="KX22" t="s">
        <v>337</v>
      </c>
      <c r="KY22" t="s">
        <v>335</v>
      </c>
      <c r="KZ22" t="s">
        <v>334</v>
      </c>
      <c r="LA22" t="s">
        <v>334</v>
      </c>
      <c r="LB22" t="s">
        <v>335</v>
      </c>
      <c r="LC22" t="s">
        <v>334</v>
      </c>
      <c r="LD22" t="s">
        <v>335</v>
      </c>
      <c r="LE22" t="s">
        <v>335</v>
      </c>
      <c r="LF22" t="s">
        <v>334</v>
      </c>
      <c r="LG22" t="s">
        <v>334</v>
      </c>
      <c r="LH22" t="s">
        <v>335</v>
      </c>
      <c r="LI22" t="s">
        <v>334</v>
      </c>
      <c r="LJ22" t="s">
        <v>335</v>
      </c>
      <c r="LK22" t="s">
        <v>359</v>
      </c>
      <c r="LL22" t="s">
        <v>336</v>
      </c>
      <c r="LM22">
        <v>4</v>
      </c>
      <c r="LN22" t="s">
        <v>342</v>
      </c>
    </row>
    <row r="23" spans="1:326" x14ac:dyDescent="0.3">
      <c r="A23">
        <v>22</v>
      </c>
      <c r="B23" t="s">
        <v>326</v>
      </c>
      <c r="C23" t="s">
        <v>327</v>
      </c>
      <c r="D23" s="1">
        <v>25076</v>
      </c>
      <c r="E23" t="s">
        <v>328</v>
      </c>
      <c r="F23">
        <v>185</v>
      </c>
      <c r="G23">
        <v>105</v>
      </c>
      <c r="H23">
        <v>3067932797662527</v>
      </c>
      <c r="I23" s="1">
        <v>45118</v>
      </c>
      <c r="J23" s="1">
        <v>45135</v>
      </c>
      <c r="K23">
        <v>17</v>
      </c>
      <c r="L23" t="s">
        <v>329</v>
      </c>
      <c r="M23" t="s">
        <v>337</v>
      </c>
      <c r="N23" t="s">
        <v>331</v>
      </c>
      <c r="O23" t="s">
        <v>362</v>
      </c>
      <c r="P23" t="s">
        <v>363</v>
      </c>
      <c r="Q23" t="s">
        <v>334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335</v>
      </c>
      <c r="AE23" t="s">
        <v>335</v>
      </c>
      <c r="AF23" t="s">
        <v>335</v>
      </c>
      <c r="AG23" t="s">
        <v>335</v>
      </c>
      <c r="AH23" t="s">
        <v>336</v>
      </c>
      <c r="AI23" t="s">
        <v>334</v>
      </c>
      <c r="AJ23" t="s">
        <v>334</v>
      </c>
      <c r="AK23" t="s">
        <v>335</v>
      </c>
      <c r="AL23" t="s">
        <v>335</v>
      </c>
      <c r="AM23" t="s">
        <v>335</v>
      </c>
      <c r="AN23" t="s">
        <v>335</v>
      </c>
      <c r="AO23" t="s">
        <v>335</v>
      </c>
      <c r="AP23" t="s">
        <v>335</v>
      </c>
      <c r="AQ23" t="s">
        <v>334</v>
      </c>
      <c r="AR23" t="s">
        <v>335</v>
      </c>
      <c r="AS23" t="s">
        <v>335</v>
      </c>
      <c r="AT23" t="s">
        <v>335</v>
      </c>
      <c r="AU23" t="s">
        <v>335</v>
      </c>
      <c r="AV23" t="s">
        <v>335</v>
      </c>
      <c r="AW23">
        <v>15</v>
      </c>
      <c r="AX23">
        <v>21</v>
      </c>
      <c r="BA23">
        <v>1236</v>
      </c>
      <c r="BB23">
        <v>452</v>
      </c>
      <c r="BC23" t="s">
        <v>335</v>
      </c>
      <c r="BD23" t="s">
        <v>334</v>
      </c>
      <c r="BE23" t="s">
        <v>335</v>
      </c>
      <c r="BF23" t="s">
        <v>335</v>
      </c>
      <c r="BG23" t="s">
        <v>335</v>
      </c>
      <c r="BH23" t="s">
        <v>335</v>
      </c>
      <c r="BI23" t="s">
        <v>335</v>
      </c>
      <c r="BJ23" t="s">
        <v>335</v>
      </c>
      <c r="BK23" t="s">
        <v>335</v>
      </c>
      <c r="BL23" t="s">
        <v>334</v>
      </c>
      <c r="BM23" t="s">
        <v>335</v>
      </c>
      <c r="BN23" t="s">
        <v>335</v>
      </c>
      <c r="BO23" t="s">
        <v>335</v>
      </c>
      <c r="BP23" t="s">
        <v>335</v>
      </c>
      <c r="BQ23" t="s">
        <v>335</v>
      </c>
      <c r="BR23" t="s">
        <v>335</v>
      </c>
      <c r="BS23" t="s">
        <v>335</v>
      </c>
      <c r="BT23" t="s">
        <v>335</v>
      </c>
      <c r="BU23" t="s">
        <v>335</v>
      </c>
      <c r="BV23" t="s">
        <v>335</v>
      </c>
      <c r="BW23" t="s">
        <v>335</v>
      </c>
      <c r="BX23" t="s">
        <v>335</v>
      </c>
      <c r="BY23" t="s">
        <v>335</v>
      </c>
      <c r="BZ23" t="s">
        <v>335</v>
      </c>
      <c r="CA23" t="s">
        <v>335</v>
      </c>
      <c r="CB23" t="s">
        <v>335</v>
      </c>
      <c r="CC23" t="s">
        <v>335</v>
      </c>
      <c r="CD23" t="s">
        <v>335</v>
      </c>
      <c r="CE23" t="s">
        <v>335</v>
      </c>
      <c r="CF23" t="s">
        <v>335</v>
      </c>
      <c r="CG23" t="s">
        <v>334</v>
      </c>
      <c r="CH23" t="s">
        <v>335</v>
      </c>
      <c r="CI23" t="s">
        <v>335</v>
      </c>
      <c r="CJ23" t="s">
        <v>335</v>
      </c>
      <c r="CK23" t="s">
        <v>335</v>
      </c>
      <c r="CL23" t="s">
        <v>335</v>
      </c>
      <c r="CM23" t="s">
        <v>335</v>
      </c>
      <c r="CN23" t="s">
        <v>335</v>
      </c>
      <c r="CO23" t="s">
        <v>335</v>
      </c>
      <c r="CP23" t="s">
        <v>335</v>
      </c>
      <c r="CQ23" t="s">
        <v>335</v>
      </c>
      <c r="CR23" t="s">
        <v>335</v>
      </c>
      <c r="CS23" t="s">
        <v>335</v>
      </c>
      <c r="CT23" t="s">
        <v>337</v>
      </c>
      <c r="CU23" t="s">
        <v>336</v>
      </c>
      <c r="CW23" t="s">
        <v>337</v>
      </c>
      <c r="CX23" t="s">
        <v>336</v>
      </c>
      <c r="CZ23" t="s">
        <v>330</v>
      </c>
      <c r="DA23" t="s">
        <v>383</v>
      </c>
      <c r="DB23">
        <v>125</v>
      </c>
      <c r="DC23" t="s">
        <v>330</v>
      </c>
      <c r="DD23" t="s">
        <v>414</v>
      </c>
      <c r="DF23" t="s">
        <v>330</v>
      </c>
      <c r="DG23" t="s">
        <v>408</v>
      </c>
      <c r="DH23">
        <v>25</v>
      </c>
      <c r="DI23" t="s">
        <v>330</v>
      </c>
      <c r="DJ23" t="s">
        <v>410</v>
      </c>
      <c r="DK23">
        <v>10</v>
      </c>
      <c r="DL23" t="s">
        <v>335</v>
      </c>
      <c r="DM23" t="s">
        <v>334</v>
      </c>
      <c r="DN23" t="s">
        <v>334</v>
      </c>
      <c r="DO23" t="s">
        <v>335</v>
      </c>
      <c r="DP23" t="s">
        <v>334</v>
      </c>
      <c r="DQ23" t="s">
        <v>335</v>
      </c>
      <c r="DR23" t="s">
        <v>334</v>
      </c>
      <c r="DS23" t="s">
        <v>335</v>
      </c>
      <c r="DT23" t="s">
        <v>334</v>
      </c>
      <c r="DU23" t="s">
        <v>335</v>
      </c>
      <c r="DV23" t="s">
        <v>334</v>
      </c>
      <c r="DW23" t="s">
        <v>335</v>
      </c>
      <c r="DX23" t="s">
        <v>335</v>
      </c>
      <c r="DY23" t="s">
        <v>334</v>
      </c>
      <c r="DZ23" t="s">
        <v>335</v>
      </c>
      <c r="EA23" t="s">
        <v>334</v>
      </c>
      <c r="EB23" t="s">
        <v>335</v>
      </c>
      <c r="EC23" t="s">
        <v>334</v>
      </c>
      <c r="ED23" t="s">
        <v>335</v>
      </c>
      <c r="EE23" t="s">
        <v>334</v>
      </c>
      <c r="EF23" t="s">
        <v>334</v>
      </c>
      <c r="EG23" t="s">
        <v>335</v>
      </c>
      <c r="EH23" t="s">
        <v>334</v>
      </c>
      <c r="EI23" t="s">
        <v>335</v>
      </c>
      <c r="EJ23" t="s">
        <v>334</v>
      </c>
      <c r="EK23" t="s">
        <v>335</v>
      </c>
      <c r="EL23" t="s">
        <v>334</v>
      </c>
      <c r="EM23" t="s">
        <v>335</v>
      </c>
      <c r="EN23" t="s">
        <v>334</v>
      </c>
      <c r="EO23" t="s">
        <v>335</v>
      </c>
      <c r="EP23" t="s">
        <v>334</v>
      </c>
      <c r="EQ23" t="s">
        <v>335</v>
      </c>
      <c r="ER23" t="s">
        <v>334</v>
      </c>
      <c r="ES23" t="s">
        <v>335</v>
      </c>
      <c r="ET23" t="s">
        <v>334</v>
      </c>
      <c r="EU23" t="s">
        <v>335</v>
      </c>
      <c r="EV23" t="s">
        <v>334</v>
      </c>
      <c r="EW23" t="s">
        <v>335</v>
      </c>
      <c r="EX23" t="s">
        <v>334</v>
      </c>
      <c r="EY23" t="s">
        <v>335</v>
      </c>
      <c r="EZ23" t="s">
        <v>334</v>
      </c>
      <c r="FA23" t="s">
        <v>335</v>
      </c>
      <c r="FB23" t="s">
        <v>341</v>
      </c>
      <c r="FC23">
        <v>25</v>
      </c>
      <c r="FE23" t="s">
        <v>336</v>
      </c>
      <c r="FF23" t="s">
        <v>336</v>
      </c>
      <c r="FG23" t="s">
        <v>364</v>
      </c>
      <c r="FH23" s="15">
        <v>45135</v>
      </c>
      <c r="FI23" t="s">
        <v>334</v>
      </c>
      <c r="FJ23" t="s">
        <v>335</v>
      </c>
      <c r="FK23" t="s">
        <v>335</v>
      </c>
      <c r="FL23" t="s">
        <v>343</v>
      </c>
      <c r="FM23" t="s">
        <v>344</v>
      </c>
      <c r="FN23">
        <v>108</v>
      </c>
      <c r="FO23">
        <v>90</v>
      </c>
      <c r="FP23">
        <v>70</v>
      </c>
      <c r="FR23">
        <v>943</v>
      </c>
      <c r="FS23">
        <v>102</v>
      </c>
      <c r="FT23">
        <v>2.9802775748721692E+16</v>
      </c>
      <c r="FV23">
        <v>171</v>
      </c>
      <c r="FX23">
        <v>77</v>
      </c>
      <c r="FY23">
        <v>101</v>
      </c>
      <c r="FZ23">
        <v>26</v>
      </c>
      <c r="GA23">
        <v>59</v>
      </c>
      <c r="GB23">
        <v>80</v>
      </c>
      <c r="GC23">
        <v>73</v>
      </c>
      <c r="GD23">
        <v>7125</v>
      </c>
      <c r="GE23">
        <v>124</v>
      </c>
      <c r="GH23">
        <v>68</v>
      </c>
      <c r="GJ23">
        <v>75</v>
      </c>
      <c r="GK23">
        <v>150</v>
      </c>
      <c r="GL23">
        <v>137</v>
      </c>
      <c r="GM23">
        <v>37</v>
      </c>
      <c r="GN23" t="s">
        <v>334</v>
      </c>
      <c r="GO23" t="s">
        <v>335</v>
      </c>
      <c r="GP23" t="s">
        <v>335</v>
      </c>
      <c r="GQ23" t="s">
        <v>335</v>
      </c>
      <c r="GR23" t="s">
        <v>335</v>
      </c>
      <c r="GS23" t="s">
        <v>335</v>
      </c>
      <c r="GT23" t="s">
        <v>335</v>
      </c>
      <c r="GU23" t="s">
        <v>335</v>
      </c>
      <c r="GV23" t="s">
        <v>335</v>
      </c>
      <c r="GW23" t="s">
        <v>335</v>
      </c>
      <c r="GX23" t="s">
        <v>335</v>
      </c>
      <c r="GY23" t="s">
        <v>335</v>
      </c>
      <c r="GZ23" t="s">
        <v>335</v>
      </c>
      <c r="HA23" t="s">
        <v>335</v>
      </c>
      <c r="HB23" t="s">
        <v>335</v>
      </c>
      <c r="HC23" t="s">
        <v>335</v>
      </c>
      <c r="HD23" t="s">
        <v>335</v>
      </c>
      <c r="HE23" t="s">
        <v>335</v>
      </c>
      <c r="HF23" t="s">
        <v>335</v>
      </c>
      <c r="HG23" t="s">
        <v>335</v>
      </c>
      <c r="HH23" t="s">
        <v>335</v>
      </c>
      <c r="HI23" t="s">
        <v>335</v>
      </c>
      <c r="HJ23" t="s">
        <v>335</v>
      </c>
      <c r="HK23" t="s">
        <v>336</v>
      </c>
      <c r="HL23" t="s">
        <v>334</v>
      </c>
      <c r="HM23" t="s">
        <v>335</v>
      </c>
      <c r="HN23" t="s">
        <v>334</v>
      </c>
      <c r="HO23" t="s">
        <v>335</v>
      </c>
      <c r="HP23" t="s">
        <v>335</v>
      </c>
      <c r="HQ23" t="s">
        <v>335</v>
      </c>
      <c r="HR23" t="s">
        <v>335</v>
      </c>
      <c r="HS23" t="s">
        <v>335</v>
      </c>
      <c r="HT23" t="s">
        <v>334</v>
      </c>
      <c r="HU23" t="s">
        <v>335</v>
      </c>
      <c r="HV23" t="s">
        <v>335</v>
      </c>
      <c r="HW23" t="s">
        <v>335</v>
      </c>
      <c r="HX23" t="s">
        <v>335</v>
      </c>
      <c r="HY23" t="s">
        <v>337</v>
      </c>
      <c r="HZ23" t="s">
        <v>337</v>
      </c>
      <c r="IA23">
        <v>21</v>
      </c>
      <c r="IB23">
        <v>76</v>
      </c>
      <c r="IC23">
        <v>10</v>
      </c>
      <c r="ID23" t="s">
        <v>345</v>
      </c>
      <c r="IF23" t="s">
        <v>346</v>
      </c>
      <c r="IQ23" t="s">
        <v>336</v>
      </c>
      <c r="IR23" t="s">
        <v>336</v>
      </c>
      <c r="IS23" t="s">
        <v>336</v>
      </c>
      <c r="IT23" t="s">
        <v>336</v>
      </c>
      <c r="IU23" t="s">
        <v>336</v>
      </c>
      <c r="IV23" t="s">
        <v>336</v>
      </c>
      <c r="IW23" t="s">
        <v>336</v>
      </c>
      <c r="IX23" t="s">
        <v>336</v>
      </c>
      <c r="IY23" t="s">
        <v>336</v>
      </c>
      <c r="JB23" t="s">
        <v>336</v>
      </c>
      <c r="JC23" t="s">
        <v>336</v>
      </c>
      <c r="JD23" t="s">
        <v>336</v>
      </c>
      <c r="JE23" t="s">
        <v>336</v>
      </c>
      <c r="JF23" t="s">
        <v>336</v>
      </c>
      <c r="JG23" t="s">
        <v>336</v>
      </c>
      <c r="JH23" t="s">
        <v>336</v>
      </c>
      <c r="JI23" t="s">
        <v>336</v>
      </c>
      <c r="JJ23" t="s">
        <v>336</v>
      </c>
      <c r="JK23" t="s">
        <v>336</v>
      </c>
      <c r="JL23" t="s">
        <v>336</v>
      </c>
      <c r="JM23" t="s">
        <v>336</v>
      </c>
      <c r="JN23">
        <v>13</v>
      </c>
      <c r="JO23">
        <v>390</v>
      </c>
      <c r="JQ23">
        <v>76</v>
      </c>
      <c r="JR23">
        <v>2</v>
      </c>
      <c r="JS23">
        <v>94</v>
      </c>
      <c r="JT23" t="s">
        <v>337</v>
      </c>
      <c r="JU23">
        <v>12</v>
      </c>
      <c r="JX23" t="s">
        <v>353</v>
      </c>
      <c r="JY23" t="s">
        <v>348</v>
      </c>
      <c r="JZ23" t="s">
        <v>406</v>
      </c>
      <c r="KA23" t="s">
        <v>350</v>
      </c>
      <c r="KB23" t="s">
        <v>351</v>
      </c>
      <c r="KC23" t="s">
        <v>353</v>
      </c>
      <c r="KD23" t="s">
        <v>358</v>
      </c>
      <c r="KE23" t="s">
        <v>354</v>
      </c>
      <c r="KF23" t="s">
        <v>371</v>
      </c>
      <c r="KG23" t="s">
        <v>355</v>
      </c>
      <c r="KH23" t="s">
        <v>412</v>
      </c>
      <c r="KI23" t="s">
        <v>350</v>
      </c>
      <c r="KJ23" t="s">
        <v>371</v>
      </c>
      <c r="KK23" t="s">
        <v>358</v>
      </c>
      <c r="KL23">
        <v>7</v>
      </c>
      <c r="KM23">
        <v>1</v>
      </c>
      <c r="KN23">
        <v>3</v>
      </c>
      <c r="KO23">
        <v>1</v>
      </c>
      <c r="KP23">
        <v>97</v>
      </c>
      <c r="KQ23">
        <v>98</v>
      </c>
      <c r="KR23">
        <v>8</v>
      </c>
      <c r="KS23" t="s">
        <v>337</v>
      </c>
      <c r="KT23" t="s">
        <v>337</v>
      </c>
      <c r="KU23" t="s">
        <v>330</v>
      </c>
      <c r="KV23" t="s">
        <v>337</v>
      </c>
      <c r="KW23" t="s">
        <v>337</v>
      </c>
      <c r="KX23" t="s">
        <v>337</v>
      </c>
      <c r="KY23" t="s">
        <v>335</v>
      </c>
      <c r="KZ23" t="s">
        <v>334</v>
      </c>
      <c r="LA23" t="s">
        <v>334</v>
      </c>
      <c r="LB23" t="s">
        <v>335</v>
      </c>
      <c r="LC23" t="s">
        <v>335</v>
      </c>
      <c r="LD23" t="s">
        <v>334</v>
      </c>
      <c r="LE23" t="s">
        <v>335</v>
      </c>
      <c r="LF23" t="s">
        <v>334</v>
      </c>
      <c r="LG23" t="s">
        <v>334</v>
      </c>
      <c r="LH23" t="s">
        <v>335</v>
      </c>
      <c r="LI23" t="s">
        <v>335</v>
      </c>
      <c r="LJ23" t="s">
        <v>334</v>
      </c>
      <c r="LK23" t="s">
        <v>359</v>
      </c>
      <c r="LL23" t="s">
        <v>336</v>
      </c>
      <c r="LM23">
        <v>4</v>
      </c>
      <c r="LN23" t="s">
        <v>364</v>
      </c>
    </row>
    <row r="24" spans="1:326" x14ac:dyDescent="0.3">
      <c r="A24">
        <v>23</v>
      </c>
      <c r="B24" t="s">
        <v>326</v>
      </c>
      <c r="C24" t="s">
        <v>327</v>
      </c>
      <c r="D24" s="1">
        <v>22240</v>
      </c>
      <c r="E24" t="s">
        <v>328</v>
      </c>
      <c r="F24">
        <v>165</v>
      </c>
      <c r="G24">
        <v>65</v>
      </c>
      <c r="H24">
        <v>2.3875114784205696E+16</v>
      </c>
      <c r="I24" s="1">
        <v>45081</v>
      </c>
      <c r="J24" s="1">
        <v>45140</v>
      </c>
      <c r="K24">
        <v>59</v>
      </c>
      <c r="L24" t="s">
        <v>329</v>
      </c>
      <c r="M24" t="s">
        <v>337</v>
      </c>
      <c r="N24" t="s">
        <v>331</v>
      </c>
      <c r="O24" t="s">
        <v>332</v>
      </c>
      <c r="P24" t="s">
        <v>363</v>
      </c>
      <c r="Q24" t="s">
        <v>335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335</v>
      </c>
      <c r="AE24" t="s">
        <v>335</v>
      </c>
      <c r="AF24" t="s">
        <v>335</v>
      </c>
      <c r="AG24" t="s">
        <v>334</v>
      </c>
      <c r="AH24" t="s">
        <v>526</v>
      </c>
      <c r="AI24" t="s">
        <v>335</v>
      </c>
      <c r="AJ24" t="s">
        <v>334</v>
      </c>
      <c r="AK24" t="s">
        <v>335</v>
      </c>
      <c r="AL24" t="s">
        <v>335</v>
      </c>
      <c r="AM24" t="s">
        <v>335</v>
      </c>
      <c r="AN24" t="s">
        <v>335</v>
      </c>
      <c r="AO24" t="s">
        <v>334</v>
      </c>
      <c r="AP24" t="s">
        <v>335</v>
      </c>
      <c r="AQ24" t="s">
        <v>335</v>
      </c>
      <c r="AR24" t="s">
        <v>335</v>
      </c>
      <c r="AS24" t="s">
        <v>335</v>
      </c>
      <c r="AT24" t="s">
        <v>334</v>
      </c>
      <c r="AU24" t="s">
        <v>335</v>
      </c>
      <c r="AV24" t="s">
        <v>334</v>
      </c>
      <c r="AW24">
        <v>9</v>
      </c>
      <c r="AX24">
        <v>25</v>
      </c>
      <c r="BC24" t="s">
        <v>335</v>
      </c>
      <c r="BD24" t="s">
        <v>335</v>
      </c>
      <c r="BE24" t="s">
        <v>335</v>
      </c>
      <c r="BF24" t="s">
        <v>335</v>
      </c>
      <c r="BG24" t="s">
        <v>335</v>
      </c>
      <c r="BH24" t="s">
        <v>335</v>
      </c>
      <c r="BI24" t="s">
        <v>335</v>
      </c>
      <c r="BJ24" t="s">
        <v>335</v>
      </c>
      <c r="BK24" t="s">
        <v>335</v>
      </c>
      <c r="BL24" t="s">
        <v>335</v>
      </c>
      <c r="BM24" t="s">
        <v>335</v>
      </c>
      <c r="BN24" t="s">
        <v>334</v>
      </c>
      <c r="BO24" t="s">
        <v>335</v>
      </c>
      <c r="BP24" t="s">
        <v>335</v>
      </c>
      <c r="BQ24" t="s">
        <v>334</v>
      </c>
      <c r="BR24" t="s">
        <v>335</v>
      </c>
      <c r="BS24" t="s">
        <v>334</v>
      </c>
      <c r="BT24" t="s">
        <v>334</v>
      </c>
      <c r="BU24" t="s">
        <v>334</v>
      </c>
      <c r="BV24" t="s">
        <v>334</v>
      </c>
      <c r="BW24" t="s">
        <v>335</v>
      </c>
      <c r="BX24" t="s">
        <v>334</v>
      </c>
      <c r="BY24" t="s">
        <v>335</v>
      </c>
      <c r="BZ24" t="s">
        <v>334</v>
      </c>
      <c r="CA24" t="s">
        <v>335</v>
      </c>
      <c r="CB24" t="s">
        <v>334</v>
      </c>
      <c r="CC24" t="s">
        <v>335</v>
      </c>
      <c r="CD24" t="s">
        <v>335</v>
      </c>
      <c r="CE24" t="s">
        <v>335</v>
      </c>
      <c r="CF24" t="s">
        <v>335</v>
      </c>
      <c r="CG24" t="s">
        <v>335</v>
      </c>
      <c r="CH24" t="s">
        <v>335</v>
      </c>
      <c r="CI24" t="s">
        <v>335</v>
      </c>
      <c r="CJ24" t="s">
        <v>335</v>
      </c>
      <c r="CK24" t="s">
        <v>335</v>
      </c>
      <c r="CL24" t="s">
        <v>335</v>
      </c>
      <c r="CM24" t="s">
        <v>334</v>
      </c>
      <c r="CN24" t="s">
        <v>334</v>
      </c>
      <c r="CO24" t="s">
        <v>335</v>
      </c>
      <c r="CP24" t="s">
        <v>335</v>
      </c>
      <c r="CQ24" t="s">
        <v>335</v>
      </c>
      <c r="CR24" t="s">
        <v>335</v>
      </c>
      <c r="CS24" t="s">
        <v>335</v>
      </c>
      <c r="CT24" t="s">
        <v>337</v>
      </c>
      <c r="CU24" t="s">
        <v>336</v>
      </c>
      <c r="CW24" t="s">
        <v>330</v>
      </c>
      <c r="CX24" t="s">
        <v>338</v>
      </c>
      <c r="CY24">
        <v>40</v>
      </c>
      <c r="CZ24" t="s">
        <v>330</v>
      </c>
      <c r="DA24" t="s">
        <v>339</v>
      </c>
      <c r="DB24">
        <v>125</v>
      </c>
      <c r="DC24" t="s">
        <v>337</v>
      </c>
      <c r="DD24" t="s">
        <v>336</v>
      </c>
      <c r="DF24" t="s">
        <v>330</v>
      </c>
      <c r="DG24" t="s">
        <v>408</v>
      </c>
      <c r="DH24">
        <v>25</v>
      </c>
      <c r="DI24" t="s">
        <v>337</v>
      </c>
      <c r="DJ24" t="s">
        <v>336</v>
      </c>
      <c r="DL24" t="s">
        <v>334</v>
      </c>
      <c r="DM24" t="s">
        <v>335</v>
      </c>
      <c r="DN24" t="s">
        <v>334</v>
      </c>
      <c r="DO24" t="s">
        <v>335</v>
      </c>
      <c r="DP24" t="s">
        <v>334</v>
      </c>
      <c r="DQ24" t="s">
        <v>335</v>
      </c>
      <c r="DR24" t="s">
        <v>335</v>
      </c>
      <c r="DS24" t="s">
        <v>334</v>
      </c>
      <c r="DT24" t="s">
        <v>334</v>
      </c>
      <c r="DU24" t="s">
        <v>335</v>
      </c>
      <c r="DV24" t="s">
        <v>334</v>
      </c>
      <c r="DW24" t="s">
        <v>335</v>
      </c>
      <c r="DX24" t="s">
        <v>335</v>
      </c>
      <c r="DY24" t="s">
        <v>334</v>
      </c>
      <c r="DZ24" t="s">
        <v>335</v>
      </c>
      <c r="EA24" t="s">
        <v>334</v>
      </c>
      <c r="EB24" t="s">
        <v>335</v>
      </c>
      <c r="EC24" t="s">
        <v>334</v>
      </c>
      <c r="ED24" t="s">
        <v>334</v>
      </c>
      <c r="EE24" t="s">
        <v>335</v>
      </c>
      <c r="EF24" t="s">
        <v>334</v>
      </c>
      <c r="EG24" t="s">
        <v>335</v>
      </c>
      <c r="EH24" t="s">
        <v>334</v>
      </c>
      <c r="EI24" t="s">
        <v>335</v>
      </c>
      <c r="EJ24" t="s">
        <v>334</v>
      </c>
      <c r="EK24" t="s">
        <v>335</v>
      </c>
      <c r="EL24" t="s">
        <v>334</v>
      </c>
      <c r="EM24" t="s">
        <v>335</v>
      </c>
      <c r="EN24" t="s">
        <v>334</v>
      </c>
      <c r="EO24" t="s">
        <v>335</v>
      </c>
      <c r="EP24" t="s">
        <v>334</v>
      </c>
      <c r="EQ24" t="s">
        <v>335</v>
      </c>
      <c r="ER24" t="s">
        <v>334</v>
      </c>
      <c r="ES24" t="s">
        <v>335</v>
      </c>
      <c r="ET24" t="s">
        <v>334</v>
      </c>
      <c r="EU24" t="s">
        <v>335</v>
      </c>
      <c r="EV24" t="s">
        <v>334</v>
      </c>
      <c r="EW24" t="s">
        <v>335</v>
      </c>
      <c r="EX24" t="s">
        <v>334</v>
      </c>
      <c r="EY24" t="s">
        <v>335</v>
      </c>
      <c r="EZ24" t="s">
        <v>334</v>
      </c>
      <c r="FA24" t="s">
        <v>335</v>
      </c>
      <c r="FB24" t="s">
        <v>336</v>
      </c>
      <c r="FE24" t="s">
        <v>336</v>
      </c>
      <c r="FF24" t="s">
        <v>336</v>
      </c>
      <c r="FG24" t="s">
        <v>342</v>
      </c>
      <c r="FH24" s="15">
        <v>45140</v>
      </c>
      <c r="FI24" t="s">
        <v>334</v>
      </c>
      <c r="FJ24" t="s">
        <v>335</v>
      </c>
      <c r="FK24" t="s">
        <v>335</v>
      </c>
      <c r="FL24" t="s">
        <v>336</v>
      </c>
      <c r="FM24" t="s">
        <v>344</v>
      </c>
      <c r="FN24">
        <v>128</v>
      </c>
      <c r="FO24">
        <v>100</v>
      </c>
      <c r="FP24">
        <v>60</v>
      </c>
      <c r="FR24">
        <v>3172</v>
      </c>
      <c r="FS24">
        <v>56</v>
      </c>
      <c r="FT24">
        <v>2.0569329660238752E+16</v>
      </c>
      <c r="FV24">
        <v>100</v>
      </c>
      <c r="FX24">
        <v>94</v>
      </c>
      <c r="FY24">
        <v>129</v>
      </c>
      <c r="FZ24">
        <v>52</v>
      </c>
      <c r="GA24">
        <v>62</v>
      </c>
      <c r="GB24">
        <v>74</v>
      </c>
      <c r="GC24">
        <v>24</v>
      </c>
      <c r="GD24">
        <v>100</v>
      </c>
      <c r="GE24">
        <v>58</v>
      </c>
      <c r="GH24">
        <v>66</v>
      </c>
      <c r="GJ24">
        <v>18</v>
      </c>
      <c r="GK24">
        <v>11</v>
      </c>
      <c r="GL24">
        <v>138</v>
      </c>
      <c r="GM24">
        <v>49</v>
      </c>
      <c r="GN24" t="s">
        <v>335</v>
      </c>
      <c r="GO24" t="s">
        <v>335</v>
      </c>
      <c r="GP24" t="s">
        <v>335</v>
      </c>
      <c r="GQ24" t="s">
        <v>335</v>
      </c>
      <c r="GR24" t="s">
        <v>335</v>
      </c>
      <c r="GS24" t="s">
        <v>335</v>
      </c>
      <c r="GT24" t="s">
        <v>335</v>
      </c>
      <c r="GU24" t="s">
        <v>335</v>
      </c>
      <c r="GV24" t="s">
        <v>335</v>
      </c>
      <c r="GW24" t="s">
        <v>335</v>
      </c>
      <c r="GX24" t="s">
        <v>335</v>
      </c>
      <c r="GY24" t="s">
        <v>334</v>
      </c>
      <c r="GZ24" t="s">
        <v>335</v>
      </c>
      <c r="HA24" t="s">
        <v>335</v>
      </c>
      <c r="HB24" t="s">
        <v>335</v>
      </c>
      <c r="HC24" t="s">
        <v>335</v>
      </c>
      <c r="HD24" t="s">
        <v>335</v>
      </c>
      <c r="HE24" t="s">
        <v>335</v>
      </c>
      <c r="HF24" t="s">
        <v>335</v>
      </c>
      <c r="HG24" t="s">
        <v>334</v>
      </c>
      <c r="HH24" t="s">
        <v>335</v>
      </c>
      <c r="HI24" t="s">
        <v>335</v>
      </c>
      <c r="HJ24" t="s">
        <v>334</v>
      </c>
      <c r="HK24" t="s">
        <v>415</v>
      </c>
      <c r="HL24" t="s">
        <v>335</v>
      </c>
      <c r="HM24" t="s">
        <v>334</v>
      </c>
      <c r="HN24" t="s">
        <v>335</v>
      </c>
      <c r="HO24" t="s">
        <v>335</v>
      </c>
      <c r="HP24" t="s">
        <v>335</v>
      </c>
      <c r="HQ24" t="s">
        <v>335</v>
      </c>
      <c r="HR24" t="s">
        <v>335</v>
      </c>
      <c r="HS24" t="s">
        <v>335</v>
      </c>
      <c r="HT24" t="s">
        <v>335</v>
      </c>
      <c r="HU24" t="s">
        <v>334</v>
      </c>
      <c r="HV24" t="s">
        <v>335</v>
      </c>
      <c r="HW24" t="s">
        <v>335</v>
      </c>
      <c r="HX24" t="s">
        <v>335</v>
      </c>
      <c r="HY24" t="s">
        <v>337</v>
      </c>
      <c r="HZ24" t="s">
        <v>337</v>
      </c>
      <c r="IA24">
        <v>25</v>
      </c>
      <c r="IC24">
        <v>195</v>
      </c>
      <c r="ID24" t="s">
        <v>345</v>
      </c>
      <c r="IF24" t="s">
        <v>346</v>
      </c>
      <c r="IQ24" t="s">
        <v>336</v>
      </c>
      <c r="IR24" t="s">
        <v>336</v>
      </c>
      <c r="IS24" t="s">
        <v>336</v>
      </c>
      <c r="IT24" t="s">
        <v>336</v>
      </c>
      <c r="IU24" t="s">
        <v>336</v>
      </c>
      <c r="IV24" t="s">
        <v>336</v>
      </c>
      <c r="IW24" t="s">
        <v>336</v>
      </c>
      <c r="IX24" t="s">
        <v>336</v>
      </c>
      <c r="IY24" t="s">
        <v>336</v>
      </c>
      <c r="JB24" t="s">
        <v>336</v>
      </c>
      <c r="JC24" t="s">
        <v>336</v>
      </c>
      <c r="JD24" t="s">
        <v>336</v>
      </c>
      <c r="JE24" t="s">
        <v>336</v>
      </c>
      <c r="JF24" t="s">
        <v>336</v>
      </c>
      <c r="JG24" t="s">
        <v>336</v>
      </c>
      <c r="JH24" t="s">
        <v>336</v>
      </c>
      <c r="JI24" t="s">
        <v>336</v>
      </c>
      <c r="JJ24" t="s">
        <v>336</v>
      </c>
      <c r="JK24" t="s">
        <v>336</v>
      </c>
      <c r="JL24" t="s">
        <v>336</v>
      </c>
      <c r="JM24" t="s">
        <v>336</v>
      </c>
      <c r="JN24">
        <v>14</v>
      </c>
      <c r="JO24">
        <v>420</v>
      </c>
      <c r="JP24">
        <v>71</v>
      </c>
      <c r="JQ24">
        <v>99</v>
      </c>
      <c r="JR24">
        <v>1</v>
      </c>
      <c r="JS24">
        <v>98</v>
      </c>
      <c r="JT24" t="s">
        <v>337</v>
      </c>
      <c r="JU24">
        <v>12</v>
      </c>
      <c r="JX24" t="s">
        <v>371</v>
      </c>
      <c r="JY24" t="s">
        <v>348</v>
      </c>
      <c r="JZ24" t="s">
        <v>374</v>
      </c>
      <c r="KA24" t="s">
        <v>399</v>
      </c>
      <c r="KB24" t="s">
        <v>351</v>
      </c>
      <c r="KC24" t="s">
        <v>347</v>
      </c>
      <c r="KD24" t="s">
        <v>358</v>
      </c>
      <c r="KE24" t="s">
        <v>353</v>
      </c>
      <c r="KF24" t="s">
        <v>371</v>
      </c>
      <c r="KG24" t="s">
        <v>355</v>
      </c>
      <c r="KH24" t="s">
        <v>374</v>
      </c>
      <c r="KI24" t="s">
        <v>399</v>
      </c>
      <c r="KJ24" t="s">
        <v>371</v>
      </c>
      <c r="KK24" t="s">
        <v>358</v>
      </c>
      <c r="KL24">
        <v>2</v>
      </c>
      <c r="KM24">
        <v>1</v>
      </c>
      <c r="KN24">
        <v>3</v>
      </c>
      <c r="KO24">
        <v>1</v>
      </c>
      <c r="KP24">
        <v>79</v>
      </c>
      <c r="KQ24">
        <v>90</v>
      </c>
      <c r="KS24" t="s">
        <v>330</v>
      </c>
      <c r="KT24" t="s">
        <v>337</v>
      </c>
      <c r="KU24" t="s">
        <v>337</v>
      </c>
      <c r="KV24" t="s">
        <v>337</v>
      </c>
      <c r="KW24" t="s">
        <v>336</v>
      </c>
      <c r="KX24" t="s">
        <v>337</v>
      </c>
      <c r="KY24" t="s">
        <v>334</v>
      </c>
      <c r="KZ24" t="s">
        <v>335</v>
      </c>
      <c r="LA24" t="s">
        <v>334</v>
      </c>
      <c r="LB24" t="s">
        <v>335</v>
      </c>
      <c r="LC24" t="s">
        <v>335</v>
      </c>
      <c r="LD24" t="s">
        <v>334</v>
      </c>
      <c r="LE24" t="s">
        <v>335</v>
      </c>
      <c r="LF24" t="s">
        <v>334</v>
      </c>
      <c r="LG24" t="s">
        <v>334</v>
      </c>
      <c r="LH24" t="s">
        <v>335</v>
      </c>
      <c r="LI24" t="s">
        <v>335</v>
      </c>
      <c r="LJ24" t="s">
        <v>334</v>
      </c>
      <c r="LK24" t="s">
        <v>345</v>
      </c>
      <c r="LL24" t="s">
        <v>336</v>
      </c>
      <c r="LM24">
        <v>4</v>
      </c>
      <c r="LN24" t="s">
        <v>364</v>
      </c>
    </row>
    <row r="25" spans="1:326" x14ac:dyDescent="0.3">
      <c r="A25">
        <v>24</v>
      </c>
      <c r="B25" t="s">
        <v>326</v>
      </c>
      <c r="C25" t="s">
        <v>376</v>
      </c>
      <c r="D25" s="1">
        <v>14865</v>
      </c>
      <c r="E25" t="s">
        <v>328</v>
      </c>
      <c r="F25">
        <v>162</v>
      </c>
      <c r="G25">
        <v>69</v>
      </c>
      <c r="H25">
        <v>2.6291723822588016E+16</v>
      </c>
      <c r="I25" s="1">
        <v>45099</v>
      </c>
      <c r="J25" s="1">
        <v>45117</v>
      </c>
      <c r="K25">
        <v>18</v>
      </c>
      <c r="L25" t="s">
        <v>329</v>
      </c>
      <c r="M25" t="s">
        <v>337</v>
      </c>
      <c r="N25" t="s">
        <v>331</v>
      </c>
      <c r="O25" t="s">
        <v>387</v>
      </c>
      <c r="P25" t="s">
        <v>363</v>
      </c>
      <c r="Q25" t="s">
        <v>335</v>
      </c>
      <c r="R25" t="s">
        <v>335</v>
      </c>
      <c r="S25" t="s">
        <v>334</v>
      </c>
      <c r="T25" t="s">
        <v>335</v>
      </c>
      <c r="U25" t="s">
        <v>335</v>
      </c>
      <c r="V25" t="s">
        <v>335</v>
      </c>
      <c r="W25" t="s">
        <v>335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335</v>
      </c>
      <c r="AD25" t="s">
        <v>335</v>
      </c>
      <c r="AE25" t="s">
        <v>335</v>
      </c>
      <c r="AF25" t="s">
        <v>335</v>
      </c>
      <c r="AG25" t="s">
        <v>335</v>
      </c>
      <c r="AH25" t="s">
        <v>336</v>
      </c>
      <c r="AI25" t="s">
        <v>335</v>
      </c>
      <c r="AJ25" t="s">
        <v>334</v>
      </c>
      <c r="AK25" t="s">
        <v>335</v>
      </c>
      <c r="AL25" t="s">
        <v>335</v>
      </c>
      <c r="AM25" t="s">
        <v>334</v>
      </c>
      <c r="AN25" t="s">
        <v>335</v>
      </c>
      <c r="AO25" t="s">
        <v>335</v>
      </c>
      <c r="AP25" t="s">
        <v>335</v>
      </c>
      <c r="AQ25" t="s">
        <v>335</v>
      </c>
      <c r="AR25" t="s">
        <v>335</v>
      </c>
      <c r="AS25" t="s">
        <v>335</v>
      </c>
      <c r="AT25" t="s">
        <v>335</v>
      </c>
      <c r="AU25" t="s">
        <v>335</v>
      </c>
      <c r="AV25" t="s">
        <v>335</v>
      </c>
      <c r="AW25">
        <v>35</v>
      </c>
      <c r="AX25">
        <v>46</v>
      </c>
      <c r="BC25" t="s">
        <v>335</v>
      </c>
      <c r="BD25" t="s">
        <v>335</v>
      </c>
      <c r="BE25" t="s">
        <v>335</v>
      </c>
      <c r="BF25" t="s">
        <v>335</v>
      </c>
      <c r="BG25" t="s">
        <v>335</v>
      </c>
      <c r="BH25" t="s">
        <v>335</v>
      </c>
      <c r="BI25" t="s">
        <v>335</v>
      </c>
      <c r="BJ25" t="s">
        <v>335</v>
      </c>
      <c r="BK25" t="s">
        <v>335</v>
      </c>
      <c r="BL25" t="s">
        <v>335</v>
      </c>
      <c r="BM25" t="s">
        <v>335</v>
      </c>
      <c r="BN25" t="s">
        <v>335</v>
      </c>
      <c r="BO25" t="s">
        <v>335</v>
      </c>
      <c r="BP25" t="s">
        <v>335</v>
      </c>
      <c r="BQ25" t="s">
        <v>335</v>
      </c>
      <c r="BR25" t="s">
        <v>335</v>
      </c>
      <c r="BS25" t="s">
        <v>335</v>
      </c>
      <c r="BT25" t="s">
        <v>334</v>
      </c>
      <c r="BU25" t="s">
        <v>334</v>
      </c>
      <c r="BV25" t="s">
        <v>334</v>
      </c>
      <c r="BW25" t="s">
        <v>335</v>
      </c>
      <c r="BX25" t="s">
        <v>335</v>
      </c>
      <c r="BY25" t="s">
        <v>335</v>
      </c>
      <c r="BZ25" t="s">
        <v>334</v>
      </c>
      <c r="CA25" t="s">
        <v>335</v>
      </c>
      <c r="CB25" t="s">
        <v>335</v>
      </c>
      <c r="CC25" t="s">
        <v>335</v>
      </c>
      <c r="CD25" t="s">
        <v>334</v>
      </c>
      <c r="CE25" t="s">
        <v>334</v>
      </c>
      <c r="CF25" t="s">
        <v>335</v>
      </c>
      <c r="CG25" t="s">
        <v>334</v>
      </c>
      <c r="CH25" t="s">
        <v>335</v>
      </c>
      <c r="CI25" t="s">
        <v>335</v>
      </c>
      <c r="CJ25" t="s">
        <v>335</v>
      </c>
      <c r="CK25" t="s">
        <v>335</v>
      </c>
      <c r="CL25" t="s">
        <v>335</v>
      </c>
      <c r="CM25" t="s">
        <v>335</v>
      </c>
      <c r="CN25" t="s">
        <v>335</v>
      </c>
      <c r="CO25" t="s">
        <v>335</v>
      </c>
      <c r="CP25" t="s">
        <v>335</v>
      </c>
      <c r="CQ25" t="s">
        <v>335</v>
      </c>
      <c r="CR25" t="s">
        <v>335</v>
      </c>
      <c r="CS25" t="s">
        <v>335</v>
      </c>
      <c r="CT25" t="s">
        <v>336</v>
      </c>
      <c r="CU25" t="s">
        <v>336</v>
      </c>
      <c r="CW25" t="s">
        <v>336</v>
      </c>
      <c r="CX25" t="s">
        <v>336</v>
      </c>
      <c r="CZ25" t="s">
        <v>330</v>
      </c>
      <c r="DA25" t="s">
        <v>383</v>
      </c>
      <c r="DB25">
        <v>15</v>
      </c>
      <c r="DC25" t="s">
        <v>330</v>
      </c>
      <c r="DD25" t="s">
        <v>416</v>
      </c>
      <c r="DE25">
        <v>100</v>
      </c>
      <c r="DF25" t="s">
        <v>337</v>
      </c>
      <c r="DG25" t="s">
        <v>336</v>
      </c>
      <c r="DI25" t="s">
        <v>337</v>
      </c>
      <c r="DJ25" t="s">
        <v>336</v>
      </c>
      <c r="DL25" t="s">
        <v>335</v>
      </c>
      <c r="DM25" t="s">
        <v>334</v>
      </c>
      <c r="DN25" t="s">
        <v>334</v>
      </c>
      <c r="DO25" t="s">
        <v>335</v>
      </c>
      <c r="DP25" t="s">
        <v>334</v>
      </c>
      <c r="DQ25" t="s">
        <v>335</v>
      </c>
      <c r="DR25" t="s">
        <v>335</v>
      </c>
      <c r="DS25" t="s">
        <v>334</v>
      </c>
      <c r="DT25" t="s">
        <v>334</v>
      </c>
      <c r="DU25" t="s">
        <v>335</v>
      </c>
      <c r="DV25" t="s">
        <v>334</v>
      </c>
      <c r="DW25" t="s">
        <v>335</v>
      </c>
      <c r="DX25" t="s">
        <v>335</v>
      </c>
      <c r="DY25" t="s">
        <v>334</v>
      </c>
      <c r="DZ25" t="s">
        <v>335</v>
      </c>
      <c r="EA25" t="s">
        <v>334</v>
      </c>
      <c r="EB25" t="s">
        <v>334</v>
      </c>
      <c r="EC25" t="s">
        <v>335</v>
      </c>
      <c r="ED25" t="s">
        <v>335</v>
      </c>
      <c r="EE25" t="s">
        <v>334</v>
      </c>
      <c r="EF25" t="s">
        <v>334</v>
      </c>
      <c r="EG25" t="s">
        <v>335</v>
      </c>
      <c r="EH25" t="s">
        <v>334</v>
      </c>
      <c r="EI25" t="s">
        <v>335</v>
      </c>
      <c r="EJ25" t="s">
        <v>334</v>
      </c>
      <c r="EK25" t="s">
        <v>335</v>
      </c>
      <c r="EL25" t="s">
        <v>334</v>
      </c>
      <c r="EM25" t="s">
        <v>335</v>
      </c>
      <c r="EN25" t="s">
        <v>334</v>
      </c>
      <c r="EO25" t="s">
        <v>335</v>
      </c>
      <c r="EP25" t="s">
        <v>334</v>
      </c>
      <c r="EQ25" t="s">
        <v>335</v>
      </c>
      <c r="ER25" t="s">
        <v>334</v>
      </c>
      <c r="ES25" t="s">
        <v>335</v>
      </c>
      <c r="ET25" t="s">
        <v>335</v>
      </c>
      <c r="EU25" t="s">
        <v>334</v>
      </c>
      <c r="EV25" t="s">
        <v>335</v>
      </c>
      <c r="EW25" t="s">
        <v>334</v>
      </c>
      <c r="EX25" t="s">
        <v>334</v>
      </c>
      <c r="EY25" t="s">
        <v>335</v>
      </c>
      <c r="EZ25" t="s">
        <v>335</v>
      </c>
      <c r="FA25" t="s">
        <v>335</v>
      </c>
      <c r="FB25" t="s">
        <v>379</v>
      </c>
      <c r="FC25">
        <v>25</v>
      </c>
      <c r="FE25" t="s">
        <v>336</v>
      </c>
      <c r="FF25" t="s">
        <v>336</v>
      </c>
      <c r="FG25" t="s">
        <v>342</v>
      </c>
      <c r="FH25" s="15">
        <v>45117</v>
      </c>
      <c r="FI25" t="s">
        <v>334</v>
      </c>
      <c r="FJ25" t="s">
        <v>335</v>
      </c>
      <c r="FK25" t="s">
        <v>335</v>
      </c>
      <c r="FL25" t="s">
        <v>343</v>
      </c>
      <c r="FM25" t="s">
        <v>344</v>
      </c>
      <c r="FN25">
        <v>118</v>
      </c>
      <c r="FO25">
        <v>130</v>
      </c>
      <c r="FP25">
        <v>65</v>
      </c>
      <c r="FQ25">
        <v>838</v>
      </c>
      <c r="FS25">
        <v>69</v>
      </c>
      <c r="FT25">
        <v>2.6291723822588016E+16</v>
      </c>
      <c r="FU25">
        <v>94</v>
      </c>
      <c r="FV25">
        <v>142</v>
      </c>
      <c r="FW25">
        <v>68</v>
      </c>
      <c r="FX25">
        <v>98</v>
      </c>
      <c r="FY25">
        <v>71</v>
      </c>
      <c r="FZ25">
        <v>24</v>
      </c>
      <c r="GA25">
        <v>30</v>
      </c>
      <c r="GB25">
        <v>69</v>
      </c>
      <c r="GC25">
        <v>81</v>
      </c>
      <c r="GD25">
        <v>47</v>
      </c>
      <c r="GJ25">
        <v>26</v>
      </c>
      <c r="GK25">
        <v>33</v>
      </c>
      <c r="GL25">
        <v>140</v>
      </c>
      <c r="GM25">
        <v>51</v>
      </c>
      <c r="GN25" t="s">
        <v>335</v>
      </c>
      <c r="GO25" t="s">
        <v>334</v>
      </c>
      <c r="GP25" t="s">
        <v>334</v>
      </c>
      <c r="GQ25" t="s">
        <v>335</v>
      </c>
      <c r="GR25" t="s">
        <v>335</v>
      </c>
      <c r="GS25" t="s">
        <v>334</v>
      </c>
      <c r="GT25" t="s">
        <v>335</v>
      </c>
      <c r="GU25" t="s">
        <v>334</v>
      </c>
      <c r="GV25" t="s">
        <v>335</v>
      </c>
      <c r="GW25" t="s">
        <v>335</v>
      </c>
      <c r="GX25" t="s">
        <v>335</v>
      </c>
      <c r="GY25" t="s">
        <v>335</v>
      </c>
      <c r="GZ25" t="s">
        <v>335</v>
      </c>
      <c r="HA25" t="s">
        <v>335</v>
      </c>
      <c r="HB25" t="s">
        <v>335</v>
      </c>
      <c r="HC25" t="s">
        <v>335</v>
      </c>
      <c r="HD25" t="s">
        <v>335</v>
      </c>
      <c r="HE25" t="s">
        <v>335</v>
      </c>
      <c r="HF25" t="s">
        <v>335</v>
      </c>
      <c r="HG25" t="s">
        <v>335</v>
      </c>
      <c r="HH25" t="s">
        <v>335</v>
      </c>
      <c r="HI25" t="s">
        <v>335</v>
      </c>
      <c r="HJ25" t="s">
        <v>335</v>
      </c>
      <c r="HK25" t="s">
        <v>336</v>
      </c>
      <c r="HL25" t="s">
        <v>334</v>
      </c>
      <c r="HM25" t="s">
        <v>335</v>
      </c>
      <c r="HN25" t="s">
        <v>334</v>
      </c>
      <c r="HO25" t="s">
        <v>335</v>
      </c>
      <c r="HP25" t="s">
        <v>335</v>
      </c>
      <c r="HQ25" t="s">
        <v>335</v>
      </c>
      <c r="HR25" t="s">
        <v>334</v>
      </c>
      <c r="HS25" t="s">
        <v>335</v>
      </c>
      <c r="HT25" t="s">
        <v>335</v>
      </c>
      <c r="HU25" t="s">
        <v>335</v>
      </c>
      <c r="HV25" t="s">
        <v>335</v>
      </c>
      <c r="HW25" t="s">
        <v>335</v>
      </c>
      <c r="HX25" t="s">
        <v>335</v>
      </c>
      <c r="HY25" t="s">
        <v>337</v>
      </c>
      <c r="HZ25" t="s">
        <v>337</v>
      </c>
      <c r="IA25">
        <v>48</v>
      </c>
      <c r="IB25">
        <v>52</v>
      </c>
      <c r="IC25">
        <v>15</v>
      </c>
      <c r="ID25" t="s">
        <v>345</v>
      </c>
      <c r="IE25">
        <v>30</v>
      </c>
      <c r="IF25" t="s">
        <v>346</v>
      </c>
      <c r="IQ25" t="s">
        <v>336</v>
      </c>
      <c r="IR25" t="s">
        <v>336</v>
      </c>
      <c r="IS25" t="s">
        <v>336</v>
      </c>
      <c r="IT25" t="s">
        <v>336</v>
      </c>
      <c r="IU25" t="s">
        <v>336</v>
      </c>
      <c r="IV25" t="s">
        <v>336</v>
      </c>
      <c r="IW25" t="s">
        <v>336</v>
      </c>
      <c r="IX25" t="s">
        <v>336</v>
      </c>
      <c r="IY25" t="s">
        <v>336</v>
      </c>
      <c r="JB25" t="s">
        <v>336</v>
      </c>
      <c r="JC25" t="s">
        <v>336</v>
      </c>
      <c r="JD25" t="s">
        <v>336</v>
      </c>
      <c r="JE25" t="s">
        <v>336</v>
      </c>
      <c r="JF25" t="s">
        <v>336</v>
      </c>
      <c r="JG25" t="s">
        <v>336</v>
      </c>
      <c r="JH25" t="s">
        <v>336</v>
      </c>
      <c r="JI25" t="s">
        <v>336</v>
      </c>
      <c r="JJ25" t="s">
        <v>336</v>
      </c>
      <c r="JK25" t="s">
        <v>336</v>
      </c>
      <c r="JL25" t="s">
        <v>336</v>
      </c>
      <c r="JM25" t="s">
        <v>336</v>
      </c>
      <c r="JO25">
        <v>290</v>
      </c>
      <c r="JP25">
        <v>76</v>
      </c>
      <c r="JQ25">
        <v>72</v>
      </c>
      <c r="JR25">
        <v>2</v>
      </c>
      <c r="JS25">
        <v>96</v>
      </c>
      <c r="JT25" t="s">
        <v>337</v>
      </c>
      <c r="JX25" t="s">
        <v>336</v>
      </c>
      <c r="JY25" t="s">
        <v>336</v>
      </c>
      <c r="JZ25" t="s">
        <v>336</v>
      </c>
      <c r="KA25" t="s">
        <v>336</v>
      </c>
      <c r="KB25" t="s">
        <v>336</v>
      </c>
      <c r="KC25" t="s">
        <v>336</v>
      </c>
      <c r="KD25" t="s">
        <v>336</v>
      </c>
      <c r="KE25" t="s">
        <v>336</v>
      </c>
      <c r="KF25" t="s">
        <v>336</v>
      </c>
      <c r="KG25" t="s">
        <v>336</v>
      </c>
      <c r="KH25" t="s">
        <v>336</v>
      </c>
      <c r="KI25" t="s">
        <v>336</v>
      </c>
      <c r="KJ25" t="s">
        <v>336</v>
      </c>
      <c r="KK25" t="s">
        <v>336</v>
      </c>
      <c r="KS25" t="s">
        <v>336</v>
      </c>
      <c r="KT25" t="s">
        <v>336</v>
      </c>
      <c r="KU25" t="s">
        <v>336</v>
      </c>
      <c r="KV25" t="s">
        <v>336</v>
      </c>
      <c r="KW25" t="s">
        <v>336</v>
      </c>
      <c r="KX25" t="s">
        <v>336</v>
      </c>
      <c r="KY25" t="s">
        <v>335</v>
      </c>
      <c r="KZ25" t="s">
        <v>334</v>
      </c>
      <c r="LA25" t="s">
        <v>334</v>
      </c>
      <c r="LB25" t="s">
        <v>335</v>
      </c>
      <c r="LC25" t="s">
        <v>334</v>
      </c>
      <c r="LD25" t="s">
        <v>335</v>
      </c>
      <c r="LE25" t="s">
        <v>334</v>
      </c>
      <c r="LF25" t="s">
        <v>335</v>
      </c>
      <c r="LG25" t="s">
        <v>335</v>
      </c>
      <c r="LH25" t="s">
        <v>334</v>
      </c>
      <c r="LI25" t="s">
        <v>334</v>
      </c>
      <c r="LJ25" t="s">
        <v>335</v>
      </c>
      <c r="LK25" t="s">
        <v>345</v>
      </c>
      <c r="LL25" t="s">
        <v>336</v>
      </c>
      <c r="LN25" t="s">
        <v>342</v>
      </c>
    </row>
    <row r="26" spans="1:326" x14ac:dyDescent="0.3">
      <c r="A26">
        <v>25</v>
      </c>
      <c r="B26" t="s">
        <v>326</v>
      </c>
      <c r="C26" t="s">
        <v>376</v>
      </c>
      <c r="D26" s="1">
        <v>20258</v>
      </c>
      <c r="E26" t="s">
        <v>328</v>
      </c>
      <c r="F26">
        <v>180</v>
      </c>
      <c r="G26">
        <v>84</v>
      </c>
      <c r="H26">
        <v>2.5925925925925924E+16</v>
      </c>
      <c r="I26" s="1">
        <v>45043</v>
      </c>
      <c r="J26" s="1">
        <v>45058</v>
      </c>
      <c r="K26">
        <v>15</v>
      </c>
      <c r="L26" t="s">
        <v>329</v>
      </c>
      <c r="M26" t="s">
        <v>330</v>
      </c>
      <c r="N26" t="s">
        <v>361</v>
      </c>
      <c r="O26" t="s">
        <v>372</v>
      </c>
      <c r="P26" t="s">
        <v>333</v>
      </c>
      <c r="Q26" t="s">
        <v>334</v>
      </c>
      <c r="R26" t="s">
        <v>335</v>
      </c>
      <c r="S26" t="s">
        <v>335</v>
      </c>
      <c r="T26" t="s">
        <v>335</v>
      </c>
      <c r="U26" t="s">
        <v>335</v>
      </c>
      <c r="V26" t="s">
        <v>335</v>
      </c>
      <c r="W26" t="s">
        <v>335</v>
      </c>
      <c r="X26" t="s">
        <v>335</v>
      </c>
      <c r="Y26" t="s">
        <v>335</v>
      </c>
      <c r="Z26" t="s">
        <v>335</v>
      </c>
      <c r="AA26" t="s">
        <v>335</v>
      </c>
      <c r="AB26" t="s">
        <v>335</v>
      </c>
      <c r="AC26" t="s">
        <v>335</v>
      </c>
      <c r="AD26" t="s">
        <v>335</v>
      </c>
      <c r="AE26" t="s">
        <v>335</v>
      </c>
      <c r="AF26" t="s">
        <v>335</v>
      </c>
      <c r="AG26" t="s">
        <v>335</v>
      </c>
      <c r="AH26" t="s">
        <v>336</v>
      </c>
      <c r="AI26" t="s">
        <v>335</v>
      </c>
      <c r="AJ26" t="s">
        <v>335</v>
      </c>
      <c r="AK26" t="s">
        <v>335</v>
      </c>
      <c r="AL26" t="s">
        <v>335</v>
      </c>
      <c r="AM26" t="s">
        <v>335</v>
      </c>
      <c r="AN26" t="s">
        <v>335</v>
      </c>
      <c r="AO26" t="s">
        <v>335</v>
      </c>
      <c r="AP26" t="s">
        <v>335</v>
      </c>
      <c r="AQ26" t="s">
        <v>335</v>
      </c>
      <c r="AR26" t="s">
        <v>335</v>
      </c>
      <c r="AS26" t="s">
        <v>335</v>
      </c>
      <c r="AT26" t="s">
        <v>335</v>
      </c>
      <c r="AU26" t="s">
        <v>335</v>
      </c>
      <c r="AV26" t="s">
        <v>335</v>
      </c>
      <c r="AW26">
        <v>30</v>
      </c>
      <c r="AX26">
        <v>30</v>
      </c>
      <c r="BC26" t="s">
        <v>335</v>
      </c>
      <c r="BD26" t="s">
        <v>335</v>
      </c>
      <c r="BE26" t="s">
        <v>335</v>
      </c>
      <c r="BF26" t="s">
        <v>335</v>
      </c>
      <c r="BG26" t="s">
        <v>335</v>
      </c>
      <c r="BH26" t="s">
        <v>335</v>
      </c>
      <c r="BI26" t="s">
        <v>335</v>
      </c>
      <c r="BJ26" t="s">
        <v>335</v>
      </c>
      <c r="BK26" t="s">
        <v>335</v>
      </c>
      <c r="BL26" t="s">
        <v>335</v>
      </c>
      <c r="BM26" t="s">
        <v>335</v>
      </c>
      <c r="BN26" t="s">
        <v>335</v>
      </c>
      <c r="BO26" t="s">
        <v>335</v>
      </c>
      <c r="BP26" t="s">
        <v>335</v>
      </c>
      <c r="BQ26" t="s">
        <v>335</v>
      </c>
      <c r="BR26" t="s">
        <v>335</v>
      </c>
      <c r="BS26" t="s">
        <v>335</v>
      </c>
      <c r="BT26" t="s">
        <v>334</v>
      </c>
      <c r="BU26" t="s">
        <v>334</v>
      </c>
      <c r="BV26" t="s">
        <v>334</v>
      </c>
      <c r="BW26" t="s">
        <v>335</v>
      </c>
      <c r="BX26" t="s">
        <v>334</v>
      </c>
      <c r="BY26" t="s">
        <v>335</v>
      </c>
      <c r="BZ26" t="s">
        <v>335</v>
      </c>
      <c r="CA26" t="s">
        <v>335</v>
      </c>
      <c r="CB26" t="s">
        <v>334</v>
      </c>
      <c r="CC26" t="s">
        <v>335</v>
      </c>
      <c r="CD26" t="s">
        <v>334</v>
      </c>
      <c r="CE26" t="s">
        <v>335</v>
      </c>
      <c r="CF26" t="s">
        <v>335</v>
      </c>
      <c r="CG26" t="s">
        <v>335</v>
      </c>
      <c r="CH26" t="s">
        <v>334</v>
      </c>
      <c r="CI26" t="s">
        <v>335</v>
      </c>
      <c r="CJ26" t="s">
        <v>334</v>
      </c>
      <c r="CK26" t="s">
        <v>335</v>
      </c>
      <c r="CL26" t="s">
        <v>335</v>
      </c>
      <c r="CM26" t="s">
        <v>335</v>
      </c>
      <c r="CN26" t="s">
        <v>335</v>
      </c>
      <c r="CO26" t="s">
        <v>335</v>
      </c>
      <c r="CP26" t="s">
        <v>335</v>
      </c>
      <c r="CQ26" t="s">
        <v>334</v>
      </c>
      <c r="CR26" t="s">
        <v>335</v>
      </c>
      <c r="CS26" t="s">
        <v>335</v>
      </c>
      <c r="CT26" t="s">
        <v>337</v>
      </c>
      <c r="CU26" t="s">
        <v>336</v>
      </c>
      <c r="CW26" t="s">
        <v>337</v>
      </c>
      <c r="CX26" t="s">
        <v>336</v>
      </c>
      <c r="CZ26" t="s">
        <v>330</v>
      </c>
      <c r="DA26" t="s">
        <v>383</v>
      </c>
      <c r="DB26">
        <v>375</v>
      </c>
      <c r="DC26" t="s">
        <v>330</v>
      </c>
      <c r="DD26" t="s">
        <v>417</v>
      </c>
      <c r="DE26">
        <v>400</v>
      </c>
      <c r="DF26" t="s">
        <v>330</v>
      </c>
      <c r="DG26" t="s">
        <v>384</v>
      </c>
      <c r="DH26">
        <v>100</v>
      </c>
      <c r="DI26" t="s">
        <v>330</v>
      </c>
      <c r="DJ26" t="s">
        <v>413</v>
      </c>
      <c r="DK26">
        <v>125</v>
      </c>
      <c r="DL26" t="s">
        <v>335</v>
      </c>
      <c r="DM26" t="s">
        <v>334</v>
      </c>
      <c r="DN26" t="s">
        <v>334</v>
      </c>
      <c r="DO26" t="s">
        <v>335</v>
      </c>
      <c r="DP26" t="s">
        <v>334</v>
      </c>
      <c r="DQ26" t="s">
        <v>335</v>
      </c>
      <c r="DR26" t="s">
        <v>334</v>
      </c>
      <c r="DS26" t="s">
        <v>335</v>
      </c>
      <c r="DT26" t="s">
        <v>334</v>
      </c>
      <c r="DU26" t="s">
        <v>335</v>
      </c>
      <c r="DV26" t="s">
        <v>334</v>
      </c>
      <c r="DW26" t="s">
        <v>335</v>
      </c>
      <c r="DX26" t="s">
        <v>335</v>
      </c>
      <c r="DY26" t="s">
        <v>334</v>
      </c>
      <c r="DZ26" t="s">
        <v>335</v>
      </c>
      <c r="EA26" t="s">
        <v>334</v>
      </c>
      <c r="EB26" t="s">
        <v>334</v>
      </c>
      <c r="EC26" t="s">
        <v>335</v>
      </c>
      <c r="ED26" t="s">
        <v>334</v>
      </c>
      <c r="EE26" t="s">
        <v>335</v>
      </c>
      <c r="EF26" t="s">
        <v>335</v>
      </c>
      <c r="EG26" t="s">
        <v>334</v>
      </c>
      <c r="EH26" t="s">
        <v>334</v>
      </c>
      <c r="EI26" t="s">
        <v>335</v>
      </c>
      <c r="EJ26" t="s">
        <v>334</v>
      </c>
      <c r="EK26" t="s">
        <v>335</v>
      </c>
      <c r="EL26" t="s">
        <v>334</v>
      </c>
      <c r="EM26" t="s">
        <v>335</v>
      </c>
      <c r="EN26" t="s">
        <v>334</v>
      </c>
      <c r="EO26" t="s">
        <v>335</v>
      </c>
      <c r="EP26" t="s">
        <v>334</v>
      </c>
      <c r="EQ26" t="s">
        <v>335</v>
      </c>
      <c r="ER26" t="s">
        <v>334</v>
      </c>
      <c r="ES26" t="s">
        <v>335</v>
      </c>
      <c r="ET26" t="s">
        <v>334</v>
      </c>
      <c r="EU26" t="s">
        <v>335</v>
      </c>
      <c r="EV26" t="s">
        <v>335</v>
      </c>
      <c r="EW26" t="s">
        <v>334</v>
      </c>
      <c r="EX26" t="s">
        <v>334</v>
      </c>
      <c r="EY26" t="s">
        <v>335</v>
      </c>
      <c r="EZ26" t="s">
        <v>334</v>
      </c>
      <c r="FA26" t="s">
        <v>335</v>
      </c>
      <c r="FB26" t="s">
        <v>336</v>
      </c>
      <c r="FE26" t="s">
        <v>336</v>
      </c>
      <c r="FF26" t="s">
        <v>336</v>
      </c>
      <c r="FG26" t="s">
        <v>342</v>
      </c>
      <c r="FH26" s="15">
        <v>45058</v>
      </c>
      <c r="FI26" t="s">
        <v>334</v>
      </c>
      <c r="FJ26" t="s">
        <v>334</v>
      </c>
      <c r="FK26" t="s">
        <v>335</v>
      </c>
      <c r="FL26" t="s">
        <v>343</v>
      </c>
      <c r="FM26" t="s">
        <v>385</v>
      </c>
      <c r="FN26">
        <v>150</v>
      </c>
      <c r="FO26">
        <v>80</v>
      </c>
      <c r="FP26">
        <v>45</v>
      </c>
      <c r="FS26">
        <v>80</v>
      </c>
      <c r="FT26">
        <v>2.469135802469136E+16</v>
      </c>
      <c r="FU26">
        <v>101</v>
      </c>
      <c r="FV26">
        <v>12</v>
      </c>
      <c r="FY26">
        <v>100</v>
      </c>
      <c r="GA26">
        <v>31</v>
      </c>
      <c r="GB26">
        <v>84</v>
      </c>
      <c r="GD26">
        <v>101</v>
      </c>
      <c r="GL26">
        <v>133</v>
      </c>
      <c r="GM26">
        <v>45</v>
      </c>
      <c r="GN26" t="s">
        <v>335</v>
      </c>
      <c r="GO26" t="s">
        <v>335</v>
      </c>
      <c r="GP26" t="s">
        <v>335</v>
      </c>
      <c r="GQ26" t="s">
        <v>335</v>
      </c>
      <c r="GR26" t="s">
        <v>335</v>
      </c>
      <c r="GS26" t="s">
        <v>334</v>
      </c>
      <c r="GT26" t="s">
        <v>335</v>
      </c>
      <c r="GU26" t="s">
        <v>335</v>
      </c>
      <c r="GV26" t="s">
        <v>335</v>
      </c>
      <c r="GW26" t="s">
        <v>335</v>
      </c>
      <c r="GX26" t="s">
        <v>335</v>
      </c>
      <c r="GY26" t="s">
        <v>335</v>
      </c>
      <c r="GZ26" t="s">
        <v>335</v>
      </c>
      <c r="HA26" t="s">
        <v>335</v>
      </c>
      <c r="HB26" t="s">
        <v>335</v>
      </c>
      <c r="HC26" t="s">
        <v>335</v>
      </c>
      <c r="HD26" t="s">
        <v>335</v>
      </c>
      <c r="HE26" t="s">
        <v>335</v>
      </c>
      <c r="HF26" t="s">
        <v>335</v>
      </c>
      <c r="HG26" t="s">
        <v>335</v>
      </c>
      <c r="HH26" t="s">
        <v>335</v>
      </c>
      <c r="HI26" t="s">
        <v>335</v>
      </c>
      <c r="HJ26" t="s">
        <v>335</v>
      </c>
      <c r="HK26" t="s">
        <v>336</v>
      </c>
      <c r="HL26" t="s">
        <v>335</v>
      </c>
      <c r="HM26" t="s">
        <v>334</v>
      </c>
      <c r="HN26" t="s">
        <v>334</v>
      </c>
      <c r="HO26" t="s">
        <v>335</v>
      </c>
      <c r="HP26" t="s">
        <v>335</v>
      </c>
      <c r="HQ26" t="s">
        <v>335</v>
      </c>
      <c r="HR26" t="s">
        <v>334</v>
      </c>
      <c r="HS26" t="s">
        <v>335</v>
      </c>
      <c r="HT26" t="s">
        <v>335</v>
      </c>
      <c r="HU26" t="s">
        <v>335</v>
      </c>
      <c r="HV26" t="s">
        <v>335</v>
      </c>
      <c r="HW26" t="s">
        <v>335</v>
      </c>
      <c r="HX26" t="s">
        <v>335</v>
      </c>
      <c r="HY26" t="s">
        <v>337</v>
      </c>
      <c r="HZ26" t="s">
        <v>337</v>
      </c>
      <c r="IA26">
        <v>35</v>
      </c>
      <c r="IB26">
        <v>57</v>
      </c>
      <c r="ID26" t="s">
        <v>345</v>
      </c>
      <c r="IE26">
        <v>45</v>
      </c>
      <c r="IF26" t="s">
        <v>418</v>
      </c>
      <c r="IG26">
        <v>126</v>
      </c>
      <c r="IH26">
        <v>56</v>
      </c>
      <c r="II26">
        <v>115</v>
      </c>
      <c r="IJ26">
        <v>79</v>
      </c>
      <c r="IL26">
        <v>57</v>
      </c>
      <c r="IM26">
        <v>136</v>
      </c>
      <c r="IN26">
        <v>43</v>
      </c>
      <c r="IP26">
        <v>92</v>
      </c>
      <c r="IQ26" t="s">
        <v>330</v>
      </c>
      <c r="IR26" t="s">
        <v>330</v>
      </c>
      <c r="IS26" t="s">
        <v>337</v>
      </c>
      <c r="IT26" t="s">
        <v>330</v>
      </c>
      <c r="IU26" t="s">
        <v>330</v>
      </c>
      <c r="IV26" t="s">
        <v>337</v>
      </c>
      <c r="IW26" t="s">
        <v>337</v>
      </c>
      <c r="IX26" t="s">
        <v>337</v>
      </c>
      <c r="IY26" t="s">
        <v>337</v>
      </c>
      <c r="JB26" t="s">
        <v>336</v>
      </c>
      <c r="JC26" t="s">
        <v>336</v>
      </c>
      <c r="JD26" t="s">
        <v>336</v>
      </c>
      <c r="JE26" t="s">
        <v>336</v>
      </c>
      <c r="JF26" t="s">
        <v>336</v>
      </c>
      <c r="JG26" t="s">
        <v>336</v>
      </c>
      <c r="JH26" t="s">
        <v>336</v>
      </c>
      <c r="JI26" t="s">
        <v>336</v>
      </c>
      <c r="JJ26" t="s">
        <v>336</v>
      </c>
      <c r="JK26" t="s">
        <v>336</v>
      </c>
      <c r="JL26" t="s">
        <v>336</v>
      </c>
      <c r="JM26" t="s">
        <v>336</v>
      </c>
      <c r="JO26">
        <v>390</v>
      </c>
      <c r="JP26">
        <v>68</v>
      </c>
      <c r="JQ26">
        <v>113</v>
      </c>
      <c r="JR26">
        <v>3</v>
      </c>
      <c r="JS26">
        <v>94</v>
      </c>
      <c r="JT26" t="s">
        <v>337</v>
      </c>
      <c r="JX26" t="s">
        <v>336</v>
      </c>
      <c r="JY26" t="s">
        <v>336</v>
      </c>
      <c r="JZ26" t="s">
        <v>336</v>
      </c>
      <c r="KA26" t="s">
        <v>336</v>
      </c>
      <c r="KB26" t="s">
        <v>336</v>
      </c>
      <c r="KC26" t="s">
        <v>336</v>
      </c>
      <c r="KD26" t="s">
        <v>336</v>
      </c>
      <c r="KE26" t="s">
        <v>336</v>
      </c>
      <c r="KF26" t="s">
        <v>336</v>
      </c>
      <c r="KG26" t="s">
        <v>336</v>
      </c>
      <c r="KH26" t="s">
        <v>336</v>
      </c>
      <c r="KI26" t="s">
        <v>336</v>
      </c>
      <c r="KJ26" t="s">
        <v>336</v>
      </c>
      <c r="KK26" t="s">
        <v>336</v>
      </c>
      <c r="KS26" t="s">
        <v>336</v>
      </c>
      <c r="KT26" t="s">
        <v>336</v>
      </c>
      <c r="KU26" t="s">
        <v>336</v>
      </c>
      <c r="KV26" t="s">
        <v>336</v>
      </c>
      <c r="KW26" t="s">
        <v>336</v>
      </c>
      <c r="KX26" t="s">
        <v>336</v>
      </c>
      <c r="KY26" t="s">
        <v>335</v>
      </c>
      <c r="KZ26" t="s">
        <v>334</v>
      </c>
      <c r="LA26" t="s">
        <v>334</v>
      </c>
      <c r="LB26" t="s">
        <v>335</v>
      </c>
      <c r="LC26" t="s">
        <v>334</v>
      </c>
      <c r="LD26" t="s">
        <v>335</v>
      </c>
      <c r="LE26" t="s">
        <v>335</v>
      </c>
      <c r="LF26" t="s">
        <v>334</v>
      </c>
      <c r="LG26" t="s">
        <v>335</v>
      </c>
      <c r="LH26" t="s">
        <v>334</v>
      </c>
      <c r="LI26" t="s">
        <v>334</v>
      </c>
      <c r="LJ26" t="s">
        <v>335</v>
      </c>
      <c r="LK26" t="s">
        <v>345</v>
      </c>
      <c r="LL26" t="s">
        <v>336</v>
      </c>
      <c r="LM26">
        <v>3</v>
      </c>
      <c r="LN26" t="s">
        <v>342</v>
      </c>
    </row>
    <row r="27" spans="1:326" x14ac:dyDescent="0.3">
      <c r="A27">
        <v>26</v>
      </c>
      <c r="B27" t="s">
        <v>326</v>
      </c>
      <c r="C27" t="s">
        <v>376</v>
      </c>
      <c r="D27" s="1">
        <v>20091</v>
      </c>
      <c r="E27" t="s">
        <v>328</v>
      </c>
      <c r="F27">
        <v>174</v>
      </c>
      <c r="I27" s="1">
        <v>45127</v>
      </c>
      <c r="J27" s="1">
        <v>45138</v>
      </c>
      <c r="K27">
        <v>11</v>
      </c>
      <c r="L27" t="s">
        <v>329</v>
      </c>
      <c r="M27" t="s">
        <v>337</v>
      </c>
      <c r="N27" t="s">
        <v>361</v>
      </c>
      <c r="O27" t="s">
        <v>387</v>
      </c>
      <c r="P27" t="s">
        <v>363</v>
      </c>
      <c r="Q27" t="s">
        <v>335</v>
      </c>
      <c r="R27" t="s">
        <v>335</v>
      </c>
      <c r="S27" t="s">
        <v>335</v>
      </c>
      <c r="T27" t="s">
        <v>335</v>
      </c>
      <c r="U27" t="s">
        <v>335</v>
      </c>
      <c r="V27" t="s">
        <v>335</v>
      </c>
      <c r="W27" t="s">
        <v>335</v>
      </c>
      <c r="X27" t="s">
        <v>335</v>
      </c>
      <c r="Y27" t="s">
        <v>335</v>
      </c>
      <c r="Z27" t="s">
        <v>335</v>
      </c>
      <c r="AA27" t="s">
        <v>335</v>
      </c>
      <c r="AB27" t="s">
        <v>335</v>
      </c>
      <c r="AC27" t="s">
        <v>335</v>
      </c>
      <c r="AD27" t="s">
        <v>335</v>
      </c>
      <c r="AE27" t="s">
        <v>335</v>
      </c>
      <c r="AF27" t="s">
        <v>335</v>
      </c>
      <c r="AG27" t="s">
        <v>335</v>
      </c>
      <c r="AH27" t="s">
        <v>336</v>
      </c>
      <c r="AI27" t="s">
        <v>334</v>
      </c>
      <c r="AJ27" t="s">
        <v>335</v>
      </c>
      <c r="AK27" t="s">
        <v>335</v>
      </c>
      <c r="AL27" t="s">
        <v>335</v>
      </c>
      <c r="AM27" t="s">
        <v>335</v>
      </c>
      <c r="AN27" t="s">
        <v>335</v>
      </c>
      <c r="AO27" t="s">
        <v>334</v>
      </c>
      <c r="AP27" t="s">
        <v>335</v>
      </c>
      <c r="AQ27" t="s">
        <v>335</v>
      </c>
      <c r="AR27" t="s">
        <v>335</v>
      </c>
      <c r="AS27" t="s">
        <v>334</v>
      </c>
      <c r="AT27" t="s">
        <v>334</v>
      </c>
      <c r="AU27" t="s">
        <v>335</v>
      </c>
      <c r="AV27" t="s">
        <v>335</v>
      </c>
      <c r="AW27">
        <v>29</v>
      </c>
      <c r="AX27">
        <v>29</v>
      </c>
      <c r="AZ27">
        <v>270</v>
      </c>
      <c r="BC27" t="s">
        <v>335</v>
      </c>
      <c r="BD27" t="s">
        <v>335</v>
      </c>
      <c r="BE27" t="s">
        <v>335</v>
      </c>
      <c r="BF27" t="s">
        <v>335</v>
      </c>
      <c r="BG27" t="s">
        <v>335</v>
      </c>
      <c r="BH27" t="s">
        <v>335</v>
      </c>
      <c r="BI27" t="s">
        <v>335</v>
      </c>
      <c r="BJ27" t="s">
        <v>335</v>
      </c>
      <c r="BK27" t="s">
        <v>335</v>
      </c>
      <c r="BL27" t="s">
        <v>334</v>
      </c>
      <c r="BM27" t="s">
        <v>335</v>
      </c>
      <c r="BN27" t="s">
        <v>335</v>
      </c>
      <c r="BO27" t="s">
        <v>335</v>
      </c>
      <c r="BP27" t="s">
        <v>335</v>
      </c>
      <c r="BQ27" t="s">
        <v>335</v>
      </c>
      <c r="BR27" t="s">
        <v>335</v>
      </c>
      <c r="BS27" t="s">
        <v>335</v>
      </c>
      <c r="BT27" t="s">
        <v>334</v>
      </c>
      <c r="BU27" t="s">
        <v>334</v>
      </c>
      <c r="BV27" t="s">
        <v>334</v>
      </c>
      <c r="BW27" t="s">
        <v>335</v>
      </c>
      <c r="BX27" t="s">
        <v>334</v>
      </c>
      <c r="BY27" t="s">
        <v>335</v>
      </c>
      <c r="BZ27" t="s">
        <v>335</v>
      </c>
      <c r="CA27" t="s">
        <v>335</v>
      </c>
      <c r="CB27" t="s">
        <v>334</v>
      </c>
      <c r="CC27" t="s">
        <v>335</v>
      </c>
      <c r="CD27" t="s">
        <v>335</v>
      </c>
      <c r="CE27" t="s">
        <v>335</v>
      </c>
      <c r="CF27" t="s">
        <v>335</v>
      </c>
      <c r="CG27" t="s">
        <v>335</v>
      </c>
      <c r="CH27" t="s">
        <v>335</v>
      </c>
      <c r="CI27" t="s">
        <v>335</v>
      </c>
      <c r="CJ27" t="s">
        <v>335</v>
      </c>
      <c r="CK27" t="s">
        <v>335</v>
      </c>
      <c r="CL27" t="s">
        <v>335</v>
      </c>
      <c r="CM27" t="s">
        <v>335</v>
      </c>
      <c r="CN27" t="s">
        <v>335</v>
      </c>
      <c r="CO27" t="s">
        <v>335</v>
      </c>
      <c r="CP27" t="s">
        <v>335</v>
      </c>
      <c r="CQ27" t="s">
        <v>335</v>
      </c>
      <c r="CR27" t="s">
        <v>335</v>
      </c>
      <c r="CS27" t="s">
        <v>335</v>
      </c>
      <c r="CT27" t="s">
        <v>337</v>
      </c>
      <c r="CU27" t="s">
        <v>336</v>
      </c>
      <c r="CW27" t="s">
        <v>337</v>
      </c>
      <c r="CX27" t="s">
        <v>336</v>
      </c>
      <c r="CZ27" t="s">
        <v>330</v>
      </c>
      <c r="DA27" t="s">
        <v>383</v>
      </c>
      <c r="DB27">
        <v>5</v>
      </c>
      <c r="DC27" t="s">
        <v>330</v>
      </c>
      <c r="DD27" t="s">
        <v>416</v>
      </c>
      <c r="DE27">
        <v>100</v>
      </c>
      <c r="DF27" t="s">
        <v>330</v>
      </c>
      <c r="DG27" t="s">
        <v>394</v>
      </c>
      <c r="DH27">
        <v>50</v>
      </c>
      <c r="DI27" t="s">
        <v>330</v>
      </c>
      <c r="DJ27" t="s">
        <v>378</v>
      </c>
      <c r="DK27">
        <v>10</v>
      </c>
      <c r="DL27" t="s">
        <v>335</v>
      </c>
      <c r="DM27" t="s">
        <v>334</v>
      </c>
      <c r="DN27" t="s">
        <v>334</v>
      </c>
      <c r="DO27" t="s">
        <v>335</v>
      </c>
      <c r="DP27" t="s">
        <v>334</v>
      </c>
      <c r="DQ27" t="s">
        <v>335</v>
      </c>
      <c r="DR27" t="s">
        <v>334</v>
      </c>
      <c r="DS27" t="s">
        <v>335</v>
      </c>
      <c r="DT27" t="s">
        <v>334</v>
      </c>
      <c r="DU27" t="s">
        <v>335</v>
      </c>
      <c r="DV27" t="s">
        <v>334</v>
      </c>
      <c r="DW27" t="s">
        <v>335</v>
      </c>
      <c r="DX27" t="s">
        <v>334</v>
      </c>
      <c r="DY27" t="s">
        <v>335</v>
      </c>
      <c r="DZ27" t="s">
        <v>334</v>
      </c>
      <c r="EA27" t="s">
        <v>335</v>
      </c>
      <c r="EB27" t="s">
        <v>334</v>
      </c>
      <c r="EC27" t="s">
        <v>335</v>
      </c>
      <c r="ED27" t="s">
        <v>334</v>
      </c>
      <c r="EE27" t="s">
        <v>335</v>
      </c>
      <c r="EF27" t="s">
        <v>334</v>
      </c>
      <c r="EG27" t="s">
        <v>335</v>
      </c>
      <c r="EH27" t="s">
        <v>334</v>
      </c>
      <c r="EI27" t="s">
        <v>335</v>
      </c>
      <c r="EJ27" t="s">
        <v>334</v>
      </c>
      <c r="EK27" t="s">
        <v>335</v>
      </c>
      <c r="EL27" t="s">
        <v>334</v>
      </c>
      <c r="EM27" t="s">
        <v>335</v>
      </c>
      <c r="EN27" t="s">
        <v>334</v>
      </c>
      <c r="EO27" t="s">
        <v>335</v>
      </c>
      <c r="EP27" t="s">
        <v>334</v>
      </c>
      <c r="EQ27" t="s">
        <v>335</v>
      </c>
      <c r="ER27" t="s">
        <v>334</v>
      </c>
      <c r="ES27" t="s">
        <v>335</v>
      </c>
      <c r="ET27" t="s">
        <v>334</v>
      </c>
      <c r="EU27" t="s">
        <v>335</v>
      </c>
      <c r="EV27" t="s">
        <v>334</v>
      </c>
      <c r="EW27" t="s">
        <v>335</v>
      </c>
      <c r="EX27" t="s">
        <v>334</v>
      </c>
      <c r="EY27" t="s">
        <v>335</v>
      </c>
      <c r="EZ27" t="s">
        <v>334</v>
      </c>
      <c r="FA27" t="s">
        <v>335</v>
      </c>
      <c r="FB27" t="s">
        <v>336</v>
      </c>
      <c r="FE27" t="s">
        <v>336</v>
      </c>
      <c r="FF27" t="s">
        <v>336</v>
      </c>
      <c r="FG27" t="s">
        <v>342</v>
      </c>
      <c r="FH27" s="15">
        <v>45138</v>
      </c>
      <c r="FI27" t="s">
        <v>334</v>
      </c>
      <c r="FJ27" t="s">
        <v>334</v>
      </c>
      <c r="FK27" t="s">
        <v>335</v>
      </c>
      <c r="FL27" t="s">
        <v>343</v>
      </c>
      <c r="FM27" t="s">
        <v>344</v>
      </c>
      <c r="FN27">
        <v>104</v>
      </c>
      <c r="FO27">
        <v>105</v>
      </c>
      <c r="FP27">
        <v>80</v>
      </c>
      <c r="FQ27">
        <v>164</v>
      </c>
      <c r="FS27">
        <v>84</v>
      </c>
      <c r="FT27">
        <v>2774474831549742</v>
      </c>
      <c r="FU27">
        <v>104</v>
      </c>
      <c r="FV27">
        <v>149</v>
      </c>
      <c r="FW27">
        <v>69</v>
      </c>
      <c r="FX27">
        <v>96</v>
      </c>
      <c r="FY27">
        <v>163</v>
      </c>
      <c r="FZ27">
        <v>27</v>
      </c>
      <c r="GA27">
        <v>117</v>
      </c>
      <c r="GB27">
        <v>135</v>
      </c>
      <c r="GC27">
        <v>54</v>
      </c>
      <c r="GD27">
        <v>68</v>
      </c>
      <c r="GE27">
        <v>106</v>
      </c>
      <c r="GF27">
        <v>220</v>
      </c>
      <c r="GG27">
        <v>26</v>
      </c>
      <c r="GJ27">
        <v>23</v>
      </c>
      <c r="GK27">
        <v>32</v>
      </c>
      <c r="GL27">
        <v>143</v>
      </c>
      <c r="GM27">
        <v>47</v>
      </c>
      <c r="GN27" t="s">
        <v>334</v>
      </c>
      <c r="GO27" t="s">
        <v>335</v>
      </c>
      <c r="GP27" t="s">
        <v>335</v>
      </c>
      <c r="GQ27" t="s">
        <v>335</v>
      </c>
      <c r="GR27" t="s">
        <v>335</v>
      </c>
      <c r="GS27" t="s">
        <v>335</v>
      </c>
      <c r="GT27" t="s">
        <v>335</v>
      </c>
      <c r="GU27" t="s">
        <v>335</v>
      </c>
      <c r="GV27" t="s">
        <v>335</v>
      </c>
      <c r="GW27" t="s">
        <v>335</v>
      </c>
      <c r="GX27" t="s">
        <v>335</v>
      </c>
      <c r="GY27" t="s">
        <v>335</v>
      </c>
      <c r="GZ27" t="s">
        <v>335</v>
      </c>
      <c r="HA27" t="s">
        <v>335</v>
      </c>
      <c r="HB27" t="s">
        <v>335</v>
      </c>
      <c r="HC27" t="s">
        <v>335</v>
      </c>
      <c r="HD27" t="s">
        <v>335</v>
      </c>
      <c r="HE27" t="s">
        <v>335</v>
      </c>
      <c r="HF27" t="s">
        <v>335</v>
      </c>
      <c r="HG27" t="s">
        <v>335</v>
      </c>
      <c r="HH27" t="s">
        <v>335</v>
      </c>
      <c r="HI27" t="s">
        <v>335</v>
      </c>
      <c r="HJ27" t="s">
        <v>335</v>
      </c>
      <c r="HK27" t="s">
        <v>336</v>
      </c>
      <c r="HL27" t="s">
        <v>335</v>
      </c>
      <c r="HM27" t="s">
        <v>334</v>
      </c>
      <c r="HN27" t="s">
        <v>335</v>
      </c>
      <c r="HO27" t="s">
        <v>335</v>
      </c>
      <c r="HP27" t="s">
        <v>335</v>
      </c>
      <c r="HQ27" t="s">
        <v>335</v>
      </c>
      <c r="HR27" t="s">
        <v>335</v>
      </c>
      <c r="HS27" t="s">
        <v>335</v>
      </c>
      <c r="HT27" t="s">
        <v>335</v>
      </c>
      <c r="HU27" t="s">
        <v>335</v>
      </c>
      <c r="HV27" t="s">
        <v>335</v>
      </c>
      <c r="HW27" t="s">
        <v>335</v>
      </c>
      <c r="HX27" t="s">
        <v>335</v>
      </c>
      <c r="HY27" t="s">
        <v>337</v>
      </c>
      <c r="HZ27" t="s">
        <v>337</v>
      </c>
      <c r="IA27">
        <v>29</v>
      </c>
      <c r="IB27">
        <v>98</v>
      </c>
      <c r="IC27">
        <v>7</v>
      </c>
      <c r="ID27" t="s">
        <v>359</v>
      </c>
      <c r="IE27">
        <v>24</v>
      </c>
      <c r="IF27" t="s">
        <v>346</v>
      </c>
      <c r="IQ27" t="s">
        <v>336</v>
      </c>
      <c r="IR27" t="s">
        <v>336</v>
      </c>
      <c r="IS27" t="s">
        <v>336</v>
      </c>
      <c r="IT27" t="s">
        <v>336</v>
      </c>
      <c r="IU27" t="s">
        <v>336</v>
      </c>
      <c r="IV27" t="s">
        <v>336</v>
      </c>
      <c r="IW27" t="s">
        <v>336</v>
      </c>
      <c r="IX27" t="s">
        <v>336</v>
      </c>
      <c r="IY27" t="s">
        <v>336</v>
      </c>
      <c r="JB27" t="s">
        <v>336</v>
      </c>
      <c r="JC27" t="s">
        <v>336</v>
      </c>
      <c r="JD27" t="s">
        <v>336</v>
      </c>
      <c r="JE27" t="s">
        <v>336</v>
      </c>
      <c r="JF27" t="s">
        <v>336</v>
      </c>
      <c r="JG27" t="s">
        <v>336</v>
      </c>
      <c r="JH27" t="s">
        <v>336</v>
      </c>
      <c r="JI27" t="s">
        <v>336</v>
      </c>
      <c r="JJ27" t="s">
        <v>336</v>
      </c>
      <c r="JK27" t="s">
        <v>336</v>
      </c>
      <c r="JL27" t="s">
        <v>336</v>
      </c>
      <c r="JM27" t="s">
        <v>336</v>
      </c>
      <c r="JO27">
        <v>470</v>
      </c>
      <c r="JP27">
        <v>91</v>
      </c>
      <c r="JQ27">
        <v>96</v>
      </c>
      <c r="JR27">
        <v>0</v>
      </c>
      <c r="JS27">
        <v>94</v>
      </c>
      <c r="JT27" t="s">
        <v>337</v>
      </c>
      <c r="JX27" t="s">
        <v>336</v>
      </c>
      <c r="JY27" t="s">
        <v>336</v>
      </c>
      <c r="JZ27" t="s">
        <v>336</v>
      </c>
      <c r="KA27" t="s">
        <v>336</v>
      </c>
      <c r="KB27" t="s">
        <v>336</v>
      </c>
      <c r="KC27" t="s">
        <v>336</v>
      </c>
      <c r="KD27" t="s">
        <v>336</v>
      </c>
      <c r="KE27" t="s">
        <v>336</v>
      </c>
      <c r="KF27" t="s">
        <v>336</v>
      </c>
      <c r="KG27" t="s">
        <v>336</v>
      </c>
      <c r="KH27" t="s">
        <v>336</v>
      </c>
      <c r="KI27" t="s">
        <v>336</v>
      </c>
      <c r="KJ27" t="s">
        <v>336</v>
      </c>
      <c r="KK27" t="s">
        <v>336</v>
      </c>
      <c r="KR27">
        <v>9</v>
      </c>
      <c r="KS27" t="s">
        <v>337</v>
      </c>
      <c r="KT27" t="s">
        <v>337</v>
      </c>
      <c r="KU27" t="s">
        <v>337</v>
      </c>
      <c r="KV27" t="s">
        <v>337</v>
      </c>
      <c r="KW27" t="s">
        <v>337</v>
      </c>
      <c r="KX27" t="s">
        <v>337</v>
      </c>
      <c r="KY27" t="s">
        <v>335</v>
      </c>
      <c r="KZ27" t="s">
        <v>334</v>
      </c>
      <c r="LA27" t="s">
        <v>334</v>
      </c>
      <c r="LB27" t="s">
        <v>335</v>
      </c>
      <c r="LC27" t="s">
        <v>334</v>
      </c>
      <c r="LD27" t="s">
        <v>335</v>
      </c>
      <c r="LE27" t="s">
        <v>334</v>
      </c>
      <c r="LF27" t="s">
        <v>335</v>
      </c>
      <c r="LG27" t="s">
        <v>335</v>
      </c>
      <c r="LH27" t="s">
        <v>334</v>
      </c>
      <c r="LI27" t="s">
        <v>334</v>
      </c>
      <c r="LJ27" t="s">
        <v>335</v>
      </c>
      <c r="LK27" t="s">
        <v>345</v>
      </c>
      <c r="LL27" t="s">
        <v>336</v>
      </c>
      <c r="LN27" t="s">
        <v>342</v>
      </c>
    </row>
    <row r="28" spans="1:326" x14ac:dyDescent="0.3">
      <c r="A28">
        <v>27</v>
      </c>
      <c r="B28" t="s">
        <v>326</v>
      </c>
      <c r="C28" t="s">
        <v>327</v>
      </c>
      <c r="D28" s="1">
        <v>22545</v>
      </c>
      <c r="E28" t="s">
        <v>328</v>
      </c>
      <c r="F28">
        <v>165</v>
      </c>
      <c r="G28">
        <v>59</v>
      </c>
      <c r="H28">
        <v>216712580348944</v>
      </c>
      <c r="I28" s="1">
        <v>45150</v>
      </c>
      <c r="J28" s="1">
        <v>45160</v>
      </c>
      <c r="K28">
        <v>10</v>
      </c>
      <c r="L28" t="s">
        <v>329</v>
      </c>
      <c r="M28" t="s">
        <v>337</v>
      </c>
      <c r="N28" t="s">
        <v>331</v>
      </c>
      <c r="O28" t="s">
        <v>387</v>
      </c>
      <c r="P28" t="s">
        <v>363</v>
      </c>
      <c r="Q28" t="s">
        <v>334</v>
      </c>
      <c r="R28" t="s">
        <v>335</v>
      </c>
      <c r="S28" t="s">
        <v>335</v>
      </c>
      <c r="T28" t="s">
        <v>335</v>
      </c>
      <c r="U28" t="s">
        <v>335</v>
      </c>
      <c r="V28" t="s">
        <v>335</v>
      </c>
      <c r="W28" t="s">
        <v>335</v>
      </c>
      <c r="X28" t="s">
        <v>335</v>
      </c>
      <c r="Y28" t="s">
        <v>335</v>
      </c>
      <c r="Z28" t="s">
        <v>335</v>
      </c>
      <c r="AA28" t="s">
        <v>335</v>
      </c>
      <c r="AB28" t="s">
        <v>335</v>
      </c>
      <c r="AC28" t="s">
        <v>335</v>
      </c>
      <c r="AD28" t="s">
        <v>335</v>
      </c>
      <c r="AE28" t="s">
        <v>335</v>
      </c>
      <c r="AF28" t="s">
        <v>335</v>
      </c>
      <c r="AG28" t="s">
        <v>335</v>
      </c>
      <c r="AH28" t="s">
        <v>336</v>
      </c>
      <c r="AI28" t="s">
        <v>335</v>
      </c>
      <c r="AJ28" t="s">
        <v>334</v>
      </c>
      <c r="AK28" t="s">
        <v>335</v>
      </c>
      <c r="AL28" t="s">
        <v>335</v>
      </c>
      <c r="AM28" t="s">
        <v>335</v>
      </c>
      <c r="AN28" t="s">
        <v>335</v>
      </c>
      <c r="AO28" t="s">
        <v>335</v>
      </c>
      <c r="AP28" t="s">
        <v>335</v>
      </c>
      <c r="AQ28" t="s">
        <v>335</v>
      </c>
      <c r="AR28" t="s">
        <v>335</v>
      </c>
      <c r="AS28" t="s">
        <v>335</v>
      </c>
      <c r="AT28" t="s">
        <v>335</v>
      </c>
      <c r="AU28" t="s">
        <v>335</v>
      </c>
      <c r="AV28" t="s">
        <v>335</v>
      </c>
      <c r="AW28">
        <v>23</v>
      </c>
      <c r="AX28">
        <v>23</v>
      </c>
      <c r="BA28">
        <v>6906</v>
      </c>
      <c r="BC28" t="s">
        <v>334</v>
      </c>
      <c r="BD28" t="s">
        <v>334</v>
      </c>
      <c r="BE28" t="s">
        <v>335</v>
      </c>
      <c r="BF28" t="s">
        <v>335</v>
      </c>
      <c r="BG28" t="s">
        <v>335</v>
      </c>
      <c r="BH28" t="s">
        <v>335</v>
      </c>
      <c r="BI28" t="s">
        <v>335</v>
      </c>
      <c r="BJ28" t="s">
        <v>334</v>
      </c>
      <c r="BK28" t="s">
        <v>335</v>
      </c>
      <c r="BL28" t="s">
        <v>335</v>
      </c>
      <c r="BM28" t="s">
        <v>335</v>
      </c>
      <c r="BN28" t="s">
        <v>335</v>
      </c>
      <c r="BO28" t="s">
        <v>335</v>
      </c>
      <c r="BP28" t="s">
        <v>335</v>
      </c>
      <c r="BQ28" t="s">
        <v>335</v>
      </c>
      <c r="BR28" t="s">
        <v>335</v>
      </c>
      <c r="BS28" t="s">
        <v>334</v>
      </c>
      <c r="BT28" t="s">
        <v>334</v>
      </c>
      <c r="BU28" t="s">
        <v>335</v>
      </c>
      <c r="BV28" t="s">
        <v>334</v>
      </c>
      <c r="BW28" t="s">
        <v>335</v>
      </c>
      <c r="BX28" t="s">
        <v>335</v>
      </c>
      <c r="BY28" t="s">
        <v>335</v>
      </c>
      <c r="BZ28" t="s">
        <v>334</v>
      </c>
      <c r="CA28" t="s">
        <v>335</v>
      </c>
      <c r="CB28" t="s">
        <v>334</v>
      </c>
      <c r="CC28" t="s">
        <v>335</v>
      </c>
      <c r="CD28" t="s">
        <v>334</v>
      </c>
      <c r="CE28" t="s">
        <v>334</v>
      </c>
      <c r="CF28" t="s">
        <v>335</v>
      </c>
      <c r="CG28" t="s">
        <v>334</v>
      </c>
      <c r="CH28" t="s">
        <v>335</v>
      </c>
      <c r="CI28" t="s">
        <v>335</v>
      </c>
      <c r="CJ28" t="s">
        <v>335</v>
      </c>
      <c r="CK28" t="s">
        <v>335</v>
      </c>
      <c r="CL28" t="s">
        <v>335</v>
      </c>
      <c r="CM28" t="s">
        <v>335</v>
      </c>
      <c r="CN28" t="s">
        <v>335</v>
      </c>
      <c r="CO28" t="s">
        <v>335</v>
      </c>
      <c r="CP28" t="s">
        <v>335</v>
      </c>
      <c r="CQ28" t="s">
        <v>335</v>
      </c>
      <c r="CR28" t="s">
        <v>335</v>
      </c>
      <c r="CS28" t="s">
        <v>335</v>
      </c>
      <c r="CT28" t="s">
        <v>337</v>
      </c>
      <c r="CU28" t="s">
        <v>336</v>
      </c>
      <c r="CW28" t="s">
        <v>330</v>
      </c>
      <c r="CX28" t="s">
        <v>338</v>
      </c>
      <c r="CY28">
        <v>40</v>
      </c>
      <c r="CZ28" t="s">
        <v>330</v>
      </c>
      <c r="DA28" t="s">
        <v>339</v>
      </c>
      <c r="DB28">
        <v>125</v>
      </c>
      <c r="DC28" t="s">
        <v>337</v>
      </c>
      <c r="DD28" t="s">
        <v>336</v>
      </c>
      <c r="DF28" t="s">
        <v>337</v>
      </c>
      <c r="DG28" t="s">
        <v>336</v>
      </c>
      <c r="DI28" t="s">
        <v>330</v>
      </c>
      <c r="DJ28" t="s">
        <v>389</v>
      </c>
      <c r="DK28">
        <v>10</v>
      </c>
      <c r="DL28" t="s">
        <v>335</v>
      </c>
      <c r="DM28" t="s">
        <v>334</v>
      </c>
      <c r="DN28" t="s">
        <v>334</v>
      </c>
      <c r="DO28" t="s">
        <v>335</v>
      </c>
      <c r="DP28" t="s">
        <v>334</v>
      </c>
      <c r="DQ28" t="s">
        <v>335</v>
      </c>
      <c r="DR28" t="s">
        <v>334</v>
      </c>
      <c r="DS28" t="s">
        <v>335</v>
      </c>
      <c r="DT28" t="s">
        <v>334</v>
      </c>
      <c r="DU28" t="s">
        <v>335</v>
      </c>
      <c r="DV28" t="s">
        <v>334</v>
      </c>
      <c r="DW28" t="s">
        <v>335</v>
      </c>
      <c r="DX28" t="s">
        <v>335</v>
      </c>
      <c r="DY28" t="s">
        <v>334</v>
      </c>
      <c r="DZ28" t="s">
        <v>335</v>
      </c>
      <c r="EA28" t="s">
        <v>334</v>
      </c>
      <c r="EB28" t="s">
        <v>334</v>
      </c>
      <c r="EC28" t="s">
        <v>335</v>
      </c>
      <c r="ED28" t="s">
        <v>335</v>
      </c>
      <c r="EE28" t="s">
        <v>334</v>
      </c>
      <c r="EF28" t="s">
        <v>334</v>
      </c>
      <c r="EG28" t="s">
        <v>335</v>
      </c>
      <c r="EH28" t="s">
        <v>334</v>
      </c>
      <c r="EI28" t="s">
        <v>335</v>
      </c>
      <c r="EJ28" t="s">
        <v>334</v>
      </c>
      <c r="EK28" t="s">
        <v>335</v>
      </c>
      <c r="EL28" t="s">
        <v>334</v>
      </c>
      <c r="EM28" t="s">
        <v>335</v>
      </c>
      <c r="EN28" t="s">
        <v>334</v>
      </c>
      <c r="EO28" t="s">
        <v>335</v>
      </c>
      <c r="EP28" t="s">
        <v>334</v>
      </c>
      <c r="EQ28" t="s">
        <v>335</v>
      </c>
      <c r="ER28" t="s">
        <v>334</v>
      </c>
      <c r="ES28" t="s">
        <v>335</v>
      </c>
      <c r="ET28" t="s">
        <v>334</v>
      </c>
      <c r="EU28" t="s">
        <v>335</v>
      </c>
      <c r="EV28" t="s">
        <v>334</v>
      </c>
      <c r="EW28" t="s">
        <v>335</v>
      </c>
      <c r="EX28" t="s">
        <v>334</v>
      </c>
      <c r="EY28" t="s">
        <v>335</v>
      </c>
      <c r="EZ28" t="s">
        <v>334</v>
      </c>
      <c r="FA28" t="s">
        <v>335</v>
      </c>
      <c r="FB28" t="s">
        <v>341</v>
      </c>
      <c r="FC28">
        <v>25</v>
      </c>
      <c r="FE28" t="s">
        <v>336</v>
      </c>
      <c r="FF28" t="s">
        <v>336</v>
      </c>
      <c r="FG28" t="s">
        <v>342</v>
      </c>
      <c r="FH28" s="15">
        <v>45160</v>
      </c>
      <c r="FI28" t="s">
        <v>334</v>
      </c>
      <c r="FJ28" t="s">
        <v>335</v>
      </c>
      <c r="FK28" t="s">
        <v>335</v>
      </c>
      <c r="FL28" t="s">
        <v>336</v>
      </c>
      <c r="FM28" t="s">
        <v>344</v>
      </c>
      <c r="FN28">
        <v>176</v>
      </c>
      <c r="FO28">
        <v>100</v>
      </c>
      <c r="FP28">
        <v>65</v>
      </c>
      <c r="FS28">
        <v>61</v>
      </c>
      <c r="FT28">
        <v>224058769513315</v>
      </c>
      <c r="FV28">
        <v>115</v>
      </c>
      <c r="FX28">
        <v>80</v>
      </c>
      <c r="FY28">
        <v>81</v>
      </c>
      <c r="FZ28">
        <v>38</v>
      </c>
      <c r="GA28">
        <v>30</v>
      </c>
      <c r="GB28">
        <v>65</v>
      </c>
      <c r="GC28">
        <v>52</v>
      </c>
      <c r="GD28">
        <v>6735</v>
      </c>
      <c r="GE28">
        <v>38</v>
      </c>
      <c r="GH28">
        <v>63</v>
      </c>
      <c r="GJ28">
        <v>15</v>
      </c>
      <c r="GK28">
        <v>13</v>
      </c>
      <c r="GL28">
        <v>140</v>
      </c>
      <c r="GM28">
        <v>43</v>
      </c>
      <c r="GN28" t="s">
        <v>334</v>
      </c>
      <c r="GO28" t="s">
        <v>335</v>
      </c>
      <c r="GP28" t="s">
        <v>335</v>
      </c>
      <c r="GQ28" t="s">
        <v>335</v>
      </c>
      <c r="GR28" t="s">
        <v>335</v>
      </c>
      <c r="GS28" t="s">
        <v>335</v>
      </c>
      <c r="GT28" t="s">
        <v>335</v>
      </c>
      <c r="GU28" t="s">
        <v>335</v>
      </c>
      <c r="GV28" t="s">
        <v>335</v>
      </c>
      <c r="GW28" t="s">
        <v>335</v>
      </c>
      <c r="GX28" t="s">
        <v>335</v>
      </c>
      <c r="GY28" t="s">
        <v>335</v>
      </c>
      <c r="GZ28" t="s">
        <v>335</v>
      </c>
      <c r="HA28" t="s">
        <v>335</v>
      </c>
      <c r="HB28" t="s">
        <v>335</v>
      </c>
      <c r="HC28" t="s">
        <v>335</v>
      </c>
      <c r="HD28" t="s">
        <v>335</v>
      </c>
      <c r="HE28" t="s">
        <v>335</v>
      </c>
      <c r="HF28" t="s">
        <v>335</v>
      </c>
      <c r="HG28" t="s">
        <v>335</v>
      </c>
      <c r="HH28" t="s">
        <v>335</v>
      </c>
      <c r="HI28" t="s">
        <v>335</v>
      </c>
      <c r="HJ28" t="s">
        <v>335</v>
      </c>
      <c r="HK28" t="s">
        <v>336</v>
      </c>
      <c r="HL28" t="s">
        <v>334</v>
      </c>
      <c r="HM28" t="s">
        <v>335</v>
      </c>
      <c r="HN28" t="s">
        <v>335</v>
      </c>
      <c r="HO28" t="s">
        <v>335</v>
      </c>
      <c r="HP28" t="s">
        <v>335</v>
      </c>
      <c r="HQ28" t="s">
        <v>335</v>
      </c>
      <c r="HR28" t="s">
        <v>335</v>
      </c>
      <c r="HS28" t="s">
        <v>335</v>
      </c>
      <c r="HT28" t="s">
        <v>335</v>
      </c>
      <c r="HU28" t="s">
        <v>335</v>
      </c>
      <c r="HV28" t="s">
        <v>335</v>
      </c>
      <c r="HW28" t="s">
        <v>335</v>
      </c>
      <c r="HX28" t="s">
        <v>335</v>
      </c>
      <c r="HY28" t="s">
        <v>337</v>
      </c>
      <c r="HZ28" t="s">
        <v>337</v>
      </c>
      <c r="IA28">
        <v>24</v>
      </c>
      <c r="ID28" t="s">
        <v>359</v>
      </c>
      <c r="IE28">
        <v>35</v>
      </c>
      <c r="IF28" t="s">
        <v>346</v>
      </c>
      <c r="IG28">
        <v>925</v>
      </c>
      <c r="IH28">
        <v>509</v>
      </c>
      <c r="II28">
        <v>119</v>
      </c>
      <c r="IJ28">
        <v>684</v>
      </c>
      <c r="IK28">
        <v>820</v>
      </c>
      <c r="IL28">
        <v>64</v>
      </c>
      <c r="IM28">
        <v>141</v>
      </c>
      <c r="IN28">
        <v>405</v>
      </c>
      <c r="IO28">
        <v>432</v>
      </c>
      <c r="IP28">
        <v>927</v>
      </c>
      <c r="IQ28" t="s">
        <v>337</v>
      </c>
      <c r="IR28" t="s">
        <v>330</v>
      </c>
      <c r="IS28" t="s">
        <v>337</v>
      </c>
      <c r="IT28" t="s">
        <v>330</v>
      </c>
      <c r="IU28" t="s">
        <v>330</v>
      </c>
      <c r="IV28" t="s">
        <v>337</v>
      </c>
      <c r="IW28" t="s">
        <v>337</v>
      </c>
      <c r="IX28" t="s">
        <v>337</v>
      </c>
      <c r="IY28" t="s">
        <v>337</v>
      </c>
      <c r="JB28" t="s">
        <v>336</v>
      </c>
      <c r="JC28" t="s">
        <v>336</v>
      </c>
      <c r="JD28" t="s">
        <v>336</v>
      </c>
      <c r="JE28" t="s">
        <v>336</v>
      </c>
      <c r="JF28" t="s">
        <v>336</v>
      </c>
      <c r="JG28" t="s">
        <v>336</v>
      </c>
      <c r="JH28" t="s">
        <v>336</v>
      </c>
      <c r="JI28" t="s">
        <v>336</v>
      </c>
      <c r="JJ28" t="s">
        <v>336</v>
      </c>
      <c r="JK28" t="s">
        <v>336</v>
      </c>
      <c r="JL28" t="s">
        <v>336</v>
      </c>
      <c r="JM28" t="s">
        <v>336</v>
      </c>
      <c r="JN28">
        <v>18</v>
      </c>
      <c r="JO28">
        <v>480</v>
      </c>
      <c r="JQ28">
        <v>110</v>
      </c>
      <c r="JR28">
        <v>2</v>
      </c>
      <c r="JS28">
        <v>98</v>
      </c>
      <c r="JT28" t="s">
        <v>337</v>
      </c>
      <c r="JU28">
        <v>12</v>
      </c>
      <c r="JX28" t="s">
        <v>358</v>
      </c>
      <c r="JY28" t="s">
        <v>348</v>
      </c>
      <c r="JZ28" t="s">
        <v>367</v>
      </c>
      <c r="KA28" t="s">
        <v>399</v>
      </c>
      <c r="KB28" t="s">
        <v>375</v>
      </c>
      <c r="KC28" t="s">
        <v>400</v>
      </c>
      <c r="KD28" t="s">
        <v>358</v>
      </c>
      <c r="KE28" t="s">
        <v>353</v>
      </c>
      <c r="KF28" t="s">
        <v>371</v>
      </c>
      <c r="KG28" t="s">
        <v>355</v>
      </c>
      <c r="KH28" t="s">
        <v>370</v>
      </c>
      <c r="KI28" t="s">
        <v>350</v>
      </c>
      <c r="KJ28" t="s">
        <v>371</v>
      </c>
      <c r="KK28" t="s">
        <v>353</v>
      </c>
      <c r="KL28">
        <v>5</v>
      </c>
      <c r="KM28">
        <v>1</v>
      </c>
      <c r="KN28">
        <v>5</v>
      </c>
      <c r="KO28">
        <v>1</v>
      </c>
      <c r="KP28">
        <v>96</v>
      </c>
      <c r="KS28" t="s">
        <v>337</v>
      </c>
      <c r="KT28" t="s">
        <v>337</v>
      </c>
      <c r="KU28" t="s">
        <v>337</v>
      </c>
      <c r="KV28" t="s">
        <v>337</v>
      </c>
      <c r="KW28" t="s">
        <v>337</v>
      </c>
      <c r="KX28" t="s">
        <v>337</v>
      </c>
      <c r="KY28" t="s">
        <v>335</v>
      </c>
      <c r="KZ28" t="s">
        <v>335</v>
      </c>
      <c r="LA28" t="s">
        <v>335</v>
      </c>
      <c r="LB28" t="s">
        <v>335</v>
      </c>
      <c r="LC28" t="s">
        <v>335</v>
      </c>
      <c r="LD28" t="s">
        <v>335</v>
      </c>
      <c r="LE28" t="s">
        <v>335</v>
      </c>
      <c r="LF28" t="s">
        <v>334</v>
      </c>
      <c r="LG28" t="s">
        <v>334</v>
      </c>
      <c r="LH28" t="s">
        <v>335</v>
      </c>
      <c r="LI28" t="s">
        <v>335</v>
      </c>
      <c r="LJ28" t="s">
        <v>335</v>
      </c>
      <c r="LK28" t="s">
        <v>359</v>
      </c>
      <c r="LL28" t="s">
        <v>336</v>
      </c>
      <c r="LM28">
        <v>4</v>
      </c>
      <c r="LN28" t="s">
        <v>364</v>
      </c>
    </row>
    <row r="29" spans="1:326" x14ac:dyDescent="0.3">
      <c r="A29">
        <v>28</v>
      </c>
      <c r="B29" t="s">
        <v>326</v>
      </c>
      <c r="C29" t="s">
        <v>327</v>
      </c>
      <c r="D29" s="1">
        <v>16007</v>
      </c>
      <c r="E29" t="s">
        <v>328</v>
      </c>
      <c r="F29">
        <v>169</v>
      </c>
      <c r="G29">
        <v>69</v>
      </c>
      <c r="H29">
        <v>2.4158817968558528E+16</v>
      </c>
      <c r="I29" s="1">
        <v>45136</v>
      </c>
      <c r="J29" s="1">
        <v>45160</v>
      </c>
      <c r="K29">
        <v>24</v>
      </c>
      <c r="L29" t="s">
        <v>329</v>
      </c>
      <c r="M29" t="s">
        <v>330</v>
      </c>
      <c r="N29" t="s">
        <v>331</v>
      </c>
      <c r="O29" t="s">
        <v>372</v>
      </c>
      <c r="P29" t="s">
        <v>363</v>
      </c>
      <c r="Q29" t="s">
        <v>335</v>
      </c>
      <c r="R29" t="s">
        <v>335</v>
      </c>
      <c r="S29" t="s">
        <v>334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335</v>
      </c>
      <c r="AE29" t="s">
        <v>335</v>
      </c>
      <c r="AF29" t="s">
        <v>334</v>
      </c>
      <c r="AG29" t="s">
        <v>335</v>
      </c>
      <c r="AH29" t="s">
        <v>336</v>
      </c>
      <c r="AI29" t="s">
        <v>335</v>
      </c>
      <c r="AJ29" t="s">
        <v>335</v>
      </c>
      <c r="AK29" t="s">
        <v>335</v>
      </c>
      <c r="AL29" t="s">
        <v>334</v>
      </c>
      <c r="AM29" t="s">
        <v>335</v>
      </c>
      <c r="AN29" t="s">
        <v>334</v>
      </c>
      <c r="AO29" t="s">
        <v>334</v>
      </c>
      <c r="AP29" t="s">
        <v>334</v>
      </c>
      <c r="AQ29" t="s">
        <v>335</v>
      </c>
      <c r="AR29" t="s">
        <v>335</v>
      </c>
      <c r="AS29" t="s">
        <v>335</v>
      </c>
      <c r="AT29" t="s">
        <v>335</v>
      </c>
      <c r="AU29" t="s">
        <v>335</v>
      </c>
      <c r="AV29" t="s">
        <v>335</v>
      </c>
      <c r="AX29">
        <v>25</v>
      </c>
      <c r="BC29" t="s">
        <v>335</v>
      </c>
      <c r="BD29" t="s">
        <v>335</v>
      </c>
      <c r="BE29" t="s">
        <v>334</v>
      </c>
      <c r="BF29" t="s">
        <v>335</v>
      </c>
      <c r="BG29" t="s">
        <v>335</v>
      </c>
      <c r="BH29" t="s">
        <v>335</v>
      </c>
      <c r="BI29" t="s">
        <v>335</v>
      </c>
      <c r="BJ29" t="s">
        <v>335</v>
      </c>
      <c r="BK29" t="s">
        <v>335</v>
      </c>
      <c r="BL29" t="s">
        <v>335</v>
      </c>
      <c r="BM29" t="s">
        <v>335</v>
      </c>
      <c r="BN29" t="s">
        <v>335</v>
      </c>
      <c r="BO29" t="s">
        <v>335</v>
      </c>
      <c r="BP29" t="s">
        <v>335</v>
      </c>
      <c r="BQ29" t="s">
        <v>335</v>
      </c>
      <c r="BR29" t="s">
        <v>335</v>
      </c>
      <c r="BS29" t="s">
        <v>334</v>
      </c>
      <c r="BT29" t="s">
        <v>335</v>
      </c>
      <c r="BU29" t="s">
        <v>335</v>
      </c>
      <c r="BV29" t="s">
        <v>334</v>
      </c>
      <c r="BW29" t="s">
        <v>335</v>
      </c>
      <c r="BX29" t="s">
        <v>335</v>
      </c>
      <c r="BY29" t="s">
        <v>335</v>
      </c>
      <c r="BZ29" t="s">
        <v>334</v>
      </c>
      <c r="CA29" t="s">
        <v>335</v>
      </c>
      <c r="CB29" t="s">
        <v>334</v>
      </c>
      <c r="CC29" t="s">
        <v>335</v>
      </c>
      <c r="CD29" t="s">
        <v>335</v>
      </c>
      <c r="CE29" t="s">
        <v>335</v>
      </c>
      <c r="CF29" t="s">
        <v>335</v>
      </c>
      <c r="CG29" t="s">
        <v>335</v>
      </c>
      <c r="CH29" t="s">
        <v>335</v>
      </c>
      <c r="CI29" t="s">
        <v>335</v>
      </c>
      <c r="CJ29" t="s">
        <v>335</v>
      </c>
      <c r="CK29" t="s">
        <v>335</v>
      </c>
      <c r="CL29" t="s">
        <v>335</v>
      </c>
      <c r="CM29" t="s">
        <v>335</v>
      </c>
      <c r="CN29" t="s">
        <v>335</v>
      </c>
      <c r="CO29" t="s">
        <v>335</v>
      </c>
      <c r="CP29" t="s">
        <v>335</v>
      </c>
      <c r="CQ29" t="s">
        <v>335</v>
      </c>
      <c r="CR29" t="s">
        <v>335</v>
      </c>
      <c r="CS29" t="s">
        <v>335</v>
      </c>
      <c r="CT29" t="s">
        <v>337</v>
      </c>
      <c r="CU29" t="s">
        <v>336</v>
      </c>
      <c r="CW29" t="s">
        <v>330</v>
      </c>
      <c r="CX29" t="s">
        <v>338</v>
      </c>
      <c r="CY29">
        <v>40</v>
      </c>
      <c r="CZ29" t="s">
        <v>330</v>
      </c>
      <c r="DA29" t="s">
        <v>339</v>
      </c>
      <c r="DB29">
        <v>375</v>
      </c>
      <c r="DC29" t="s">
        <v>337</v>
      </c>
      <c r="DD29" t="s">
        <v>336</v>
      </c>
      <c r="DF29" t="s">
        <v>330</v>
      </c>
      <c r="DG29" t="s">
        <v>340</v>
      </c>
      <c r="DH29">
        <v>50</v>
      </c>
      <c r="DI29" t="s">
        <v>337</v>
      </c>
      <c r="DJ29" t="s">
        <v>336</v>
      </c>
      <c r="DL29" t="s">
        <v>334</v>
      </c>
      <c r="DM29" t="s">
        <v>335</v>
      </c>
      <c r="DN29" t="s">
        <v>334</v>
      </c>
      <c r="DO29" t="s">
        <v>335</v>
      </c>
      <c r="DP29" t="s">
        <v>334</v>
      </c>
      <c r="DQ29" t="s">
        <v>335</v>
      </c>
      <c r="DR29" t="s">
        <v>335</v>
      </c>
      <c r="DS29" t="s">
        <v>334</v>
      </c>
      <c r="DT29" t="s">
        <v>334</v>
      </c>
      <c r="DU29" t="s">
        <v>335</v>
      </c>
      <c r="DV29" t="s">
        <v>335</v>
      </c>
      <c r="DW29" t="s">
        <v>334</v>
      </c>
      <c r="DX29" t="s">
        <v>335</v>
      </c>
      <c r="DY29" t="s">
        <v>334</v>
      </c>
      <c r="DZ29" t="s">
        <v>334</v>
      </c>
      <c r="EA29" t="s">
        <v>335</v>
      </c>
      <c r="EB29" t="s">
        <v>335</v>
      </c>
      <c r="EC29" t="s">
        <v>334</v>
      </c>
      <c r="ED29" t="s">
        <v>335</v>
      </c>
      <c r="EE29" t="s">
        <v>334</v>
      </c>
      <c r="EF29" t="s">
        <v>334</v>
      </c>
      <c r="EG29" t="s">
        <v>335</v>
      </c>
      <c r="EH29" t="s">
        <v>334</v>
      </c>
      <c r="EI29" t="s">
        <v>335</v>
      </c>
      <c r="EJ29" t="s">
        <v>334</v>
      </c>
      <c r="EK29" t="s">
        <v>335</v>
      </c>
      <c r="EL29" t="s">
        <v>334</v>
      </c>
      <c r="EM29" t="s">
        <v>335</v>
      </c>
      <c r="EN29" t="s">
        <v>334</v>
      </c>
      <c r="EO29" t="s">
        <v>335</v>
      </c>
      <c r="EP29" t="s">
        <v>334</v>
      </c>
      <c r="EQ29" t="s">
        <v>335</v>
      </c>
      <c r="ER29" t="s">
        <v>334</v>
      </c>
      <c r="ES29" t="s">
        <v>335</v>
      </c>
      <c r="ET29" t="s">
        <v>335</v>
      </c>
      <c r="EU29" t="s">
        <v>334</v>
      </c>
      <c r="EV29" t="s">
        <v>335</v>
      </c>
      <c r="EW29" t="s">
        <v>334</v>
      </c>
      <c r="EX29" t="s">
        <v>334</v>
      </c>
      <c r="EY29" t="s">
        <v>335</v>
      </c>
      <c r="EZ29" t="s">
        <v>334</v>
      </c>
      <c r="FA29" t="s">
        <v>335</v>
      </c>
      <c r="FB29" t="s">
        <v>336</v>
      </c>
      <c r="FE29" t="s">
        <v>336</v>
      </c>
      <c r="FF29" t="s">
        <v>336</v>
      </c>
      <c r="FG29" t="s">
        <v>342</v>
      </c>
      <c r="FH29" s="15">
        <v>45160</v>
      </c>
      <c r="FI29" t="s">
        <v>334</v>
      </c>
      <c r="FJ29" t="s">
        <v>335</v>
      </c>
      <c r="FK29" t="s">
        <v>335</v>
      </c>
      <c r="FL29" t="s">
        <v>336</v>
      </c>
      <c r="FM29" t="s">
        <v>344</v>
      </c>
      <c r="FN29">
        <v>160</v>
      </c>
      <c r="FO29">
        <v>85</v>
      </c>
      <c r="FP29">
        <v>45</v>
      </c>
      <c r="FS29">
        <v>69</v>
      </c>
      <c r="FT29">
        <v>2.4158817968558528E+16</v>
      </c>
      <c r="FV29">
        <v>121</v>
      </c>
      <c r="FX29">
        <v>104</v>
      </c>
      <c r="FY29">
        <v>124</v>
      </c>
      <c r="FZ29">
        <v>39</v>
      </c>
      <c r="GA29">
        <v>68</v>
      </c>
      <c r="GB29">
        <v>83</v>
      </c>
      <c r="GC29">
        <v>52</v>
      </c>
      <c r="GE29">
        <v>67</v>
      </c>
      <c r="GH29">
        <v>60</v>
      </c>
      <c r="GJ29">
        <v>36</v>
      </c>
      <c r="GK29">
        <v>50</v>
      </c>
      <c r="GL29">
        <v>137</v>
      </c>
      <c r="GM29">
        <v>43</v>
      </c>
      <c r="GN29" t="s">
        <v>335</v>
      </c>
      <c r="GO29" t="s">
        <v>334</v>
      </c>
      <c r="GP29" t="s">
        <v>335</v>
      </c>
      <c r="GQ29" t="s">
        <v>335</v>
      </c>
      <c r="GR29" t="s">
        <v>335</v>
      </c>
      <c r="GS29" t="s">
        <v>335</v>
      </c>
      <c r="GT29" t="s">
        <v>335</v>
      </c>
      <c r="GU29" t="s">
        <v>335</v>
      </c>
      <c r="GV29" t="s">
        <v>335</v>
      </c>
      <c r="GW29" t="s">
        <v>335</v>
      </c>
      <c r="GX29" t="s">
        <v>335</v>
      </c>
      <c r="GY29" t="s">
        <v>335</v>
      </c>
      <c r="GZ29" t="s">
        <v>335</v>
      </c>
      <c r="HA29" t="s">
        <v>335</v>
      </c>
      <c r="HB29" t="s">
        <v>335</v>
      </c>
      <c r="HC29" t="s">
        <v>335</v>
      </c>
      <c r="HD29" t="s">
        <v>335</v>
      </c>
      <c r="HE29" t="s">
        <v>335</v>
      </c>
      <c r="HF29" t="s">
        <v>334</v>
      </c>
      <c r="HG29" t="s">
        <v>334</v>
      </c>
      <c r="HH29" t="s">
        <v>335</v>
      </c>
      <c r="HI29" t="s">
        <v>335</v>
      </c>
      <c r="HJ29" t="s">
        <v>335</v>
      </c>
      <c r="HK29" t="s">
        <v>336</v>
      </c>
      <c r="HL29" t="s">
        <v>335</v>
      </c>
      <c r="HM29" t="s">
        <v>335</v>
      </c>
      <c r="HN29" t="s">
        <v>334</v>
      </c>
      <c r="HO29" t="s">
        <v>334</v>
      </c>
      <c r="HP29" t="s">
        <v>334</v>
      </c>
      <c r="HQ29" t="s">
        <v>335</v>
      </c>
      <c r="HR29" t="s">
        <v>334</v>
      </c>
      <c r="HS29" t="s">
        <v>335</v>
      </c>
      <c r="HT29" t="s">
        <v>335</v>
      </c>
      <c r="HU29" t="s">
        <v>334</v>
      </c>
      <c r="HV29" t="s">
        <v>334</v>
      </c>
      <c r="HW29" t="s">
        <v>335</v>
      </c>
      <c r="HX29" t="s">
        <v>335</v>
      </c>
      <c r="HY29" t="s">
        <v>337</v>
      </c>
      <c r="HZ29" t="s">
        <v>337</v>
      </c>
      <c r="IA29">
        <v>26</v>
      </c>
      <c r="ID29" t="s">
        <v>359</v>
      </c>
      <c r="IE29">
        <v>26</v>
      </c>
      <c r="IF29" t="s">
        <v>346</v>
      </c>
      <c r="IQ29" t="s">
        <v>336</v>
      </c>
      <c r="IR29" t="s">
        <v>336</v>
      </c>
      <c r="IS29" t="s">
        <v>336</v>
      </c>
      <c r="IT29" t="s">
        <v>336</v>
      </c>
      <c r="IU29" t="s">
        <v>336</v>
      </c>
      <c r="IV29" t="s">
        <v>336</v>
      </c>
      <c r="IW29" t="s">
        <v>336</v>
      </c>
      <c r="IX29" t="s">
        <v>336</v>
      </c>
      <c r="IY29" t="s">
        <v>336</v>
      </c>
      <c r="JB29" t="s">
        <v>336</v>
      </c>
      <c r="JC29" t="s">
        <v>336</v>
      </c>
      <c r="JD29" t="s">
        <v>336</v>
      </c>
      <c r="JE29" t="s">
        <v>336</v>
      </c>
      <c r="JF29" t="s">
        <v>336</v>
      </c>
      <c r="JG29" t="s">
        <v>336</v>
      </c>
      <c r="JH29" t="s">
        <v>336</v>
      </c>
      <c r="JI29" t="s">
        <v>336</v>
      </c>
      <c r="JJ29" t="s">
        <v>336</v>
      </c>
      <c r="JK29" t="s">
        <v>336</v>
      </c>
      <c r="JL29" t="s">
        <v>336</v>
      </c>
      <c r="JM29" t="s">
        <v>336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 t="s">
        <v>336</v>
      </c>
      <c r="JX29" t="s">
        <v>353</v>
      </c>
      <c r="JY29" t="s">
        <v>348</v>
      </c>
      <c r="JZ29" t="s">
        <v>367</v>
      </c>
      <c r="KA29" t="s">
        <v>350</v>
      </c>
      <c r="KB29" t="s">
        <v>358</v>
      </c>
      <c r="KC29" t="s">
        <v>353</v>
      </c>
      <c r="KD29" t="s">
        <v>358</v>
      </c>
      <c r="KE29" t="s">
        <v>353</v>
      </c>
      <c r="KF29" t="s">
        <v>371</v>
      </c>
      <c r="KG29" t="s">
        <v>355</v>
      </c>
      <c r="KH29" t="s">
        <v>370</v>
      </c>
      <c r="KI29" t="s">
        <v>350</v>
      </c>
      <c r="KJ29" t="s">
        <v>371</v>
      </c>
      <c r="KK29" t="s">
        <v>358</v>
      </c>
      <c r="KL29">
        <v>6</v>
      </c>
      <c r="KM29">
        <v>1</v>
      </c>
      <c r="KN29">
        <v>2</v>
      </c>
      <c r="KO29">
        <v>1</v>
      </c>
      <c r="KP29">
        <v>62</v>
      </c>
      <c r="KS29" t="s">
        <v>337</v>
      </c>
      <c r="KT29" t="s">
        <v>337</v>
      </c>
      <c r="KU29" t="s">
        <v>330</v>
      </c>
      <c r="KV29" t="s">
        <v>330</v>
      </c>
      <c r="KW29" t="s">
        <v>337</v>
      </c>
      <c r="KX29" t="s">
        <v>337</v>
      </c>
      <c r="KY29" t="s">
        <v>335</v>
      </c>
      <c r="KZ29" t="s">
        <v>335</v>
      </c>
      <c r="LA29" t="s">
        <v>334</v>
      </c>
      <c r="LB29" t="s">
        <v>335</v>
      </c>
      <c r="LC29" t="s">
        <v>335</v>
      </c>
      <c r="LD29" t="s">
        <v>334</v>
      </c>
      <c r="LE29" t="s">
        <v>335</v>
      </c>
      <c r="LF29" t="s">
        <v>334</v>
      </c>
      <c r="LG29" t="s">
        <v>334</v>
      </c>
      <c r="LH29" t="s">
        <v>335</v>
      </c>
      <c r="LI29" t="s">
        <v>335</v>
      </c>
      <c r="LJ29" t="s">
        <v>334</v>
      </c>
      <c r="LK29" t="s">
        <v>359</v>
      </c>
      <c r="LL29" t="s">
        <v>336</v>
      </c>
      <c r="LM29">
        <v>4</v>
      </c>
      <c r="LN29" t="s">
        <v>364</v>
      </c>
    </row>
    <row r="30" spans="1:326" x14ac:dyDescent="0.3">
      <c r="A30">
        <v>29</v>
      </c>
      <c r="B30" t="s">
        <v>326</v>
      </c>
      <c r="C30" t="s">
        <v>327</v>
      </c>
      <c r="D30" s="1">
        <v>24228</v>
      </c>
      <c r="E30" t="s">
        <v>328</v>
      </c>
      <c r="F30">
        <v>186</v>
      </c>
      <c r="I30" s="1">
        <v>45152</v>
      </c>
      <c r="J30" s="1">
        <v>45166</v>
      </c>
      <c r="K30">
        <v>14</v>
      </c>
      <c r="L30" t="s">
        <v>329</v>
      </c>
      <c r="M30" t="s">
        <v>330</v>
      </c>
      <c r="N30" t="s">
        <v>419</v>
      </c>
      <c r="O30" t="s">
        <v>362</v>
      </c>
      <c r="P30" t="s">
        <v>363</v>
      </c>
      <c r="Q30" t="s">
        <v>335</v>
      </c>
      <c r="R30" t="s">
        <v>335</v>
      </c>
      <c r="S30" t="s">
        <v>334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335</v>
      </c>
      <c r="AE30" t="s">
        <v>335</v>
      </c>
      <c r="AF30" t="s">
        <v>335</v>
      </c>
      <c r="AG30" t="s">
        <v>334</v>
      </c>
      <c r="AH30" t="s">
        <v>527</v>
      </c>
      <c r="AI30" t="s">
        <v>335</v>
      </c>
      <c r="AJ30" t="s">
        <v>335</v>
      </c>
      <c r="AK30" t="s">
        <v>335</v>
      </c>
      <c r="AL30" t="s">
        <v>335</v>
      </c>
      <c r="AM30" t="s">
        <v>335</v>
      </c>
      <c r="AN30" t="s">
        <v>335</v>
      </c>
      <c r="AO30" t="s">
        <v>334</v>
      </c>
      <c r="AP30" t="s">
        <v>335</v>
      </c>
      <c r="AQ30" t="s">
        <v>335</v>
      </c>
      <c r="AR30" t="s">
        <v>335</v>
      </c>
      <c r="AS30" t="s">
        <v>334</v>
      </c>
      <c r="AT30" t="s">
        <v>334</v>
      </c>
      <c r="AU30" t="s">
        <v>335</v>
      </c>
      <c r="AV30" t="s">
        <v>335</v>
      </c>
      <c r="AW30">
        <v>25</v>
      </c>
      <c r="BA30">
        <v>3200</v>
      </c>
      <c r="BB30">
        <v>695</v>
      </c>
      <c r="BC30" t="s">
        <v>335</v>
      </c>
      <c r="BD30" t="s">
        <v>335</v>
      </c>
      <c r="BE30" t="s">
        <v>335</v>
      </c>
      <c r="BF30" t="s">
        <v>335</v>
      </c>
      <c r="BG30" t="s">
        <v>335</v>
      </c>
      <c r="BH30" t="s">
        <v>335</v>
      </c>
      <c r="BI30" t="s">
        <v>335</v>
      </c>
      <c r="BJ30" t="s">
        <v>335</v>
      </c>
      <c r="BK30" t="s">
        <v>335</v>
      </c>
      <c r="BL30" t="s">
        <v>335</v>
      </c>
      <c r="BM30" t="s">
        <v>335</v>
      </c>
      <c r="BN30" t="s">
        <v>335</v>
      </c>
      <c r="BO30" t="s">
        <v>335</v>
      </c>
      <c r="BP30" t="s">
        <v>335</v>
      </c>
      <c r="BQ30" t="s">
        <v>334</v>
      </c>
      <c r="BR30" t="s">
        <v>335</v>
      </c>
      <c r="BS30" t="s">
        <v>335</v>
      </c>
      <c r="BT30" t="s">
        <v>334</v>
      </c>
      <c r="BU30" t="s">
        <v>334</v>
      </c>
      <c r="BV30" t="s">
        <v>335</v>
      </c>
      <c r="BW30" t="s">
        <v>334</v>
      </c>
      <c r="BX30" t="s">
        <v>335</v>
      </c>
      <c r="BY30" t="s">
        <v>335</v>
      </c>
      <c r="BZ30" t="s">
        <v>334</v>
      </c>
      <c r="CA30" t="s">
        <v>335</v>
      </c>
      <c r="CB30" t="s">
        <v>334</v>
      </c>
      <c r="CC30" t="s">
        <v>335</v>
      </c>
      <c r="CD30" t="s">
        <v>335</v>
      </c>
      <c r="CE30" t="s">
        <v>335</v>
      </c>
      <c r="CF30" t="s">
        <v>335</v>
      </c>
      <c r="CG30" t="s">
        <v>335</v>
      </c>
      <c r="CH30" t="s">
        <v>335</v>
      </c>
      <c r="CI30" t="s">
        <v>335</v>
      </c>
      <c r="CJ30" t="s">
        <v>335</v>
      </c>
      <c r="CK30" t="s">
        <v>335</v>
      </c>
      <c r="CL30" t="s">
        <v>335</v>
      </c>
      <c r="CM30" t="s">
        <v>335</v>
      </c>
      <c r="CN30" t="s">
        <v>335</v>
      </c>
      <c r="CO30" t="s">
        <v>335</v>
      </c>
      <c r="CP30" t="s">
        <v>335</v>
      </c>
      <c r="CQ30" t="s">
        <v>335</v>
      </c>
      <c r="CR30" t="s">
        <v>335</v>
      </c>
      <c r="CS30" t="s">
        <v>335</v>
      </c>
      <c r="CT30" t="s">
        <v>337</v>
      </c>
      <c r="CU30" t="s">
        <v>336</v>
      </c>
      <c r="CW30" t="s">
        <v>337</v>
      </c>
      <c r="CX30" t="s">
        <v>336</v>
      </c>
      <c r="CZ30" t="s">
        <v>330</v>
      </c>
      <c r="DA30" t="s">
        <v>383</v>
      </c>
      <c r="DB30">
        <v>5</v>
      </c>
      <c r="DC30" t="s">
        <v>330</v>
      </c>
      <c r="DD30" t="s">
        <v>414</v>
      </c>
      <c r="DE30">
        <v>50</v>
      </c>
      <c r="DF30" t="s">
        <v>330</v>
      </c>
      <c r="DG30" t="s">
        <v>340</v>
      </c>
      <c r="DH30">
        <v>25</v>
      </c>
      <c r="DI30" t="s">
        <v>330</v>
      </c>
      <c r="DJ30" t="s">
        <v>389</v>
      </c>
      <c r="DK30">
        <v>10</v>
      </c>
      <c r="DL30" t="s">
        <v>334</v>
      </c>
      <c r="DM30" t="s">
        <v>335</v>
      </c>
      <c r="DN30" t="s">
        <v>334</v>
      </c>
      <c r="DO30" t="s">
        <v>335</v>
      </c>
      <c r="DP30" t="s">
        <v>334</v>
      </c>
      <c r="DQ30" t="s">
        <v>335</v>
      </c>
      <c r="DR30" t="s">
        <v>334</v>
      </c>
      <c r="DS30" t="s">
        <v>335</v>
      </c>
      <c r="DT30" t="s">
        <v>334</v>
      </c>
      <c r="DU30" t="s">
        <v>335</v>
      </c>
      <c r="DV30" t="s">
        <v>334</v>
      </c>
      <c r="DW30" t="s">
        <v>335</v>
      </c>
      <c r="DX30" t="s">
        <v>334</v>
      </c>
      <c r="DY30" t="s">
        <v>335</v>
      </c>
      <c r="DZ30" t="s">
        <v>334</v>
      </c>
      <c r="EA30" t="s">
        <v>335</v>
      </c>
      <c r="EB30" t="s">
        <v>334</v>
      </c>
      <c r="EC30" t="s">
        <v>335</v>
      </c>
      <c r="ED30" t="s">
        <v>334</v>
      </c>
      <c r="EE30" t="s">
        <v>335</v>
      </c>
      <c r="EF30" t="s">
        <v>335</v>
      </c>
      <c r="EG30" t="s">
        <v>334</v>
      </c>
      <c r="EH30" t="s">
        <v>334</v>
      </c>
      <c r="EI30" t="s">
        <v>335</v>
      </c>
      <c r="EJ30" t="s">
        <v>334</v>
      </c>
      <c r="EK30" t="s">
        <v>335</v>
      </c>
      <c r="EL30" t="s">
        <v>334</v>
      </c>
      <c r="EM30" t="s">
        <v>335</v>
      </c>
      <c r="EN30" t="s">
        <v>334</v>
      </c>
      <c r="EO30" t="s">
        <v>335</v>
      </c>
      <c r="EP30" t="s">
        <v>334</v>
      </c>
      <c r="EQ30" t="s">
        <v>335</v>
      </c>
      <c r="ER30" t="s">
        <v>334</v>
      </c>
      <c r="ES30" t="s">
        <v>335</v>
      </c>
      <c r="ET30" t="s">
        <v>334</v>
      </c>
      <c r="EU30" t="s">
        <v>335</v>
      </c>
      <c r="EV30" t="s">
        <v>334</v>
      </c>
      <c r="EW30" t="s">
        <v>335</v>
      </c>
      <c r="EX30" t="s">
        <v>334</v>
      </c>
      <c r="EY30" t="s">
        <v>335</v>
      </c>
      <c r="EZ30" t="s">
        <v>334</v>
      </c>
      <c r="FA30" t="s">
        <v>335</v>
      </c>
      <c r="FB30" t="s">
        <v>336</v>
      </c>
      <c r="FE30" t="s">
        <v>336</v>
      </c>
      <c r="FF30" t="s">
        <v>336</v>
      </c>
      <c r="FG30" t="s">
        <v>342</v>
      </c>
      <c r="FH30" s="15">
        <v>45166</v>
      </c>
      <c r="FI30" t="s">
        <v>334</v>
      </c>
      <c r="FJ30" t="s">
        <v>335</v>
      </c>
      <c r="FK30" t="s">
        <v>335</v>
      </c>
      <c r="FL30" t="s">
        <v>420</v>
      </c>
      <c r="FM30" t="s">
        <v>344</v>
      </c>
      <c r="FN30">
        <v>168</v>
      </c>
      <c r="FO30">
        <v>95</v>
      </c>
      <c r="FP30">
        <v>70</v>
      </c>
      <c r="FS30">
        <v>95</v>
      </c>
      <c r="FT30">
        <v>2745982194473349</v>
      </c>
      <c r="FV30">
        <v>110</v>
      </c>
      <c r="FX30">
        <v>76</v>
      </c>
      <c r="FY30">
        <v>109</v>
      </c>
      <c r="FZ30">
        <v>25</v>
      </c>
      <c r="GA30">
        <v>67</v>
      </c>
      <c r="GB30">
        <v>87</v>
      </c>
      <c r="GC30">
        <v>49</v>
      </c>
      <c r="GD30">
        <v>8480</v>
      </c>
      <c r="GE30">
        <v>68</v>
      </c>
      <c r="GH30">
        <v>59</v>
      </c>
      <c r="GJ30">
        <v>28</v>
      </c>
      <c r="GK30">
        <v>33</v>
      </c>
      <c r="GL30">
        <v>140</v>
      </c>
      <c r="GM30">
        <v>43</v>
      </c>
      <c r="GN30" t="s">
        <v>335</v>
      </c>
      <c r="GO30" t="s">
        <v>335</v>
      </c>
      <c r="GP30" t="s">
        <v>335</v>
      </c>
      <c r="GQ30" t="s">
        <v>334</v>
      </c>
      <c r="GR30" t="s">
        <v>335</v>
      </c>
      <c r="GS30" t="s">
        <v>335</v>
      </c>
      <c r="GT30" t="s">
        <v>335</v>
      </c>
      <c r="GU30" t="s">
        <v>335</v>
      </c>
      <c r="GV30" t="s">
        <v>335</v>
      </c>
      <c r="GW30" t="s">
        <v>335</v>
      </c>
      <c r="GX30" t="s">
        <v>334</v>
      </c>
      <c r="GY30" t="s">
        <v>335</v>
      </c>
      <c r="GZ30" t="s">
        <v>335</v>
      </c>
      <c r="HA30" t="s">
        <v>335</v>
      </c>
      <c r="HB30" t="s">
        <v>335</v>
      </c>
      <c r="HC30" t="s">
        <v>335</v>
      </c>
      <c r="HD30" t="s">
        <v>335</v>
      </c>
      <c r="HE30" t="s">
        <v>335</v>
      </c>
      <c r="HF30" t="s">
        <v>335</v>
      </c>
      <c r="HG30" t="s">
        <v>335</v>
      </c>
      <c r="HH30" t="s">
        <v>335</v>
      </c>
      <c r="HI30" t="s">
        <v>335</v>
      </c>
      <c r="HJ30" t="s">
        <v>334</v>
      </c>
      <c r="HK30" t="s">
        <v>421</v>
      </c>
      <c r="HL30" t="s">
        <v>334</v>
      </c>
      <c r="HM30" t="s">
        <v>335</v>
      </c>
      <c r="HN30" t="s">
        <v>334</v>
      </c>
      <c r="HO30" t="s">
        <v>335</v>
      </c>
      <c r="HP30" t="s">
        <v>335</v>
      </c>
      <c r="HQ30" t="s">
        <v>335</v>
      </c>
      <c r="HR30" t="s">
        <v>335</v>
      </c>
      <c r="HS30" t="s">
        <v>335</v>
      </c>
      <c r="HT30" t="s">
        <v>335</v>
      </c>
      <c r="HU30" t="s">
        <v>334</v>
      </c>
      <c r="HV30" t="s">
        <v>334</v>
      </c>
      <c r="HW30" t="s">
        <v>335</v>
      </c>
      <c r="HX30" t="s">
        <v>335</v>
      </c>
      <c r="HY30" t="s">
        <v>337</v>
      </c>
      <c r="HZ30" t="s">
        <v>330</v>
      </c>
      <c r="IA30">
        <v>25</v>
      </c>
      <c r="IC30">
        <v>11</v>
      </c>
      <c r="ID30" t="s">
        <v>345</v>
      </c>
      <c r="IF30" t="s">
        <v>346</v>
      </c>
      <c r="IG30">
        <v>1249</v>
      </c>
      <c r="IH30">
        <v>483</v>
      </c>
      <c r="II30">
        <v>132</v>
      </c>
      <c r="IJ30">
        <v>813</v>
      </c>
      <c r="IK30">
        <v>1229</v>
      </c>
      <c r="IL30">
        <v>96</v>
      </c>
      <c r="IM30">
        <v>96</v>
      </c>
      <c r="IN30">
        <v>465</v>
      </c>
      <c r="IO30">
        <v>498</v>
      </c>
      <c r="IP30">
        <v>87</v>
      </c>
      <c r="IQ30" t="s">
        <v>337</v>
      </c>
      <c r="IR30" t="s">
        <v>330</v>
      </c>
      <c r="IS30" t="s">
        <v>337</v>
      </c>
      <c r="IT30" t="s">
        <v>330</v>
      </c>
      <c r="IU30" t="s">
        <v>330</v>
      </c>
      <c r="IV30" t="s">
        <v>337</v>
      </c>
      <c r="IW30" t="s">
        <v>337</v>
      </c>
      <c r="IX30" t="s">
        <v>337</v>
      </c>
      <c r="IY30" t="s">
        <v>337</v>
      </c>
      <c r="JB30" t="s">
        <v>336</v>
      </c>
      <c r="JC30" t="s">
        <v>336</v>
      </c>
      <c r="JD30" t="s">
        <v>336</v>
      </c>
      <c r="JE30" t="s">
        <v>336</v>
      </c>
      <c r="JF30" t="s">
        <v>336</v>
      </c>
      <c r="JG30" t="s">
        <v>336</v>
      </c>
      <c r="JH30" t="s">
        <v>336</v>
      </c>
      <c r="JI30" t="s">
        <v>336</v>
      </c>
      <c r="JJ30" t="s">
        <v>336</v>
      </c>
      <c r="JK30" t="s">
        <v>336</v>
      </c>
      <c r="JL30" t="s">
        <v>336</v>
      </c>
      <c r="JM30" t="s">
        <v>336</v>
      </c>
      <c r="JN30">
        <v>13</v>
      </c>
      <c r="JO30">
        <v>390</v>
      </c>
      <c r="JQ30">
        <v>88</v>
      </c>
      <c r="JR30">
        <v>2</v>
      </c>
      <c r="JS30">
        <v>98</v>
      </c>
      <c r="JT30" t="s">
        <v>337</v>
      </c>
      <c r="JX30" t="s">
        <v>347</v>
      </c>
      <c r="JY30" t="s">
        <v>366</v>
      </c>
      <c r="JZ30" t="s">
        <v>406</v>
      </c>
      <c r="KA30" t="s">
        <v>350</v>
      </c>
      <c r="KB30" t="s">
        <v>351</v>
      </c>
      <c r="KC30" t="s">
        <v>353</v>
      </c>
      <c r="KD30" t="s">
        <v>358</v>
      </c>
      <c r="KE30" t="s">
        <v>353</v>
      </c>
      <c r="KF30" t="s">
        <v>371</v>
      </c>
      <c r="KG30" t="s">
        <v>369</v>
      </c>
      <c r="KH30" t="s">
        <v>356</v>
      </c>
      <c r="KI30" t="s">
        <v>350</v>
      </c>
      <c r="KJ30" t="s">
        <v>371</v>
      </c>
      <c r="KK30" t="s">
        <v>358</v>
      </c>
      <c r="KL30">
        <v>10</v>
      </c>
      <c r="KM30">
        <v>2</v>
      </c>
      <c r="KN30">
        <v>4</v>
      </c>
      <c r="KO30">
        <v>1</v>
      </c>
      <c r="KP30">
        <v>97</v>
      </c>
      <c r="KQ30">
        <v>98</v>
      </c>
      <c r="KR30">
        <v>8</v>
      </c>
      <c r="KS30" t="s">
        <v>336</v>
      </c>
      <c r="KT30" t="s">
        <v>337</v>
      </c>
      <c r="KU30" t="s">
        <v>330</v>
      </c>
      <c r="KV30" t="s">
        <v>337</v>
      </c>
      <c r="KW30" t="s">
        <v>336</v>
      </c>
      <c r="KX30" t="s">
        <v>336</v>
      </c>
      <c r="KY30" t="s">
        <v>335</v>
      </c>
      <c r="KZ30" t="s">
        <v>334</v>
      </c>
      <c r="LA30" t="s">
        <v>335</v>
      </c>
      <c r="LB30" t="s">
        <v>334</v>
      </c>
      <c r="LC30" t="s">
        <v>334</v>
      </c>
      <c r="LD30" t="s">
        <v>335</v>
      </c>
      <c r="LE30" t="s">
        <v>335</v>
      </c>
      <c r="LF30" t="s">
        <v>334</v>
      </c>
      <c r="LG30" t="s">
        <v>334</v>
      </c>
      <c r="LH30" t="s">
        <v>335</v>
      </c>
      <c r="LI30" t="s">
        <v>335</v>
      </c>
      <c r="LJ30" t="s">
        <v>334</v>
      </c>
      <c r="LK30" t="s">
        <v>359</v>
      </c>
      <c r="LL30" t="s">
        <v>336</v>
      </c>
      <c r="LM30">
        <v>4</v>
      </c>
      <c r="LN30" t="s">
        <v>364</v>
      </c>
    </row>
    <row r="31" spans="1:326" x14ac:dyDescent="0.3">
      <c r="A31">
        <v>30</v>
      </c>
      <c r="B31" t="s">
        <v>326</v>
      </c>
      <c r="C31" t="s">
        <v>376</v>
      </c>
      <c r="D31" s="1">
        <v>14100</v>
      </c>
      <c r="E31" t="s">
        <v>328</v>
      </c>
      <c r="F31">
        <v>172</v>
      </c>
      <c r="G31">
        <v>74</v>
      </c>
      <c r="H31">
        <v>2.5013520822065984E+16</v>
      </c>
      <c r="I31" s="1">
        <v>45107</v>
      </c>
      <c r="J31" s="1">
        <v>45135</v>
      </c>
      <c r="K31">
        <v>28</v>
      </c>
      <c r="L31" t="s">
        <v>329</v>
      </c>
      <c r="M31" t="s">
        <v>337</v>
      </c>
      <c r="N31" t="s">
        <v>331</v>
      </c>
      <c r="O31" t="s">
        <v>332</v>
      </c>
      <c r="P31" t="s">
        <v>333</v>
      </c>
      <c r="Q31" t="s">
        <v>335</v>
      </c>
      <c r="R31" t="s">
        <v>335</v>
      </c>
      <c r="S31" t="s">
        <v>335</v>
      </c>
      <c r="T31" t="s">
        <v>335</v>
      </c>
      <c r="U31" t="s">
        <v>335</v>
      </c>
      <c r="V31" t="s">
        <v>334</v>
      </c>
      <c r="W31" t="s">
        <v>335</v>
      </c>
      <c r="X31" t="s">
        <v>335</v>
      </c>
      <c r="Y31" t="s">
        <v>335</v>
      </c>
      <c r="Z31" t="s">
        <v>334</v>
      </c>
      <c r="AA31" t="s">
        <v>335</v>
      </c>
      <c r="AB31" t="s">
        <v>334</v>
      </c>
      <c r="AC31" t="s">
        <v>335</v>
      </c>
      <c r="AD31" t="s">
        <v>335</v>
      </c>
      <c r="AE31" t="s">
        <v>334</v>
      </c>
      <c r="AF31" t="s">
        <v>335</v>
      </c>
      <c r="AG31" t="s">
        <v>335</v>
      </c>
      <c r="AH31" t="s">
        <v>336</v>
      </c>
      <c r="AI31" t="s">
        <v>335</v>
      </c>
      <c r="AJ31" t="s">
        <v>334</v>
      </c>
      <c r="AK31" t="s">
        <v>335</v>
      </c>
      <c r="AL31" t="s">
        <v>335</v>
      </c>
      <c r="AM31" t="s">
        <v>335</v>
      </c>
      <c r="AN31" t="s">
        <v>334</v>
      </c>
      <c r="AO31" t="s">
        <v>335</v>
      </c>
      <c r="AP31" t="s">
        <v>335</v>
      </c>
      <c r="AQ31" t="s">
        <v>335</v>
      </c>
      <c r="AR31" t="s">
        <v>335</v>
      </c>
      <c r="AS31" t="s">
        <v>335</v>
      </c>
      <c r="AT31" t="s">
        <v>334</v>
      </c>
      <c r="AU31" t="s">
        <v>334</v>
      </c>
      <c r="AV31" t="s">
        <v>335</v>
      </c>
      <c r="AW31">
        <v>30</v>
      </c>
      <c r="AX31">
        <v>30</v>
      </c>
      <c r="BC31" t="s">
        <v>335</v>
      </c>
      <c r="BD31" t="s">
        <v>334</v>
      </c>
      <c r="BE31" t="s">
        <v>335</v>
      </c>
      <c r="BF31" t="s">
        <v>335</v>
      </c>
      <c r="BG31" t="s">
        <v>335</v>
      </c>
      <c r="BH31" t="s">
        <v>335</v>
      </c>
      <c r="BI31" t="s">
        <v>335</v>
      </c>
      <c r="BJ31" t="s">
        <v>335</v>
      </c>
      <c r="BK31" t="s">
        <v>335</v>
      </c>
      <c r="BL31" t="s">
        <v>335</v>
      </c>
      <c r="BM31" t="s">
        <v>335</v>
      </c>
      <c r="BN31" t="s">
        <v>335</v>
      </c>
      <c r="BO31" t="s">
        <v>335</v>
      </c>
      <c r="BP31" t="s">
        <v>335</v>
      </c>
      <c r="BQ31" t="s">
        <v>335</v>
      </c>
      <c r="BR31" t="s">
        <v>334</v>
      </c>
      <c r="BS31" t="s">
        <v>335</v>
      </c>
      <c r="BT31" t="s">
        <v>334</v>
      </c>
      <c r="BU31" t="s">
        <v>335</v>
      </c>
      <c r="BV31" t="s">
        <v>334</v>
      </c>
      <c r="BW31" t="s">
        <v>335</v>
      </c>
      <c r="BX31" t="s">
        <v>334</v>
      </c>
      <c r="BY31" t="s">
        <v>335</v>
      </c>
      <c r="BZ31" t="s">
        <v>335</v>
      </c>
      <c r="CA31" t="s">
        <v>335</v>
      </c>
      <c r="CB31" t="s">
        <v>335</v>
      </c>
      <c r="CC31" t="s">
        <v>335</v>
      </c>
      <c r="CD31" t="s">
        <v>335</v>
      </c>
      <c r="CE31" t="s">
        <v>335</v>
      </c>
      <c r="CF31" t="s">
        <v>335</v>
      </c>
      <c r="CG31" t="s">
        <v>334</v>
      </c>
      <c r="CH31" t="s">
        <v>335</v>
      </c>
      <c r="CI31" t="s">
        <v>335</v>
      </c>
      <c r="CJ31" t="s">
        <v>335</v>
      </c>
      <c r="CK31" t="s">
        <v>335</v>
      </c>
      <c r="CL31" t="s">
        <v>335</v>
      </c>
      <c r="CM31" t="s">
        <v>335</v>
      </c>
      <c r="CN31" t="s">
        <v>335</v>
      </c>
      <c r="CO31" t="s">
        <v>335</v>
      </c>
      <c r="CP31" t="s">
        <v>335</v>
      </c>
      <c r="CQ31" t="s">
        <v>335</v>
      </c>
      <c r="CR31" t="s">
        <v>335</v>
      </c>
      <c r="CS31" t="s">
        <v>335</v>
      </c>
      <c r="CT31" t="s">
        <v>330</v>
      </c>
      <c r="CU31" t="s">
        <v>422</v>
      </c>
      <c r="CV31">
        <v>75</v>
      </c>
      <c r="CW31" t="s">
        <v>337</v>
      </c>
      <c r="CX31" t="s">
        <v>336</v>
      </c>
      <c r="CZ31" t="s">
        <v>330</v>
      </c>
      <c r="DA31" t="s">
        <v>383</v>
      </c>
      <c r="DB31">
        <v>25</v>
      </c>
      <c r="DC31" t="s">
        <v>337</v>
      </c>
      <c r="DD31" t="s">
        <v>336</v>
      </c>
      <c r="DF31" t="s">
        <v>330</v>
      </c>
      <c r="DG31" t="s">
        <v>384</v>
      </c>
      <c r="DH31">
        <v>100</v>
      </c>
      <c r="DI31" t="s">
        <v>337</v>
      </c>
      <c r="DJ31" t="s">
        <v>336</v>
      </c>
      <c r="DL31" t="s">
        <v>335</v>
      </c>
      <c r="DM31" t="s">
        <v>334</v>
      </c>
      <c r="DN31" t="s">
        <v>334</v>
      </c>
      <c r="DO31" t="s">
        <v>335</v>
      </c>
      <c r="DP31" t="s">
        <v>334</v>
      </c>
      <c r="DQ31" t="s">
        <v>335</v>
      </c>
      <c r="DR31" t="s">
        <v>334</v>
      </c>
      <c r="DS31" t="s">
        <v>335</v>
      </c>
      <c r="DT31" t="s">
        <v>334</v>
      </c>
      <c r="DU31" t="s">
        <v>335</v>
      </c>
      <c r="DV31" t="s">
        <v>334</v>
      </c>
      <c r="DW31" t="s">
        <v>335</v>
      </c>
      <c r="DX31" t="s">
        <v>334</v>
      </c>
      <c r="DY31" t="s">
        <v>335</v>
      </c>
      <c r="DZ31" t="s">
        <v>334</v>
      </c>
      <c r="EA31" t="s">
        <v>335</v>
      </c>
      <c r="EB31" t="s">
        <v>334</v>
      </c>
      <c r="EC31" t="s">
        <v>335</v>
      </c>
      <c r="ED31" t="s">
        <v>335</v>
      </c>
      <c r="EE31" t="s">
        <v>334</v>
      </c>
      <c r="EF31" t="s">
        <v>334</v>
      </c>
      <c r="EG31" t="s">
        <v>335</v>
      </c>
      <c r="EH31" t="s">
        <v>334</v>
      </c>
      <c r="EI31" t="s">
        <v>335</v>
      </c>
      <c r="EJ31" t="s">
        <v>334</v>
      </c>
      <c r="EK31" t="s">
        <v>335</v>
      </c>
      <c r="EL31" t="s">
        <v>334</v>
      </c>
      <c r="EM31" t="s">
        <v>335</v>
      </c>
      <c r="EN31" t="s">
        <v>334</v>
      </c>
      <c r="EO31" t="s">
        <v>335</v>
      </c>
      <c r="EP31" t="s">
        <v>334</v>
      </c>
      <c r="EQ31" t="s">
        <v>335</v>
      </c>
      <c r="ER31" t="s">
        <v>334</v>
      </c>
      <c r="ES31" t="s">
        <v>335</v>
      </c>
      <c r="ET31" t="s">
        <v>334</v>
      </c>
      <c r="EU31" t="s">
        <v>335</v>
      </c>
      <c r="EV31" t="s">
        <v>334</v>
      </c>
      <c r="EW31" t="s">
        <v>335</v>
      </c>
      <c r="EX31" t="s">
        <v>335</v>
      </c>
      <c r="EY31" t="s">
        <v>334</v>
      </c>
      <c r="EZ31" t="s">
        <v>334</v>
      </c>
      <c r="FA31" t="s">
        <v>335</v>
      </c>
      <c r="FB31" t="s">
        <v>379</v>
      </c>
      <c r="FC31">
        <v>25</v>
      </c>
      <c r="FE31" t="s">
        <v>336</v>
      </c>
      <c r="FF31" t="s">
        <v>336</v>
      </c>
      <c r="FG31" t="s">
        <v>342</v>
      </c>
      <c r="FH31" s="15">
        <v>45135</v>
      </c>
      <c r="FI31" t="s">
        <v>334</v>
      </c>
      <c r="FJ31" t="s">
        <v>335</v>
      </c>
      <c r="FK31" t="s">
        <v>335</v>
      </c>
      <c r="FL31" t="s">
        <v>365</v>
      </c>
      <c r="FM31" t="s">
        <v>344</v>
      </c>
      <c r="FN31">
        <v>106</v>
      </c>
      <c r="FO31">
        <v>105</v>
      </c>
      <c r="FP31">
        <v>70</v>
      </c>
      <c r="FS31">
        <v>74</v>
      </c>
      <c r="FT31">
        <v>2.5013520822065984E+16</v>
      </c>
      <c r="FV31">
        <v>104</v>
      </c>
      <c r="FX31">
        <v>101</v>
      </c>
      <c r="FY31">
        <v>132</v>
      </c>
      <c r="FZ31">
        <v>36</v>
      </c>
      <c r="GA31">
        <v>76</v>
      </c>
      <c r="GB31">
        <v>71</v>
      </c>
      <c r="GC31">
        <v>51</v>
      </c>
      <c r="GD31">
        <v>69</v>
      </c>
      <c r="GJ31">
        <v>36</v>
      </c>
      <c r="GK31">
        <v>24</v>
      </c>
      <c r="GL31">
        <v>134</v>
      </c>
      <c r="GM31">
        <v>45</v>
      </c>
      <c r="GN31" t="s">
        <v>334</v>
      </c>
      <c r="GO31" t="s">
        <v>335</v>
      </c>
      <c r="GP31" t="s">
        <v>335</v>
      </c>
      <c r="GQ31" t="s">
        <v>335</v>
      </c>
      <c r="GR31" t="s">
        <v>335</v>
      </c>
      <c r="GS31" t="s">
        <v>335</v>
      </c>
      <c r="GT31" t="s">
        <v>335</v>
      </c>
      <c r="GU31" t="s">
        <v>335</v>
      </c>
      <c r="GV31" t="s">
        <v>335</v>
      </c>
      <c r="GW31" t="s">
        <v>335</v>
      </c>
      <c r="GX31" t="s">
        <v>335</v>
      </c>
      <c r="GY31" t="s">
        <v>335</v>
      </c>
      <c r="GZ31" t="s">
        <v>335</v>
      </c>
      <c r="HA31" t="s">
        <v>335</v>
      </c>
      <c r="HB31" t="s">
        <v>335</v>
      </c>
      <c r="HC31" t="s">
        <v>335</v>
      </c>
      <c r="HD31" t="s">
        <v>335</v>
      </c>
      <c r="HE31" t="s">
        <v>335</v>
      </c>
      <c r="HF31" t="s">
        <v>335</v>
      </c>
      <c r="HG31" t="s">
        <v>335</v>
      </c>
      <c r="HH31" t="s">
        <v>335</v>
      </c>
      <c r="HI31" t="s">
        <v>335</v>
      </c>
      <c r="HJ31" t="s">
        <v>335</v>
      </c>
      <c r="HK31" t="s">
        <v>336</v>
      </c>
      <c r="HL31" t="s">
        <v>335</v>
      </c>
      <c r="HM31" t="s">
        <v>335</v>
      </c>
      <c r="HN31" t="s">
        <v>334</v>
      </c>
      <c r="HO31" t="s">
        <v>335</v>
      </c>
      <c r="HP31" t="s">
        <v>335</v>
      </c>
      <c r="HQ31" t="s">
        <v>335</v>
      </c>
      <c r="HR31" t="s">
        <v>335</v>
      </c>
      <c r="HS31" t="s">
        <v>335</v>
      </c>
      <c r="HT31" t="s">
        <v>335</v>
      </c>
      <c r="HU31" t="s">
        <v>335</v>
      </c>
      <c r="HV31" t="s">
        <v>335</v>
      </c>
      <c r="HW31" t="s">
        <v>335</v>
      </c>
      <c r="HX31" t="s">
        <v>334</v>
      </c>
      <c r="HY31" t="s">
        <v>337</v>
      </c>
      <c r="HZ31" t="s">
        <v>337</v>
      </c>
      <c r="IA31">
        <v>30</v>
      </c>
      <c r="IB31">
        <v>62</v>
      </c>
      <c r="IC31">
        <v>13</v>
      </c>
      <c r="ID31" t="s">
        <v>373</v>
      </c>
      <c r="IE31">
        <v>25</v>
      </c>
      <c r="IF31" t="s">
        <v>346</v>
      </c>
      <c r="IQ31" t="s">
        <v>336</v>
      </c>
      <c r="IR31" t="s">
        <v>336</v>
      </c>
      <c r="IS31" t="s">
        <v>336</v>
      </c>
      <c r="IT31" t="s">
        <v>336</v>
      </c>
      <c r="IU31" t="s">
        <v>336</v>
      </c>
      <c r="IV31" t="s">
        <v>336</v>
      </c>
      <c r="IW31" t="s">
        <v>336</v>
      </c>
      <c r="IX31" t="s">
        <v>336</v>
      </c>
      <c r="IY31" t="s">
        <v>336</v>
      </c>
      <c r="JB31" t="s">
        <v>336</v>
      </c>
      <c r="JC31" t="s">
        <v>336</v>
      </c>
      <c r="JD31" t="s">
        <v>336</v>
      </c>
      <c r="JE31" t="s">
        <v>336</v>
      </c>
      <c r="JF31" t="s">
        <v>336</v>
      </c>
      <c r="JG31" t="s">
        <v>336</v>
      </c>
      <c r="JH31" t="s">
        <v>336</v>
      </c>
      <c r="JI31" t="s">
        <v>336</v>
      </c>
      <c r="JJ31" t="s">
        <v>336</v>
      </c>
      <c r="JK31" t="s">
        <v>336</v>
      </c>
      <c r="JL31" t="s">
        <v>336</v>
      </c>
      <c r="JM31" t="s">
        <v>336</v>
      </c>
      <c r="JT31" t="s">
        <v>336</v>
      </c>
      <c r="JU31">
        <v>1</v>
      </c>
      <c r="JX31" t="s">
        <v>336</v>
      </c>
      <c r="JY31" t="s">
        <v>336</v>
      </c>
      <c r="JZ31" t="s">
        <v>336</v>
      </c>
      <c r="KA31" t="s">
        <v>336</v>
      </c>
      <c r="KB31" t="s">
        <v>336</v>
      </c>
      <c r="KC31" t="s">
        <v>336</v>
      </c>
      <c r="KD31" t="s">
        <v>336</v>
      </c>
      <c r="KE31" t="s">
        <v>336</v>
      </c>
      <c r="KF31" t="s">
        <v>336</v>
      </c>
      <c r="KG31" t="s">
        <v>336</v>
      </c>
      <c r="KH31" t="s">
        <v>336</v>
      </c>
      <c r="KI31" t="s">
        <v>336</v>
      </c>
      <c r="KJ31" t="s">
        <v>336</v>
      </c>
      <c r="KK31" t="s">
        <v>336</v>
      </c>
      <c r="KS31" t="s">
        <v>337</v>
      </c>
      <c r="KT31" t="s">
        <v>337</v>
      </c>
      <c r="KU31" t="s">
        <v>330</v>
      </c>
      <c r="KV31" t="s">
        <v>337</v>
      </c>
      <c r="KW31" t="s">
        <v>330</v>
      </c>
      <c r="KX31" t="s">
        <v>337</v>
      </c>
      <c r="KY31" t="s">
        <v>335</v>
      </c>
      <c r="KZ31" t="s">
        <v>334</v>
      </c>
      <c r="LA31" t="s">
        <v>334</v>
      </c>
      <c r="LB31" t="s">
        <v>335</v>
      </c>
      <c r="LC31" t="s">
        <v>334</v>
      </c>
      <c r="LD31" t="s">
        <v>335</v>
      </c>
      <c r="LE31" t="s">
        <v>334</v>
      </c>
      <c r="LF31" t="s">
        <v>335</v>
      </c>
      <c r="LG31" t="s">
        <v>335</v>
      </c>
      <c r="LH31" t="s">
        <v>334</v>
      </c>
      <c r="LI31" t="s">
        <v>334</v>
      </c>
      <c r="LJ31" t="s">
        <v>335</v>
      </c>
      <c r="LK31" t="s">
        <v>359</v>
      </c>
      <c r="LL31" t="s">
        <v>336</v>
      </c>
      <c r="LN31" t="s">
        <v>342</v>
      </c>
    </row>
    <row r="32" spans="1:326" x14ac:dyDescent="0.3">
      <c r="A32">
        <v>31</v>
      </c>
      <c r="B32" t="s">
        <v>326</v>
      </c>
      <c r="C32" t="s">
        <v>327</v>
      </c>
      <c r="D32" s="1">
        <v>44959</v>
      </c>
      <c r="E32" t="s">
        <v>328</v>
      </c>
      <c r="F32">
        <v>180</v>
      </c>
      <c r="G32">
        <v>67</v>
      </c>
      <c r="H32">
        <v>2.0679012345679012E+16</v>
      </c>
      <c r="I32" s="1">
        <v>45175</v>
      </c>
      <c r="J32" s="1">
        <v>45184</v>
      </c>
      <c r="K32">
        <v>9</v>
      </c>
      <c r="L32" t="s">
        <v>329</v>
      </c>
      <c r="M32" t="s">
        <v>337</v>
      </c>
      <c r="N32" t="s">
        <v>361</v>
      </c>
      <c r="O32" t="s">
        <v>387</v>
      </c>
      <c r="P32" t="s">
        <v>363</v>
      </c>
      <c r="Q32" t="s">
        <v>334</v>
      </c>
      <c r="R32" t="s">
        <v>335</v>
      </c>
      <c r="S32" t="s">
        <v>335</v>
      </c>
      <c r="T32" t="s">
        <v>335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335</v>
      </c>
      <c r="AD32" t="s">
        <v>335</v>
      </c>
      <c r="AE32" t="s">
        <v>335</v>
      </c>
      <c r="AF32" t="s">
        <v>335</v>
      </c>
      <c r="AG32" t="s">
        <v>335</v>
      </c>
      <c r="AH32" t="s">
        <v>336</v>
      </c>
      <c r="AI32" t="s">
        <v>335</v>
      </c>
      <c r="AJ32" t="s">
        <v>335</v>
      </c>
      <c r="AK32" t="s">
        <v>335</v>
      </c>
      <c r="AL32" t="s">
        <v>335</v>
      </c>
      <c r="AM32" t="s">
        <v>335</v>
      </c>
      <c r="AN32" t="s">
        <v>335</v>
      </c>
      <c r="AO32" t="s">
        <v>335</v>
      </c>
      <c r="AP32" t="s">
        <v>335</v>
      </c>
      <c r="AQ32" t="s">
        <v>334</v>
      </c>
      <c r="AR32" t="s">
        <v>335</v>
      </c>
      <c r="AS32" t="s">
        <v>335</v>
      </c>
      <c r="AT32" t="s">
        <v>335</v>
      </c>
      <c r="AU32" t="s">
        <v>335</v>
      </c>
      <c r="AV32" t="s">
        <v>335</v>
      </c>
      <c r="AW32">
        <v>20</v>
      </c>
      <c r="AX32">
        <v>32</v>
      </c>
      <c r="BA32">
        <v>3240</v>
      </c>
      <c r="BB32">
        <v>1339</v>
      </c>
      <c r="BC32" t="s">
        <v>334</v>
      </c>
      <c r="BD32" t="s">
        <v>335</v>
      </c>
      <c r="BE32" t="s">
        <v>335</v>
      </c>
      <c r="BF32" t="s">
        <v>335</v>
      </c>
      <c r="BG32" t="s">
        <v>335</v>
      </c>
      <c r="BH32" t="s">
        <v>335</v>
      </c>
      <c r="BI32" t="s">
        <v>335</v>
      </c>
      <c r="BJ32" t="s">
        <v>335</v>
      </c>
      <c r="BK32" t="s">
        <v>335</v>
      </c>
      <c r="BL32" t="s">
        <v>335</v>
      </c>
      <c r="BM32" t="s">
        <v>335</v>
      </c>
      <c r="BN32" t="s">
        <v>335</v>
      </c>
      <c r="BO32" t="s">
        <v>335</v>
      </c>
      <c r="BP32" t="s">
        <v>335</v>
      </c>
      <c r="BQ32" t="s">
        <v>335</v>
      </c>
      <c r="BR32" t="s">
        <v>335</v>
      </c>
      <c r="BS32" t="s">
        <v>334</v>
      </c>
      <c r="BT32" t="s">
        <v>334</v>
      </c>
      <c r="BU32" t="s">
        <v>335</v>
      </c>
      <c r="BV32" t="s">
        <v>334</v>
      </c>
      <c r="BW32" t="s">
        <v>335</v>
      </c>
      <c r="BX32" t="s">
        <v>334</v>
      </c>
      <c r="BY32" t="s">
        <v>335</v>
      </c>
      <c r="BZ32" t="s">
        <v>335</v>
      </c>
      <c r="CA32" t="s">
        <v>335</v>
      </c>
      <c r="CB32" t="s">
        <v>334</v>
      </c>
      <c r="CC32" t="s">
        <v>335</v>
      </c>
      <c r="CD32" t="s">
        <v>334</v>
      </c>
      <c r="CE32" t="s">
        <v>335</v>
      </c>
      <c r="CF32" t="s">
        <v>335</v>
      </c>
      <c r="CG32" t="s">
        <v>335</v>
      </c>
      <c r="CH32" t="s">
        <v>335</v>
      </c>
      <c r="CI32" t="s">
        <v>335</v>
      </c>
      <c r="CJ32" t="s">
        <v>335</v>
      </c>
      <c r="CK32" t="s">
        <v>335</v>
      </c>
      <c r="CL32" t="s">
        <v>335</v>
      </c>
      <c r="CM32" t="s">
        <v>335</v>
      </c>
      <c r="CN32" t="s">
        <v>335</v>
      </c>
      <c r="CO32" t="s">
        <v>335</v>
      </c>
      <c r="CP32" t="s">
        <v>335</v>
      </c>
      <c r="CQ32" t="s">
        <v>335</v>
      </c>
      <c r="CR32" t="s">
        <v>335</v>
      </c>
      <c r="CS32" t="s">
        <v>335</v>
      </c>
      <c r="CT32" t="s">
        <v>337</v>
      </c>
      <c r="CU32" t="s">
        <v>336</v>
      </c>
      <c r="CW32" t="s">
        <v>330</v>
      </c>
      <c r="CX32" t="s">
        <v>338</v>
      </c>
      <c r="CY32">
        <v>120</v>
      </c>
      <c r="CZ32" t="s">
        <v>330</v>
      </c>
      <c r="DA32" t="s">
        <v>339</v>
      </c>
      <c r="DB32">
        <v>10</v>
      </c>
      <c r="DC32" t="s">
        <v>337</v>
      </c>
      <c r="DD32" t="s">
        <v>336</v>
      </c>
      <c r="DF32" t="s">
        <v>330</v>
      </c>
      <c r="DG32" t="s">
        <v>340</v>
      </c>
      <c r="DH32">
        <v>50</v>
      </c>
      <c r="DI32" t="s">
        <v>330</v>
      </c>
      <c r="DJ32" t="s">
        <v>410</v>
      </c>
      <c r="DK32">
        <v>10</v>
      </c>
      <c r="DL32" t="s">
        <v>335</v>
      </c>
      <c r="DM32" t="s">
        <v>334</v>
      </c>
      <c r="DN32" t="s">
        <v>334</v>
      </c>
      <c r="DO32" t="s">
        <v>335</v>
      </c>
      <c r="DP32" t="s">
        <v>334</v>
      </c>
      <c r="DQ32" t="s">
        <v>335</v>
      </c>
      <c r="DR32" t="s">
        <v>334</v>
      </c>
      <c r="DS32" t="s">
        <v>335</v>
      </c>
      <c r="DT32" t="s">
        <v>334</v>
      </c>
      <c r="DU32" t="s">
        <v>335</v>
      </c>
      <c r="DV32" t="s">
        <v>334</v>
      </c>
      <c r="DW32" t="s">
        <v>335</v>
      </c>
      <c r="DX32" t="s">
        <v>335</v>
      </c>
      <c r="DY32" t="s">
        <v>334</v>
      </c>
      <c r="DZ32" t="s">
        <v>334</v>
      </c>
      <c r="EA32" t="s">
        <v>335</v>
      </c>
      <c r="EB32" t="s">
        <v>334</v>
      </c>
      <c r="EC32" t="s">
        <v>335</v>
      </c>
      <c r="ED32" t="s">
        <v>334</v>
      </c>
      <c r="EE32" t="s">
        <v>335</v>
      </c>
      <c r="EF32" t="s">
        <v>334</v>
      </c>
      <c r="EG32" t="s">
        <v>335</v>
      </c>
      <c r="EH32" t="s">
        <v>334</v>
      </c>
      <c r="EI32" t="s">
        <v>335</v>
      </c>
      <c r="EJ32" t="s">
        <v>334</v>
      </c>
      <c r="EK32" t="s">
        <v>335</v>
      </c>
      <c r="EL32" t="s">
        <v>334</v>
      </c>
      <c r="EM32" t="s">
        <v>335</v>
      </c>
      <c r="EN32" t="s">
        <v>334</v>
      </c>
      <c r="EO32" t="s">
        <v>335</v>
      </c>
      <c r="EP32" t="s">
        <v>334</v>
      </c>
      <c r="EQ32" t="s">
        <v>335</v>
      </c>
      <c r="ER32" t="s">
        <v>334</v>
      </c>
      <c r="ES32" t="s">
        <v>335</v>
      </c>
      <c r="ET32" t="s">
        <v>334</v>
      </c>
      <c r="EU32" t="s">
        <v>335</v>
      </c>
      <c r="EV32" t="s">
        <v>334</v>
      </c>
      <c r="EW32" t="s">
        <v>335</v>
      </c>
      <c r="EX32" t="s">
        <v>334</v>
      </c>
      <c r="EY32" t="s">
        <v>335</v>
      </c>
      <c r="EZ32" t="s">
        <v>334</v>
      </c>
      <c r="FA32" t="s">
        <v>335</v>
      </c>
      <c r="FB32" t="s">
        <v>341</v>
      </c>
      <c r="FC32">
        <v>50</v>
      </c>
      <c r="FE32" t="s">
        <v>336</v>
      </c>
      <c r="FF32" t="s">
        <v>336</v>
      </c>
      <c r="FG32" t="s">
        <v>342</v>
      </c>
      <c r="FH32" s="15">
        <v>45184</v>
      </c>
      <c r="FI32" t="s">
        <v>334</v>
      </c>
      <c r="FJ32" t="s">
        <v>335</v>
      </c>
      <c r="FK32" t="s">
        <v>335</v>
      </c>
      <c r="FL32" t="s">
        <v>343</v>
      </c>
      <c r="FM32" t="s">
        <v>344</v>
      </c>
      <c r="FN32">
        <v>84</v>
      </c>
      <c r="FO32">
        <v>90</v>
      </c>
      <c r="FP32">
        <v>50</v>
      </c>
      <c r="FR32">
        <v>1373</v>
      </c>
      <c r="FS32">
        <v>67</v>
      </c>
      <c r="FT32">
        <v>2.0679012345679012E+16</v>
      </c>
      <c r="FV32">
        <v>141</v>
      </c>
      <c r="FX32">
        <v>88</v>
      </c>
      <c r="FY32">
        <v>148</v>
      </c>
      <c r="FZ32">
        <v>39</v>
      </c>
      <c r="GA32">
        <v>85</v>
      </c>
      <c r="GB32">
        <v>120</v>
      </c>
      <c r="GC32">
        <v>36</v>
      </c>
      <c r="GD32">
        <v>8969</v>
      </c>
      <c r="GE32">
        <v>40</v>
      </c>
      <c r="GF32">
        <v>2162</v>
      </c>
      <c r="GG32">
        <v>325</v>
      </c>
      <c r="GH32">
        <v>56</v>
      </c>
      <c r="GJ32">
        <v>33</v>
      </c>
      <c r="GK32">
        <v>102</v>
      </c>
      <c r="GL32">
        <v>141</v>
      </c>
      <c r="GM32">
        <v>46</v>
      </c>
      <c r="GN32" t="s">
        <v>335</v>
      </c>
      <c r="GO32" t="s">
        <v>335</v>
      </c>
      <c r="GP32" t="s">
        <v>335</v>
      </c>
      <c r="GQ32" t="s">
        <v>335</v>
      </c>
      <c r="GR32" t="s">
        <v>335</v>
      </c>
      <c r="GS32" t="s">
        <v>335</v>
      </c>
      <c r="GT32" t="s">
        <v>335</v>
      </c>
      <c r="GU32" t="s">
        <v>335</v>
      </c>
      <c r="GV32" t="s">
        <v>335</v>
      </c>
      <c r="GW32" t="s">
        <v>335</v>
      </c>
      <c r="GX32" t="s">
        <v>335</v>
      </c>
      <c r="GY32" t="s">
        <v>335</v>
      </c>
      <c r="GZ32" t="s">
        <v>335</v>
      </c>
      <c r="HA32" t="s">
        <v>335</v>
      </c>
      <c r="HB32" t="s">
        <v>335</v>
      </c>
      <c r="HC32" t="s">
        <v>335</v>
      </c>
      <c r="HD32" t="s">
        <v>335</v>
      </c>
      <c r="HE32" t="s">
        <v>335</v>
      </c>
      <c r="HF32" t="s">
        <v>335</v>
      </c>
      <c r="HG32" t="s">
        <v>334</v>
      </c>
      <c r="HH32" t="s">
        <v>335</v>
      </c>
      <c r="HI32" t="s">
        <v>335</v>
      </c>
      <c r="HJ32" t="s">
        <v>334</v>
      </c>
      <c r="HK32" t="s">
        <v>423</v>
      </c>
      <c r="HL32" t="s">
        <v>334</v>
      </c>
      <c r="HM32" t="s">
        <v>335</v>
      </c>
      <c r="HN32" t="s">
        <v>334</v>
      </c>
      <c r="HO32" t="s">
        <v>335</v>
      </c>
      <c r="HP32" t="s">
        <v>335</v>
      </c>
      <c r="HQ32" t="s">
        <v>335</v>
      </c>
      <c r="HR32" t="s">
        <v>335</v>
      </c>
      <c r="HS32" t="s">
        <v>335</v>
      </c>
      <c r="HT32" t="s">
        <v>335</v>
      </c>
      <c r="HU32" t="s">
        <v>335</v>
      </c>
      <c r="HV32" t="s">
        <v>335</v>
      </c>
      <c r="HW32" t="s">
        <v>334</v>
      </c>
      <c r="HX32" t="s">
        <v>334</v>
      </c>
      <c r="HY32" t="s">
        <v>337</v>
      </c>
      <c r="HZ32" t="s">
        <v>337</v>
      </c>
      <c r="IA32">
        <v>32</v>
      </c>
      <c r="IB32">
        <v>76</v>
      </c>
      <c r="IC32">
        <v>94</v>
      </c>
      <c r="ID32" t="s">
        <v>345</v>
      </c>
      <c r="IF32" t="s">
        <v>346</v>
      </c>
      <c r="IG32">
        <v>1622</v>
      </c>
      <c r="IH32">
        <v>674</v>
      </c>
      <c r="II32">
        <v>114</v>
      </c>
      <c r="IJ32">
        <v>872</v>
      </c>
      <c r="IK32">
        <v>1370</v>
      </c>
      <c r="IL32">
        <v>116</v>
      </c>
      <c r="IM32">
        <v>117</v>
      </c>
      <c r="IN32">
        <v>307</v>
      </c>
      <c r="IO32">
        <v>304</v>
      </c>
      <c r="IP32">
        <v>112</v>
      </c>
      <c r="IQ32" t="s">
        <v>330</v>
      </c>
      <c r="IR32" t="s">
        <v>330</v>
      </c>
      <c r="IS32" t="s">
        <v>337</v>
      </c>
      <c r="IT32" t="s">
        <v>337</v>
      </c>
      <c r="IU32" t="s">
        <v>330</v>
      </c>
      <c r="IV32" t="s">
        <v>337</v>
      </c>
      <c r="IW32" t="s">
        <v>337</v>
      </c>
      <c r="IX32" t="s">
        <v>337</v>
      </c>
      <c r="IY32" t="s">
        <v>337</v>
      </c>
      <c r="JB32" t="s">
        <v>336</v>
      </c>
      <c r="JC32" t="s">
        <v>336</v>
      </c>
      <c r="JD32" t="s">
        <v>336</v>
      </c>
      <c r="JE32" t="s">
        <v>336</v>
      </c>
      <c r="JF32" t="s">
        <v>336</v>
      </c>
      <c r="JG32" t="s">
        <v>336</v>
      </c>
      <c r="JH32" t="s">
        <v>336</v>
      </c>
      <c r="JI32" t="s">
        <v>336</v>
      </c>
      <c r="JJ32" t="s">
        <v>336</v>
      </c>
      <c r="JK32" t="s">
        <v>336</v>
      </c>
      <c r="JL32" t="s">
        <v>336</v>
      </c>
      <c r="JM32" t="s">
        <v>336</v>
      </c>
      <c r="JN32">
        <v>19</v>
      </c>
      <c r="JO32">
        <v>510</v>
      </c>
      <c r="JQ32">
        <v>91</v>
      </c>
      <c r="JR32">
        <v>0</v>
      </c>
      <c r="JS32">
        <v>98</v>
      </c>
      <c r="JT32" t="s">
        <v>337</v>
      </c>
      <c r="JX32" t="s">
        <v>371</v>
      </c>
      <c r="JY32" t="s">
        <v>348</v>
      </c>
      <c r="JZ32" t="s">
        <v>374</v>
      </c>
      <c r="KA32" t="s">
        <v>350</v>
      </c>
      <c r="KB32" t="s">
        <v>375</v>
      </c>
      <c r="KC32" t="s">
        <v>347</v>
      </c>
      <c r="KD32" t="s">
        <v>352</v>
      </c>
      <c r="KE32" t="s">
        <v>371</v>
      </c>
      <c r="KF32" t="s">
        <v>371</v>
      </c>
      <c r="KG32" t="s">
        <v>355</v>
      </c>
      <c r="KH32" t="s">
        <v>356</v>
      </c>
      <c r="KI32" t="s">
        <v>350</v>
      </c>
      <c r="KJ32" t="s">
        <v>371</v>
      </c>
      <c r="KK32" t="s">
        <v>358</v>
      </c>
      <c r="KL32">
        <v>3</v>
      </c>
      <c r="KM32">
        <v>1</v>
      </c>
      <c r="KN32">
        <v>0</v>
      </c>
      <c r="KO32">
        <v>1</v>
      </c>
      <c r="KP32">
        <v>85</v>
      </c>
      <c r="KQ32">
        <v>85</v>
      </c>
      <c r="KR32">
        <v>8</v>
      </c>
      <c r="KS32" t="s">
        <v>336</v>
      </c>
      <c r="KT32" t="s">
        <v>337</v>
      </c>
      <c r="KU32" t="s">
        <v>337</v>
      </c>
      <c r="KV32" t="s">
        <v>337</v>
      </c>
      <c r="KW32" t="s">
        <v>337</v>
      </c>
      <c r="KX32" t="s">
        <v>337</v>
      </c>
      <c r="KY32" t="s">
        <v>334</v>
      </c>
      <c r="KZ32" t="s">
        <v>335</v>
      </c>
      <c r="LA32" t="s">
        <v>335</v>
      </c>
      <c r="LB32" t="s">
        <v>334</v>
      </c>
      <c r="LC32" t="s">
        <v>334</v>
      </c>
      <c r="LD32" t="s">
        <v>335</v>
      </c>
      <c r="LE32" t="s">
        <v>335</v>
      </c>
      <c r="LF32" t="s">
        <v>334</v>
      </c>
      <c r="LG32" t="s">
        <v>334</v>
      </c>
      <c r="LH32" t="s">
        <v>335</v>
      </c>
      <c r="LI32" t="s">
        <v>334</v>
      </c>
      <c r="LJ32" t="s">
        <v>335</v>
      </c>
      <c r="LK32" t="s">
        <v>359</v>
      </c>
      <c r="LL32" t="s">
        <v>336</v>
      </c>
      <c r="LM32">
        <v>4</v>
      </c>
      <c r="LN32" t="s">
        <v>364</v>
      </c>
    </row>
    <row r="33" spans="1:326" x14ac:dyDescent="0.3">
      <c r="A33">
        <v>32</v>
      </c>
      <c r="B33" t="s">
        <v>326</v>
      </c>
      <c r="C33" t="s">
        <v>327</v>
      </c>
      <c r="D33" s="1">
        <v>31778</v>
      </c>
      <c r="E33" t="s">
        <v>328</v>
      </c>
      <c r="F33">
        <v>176</v>
      </c>
      <c r="G33">
        <v>67</v>
      </c>
      <c r="H33">
        <v>2162964876033058</v>
      </c>
      <c r="I33" s="1">
        <v>45184</v>
      </c>
      <c r="J33" s="1">
        <v>45205</v>
      </c>
      <c r="K33">
        <v>21</v>
      </c>
      <c r="L33" t="s">
        <v>329</v>
      </c>
      <c r="M33" t="s">
        <v>337</v>
      </c>
      <c r="N33" t="s">
        <v>361</v>
      </c>
      <c r="O33" t="s">
        <v>387</v>
      </c>
      <c r="P33" t="s">
        <v>363</v>
      </c>
      <c r="Q33" t="s">
        <v>335</v>
      </c>
      <c r="R33" t="s">
        <v>335</v>
      </c>
      <c r="S33" t="s">
        <v>334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335</v>
      </c>
      <c r="AE33" t="s">
        <v>335</v>
      </c>
      <c r="AF33" t="s">
        <v>335</v>
      </c>
      <c r="AG33" t="s">
        <v>335</v>
      </c>
      <c r="AH33" t="s">
        <v>336</v>
      </c>
      <c r="AI33" t="s">
        <v>335</v>
      </c>
      <c r="AJ33" t="s">
        <v>335</v>
      </c>
      <c r="AK33" t="s">
        <v>335</v>
      </c>
      <c r="AL33" t="s">
        <v>334</v>
      </c>
      <c r="AM33" t="s">
        <v>335</v>
      </c>
      <c r="AN33" t="s">
        <v>335</v>
      </c>
      <c r="AO33" t="s">
        <v>335</v>
      </c>
      <c r="AP33" t="s">
        <v>335</v>
      </c>
      <c r="AQ33" t="s">
        <v>335</v>
      </c>
      <c r="AR33" t="s">
        <v>335</v>
      </c>
      <c r="AS33" t="s">
        <v>335</v>
      </c>
      <c r="AT33" t="s">
        <v>335</v>
      </c>
      <c r="AU33" t="s">
        <v>335</v>
      </c>
      <c r="AV33" t="s">
        <v>335</v>
      </c>
      <c r="AX33">
        <v>32</v>
      </c>
      <c r="BC33" t="s">
        <v>335</v>
      </c>
      <c r="BD33" t="s">
        <v>335</v>
      </c>
      <c r="BE33" t="s">
        <v>334</v>
      </c>
      <c r="BF33" t="s">
        <v>335</v>
      </c>
      <c r="BG33" t="s">
        <v>335</v>
      </c>
      <c r="BH33" t="s">
        <v>335</v>
      </c>
      <c r="BI33" t="s">
        <v>335</v>
      </c>
      <c r="BJ33" t="s">
        <v>335</v>
      </c>
      <c r="BK33" t="s">
        <v>335</v>
      </c>
      <c r="BL33" t="s">
        <v>335</v>
      </c>
      <c r="BM33" t="s">
        <v>335</v>
      </c>
      <c r="BN33" t="s">
        <v>335</v>
      </c>
      <c r="BO33" t="s">
        <v>335</v>
      </c>
      <c r="BP33" t="s">
        <v>335</v>
      </c>
      <c r="BQ33" t="s">
        <v>335</v>
      </c>
      <c r="BR33" t="s">
        <v>335</v>
      </c>
      <c r="BS33" t="s">
        <v>334</v>
      </c>
      <c r="BT33" t="s">
        <v>334</v>
      </c>
      <c r="BU33" t="s">
        <v>335</v>
      </c>
      <c r="BV33" t="s">
        <v>334</v>
      </c>
      <c r="BW33" t="s">
        <v>335</v>
      </c>
      <c r="BX33" t="s">
        <v>334</v>
      </c>
      <c r="BY33" t="s">
        <v>335</v>
      </c>
      <c r="BZ33" t="s">
        <v>334</v>
      </c>
      <c r="CA33" t="s">
        <v>335</v>
      </c>
      <c r="CB33" t="s">
        <v>334</v>
      </c>
      <c r="CC33" t="s">
        <v>335</v>
      </c>
      <c r="CD33" t="s">
        <v>335</v>
      </c>
      <c r="CE33" t="s">
        <v>335</v>
      </c>
      <c r="CF33" t="s">
        <v>335</v>
      </c>
      <c r="CG33" t="s">
        <v>335</v>
      </c>
      <c r="CH33" t="s">
        <v>334</v>
      </c>
      <c r="CI33" t="s">
        <v>335</v>
      </c>
      <c r="CJ33" t="s">
        <v>335</v>
      </c>
      <c r="CK33" t="s">
        <v>335</v>
      </c>
      <c r="CL33" t="s">
        <v>335</v>
      </c>
      <c r="CM33" t="s">
        <v>335</v>
      </c>
      <c r="CN33" t="s">
        <v>335</v>
      </c>
      <c r="CO33" t="s">
        <v>335</v>
      </c>
      <c r="CP33" t="s">
        <v>335</v>
      </c>
      <c r="CQ33" t="s">
        <v>335</v>
      </c>
      <c r="CR33" t="s">
        <v>335</v>
      </c>
      <c r="CS33" t="s">
        <v>335</v>
      </c>
      <c r="CT33" t="s">
        <v>337</v>
      </c>
      <c r="CU33" t="s">
        <v>336</v>
      </c>
      <c r="CW33" t="s">
        <v>330</v>
      </c>
      <c r="CX33" t="s">
        <v>424</v>
      </c>
      <c r="CY33">
        <v>125</v>
      </c>
      <c r="CZ33" t="s">
        <v>330</v>
      </c>
      <c r="DA33" t="s">
        <v>339</v>
      </c>
      <c r="DB33">
        <v>25</v>
      </c>
      <c r="DC33" t="s">
        <v>336</v>
      </c>
      <c r="DD33" t="s">
        <v>336</v>
      </c>
      <c r="DF33" t="s">
        <v>330</v>
      </c>
      <c r="DG33" t="s">
        <v>340</v>
      </c>
      <c r="DH33">
        <v>50</v>
      </c>
      <c r="DI33" t="s">
        <v>330</v>
      </c>
      <c r="DJ33" t="s">
        <v>389</v>
      </c>
      <c r="DK33">
        <v>10</v>
      </c>
      <c r="DL33" t="s">
        <v>335</v>
      </c>
      <c r="DM33" t="s">
        <v>334</v>
      </c>
      <c r="DN33" t="s">
        <v>334</v>
      </c>
      <c r="DO33" t="s">
        <v>335</v>
      </c>
      <c r="DP33" t="s">
        <v>334</v>
      </c>
      <c r="DQ33" t="s">
        <v>335</v>
      </c>
      <c r="DR33" t="s">
        <v>335</v>
      </c>
      <c r="DS33" t="s">
        <v>334</v>
      </c>
      <c r="DT33" t="s">
        <v>334</v>
      </c>
      <c r="DU33" t="s">
        <v>335</v>
      </c>
      <c r="DV33" t="s">
        <v>334</v>
      </c>
      <c r="DW33" t="s">
        <v>335</v>
      </c>
      <c r="DX33" t="s">
        <v>334</v>
      </c>
      <c r="DY33" t="s">
        <v>335</v>
      </c>
      <c r="DZ33" t="s">
        <v>334</v>
      </c>
      <c r="EA33" t="s">
        <v>335</v>
      </c>
      <c r="EB33" t="s">
        <v>334</v>
      </c>
      <c r="EC33" t="s">
        <v>335</v>
      </c>
      <c r="ED33" t="s">
        <v>334</v>
      </c>
      <c r="EE33" t="s">
        <v>335</v>
      </c>
      <c r="EF33" t="s">
        <v>335</v>
      </c>
      <c r="EG33" t="s">
        <v>334</v>
      </c>
      <c r="EH33" t="s">
        <v>334</v>
      </c>
      <c r="EI33" t="s">
        <v>335</v>
      </c>
      <c r="EJ33" t="s">
        <v>334</v>
      </c>
      <c r="EK33" t="s">
        <v>335</v>
      </c>
      <c r="EL33" t="s">
        <v>334</v>
      </c>
      <c r="EM33" t="s">
        <v>335</v>
      </c>
      <c r="EN33" t="s">
        <v>334</v>
      </c>
      <c r="EO33" t="s">
        <v>335</v>
      </c>
      <c r="EP33" t="s">
        <v>334</v>
      </c>
      <c r="EQ33" t="s">
        <v>335</v>
      </c>
      <c r="ER33" t="s">
        <v>334</v>
      </c>
      <c r="ES33" t="s">
        <v>335</v>
      </c>
      <c r="ET33" t="s">
        <v>334</v>
      </c>
      <c r="EU33" t="s">
        <v>335</v>
      </c>
      <c r="EV33" t="s">
        <v>334</v>
      </c>
      <c r="EW33" t="s">
        <v>335</v>
      </c>
      <c r="EX33" t="s">
        <v>334</v>
      </c>
      <c r="EY33" t="s">
        <v>335</v>
      </c>
      <c r="EZ33" t="s">
        <v>334</v>
      </c>
      <c r="FA33" t="s">
        <v>335</v>
      </c>
      <c r="FB33" t="s">
        <v>341</v>
      </c>
      <c r="FC33">
        <v>125</v>
      </c>
      <c r="FE33" t="s">
        <v>336</v>
      </c>
      <c r="FF33" t="s">
        <v>336</v>
      </c>
      <c r="FG33" t="s">
        <v>342</v>
      </c>
      <c r="FH33" s="15">
        <v>45187</v>
      </c>
      <c r="FI33" t="s">
        <v>334</v>
      </c>
      <c r="FJ33" t="s">
        <v>335</v>
      </c>
      <c r="FK33" t="s">
        <v>335</v>
      </c>
      <c r="FL33" t="s">
        <v>420</v>
      </c>
      <c r="FM33" t="s">
        <v>344</v>
      </c>
      <c r="FO33">
        <v>95</v>
      </c>
      <c r="FP33">
        <v>60</v>
      </c>
      <c r="FR33">
        <v>6686</v>
      </c>
      <c r="FV33">
        <v>134</v>
      </c>
      <c r="FW33">
        <v>40</v>
      </c>
      <c r="FX33">
        <v>80</v>
      </c>
      <c r="FY33">
        <v>117</v>
      </c>
      <c r="FZ33">
        <v>48</v>
      </c>
      <c r="GA33">
        <v>57</v>
      </c>
      <c r="GB33">
        <v>59</v>
      </c>
      <c r="GC33">
        <v>59</v>
      </c>
      <c r="GE33">
        <v>82</v>
      </c>
      <c r="GF33">
        <v>1928</v>
      </c>
      <c r="GG33">
        <v>245</v>
      </c>
      <c r="GH33">
        <v>75</v>
      </c>
      <c r="GJ33">
        <v>33</v>
      </c>
      <c r="GK33">
        <v>77</v>
      </c>
      <c r="GL33">
        <v>139</v>
      </c>
      <c r="GM33">
        <v>44</v>
      </c>
      <c r="GN33" t="s">
        <v>335</v>
      </c>
      <c r="GO33" t="s">
        <v>335</v>
      </c>
      <c r="GP33" t="s">
        <v>335</v>
      </c>
      <c r="GQ33" t="s">
        <v>335</v>
      </c>
      <c r="GR33" t="s">
        <v>335</v>
      </c>
      <c r="GS33" t="s">
        <v>335</v>
      </c>
      <c r="GT33" t="s">
        <v>335</v>
      </c>
      <c r="GU33" t="s">
        <v>335</v>
      </c>
      <c r="GV33" t="s">
        <v>335</v>
      </c>
      <c r="GW33" t="s">
        <v>335</v>
      </c>
      <c r="GX33" t="s">
        <v>335</v>
      </c>
      <c r="GY33" t="s">
        <v>335</v>
      </c>
      <c r="GZ33" t="s">
        <v>335</v>
      </c>
      <c r="HA33" t="s">
        <v>335</v>
      </c>
      <c r="HB33" t="s">
        <v>335</v>
      </c>
      <c r="HC33" t="s">
        <v>335</v>
      </c>
      <c r="HD33" t="s">
        <v>335</v>
      </c>
      <c r="HE33" t="s">
        <v>334</v>
      </c>
      <c r="HF33" t="s">
        <v>335</v>
      </c>
      <c r="HG33" t="s">
        <v>335</v>
      </c>
      <c r="HH33" t="s">
        <v>335</v>
      </c>
      <c r="HI33" t="s">
        <v>335</v>
      </c>
      <c r="HJ33" t="s">
        <v>335</v>
      </c>
      <c r="HK33" t="s">
        <v>336</v>
      </c>
      <c r="HL33" t="s">
        <v>335</v>
      </c>
      <c r="HM33" t="s">
        <v>335</v>
      </c>
      <c r="HN33" t="s">
        <v>335</v>
      </c>
      <c r="HO33" t="s">
        <v>335</v>
      </c>
      <c r="HP33" t="s">
        <v>335</v>
      </c>
      <c r="HQ33" t="s">
        <v>335</v>
      </c>
      <c r="HR33" t="s">
        <v>335</v>
      </c>
      <c r="HS33" t="s">
        <v>335</v>
      </c>
      <c r="HT33" t="s">
        <v>335</v>
      </c>
      <c r="HU33" t="s">
        <v>334</v>
      </c>
      <c r="HV33" t="s">
        <v>335</v>
      </c>
      <c r="HW33" t="s">
        <v>335</v>
      </c>
      <c r="HX33" t="s">
        <v>335</v>
      </c>
      <c r="HY33" t="s">
        <v>337</v>
      </c>
      <c r="HZ33" t="s">
        <v>337</v>
      </c>
      <c r="IA33">
        <v>21</v>
      </c>
      <c r="IC33">
        <v>15</v>
      </c>
      <c r="ID33" t="s">
        <v>359</v>
      </c>
      <c r="IE33">
        <v>36</v>
      </c>
      <c r="IF33" t="s">
        <v>346</v>
      </c>
      <c r="IG33">
        <v>1811</v>
      </c>
      <c r="IH33">
        <v>658</v>
      </c>
      <c r="II33">
        <v>113</v>
      </c>
      <c r="IJ33">
        <v>838</v>
      </c>
      <c r="IK33">
        <v>1653</v>
      </c>
      <c r="IL33">
        <v>130</v>
      </c>
      <c r="IM33">
        <v>137</v>
      </c>
      <c r="IN33">
        <v>251</v>
      </c>
      <c r="IO33">
        <v>255</v>
      </c>
      <c r="IP33">
        <v>114</v>
      </c>
      <c r="IQ33" t="s">
        <v>330</v>
      </c>
      <c r="IR33" t="s">
        <v>330</v>
      </c>
      <c r="IS33" t="s">
        <v>337</v>
      </c>
      <c r="IT33" t="s">
        <v>337</v>
      </c>
      <c r="IU33" t="s">
        <v>330</v>
      </c>
      <c r="IV33" t="s">
        <v>337</v>
      </c>
      <c r="IW33" t="s">
        <v>337</v>
      </c>
      <c r="IX33" t="s">
        <v>337</v>
      </c>
      <c r="IY33" t="s">
        <v>337</v>
      </c>
      <c r="JB33" t="s">
        <v>336</v>
      </c>
      <c r="JC33" t="s">
        <v>336</v>
      </c>
      <c r="JD33" t="s">
        <v>336</v>
      </c>
      <c r="JE33" t="s">
        <v>336</v>
      </c>
      <c r="JF33" t="s">
        <v>336</v>
      </c>
      <c r="JG33" t="s">
        <v>336</v>
      </c>
      <c r="JH33" t="s">
        <v>336</v>
      </c>
      <c r="JI33" t="s">
        <v>336</v>
      </c>
      <c r="JJ33" t="s">
        <v>336</v>
      </c>
      <c r="JK33" t="s">
        <v>336</v>
      </c>
      <c r="JL33" t="s">
        <v>336</v>
      </c>
      <c r="JM33" t="s">
        <v>336</v>
      </c>
      <c r="JO33">
        <v>600</v>
      </c>
      <c r="JQ33">
        <v>97</v>
      </c>
      <c r="JR33">
        <v>2</v>
      </c>
      <c r="JS33">
        <v>99</v>
      </c>
      <c r="JT33" t="s">
        <v>337</v>
      </c>
      <c r="JX33" t="s">
        <v>336</v>
      </c>
      <c r="JY33" t="s">
        <v>336</v>
      </c>
      <c r="JZ33" t="s">
        <v>336</v>
      </c>
      <c r="KA33" t="s">
        <v>336</v>
      </c>
      <c r="KB33" t="s">
        <v>336</v>
      </c>
      <c r="KC33" t="s">
        <v>336</v>
      </c>
      <c r="KD33" t="s">
        <v>336</v>
      </c>
      <c r="KE33" t="s">
        <v>336</v>
      </c>
      <c r="KF33" t="s">
        <v>336</v>
      </c>
      <c r="KG33" t="s">
        <v>336</v>
      </c>
      <c r="KH33" t="s">
        <v>336</v>
      </c>
      <c r="KI33" t="s">
        <v>336</v>
      </c>
      <c r="KJ33" t="s">
        <v>336</v>
      </c>
      <c r="KK33" t="s">
        <v>336</v>
      </c>
      <c r="KR33">
        <v>8</v>
      </c>
      <c r="KS33" t="s">
        <v>336</v>
      </c>
      <c r="KT33" t="s">
        <v>337</v>
      </c>
      <c r="KU33" t="s">
        <v>337</v>
      </c>
      <c r="KV33" t="s">
        <v>337</v>
      </c>
      <c r="KW33" t="s">
        <v>337</v>
      </c>
      <c r="KX33" t="s">
        <v>337</v>
      </c>
      <c r="KY33" t="s">
        <v>335</v>
      </c>
      <c r="KZ33" t="s">
        <v>335</v>
      </c>
      <c r="LA33" t="s">
        <v>335</v>
      </c>
      <c r="LB33" t="s">
        <v>335</v>
      </c>
      <c r="LC33" t="s">
        <v>335</v>
      </c>
      <c r="LD33" t="s">
        <v>335</v>
      </c>
      <c r="LE33" t="s">
        <v>335</v>
      </c>
      <c r="LF33" t="s">
        <v>335</v>
      </c>
      <c r="LG33" t="s">
        <v>335</v>
      </c>
      <c r="LH33" t="s">
        <v>335</v>
      </c>
      <c r="LI33" t="s">
        <v>335</v>
      </c>
      <c r="LJ33" t="s">
        <v>335</v>
      </c>
      <c r="LK33" t="s">
        <v>336</v>
      </c>
      <c r="LL33" t="s">
        <v>336</v>
      </c>
      <c r="LN33" t="s">
        <v>364</v>
      </c>
    </row>
    <row r="34" spans="1:326" x14ac:dyDescent="0.3">
      <c r="A34">
        <v>33</v>
      </c>
      <c r="B34" t="s">
        <v>326</v>
      </c>
      <c r="C34" t="s">
        <v>327</v>
      </c>
      <c r="D34" s="1">
        <v>19331</v>
      </c>
      <c r="E34" t="s">
        <v>328</v>
      </c>
      <c r="F34">
        <v>175</v>
      </c>
      <c r="G34">
        <v>70</v>
      </c>
      <c r="H34">
        <v>2.2857142857142856E+16</v>
      </c>
      <c r="I34" s="1">
        <v>45144</v>
      </c>
      <c r="J34" s="1">
        <v>45162</v>
      </c>
      <c r="K34">
        <v>18</v>
      </c>
      <c r="L34" t="s">
        <v>329</v>
      </c>
      <c r="M34" t="s">
        <v>330</v>
      </c>
      <c r="N34" t="s">
        <v>361</v>
      </c>
      <c r="O34" t="s">
        <v>362</v>
      </c>
      <c r="P34" t="s">
        <v>363</v>
      </c>
      <c r="Q34" t="s">
        <v>335</v>
      </c>
      <c r="R34" t="s">
        <v>335</v>
      </c>
      <c r="S34" t="s">
        <v>334</v>
      </c>
      <c r="T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335</v>
      </c>
      <c r="AE34" t="s">
        <v>335</v>
      </c>
      <c r="AF34" t="s">
        <v>335</v>
      </c>
      <c r="AG34" t="s">
        <v>335</v>
      </c>
      <c r="AH34" t="s">
        <v>336</v>
      </c>
      <c r="AI34" t="s">
        <v>334</v>
      </c>
      <c r="AJ34" t="s">
        <v>335</v>
      </c>
      <c r="AK34" t="s">
        <v>335</v>
      </c>
      <c r="AL34" t="s">
        <v>335</v>
      </c>
      <c r="AM34" t="s">
        <v>335</v>
      </c>
      <c r="AN34" t="s">
        <v>335</v>
      </c>
      <c r="AO34" t="s">
        <v>335</v>
      </c>
      <c r="AP34" t="s">
        <v>335</v>
      </c>
      <c r="AQ34" t="s">
        <v>335</v>
      </c>
      <c r="AR34" t="s">
        <v>335</v>
      </c>
      <c r="AS34" t="s">
        <v>335</v>
      </c>
      <c r="AT34" t="s">
        <v>335</v>
      </c>
      <c r="AU34" t="s">
        <v>335</v>
      </c>
      <c r="AV34" t="s">
        <v>335</v>
      </c>
      <c r="AW34">
        <v>15</v>
      </c>
      <c r="AX34">
        <v>25</v>
      </c>
      <c r="BC34" t="s">
        <v>335</v>
      </c>
      <c r="BD34" t="s">
        <v>335</v>
      </c>
      <c r="BE34" t="s">
        <v>335</v>
      </c>
      <c r="BF34" t="s">
        <v>335</v>
      </c>
      <c r="BG34" t="s">
        <v>335</v>
      </c>
      <c r="BH34" t="s">
        <v>335</v>
      </c>
      <c r="BI34" t="s">
        <v>335</v>
      </c>
      <c r="BJ34" t="s">
        <v>335</v>
      </c>
      <c r="BK34" t="s">
        <v>335</v>
      </c>
      <c r="BL34" t="s">
        <v>335</v>
      </c>
      <c r="BM34" t="s">
        <v>335</v>
      </c>
      <c r="BN34" t="s">
        <v>335</v>
      </c>
      <c r="BO34" t="s">
        <v>335</v>
      </c>
      <c r="BP34" t="s">
        <v>335</v>
      </c>
      <c r="BQ34" t="s">
        <v>335</v>
      </c>
      <c r="BR34" t="s">
        <v>335</v>
      </c>
      <c r="BS34" t="s">
        <v>335</v>
      </c>
      <c r="BT34" t="s">
        <v>335</v>
      </c>
      <c r="BU34" t="s">
        <v>335</v>
      </c>
      <c r="BV34" t="s">
        <v>335</v>
      </c>
      <c r="BW34" t="s">
        <v>335</v>
      </c>
      <c r="BX34" t="s">
        <v>335</v>
      </c>
      <c r="BY34" t="s">
        <v>335</v>
      </c>
      <c r="BZ34" t="s">
        <v>335</v>
      </c>
      <c r="CA34" t="s">
        <v>335</v>
      </c>
      <c r="CB34" t="s">
        <v>335</v>
      </c>
      <c r="CC34" t="s">
        <v>335</v>
      </c>
      <c r="CD34" t="s">
        <v>335</v>
      </c>
      <c r="CE34" t="s">
        <v>335</v>
      </c>
      <c r="CF34" t="s">
        <v>335</v>
      </c>
      <c r="CG34" t="s">
        <v>335</v>
      </c>
      <c r="CH34" t="s">
        <v>335</v>
      </c>
      <c r="CI34" t="s">
        <v>335</v>
      </c>
      <c r="CJ34" t="s">
        <v>335</v>
      </c>
      <c r="CK34" t="s">
        <v>335</v>
      </c>
      <c r="CL34" t="s">
        <v>335</v>
      </c>
      <c r="CM34" t="s">
        <v>335</v>
      </c>
      <c r="CN34" t="s">
        <v>335</v>
      </c>
      <c r="CO34" t="s">
        <v>335</v>
      </c>
      <c r="CP34" t="s">
        <v>335</v>
      </c>
      <c r="CQ34" t="s">
        <v>335</v>
      </c>
      <c r="CR34" t="s">
        <v>335</v>
      </c>
      <c r="CS34" t="s">
        <v>335</v>
      </c>
      <c r="CT34" t="s">
        <v>336</v>
      </c>
      <c r="CU34" t="s">
        <v>336</v>
      </c>
      <c r="CW34" t="s">
        <v>336</v>
      </c>
      <c r="CX34" t="s">
        <v>336</v>
      </c>
      <c r="CZ34" t="s">
        <v>336</v>
      </c>
      <c r="DA34" t="s">
        <v>336</v>
      </c>
      <c r="DC34" t="s">
        <v>336</v>
      </c>
      <c r="DD34" t="s">
        <v>336</v>
      </c>
      <c r="DF34" t="s">
        <v>336</v>
      </c>
      <c r="DG34" t="s">
        <v>336</v>
      </c>
      <c r="DI34" t="s">
        <v>336</v>
      </c>
      <c r="DJ34" t="s">
        <v>336</v>
      </c>
      <c r="DL34" t="s">
        <v>335</v>
      </c>
      <c r="DM34" t="s">
        <v>335</v>
      </c>
      <c r="DN34" t="s">
        <v>335</v>
      </c>
      <c r="DO34" t="s">
        <v>335</v>
      </c>
      <c r="DP34" t="s">
        <v>335</v>
      </c>
      <c r="DQ34" t="s">
        <v>335</v>
      </c>
      <c r="DR34" t="s">
        <v>335</v>
      </c>
      <c r="DS34" t="s">
        <v>335</v>
      </c>
      <c r="DT34" t="s">
        <v>335</v>
      </c>
      <c r="DU34" t="s">
        <v>335</v>
      </c>
      <c r="DV34" t="s">
        <v>335</v>
      </c>
      <c r="DW34" t="s">
        <v>335</v>
      </c>
      <c r="DX34" t="s">
        <v>335</v>
      </c>
      <c r="DY34" t="s">
        <v>335</v>
      </c>
      <c r="DZ34" t="s">
        <v>335</v>
      </c>
      <c r="EA34" t="s">
        <v>335</v>
      </c>
      <c r="EB34" t="s">
        <v>335</v>
      </c>
      <c r="EC34" t="s">
        <v>335</v>
      </c>
      <c r="ED34" t="s">
        <v>335</v>
      </c>
      <c r="EE34" t="s">
        <v>335</v>
      </c>
      <c r="EF34" t="s">
        <v>335</v>
      </c>
      <c r="EG34" t="s">
        <v>335</v>
      </c>
      <c r="EH34" t="s">
        <v>335</v>
      </c>
      <c r="EI34" t="s">
        <v>335</v>
      </c>
      <c r="EJ34" t="s">
        <v>335</v>
      </c>
      <c r="EK34" t="s">
        <v>335</v>
      </c>
      <c r="EL34" t="s">
        <v>335</v>
      </c>
      <c r="EM34" t="s">
        <v>335</v>
      </c>
      <c r="EN34" t="s">
        <v>335</v>
      </c>
      <c r="EO34" t="s">
        <v>335</v>
      </c>
      <c r="EP34" t="s">
        <v>335</v>
      </c>
      <c r="EQ34" t="s">
        <v>335</v>
      </c>
      <c r="ER34" t="s">
        <v>335</v>
      </c>
      <c r="ES34" t="s">
        <v>335</v>
      </c>
      <c r="ET34" t="s">
        <v>335</v>
      </c>
      <c r="EU34" t="s">
        <v>335</v>
      </c>
      <c r="EV34" t="s">
        <v>335</v>
      </c>
      <c r="EW34" t="s">
        <v>335</v>
      </c>
      <c r="EX34" t="s">
        <v>335</v>
      </c>
      <c r="EY34" t="s">
        <v>335</v>
      </c>
      <c r="EZ34" t="s">
        <v>335</v>
      </c>
      <c r="FA34" t="s">
        <v>335</v>
      </c>
      <c r="FB34" t="s">
        <v>336</v>
      </c>
      <c r="FE34" t="s">
        <v>336</v>
      </c>
      <c r="FF34" t="s">
        <v>336</v>
      </c>
      <c r="FG34" t="s">
        <v>364</v>
      </c>
      <c r="FH34" s="15">
        <v>45162</v>
      </c>
      <c r="FI34" t="s">
        <v>334</v>
      </c>
      <c r="FJ34" t="s">
        <v>334</v>
      </c>
      <c r="FK34" t="s">
        <v>335</v>
      </c>
      <c r="FL34" t="s">
        <v>336</v>
      </c>
      <c r="FM34" t="s">
        <v>385</v>
      </c>
      <c r="FO34">
        <v>110</v>
      </c>
      <c r="FP34">
        <v>85</v>
      </c>
      <c r="FS34">
        <v>70</v>
      </c>
      <c r="FT34">
        <v>2.2857142857142856E+16</v>
      </c>
      <c r="FX34">
        <v>94</v>
      </c>
      <c r="FY34">
        <v>111</v>
      </c>
      <c r="FZ34">
        <v>35</v>
      </c>
      <c r="GA34">
        <v>58</v>
      </c>
      <c r="GB34">
        <v>88</v>
      </c>
      <c r="GC34">
        <v>72</v>
      </c>
      <c r="GD34">
        <v>5316</v>
      </c>
      <c r="GE34">
        <v>39</v>
      </c>
      <c r="GH34">
        <v>57</v>
      </c>
      <c r="GJ34">
        <v>28</v>
      </c>
      <c r="GK34">
        <v>31</v>
      </c>
      <c r="GL34">
        <v>131</v>
      </c>
      <c r="GM34">
        <v>43</v>
      </c>
      <c r="GN34" t="s">
        <v>335</v>
      </c>
      <c r="GO34" t="s">
        <v>334</v>
      </c>
      <c r="GP34" t="s">
        <v>335</v>
      </c>
      <c r="GQ34" t="s">
        <v>335</v>
      </c>
      <c r="GR34" t="s">
        <v>335</v>
      </c>
      <c r="GS34" t="s">
        <v>335</v>
      </c>
      <c r="GT34" t="s">
        <v>335</v>
      </c>
      <c r="GU34" t="s">
        <v>335</v>
      </c>
      <c r="GV34" t="s">
        <v>335</v>
      </c>
      <c r="GW34" t="s">
        <v>335</v>
      </c>
      <c r="GX34" t="s">
        <v>335</v>
      </c>
      <c r="GY34" t="s">
        <v>335</v>
      </c>
      <c r="GZ34" t="s">
        <v>334</v>
      </c>
      <c r="HA34" t="s">
        <v>335</v>
      </c>
      <c r="HB34" t="s">
        <v>335</v>
      </c>
      <c r="HC34" t="s">
        <v>334</v>
      </c>
      <c r="HD34" t="s">
        <v>335</v>
      </c>
      <c r="HE34" t="s">
        <v>335</v>
      </c>
      <c r="HF34" t="s">
        <v>335</v>
      </c>
      <c r="HG34" t="s">
        <v>335</v>
      </c>
      <c r="HH34" t="s">
        <v>335</v>
      </c>
      <c r="HI34" t="s">
        <v>335</v>
      </c>
      <c r="HJ34" t="s">
        <v>335</v>
      </c>
      <c r="HK34" t="s">
        <v>336</v>
      </c>
      <c r="HL34" t="s">
        <v>335</v>
      </c>
      <c r="HM34" t="s">
        <v>335</v>
      </c>
      <c r="HN34" t="s">
        <v>334</v>
      </c>
      <c r="HO34" t="s">
        <v>335</v>
      </c>
      <c r="HP34" t="s">
        <v>335</v>
      </c>
      <c r="HQ34" t="s">
        <v>335</v>
      </c>
      <c r="HR34" t="s">
        <v>335</v>
      </c>
      <c r="HS34" t="s">
        <v>335</v>
      </c>
      <c r="HT34" t="s">
        <v>335</v>
      </c>
      <c r="HU34" t="s">
        <v>334</v>
      </c>
      <c r="HV34" t="s">
        <v>334</v>
      </c>
      <c r="HW34" t="s">
        <v>334</v>
      </c>
      <c r="HX34" t="s">
        <v>335</v>
      </c>
      <c r="HY34" t="s">
        <v>337</v>
      </c>
      <c r="HZ34" t="s">
        <v>337</v>
      </c>
      <c r="IA34">
        <v>21</v>
      </c>
      <c r="IB34">
        <v>117</v>
      </c>
      <c r="ID34" t="s">
        <v>345</v>
      </c>
      <c r="IF34" t="s">
        <v>346</v>
      </c>
      <c r="IG34">
        <v>1013</v>
      </c>
      <c r="IH34">
        <v>556</v>
      </c>
      <c r="II34">
        <v>135</v>
      </c>
      <c r="IJ34">
        <v>659</v>
      </c>
      <c r="IK34">
        <v>848</v>
      </c>
      <c r="IL34">
        <v>81</v>
      </c>
      <c r="IM34">
        <v>116</v>
      </c>
      <c r="IN34">
        <v>571</v>
      </c>
      <c r="IO34">
        <v>655</v>
      </c>
      <c r="IP34">
        <v>10</v>
      </c>
      <c r="IQ34" t="s">
        <v>330</v>
      </c>
      <c r="IR34" t="s">
        <v>330</v>
      </c>
      <c r="IS34" t="s">
        <v>337</v>
      </c>
      <c r="IT34" t="s">
        <v>330</v>
      </c>
      <c r="IU34" t="s">
        <v>330</v>
      </c>
      <c r="IV34" t="s">
        <v>337</v>
      </c>
      <c r="IW34" t="s">
        <v>337</v>
      </c>
      <c r="IX34" t="s">
        <v>337</v>
      </c>
      <c r="IY34" t="s">
        <v>337</v>
      </c>
      <c r="JB34" t="s">
        <v>336</v>
      </c>
      <c r="JC34" t="s">
        <v>336</v>
      </c>
      <c r="JD34" t="s">
        <v>336</v>
      </c>
      <c r="JE34" t="s">
        <v>336</v>
      </c>
      <c r="JF34" t="s">
        <v>336</v>
      </c>
      <c r="JG34" t="s">
        <v>336</v>
      </c>
      <c r="JH34" t="s">
        <v>336</v>
      </c>
      <c r="JI34" t="s">
        <v>336</v>
      </c>
      <c r="JJ34" t="s">
        <v>336</v>
      </c>
      <c r="JK34" t="s">
        <v>336</v>
      </c>
      <c r="JL34" t="s">
        <v>336</v>
      </c>
      <c r="JM34" t="s">
        <v>336</v>
      </c>
      <c r="JO34">
        <v>330</v>
      </c>
      <c r="JQ34">
        <v>108</v>
      </c>
      <c r="JR34">
        <v>3</v>
      </c>
      <c r="JS34">
        <v>99</v>
      </c>
      <c r="JT34" t="s">
        <v>337</v>
      </c>
      <c r="JX34" t="s">
        <v>371</v>
      </c>
      <c r="JY34" t="s">
        <v>348</v>
      </c>
      <c r="JZ34" t="s">
        <v>374</v>
      </c>
      <c r="KA34" t="s">
        <v>350</v>
      </c>
      <c r="KB34" t="s">
        <v>375</v>
      </c>
      <c r="KC34" t="s">
        <v>347</v>
      </c>
      <c r="KD34" t="s">
        <v>352</v>
      </c>
      <c r="KE34" t="s">
        <v>371</v>
      </c>
      <c r="KF34" t="s">
        <v>371</v>
      </c>
      <c r="KG34" t="s">
        <v>355</v>
      </c>
      <c r="KH34" t="s">
        <v>374</v>
      </c>
      <c r="KI34" t="s">
        <v>350</v>
      </c>
      <c r="KJ34" t="s">
        <v>371</v>
      </c>
      <c r="KK34" t="s">
        <v>358</v>
      </c>
      <c r="KL34">
        <v>0</v>
      </c>
      <c r="KM34">
        <v>1</v>
      </c>
      <c r="KN34">
        <v>0</v>
      </c>
      <c r="KO34">
        <v>1</v>
      </c>
      <c r="KS34" t="s">
        <v>337</v>
      </c>
      <c r="KT34" t="s">
        <v>337</v>
      </c>
      <c r="KU34" t="s">
        <v>337</v>
      </c>
      <c r="KV34" t="s">
        <v>337</v>
      </c>
      <c r="KW34" t="s">
        <v>337</v>
      </c>
      <c r="KX34" t="s">
        <v>337</v>
      </c>
      <c r="KY34" t="s">
        <v>335</v>
      </c>
      <c r="KZ34" t="s">
        <v>334</v>
      </c>
      <c r="LA34" t="s">
        <v>334</v>
      </c>
      <c r="LB34" t="s">
        <v>335</v>
      </c>
      <c r="LC34" t="s">
        <v>335</v>
      </c>
      <c r="LD34" t="s">
        <v>334</v>
      </c>
      <c r="LE34" t="s">
        <v>335</v>
      </c>
      <c r="LF34" t="s">
        <v>334</v>
      </c>
      <c r="LG34" t="s">
        <v>334</v>
      </c>
      <c r="LH34" t="s">
        <v>335</v>
      </c>
      <c r="LI34" t="s">
        <v>335</v>
      </c>
      <c r="LJ34" t="s">
        <v>334</v>
      </c>
      <c r="LK34" t="s">
        <v>359</v>
      </c>
      <c r="LL34" t="s">
        <v>336</v>
      </c>
      <c r="LM34">
        <v>4</v>
      </c>
      <c r="LN34" t="s">
        <v>364</v>
      </c>
    </row>
    <row r="35" spans="1:326" x14ac:dyDescent="0.3">
      <c r="A35">
        <v>34</v>
      </c>
      <c r="B35" t="s">
        <v>326</v>
      </c>
      <c r="C35" t="s">
        <v>327</v>
      </c>
      <c r="D35" s="1">
        <v>20539</v>
      </c>
      <c r="E35" t="s">
        <v>360</v>
      </c>
      <c r="F35">
        <v>162</v>
      </c>
      <c r="G35">
        <v>92</v>
      </c>
      <c r="H35">
        <v>3.5055631763450684E+16</v>
      </c>
      <c r="I35" s="1">
        <v>45190</v>
      </c>
      <c r="J35" s="1">
        <v>45205</v>
      </c>
      <c r="K35">
        <v>15</v>
      </c>
      <c r="L35" t="s">
        <v>329</v>
      </c>
      <c r="M35" t="s">
        <v>337</v>
      </c>
      <c r="N35" t="s">
        <v>331</v>
      </c>
      <c r="O35" t="s">
        <v>425</v>
      </c>
      <c r="P35" t="s">
        <v>363</v>
      </c>
      <c r="Q35" t="s">
        <v>334</v>
      </c>
      <c r="R35" t="s">
        <v>335</v>
      </c>
      <c r="S35" t="s">
        <v>335</v>
      </c>
      <c r="T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335</v>
      </c>
      <c r="AC35" t="s">
        <v>335</v>
      </c>
      <c r="AD35" t="s">
        <v>335</v>
      </c>
      <c r="AE35" t="s">
        <v>335</v>
      </c>
      <c r="AF35" t="s">
        <v>335</v>
      </c>
      <c r="AG35" t="s">
        <v>335</v>
      </c>
      <c r="AH35" t="s">
        <v>336</v>
      </c>
      <c r="AI35" t="s">
        <v>334</v>
      </c>
      <c r="AJ35" t="s">
        <v>335</v>
      </c>
      <c r="AK35" t="s">
        <v>335</v>
      </c>
      <c r="AL35" t="s">
        <v>335</v>
      </c>
      <c r="AM35" t="s">
        <v>335</v>
      </c>
      <c r="AN35" t="s">
        <v>335</v>
      </c>
      <c r="AO35" t="s">
        <v>334</v>
      </c>
      <c r="AP35" t="s">
        <v>335</v>
      </c>
      <c r="AQ35" t="s">
        <v>334</v>
      </c>
      <c r="AR35" t="s">
        <v>335</v>
      </c>
      <c r="AS35" t="s">
        <v>335</v>
      </c>
      <c r="AT35" t="s">
        <v>335</v>
      </c>
      <c r="AU35" t="s">
        <v>335</v>
      </c>
      <c r="AV35" t="s">
        <v>335</v>
      </c>
      <c r="AW35">
        <v>15</v>
      </c>
      <c r="AX35">
        <v>20</v>
      </c>
      <c r="BC35" t="s">
        <v>334</v>
      </c>
      <c r="BD35" t="s">
        <v>335</v>
      </c>
      <c r="BE35" t="s">
        <v>335</v>
      </c>
      <c r="BF35" t="s">
        <v>335</v>
      </c>
      <c r="BG35" t="s">
        <v>335</v>
      </c>
      <c r="BH35" t="s">
        <v>335</v>
      </c>
      <c r="BI35" t="s">
        <v>334</v>
      </c>
      <c r="BJ35" t="s">
        <v>335</v>
      </c>
      <c r="BK35" t="s">
        <v>335</v>
      </c>
      <c r="BL35" t="s">
        <v>335</v>
      </c>
      <c r="BM35" t="s">
        <v>335</v>
      </c>
      <c r="BN35" t="s">
        <v>335</v>
      </c>
      <c r="BO35" t="s">
        <v>335</v>
      </c>
      <c r="BP35" t="s">
        <v>335</v>
      </c>
      <c r="BQ35" t="s">
        <v>335</v>
      </c>
      <c r="BR35" t="s">
        <v>335</v>
      </c>
      <c r="BS35" t="s">
        <v>335</v>
      </c>
      <c r="BT35" t="s">
        <v>335</v>
      </c>
      <c r="BU35" t="s">
        <v>335</v>
      </c>
      <c r="BV35" t="s">
        <v>335</v>
      </c>
      <c r="BW35" t="s">
        <v>335</v>
      </c>
      <c r="BX35" t="s">
        <v>335</v>
      </c>
      <c r="BY35" t="s">
        <v>335</v>
      </c>
      <c r="BZ35" t="s">
        <v>335</v>
      </c>
      <c r="CA35" t="s">
        <v>335</v>
      </c>
      <c r="CB35" t="s">
        <v>335</v>
      </c>
      <c r="CC35" t="s">
        <v>335</v>
      </c>
      <c r="CD35" t="s">
        <v>335</v>
      </c>
      <c r="CE35" t="s">
        <v>335</v>
      </c>
      <c r="CF35" t="s">
        <v>335</v>
      </c>
      <c r="CG35" t="s">
        <v>335</v>
      </c>
      <c r="CH35" t="s">
        <v>335</v>
      </c>
      <c r="CI35" t="s">
        <v>335</v>
      </c>
      <c r="CJ35" t="s">
        <v>335</v>
      </c>
      <c r="CK35" t="s">
        <v>335</v>
      </c>
      <c r="CL35" t="s">
        <v>335</v>
      </c>
      <c r="CM35" t="s">
        <v>335</v>
      </c>
      <c r="CN35" t="s">
        <v>335</v>
      </c>
      <c r="CO35" t="s">
        <v>335</v>
      </c>
      <c r="CP35" t="s">
        <v>335</v>
      </c>
      <c r="CQ35" t="s">
        <v>335</v>
      </c>
      <c r="CR35" t="s">
        <v>335</v>
      </c>
      <c r="CS35" t="s">
        <v>335</v>
      </c>
      <c r="CT35" t="s">
        <v>336</v>
      </c>
      <c r="CU35" t="s">
        <v>336</v>
      </c>
      <c r="CW35" t="s">
        <v>336</v>
      </c>
      <c r="CX35" t="s">
        <v>336</v>
      </c>
      <c r="CZ35" t="s">
        <v>336</v>
      </c>
      <c r="DA35" t="s">
        <v>336</v>
      </c>
      <c r="DC35" t="s">
        <v>336</v>
      </c>
      <c r="DD35" t="s">
        <v>336</v>
      </c>
      <c r="DF35" t="s">
        <v>336</v>
      </c>
      <c r="DG35" t="s">
        <v>336</v>
      </c>
      <c r="DI35" t="s">
        <v>336</v>
      </c>
      <c r="DJ35" t="s">
        <v>336</v>
      </c>
      <c r="DL35" t="s">
        <v>335</v>
      </c>
      <c r="DM35" t="s">
        <v>335</v>
      </c>
      <c r="DN35" t="s">
        <v>335</v>
      </c>
      <c r="DO35" t="s">
        <v>335</v>
      </c>
      <c r="DP35" t="s">
        <v>335</v>
      </c>
      <c r="DQ35" t="s">
        <v>335</v>
      </c>
      <c r="DR35" t="s">
        <v>335</v>
      </c>
      <c r="DS35" t="s">
        <v>335</v>
      </c>
      <c r="DT35" t="s">
        <v>335</v>
      </c>
      <c r="DU35" t="s">
        <v>335</v>
      </c>
      <c r="DV35" t="s">
        <v>335</v>
      </c>
      <c r="DW35" t="s">
        <v>335</v>
      </c>
      <c r="DX35" t="s">
        <v>335</v>
      </c>
      <c r="DY35" t="s">
        <v>335</v>
      </c>
      <c r="DZ35" t="s">
        <v>335</v>
      </c>
      <c r="EA35" t="s">
        <v>335</v>
      </c>
      <c r="EB35" t="s">
        <v>335</v>
      </c>
      <c r="EC35" t="s">
        <v>335</v>
      </c>
      <c r="ED35" t="s">
        <v>335</v>
      </c>
      <c r="EE35" t="s">
        <v>335</v>
      </c>
      <c r="EF35" t="s">
        <v>335</v>
      </c>
      <c r="EG35" t="s">
        <v>335</v>
      </c>
      <c r="EH35" t="s">
        <v>335</v>
      </c>
      <c r="EI35" t="s">
        <v>335</v>
      </c>
      <c r="EJ35" t="s">
        <v>335</v>
      </c>
      <c r="EK35" t="s">
        <v>335</v>
      </c>
      <c r="EL35" t="s">
        <v>335</v>
      </c>
      <c r="EM35" t="s">
        <v>335</v>
      </c>
      <c r="EN35" t="s">
        <v>335</v>
      </c>
      <c r="EO35" t="s">
        <v>335</v>
      </c>
      <c r="EP35" t="s">
        <v>335</v>
      </c>
      <c r="EQ35" t="s">
        <v>335</v>
      </c>
      <c r="ER35" t="s">
        <v>335</v>
      </c>
      <c r="ES35" t="s">
        <v>335</v>
      </c>
      <c r="ET35" t="s">
        <v>335</v>
      </c>
      <c r="EU35" t="s">
        <v>335</v>
      </c>
      <c r="EV35" t="s">
        <v>335</v>
      </c>
      <c r="EW35" t="s">
        <v>335</v>
      </c>
      <c r="EX35" t="s">
        <v>335</v>
      </c>
      <c r="EY35" t="s">
        <v>335</v>
      </c>
      <c r="EZ35" t="s">
        <v>335</v>
      </c>
      <c r="FA35" t="s">
        <v>335</v>
      </c>
      <c r="FB35" t="s">
        <v>336</v>
      </c>
      <c r="FE35" t="s">
        <v>336</v>
      </c>
      <c r="FF35" t="s">
        <v>336</v>
      </c>
      <c r="FG35" t="s">
        <v>364</v>
      </c>
      <c r="FH35" s="15">
        <v>45205</v>
      </c>
      <c r="FI35" t="s">
        <v>334</v>
      </c>
      <c r="FJ35" t="s">
        <v>334</v>
      </c>
      <c r="FK35" t="s">
        <v>335</v>
      </c>
      <c r="FL35" t="s">
        <v>336</v>
      </c>
      <c r="FM35" t="s">
        <v>344</v>
      </c>
      <c r="FO35">
        <v>105</v>
      </c>
      <c r="FP35">
        <v>65</v>
      </c>
      <c r="FS35">
        <v>92</v>
      </c>
      <c r="FT35">
        <v>3.5055631763450684E+16</v>
      </c>
      <c r="GN35" t="s">
        <v>335</v>
      </c>
      <c r="GO35" t="s">
        <v>335</v>
      </c>
      <c r="GP35" t="s">
        <v>335</v>
      </c>
      <c r="GQ35" t="s">
        <v>335</v>
      </c>
      <c r="GR35" t="s">
        <v>335</v>
      </c>
      <c r="GS35" t="s">
        <v>335</v>
      </c>
      <c r="GT35" t="s">
        <v>335</v>
      </c>
      <c r="GU35" t="s">
        <v>335</v>
      </c>
      <c r="GV35" t="s">
        <v>335</v>
      </c>
      <c r="GW35" t="s">
        <v>335</v>
      </c>
      <c r="GX35" t="s">
        <v>335</v>
      </c>
      <c r="GY35" t="s">
        <v>335</v>
      </c>
      <c r="GZ35" t="s">
        <v>334</v>
      </c>
      <c r="HA35" t="s">
        <v>335</v>
      </c>
      <c r="HB35" t="s">
        <v>335</v>
      </c>
      <c r="HC35" t="s">
        <v>335</v>
      </c>
      <c r="HD35" t="s">
        <v>335</v>
      </c>
      <c r="HE35" t="s">
        <v>335</v>
      </c>
      <c r="HF35" t="s">
        <v>335</v>
      </c>
      <c r="HG35" t="s">
        <v>335</v>
      </c>
      <c r="HH35" t="s">
        <v>335</v>
      </c>
      <c r="HI35" t="s">
        <v>335</v>
      </c>
      <c r="HJ35" t="s">
        <v>334</v>
      </c>
      <c r="HK35" t="s">
        <v>426</v>
      </c>
      <c r="HL35" t="s">
        <v>335</v>
      </c>
      <c r="HM35" t="s">
        <v>335</v>
      </c>
      <c r="HN35" t="s">
        <v>335</v>
      </c>
      <c r="HO35" t="s">
        <v>335</v>
      </c>
      <c r="HP35" t="s">
        <v>335</v>
      </c>
      <c r="HQ35" t="s">
        <v>335</v>
      </c>
      <c r="HR35" t="s">
        <v>335</v>
      </c>
      <c r="HS35" t="s">
        <v>335</v>
      </c>
      <c r="HT35" t="s">
        <v>334</v>
      </c>
      <c r="HU35" t="s">
        <v>334</v>
      </c>
      <c r="HV35" t="s">
        <v>334</v>
      </c>
      <c r="HW35" t="s">
        <v>335</v>
      </c>
      <c r="HX35" t="s">
        <v>335</v>
      </c>
      <c r="HY35" t="s">
        <v>337</v>
      </c>
      <c r="HZ35" t="s">
        <v>330</v>
      </c>
      <c r="IA35">
        <v>27</v>
      </c>
      <c r="IB35">
        <v>91</v>
      </c>
      <c r="IC35">
        <v>17</v>
      </c>
      <c r="ID35" t="s">
        <v>345</v>
      </c>
      <c r="IF35" t="s">
        <v>336</v>
      </c>
      <c r="IQ35" t="s">
        <v>336</v>
      </c>
      <c r="IR35" t="s">
        <v>336</v>
      </c>
      <c r="IS35" t="s">
        <v>336</v>
      </c>
      <c r="IT35" t="s">
        <v>336</v>
      </c>
      <c r="IU35" t="s">
        <v>336</v>
      </c>
      <c r="IV35" t="s">
        <v>336</v>
      </c>
      <c r="IW35" t="s">
        <v>336</v>
      </c>
      <c r="IX35" t="s">
        <v>336</v>
      </c>
      <c r="IY35" t="s">
        <v>336</v>
      </c>
      <c r="JB35" t="s">
        <v>336</v>
      </c>
      <c r="JC35" t="s">
        <v>336</v>
      </c>
      <c r="JD35" t="s">
        <v>336</v>
      </c>
      <c r="JE35" t="s">
        <v>336</v>
      </c>
      <c r="JF35" t="s">
        <v>336</v>
      </c>
      <c r="JG35" t="s">
        <v>336</v>
      </c>
      <c r="JH35" t="s">
        <v>336</v>
      </c>
      <c r="JI35" t="s">
        <v>336</v>
      </c>
      <c r="JJ35" t="s">
        <v>336</v>
      </c>
      <c r="JK35" t="s">
        <v>336</v>
      </c>
      <c r="JL35" t="s">
        <v>336</v>
      </c>
      <c r="JM35" t="s">
        <v>336</v>
      </c>
      <c r="JO35">
        <v>350</v>
      </c>
      <c r="JQ35">
        <v>90</v>
      </c>
      <c r="JR35">
        <v>5</v>
      </c>
      <c r="JS35">
        <v>96</v>
      </c>
      <c r="JT35" t="s">
        <v>337</v>
      </c>
      <c r="JX35" t="s">
        <v>353</v>
      </c>
      <c r="JY35" t="s">
        <v>348</v>
      </c>
      <c r="JZ35" t="s">
        <v>374</v>
      </c>
      <c r="KA35" t="s">
        <v>350</v>
      </c>
      <c r="KB35" t="s">
        <v>375</v>
      </c>
      <c r="KC35" t="s">
        <v>347</v>
      </c>
      <c r="KD35" t="s">
        <v>352</v>
      </c>
      <c r="KE35" t="s">
        <v>371</v>
      </c>
      <c r="KF35" t="s">
        <v>371</v>
      </c>
      <c r="KG35" t="s">
        <v>355</v>
      </c>
      <c r="KH35" t="s">
        <v>374</v>
      </c>
      <c r="KI35" t="s">
        <v>399</v>
      </c>
      <c r="KJ35" t="s">
        <v>371</v>
      </c>
      <c r="KK35" t="s">
        <v>358</v>
      </c>
      <c r="KL35">
        <v>1</v>
      </c>
      <c r="KM35">
        <v>1</v>
      </c>
      <c r="KN35">
        <v>1</v>
      </c>
      <c r="KO35">
        <v>1</v>
      </c>
      <c r="KS35" t="s">
        <v>336</v>
      </c>
      <c r="KT35" t="s">
        <v>337</v>
      </c>
      <c r="KU35" t="s">
        <v>337</v>
      </c>
      <c r="KV35" t="s">
        <v>337</v>
      </c>
      <c r="KW35" t="s">
        <v>337</v>
      </c>
      <c r="KX35" t="s">
        <v>337</v>
      </c>
      <c r="KY35" t="s">
        <v>335</v>
      </c>
      <c r="KZ35" t="s">
        <v>335</v>
      </c>
      <c r="LA35" t="s">
        <v>335</v>
      </c>
      <c r="LB35" t="s">
        <v>335</v>
      </c>
      <c r="LC35" t="s">
        <v>335</v>
      </c>
      <c r="LD35" t="s">
        <v>335</v>
      </c>
      <c r="LE35" t="s">
        <v>335</v>
      </c>
      <c r="LF35" t="s">
        <v>334</v>
      </c>
      <c r="LG35" t="s">
        <v>334</v>
      </c>
      <c r="LH35" t="s">
        <v>335</v>
      </c>
      <c r="LI35" t="s">
        <v>335</v>
      </c>
      <c r="LJ35" t="s">
        <v>334</v>
      </c>
      <c r="LK35" t="s">
        <v>359</v>
      </c>
      <c r="LL35" t="s">
        <v>336</v>
      </c>
      <c r="LM35">
        <v>4</v>
      </c>
      <c r="LN35" t="s">
        <v>364</v>
      </c>
    </row>
    <row r="36" spans="1:326" x14ac:dyDescent="0.3">
      <c r="A36">
        <v>35</v>
      </c>
      <c r="B36" t="s">
        <v>326</v>
      </c>
      <c r="C36" t="s">
        <v>376</v>
      </c>
      <c r="D36" s="1">
        <v>15047</v>
      </c>
      <c r="E36" t="s">
        <v>328</v>
      </c>
      <c r="F36">
        <v>160</v>
      </c>
      <c r="G36">
        <v>71</v>
      </c>
      <c r="H36">
        <v>2.7734374999999992E+16</v>
      </c>
      <c r="I36" s="1">
        <v>45181</v>
      </c>
      <c r="J36" s="1">
        <v>45187</v>
      </c>
      <c r="K36">
        <v>6</v>
      </c>
      <c r="L36" t="s">
        <v>329</v>
      </c>
      <c r="M36" t="s">
        <v>337</v>
      </c>
      <c r="N36" t="s">
        <v>331</v>
      </c>
      <c r="O36" t="s">
        <v>387</v>
      </c>
      <c r="P36" t="s">
        <v>363</v>
      </c>
      <c r="Q36" t="s">
        <v>335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335</v>
      </c>
      <c r="AE36" t="s">
        <v>335</v>
      </c>
      <c r="AF36" t="s">
        <v>335</v>
      </c>
      <c r="AG36" t="s">
        <v>335</v>
      </c>
      <c r="AH36" t="s">
        <v>336</v>
      </c>
      <c r="AI36" t="s">
        <v>335</v>
      </c>
      <c r="AJ36" t="s">
        <v>334</v>
      </c>
      <c r="AK36" t="s">
        <v>335</v>
      </c>
      <c r="AL36" t="s">
        <v>335</v>
      </c>
      <c r="AM36" t="s">
        <v>335</v>
      </c>
      <c r="AN36" t="s">
        <v>335</v>
      </c>
      <c r="AO36" t="s">
        <v>335</v>
      </c>
      <c r="AP36" t="s">
        <v>335</v>
      </c>
      <c r="AQ36" t="s">
        <v>335</v>
      </c>
      <c r="AR36" t="s">
        <v>335</v>
      </c>
      <c r="AS36" t="s">
        <v>335</v>
      </c>
      <c r="AT36" t="s">
        <v>335</v>
      </c>
      <c r="AU36" t="s">
        <v>335</v>
      </c>
      <c r="AV36" t="s">
        <v>335</v>
      </c>
      <c r="AW36">
        <v>30</v>
      </c>
      <c r="AX36">
        <v>30</v>
      </c>
      <c r="BC36" t="s">
        <v>335</v>
      </c>
      <c r="BD36" t="s">
        <v>335</v>
      </c>
      <c r="BE36" t="s">
        <v>335</v>
      </c>
      <c r="BF36" t="s">
        <v>335</v>
      </c>
      <c r="BG36" t="s">
        <v>335</v>
      </c>
      <c r="BH36" t="s">
        <v>335</v>
      </c>
      <c r="BI36" t="s">
        <v>335</v>
      </c>
      <c r="BJ36" t="s">
        <v>335</v>
      </c>
      <c r="BK36" t="s">
        <v>335</v>
      </c>
      <c r="BL36" t="s">
        <v>335</v>
      </c>
      <c r="BM36" t="s">
        <v>335</v>
      </c>
      <c r="BN36" t="s">
        <v>335</v>
      </c>
      <c r="BO36" t="s">
        <v>335</v>
      </c>
      <c r="BP36" t="s">
        <v>335</v>
      </c>
      <c r="BQ36" t="s">
        <v>335</v>
      </c>
      <c r="BR36" t="s">
        <v>335</v>
      </c>
      <c r="BS36" t="s">
        <v>335</v>
      </c>
      <c r="BT36" t="s">
        <v>334</v>
      </c>
      <c r="BU36" t="s">
        <v>334</v>
      </c>
      <c r="BV36" t="s">
        <v>335</v>
      </c>
      <c r="BW36" t="s">
        <v>335</v>
      </c>
      <c r="BX36" t="s">
        <v>335</v>
      </c>
      <c r="BY36" t="s">
        <v>335</v>
      </c>
      <c r="BZ36" t="s">
        <v>334</v>
      </c>
      <c r="CA36" t="s">
        <v>335</v>
      </c>
      <c r="CB36" t="s">
        <v>335</v>
      </c>
      <c r="CC36" t="s">
        <v>335</v>
      </c>
      <c r="CD36" t="s">
        <v>334</v>
      </c>
      <c r="CE36" t="s">
        <v>335</v>
      </c>
      <c r="CF36" t="s">
        <v>335</v>
      </c>
      <c r="CG36" t="s">
        <v>334</v>
      </c>
      <c r="CH36" t="s">
        <v>334</v>
      </c>
      <c r="CI36" t="s">
        <v>335</v>
      </c>
      <c r="CJ36" t="s">
        <v>335</v>
      </c>
      <c r="CK36" t="s">
        <v>335</v>
      </c>
      <c r="CL36" t="s">
        <v>335</v>
      </c>
      <c r="CM36" t="s">
        <v>335</v>
      </c>
      <c r="CN36" t="s">
        <v>335</v>
      </c>
      <c r="CO36" t="s">
        <v>335</v>
      </c>
      <c r="CP36" t="s">
        <v>335</v>
      </c>
      <c r="CQ36" t="s">
        <v>335</v>
      </c>
      <c r="CR36" t="s">
        <v>335</v>
      </c>
      <c r="CS36" t="s">
        <v>335</v>
      </c>
      <c r="CT36" t="s">
        <v>337</v>
      </c>
      <c r="CU36" t="s">
        <v>336</v>
      </c>
      <c r="CW36" t="s">
        <v>337</v>
      </c>
      <c r="CX36" t="s">
        <v>336</v>
      </c>
      <c r="CZ36" t="s">
        <v>330</v>
      </c>
      <c r="DA36" t="s">
        <v>383</v>
      </c>
      <c r="DB36">
        <v>25</v>
      </c>
      <c r="DC36" t="s">
        <v>330</v>
      </c>
      <c r="DD36" t="s">
        <v>416</v>
      </c>
      <c r="DE36">
        <v>100</v>
      </c>
      <c r="DF36" t="s">
        <v>337</v>
      </c>
      <c r="DG36" t="s">
        <v>336</v>
      </c>
      <c r="DI36" t="s">
        <v>337</v>
      </c>
      <c r="DJ36" t="s">
        <v>336</v>
      </c>
      <c r="DL36" t="s">
        <v>334</v>
      </c>
      <c r="DM36" t="s">
        <v>335</v>
      </c>
      <c r="DN36" t="s">
        <v>335</v>
      </c>
      <c r="DO36" t="s">
        <v>334</v>
      </c>
      <c r="DP36" t="s">
        <v>334</v>
      </c>
      <c r="DQ36" t="s">
        <v>335</v>
      </c>
      <c r="DR36" t="s">
        <v>335</v>
      </c>
      <c r="DS36" t="s">
        <v>334</v>
      </c>
      <c r="DT36" t="s">
        <v>334</v>
      </c>
      <c r="DU36" t="s">
        <v>335</v>
      </c>
      <c r="DV36" t="s">
        <v>334</v>
      </c>
      <c r="DW36" t="s">
        <v>335</v>
      </c>
      <c r="DX36" t="s">
        <v>335</v>
      </c>
      <c r="DY36" t="s">
        <v>334</v>
      </c>
      <c r="DZ36" t="s">
        <v>334</v>
      </c>
      <c r="EA36" t="s">
        <v>335</v>
      </c>
      <c r="EB36" t="s">
        <v>334</v>
      </c>
      <c r="EC36" t="s">
        <v>335</v>
      </c>
      <c r="ED36" t="s">
        <v>335</v>
      </c>
      <c r="EE36" t="s">
        <v>334</v>
      </c>
      <c r="EF36" t="s">
        <v>335</v>
      </c>
      <c r="EG36" t="s">
        <v>334</v>
      </c>
      <c r="EH36" t="s">
        <v>334</v>
      </c>
      <c r="EI36" t="s">
        <v>335</v>
      </c>
      <c r="EJ36" t="s">
        <v>334</v>
      </c>
      <c r="EK36" t="s">
        <v>335</v>
      </c>
      <c r="EL36" t="s">
        <v>334</v>
      </c>
      <c r="EM36" t="s">
        <v>335</v>
      </c>
      <c r="EN36" t="s">
        <v>334</v>
      </c>
      <c r="EO36" t="s">
        <v>335</v>
      </c>
      <c r="EP36" t="s">
        <v>334</v>
      </c>
      <c r="EQ36" t="s">
        <v>335</v>
      </c>
      <c r="ER36" t="s">
        <v>334</v>
      </c>
      <c r="ES36" t="s">
        <v>335</v>
      </c>
      <c r="ET36" t="s">
        <v>334</v>
      </c>
      <c r="EU36" t="s">
        <v>335</v>
      </c>
      <c r="EV36" t="s">
        <v>334</v>
      </c>
      <c r="EW36" t="s">
        <v>335</v>
      </c>
      <c r="EX36" t="s">
        <v>334</v>
      </c>
      <c r="EY36" t="s">
        <v>335</v>
      </c>
      <c r="EZ36" t="s">
        <v>334</v>
      </c>
      <c r="FA36" t="s">
        <v>335</v>
      </c>
      <c r="FB36" t="s">
        <v>379</v>
      </c>
      <c r="FC36">
        <v>500</v>
      </c>
      <c r="FE36" t="s">
        <v>336</v>
      </c>
      <c r="FF36" t="s">
        <v>336</v>
      </c>
      <c r="FG36" t="s">
        <v>342</v>
      </c>
      <c r="FH36" s="15">
        <v>45187</v>
      </c>
      <c r="FI36" t="s">
        <v>334</v>
      </c>
      <c r="FJ36" t="s">
        <v>335</v>
      </c>
      <c r="FK36" t="s">
        <v>335</v>
      </c>
      <c r="FL36" t="s">
        <v>365</v>
      </c>
      <c r="FM36" t="s">
        <v>344</v>
      </c>
      <c r="FN36">
        <v>112</v>
      </c>
      <c r="FO36">
        <v>100</v>
      </c>
      <c r="FP36">
        <v>50</v>
      </c>
      <c r="FQ36">
        <v>247</v>
      </c>
      <c r="FS36">
        <v>71</v>
      </c>
      <c r="FT36">
        <v>2.7734374999999992E+16</v>
      </c>
      <c r="FV36">
        <v>122</v>
      </c>
      <c r="GD36">
        <v>33</v>
      </c>
      <c r="GE36">
        <v>69</v>
      </c>
      <c r="GF36">
        <v>573</v>
      </c>
      <c r="GG36">
        <v>31</v>
      </c>
      <c r="GJ36">
        <v>23</v>
      </c>
      <c r="GK36">
        <v>19</v>
      </c>
      <c r="GL36">
        <v>135</v>
      </c>
      <c r="GM36">
        <v>45</v>
      </c>
      <c r="GN36" t="s">
        <v>335</v>
      </c>
      <c r="GO36" t="s">
        <v>335</v>
      </c>
      <c r="GP36" t="s">
        <v>335</v>
      </c>
      <c r="GQ36" t="s">
        <v>335</v>
      </c>
      <c r="GR36" t="s">
        <v>334</v>
      </c>
      <c r="GS36" t="s">
        <v>335</v>
      </c>
      <c r="GT36" t="s">
        <v>335</v>
      </c>
      <c r="GU36" t="s">
        <v>334</v>
      </c>
      <c r="GV36" t="s">
        <v>335</v>
      </c>
      <c r="GW36" t="s">
        <v>335</v>
      </c>
      <c r="GX36" t="s">
        <v>335</v>
      </c>
      <c r="GY36" t="s">
        <v>334</v>
      </c>
      <c r="GZ36" t="s">
        <v>335</v>
      </c>
      <c r="HA36" t="s">
        <v>334</v>
      </c>
      <c r="HB36" t="s">
        <v>335</v>
      </c>
      <c r="HC36" t="s">
        <v>335</v>
      </c>
      <c r="HD36" t="s">
        <v>335</v>
      </c>
      <c r="HE36" t="s">
        <v>335</v>
      </c>
      <c r="HF36" t="s">
        <v>335</v>
      </c>
      <c r="HG36" t="s">
        <v>334</v>
      </c>
      <c r="HH36" t="s">
        <v>335</v>
      </c>
      <c r="HI36" t="s">
        <v>335</v>
      </c>
      <c r="HJ36" t="s">
        <v>335</v>
      </c>
      <c r="HK36" t="s">
        <v>336</v>
      </c>
      <c r="HL36" t="s">
        <v>335</v>
      </c>
      <c r="HM36" t="s">
        <v>335</v>
      </c>
      <c r="HN36" t="s">
        <v>334</v>
      </c>
      <c r="HO36" t="s">
        <v>334</v>
      </c>
      <c r="HP36" t="s">
        <v>335</v>
      </c>
      <c r="HQ36" t="s">
        <v>335</v>
      </c>
      <c r="HR36" t="s">
        <v>335</v>
      </c>
      <c r="HS36" t="s">
        <v>335</v>
      </c>
      <c r="HT36" t="s">
        <v>335</v>
      </c>
      <c r="HU36" t="s">
        <v>335</v>
      </c>
      <c r="HV36" t="s">
        <v>335</v>
      </c>
      <c r="HW36" t="s">
        <v>335</v>
      </c>
      <c r="HX36" t="s">
        <v>335</v>
      </c>
      <c r="HY36" t="s">
        <v>337</v>
      </c>
      <c r="HZ36" t="s">
        <v>337</v>
      </c>
      <c r="IA36">
        <v>35</v>
      </c>
      <c r="IB36">
        <v>102</v>
      </c>
      <c r="IC36">
        <v>10</v>
      </c>
      <c r="ID36" t="s">
        <v>359</v>
      </c>
      <c r="IE36">
        <v>45</v>
      </c>
      <c r="IF36" t="s">
        <v>346</v>
      </c>
      <c r="IQ36" t="s">
        <v>336</v>
      </c>
      <c r="IR36" t="s">
        <v>336</v>
      </c>
      <c r="IS36" t="s">
        <v>336</v>
      </c>
      <c r="IT36" t="s">
        <v>336</v>
      </c>
      <c r="IU36" t="s">
        <v>336</v>
      </c>
      <c r="IV36" t="s">
        <v>336</v>
      </c>
      <c r="IW36" t="s">
        <v>336</v>
      </c>
      <c r="IX36" t="s">
        <v>336</v>
      </c>
      <c r="IY36" t="s">
        <v>336</v>
      </c>
      <c r="JB36" t="s">
        <v>336</v>
      </c>
      <c r="JC36" t="s">
        <v>336</v>
      </c>
      <c r="JD36" t="s">
        <v>336</v>
      </c>
      <c r="JE36" t="s">
        <v>336</v>
      </c>
      <c r="JF36" t="s">
        <v>336</v>
      </c>
      <c r="JG36" t="s">
        <v>336</v>
      </c>
      <c r="JH36" t="s">
        <v>336</v>
      </c>
      <c r="JI36" t="s">
        <v>336</v>
      </c>
      <c r="JJ36" t="s">
        <v>336</v>
      </c>
      <c r="JK36" t="s">
        <v>336</v>
      </c>
      <c r="JL36" t="s">
        <v>336</v>
      </c>
      <c r="JM36" t="s">
        <v>336</v>
      </c>
      <c r="JO36">
        <v>200</v>
      </c>
      <c r="JP36">
        <v>55</v>
      </c>
      <c r="JQ36">
        <v>75</v>
      </c>
      <c r="JR36">
        <v>2</v>
      </c>
      <c r="JS36">
        <v>96</v>
      </c>
      <c r="JT36" t="s">
        <v>330</v>
      </c>
      <c r="JX36" t="s">
        <v>336</v>
      </c>
      <c r="JY36" t="s">
        <v>336</v>
      </c>
      <c r="JZ36" t="s">
        <v>336</v>
      </c>
      <c r="KA36" t="s">
        <v>336</v>
      </c>
      <c r="KB36" t="s">
        <v>336</v>
      </c>
      <c r="KC36" t="s">
        <v>336</v>
      </c>
      <c r="KD36" t="s">
        <v>336</v>
      </c>
      <c r="KE36" t="s">
        <v>336</v>
      </c>
      <c r="KF36" t="s">
        <v>336</v>
      </c>
      <c r="KG36" t="s">
        <v>336</v>
      </c>
      <c r="KH36" t="s">
        <v>336</v>
      </c>
      <c r="KI36" t="s">
        <v>336</v>
      </c>
      <c r="KJ36" t="s">
        <v>336</v>
      </c>
      <c r="KK36" t="s">
        <v>336</v>
      </c>
      <c r="KS36" t="s">
        <v>337</v>
      </c>
      <c r="KT36" t="s">
        <v>330</v>
      </c>
      <c r="KU36" t="s">
        <v>330</v>
      </c>
      <c r="KV36" t="s">
        <v>337</v>
      </c>
      <c r="KW36" t="s">
        <v>330</v>
      </c>
      <c r="KX36" t="s">
        <v>337</v>
      </c>
      <c r="KY36" t="s">
        <v>335</v>
      </c>
      <c r="KZ36" t="s">
        <v>335</v>
      </c>
      <c r="LA36" t="s">
        <v>334</v>
      </c>
      <c r="LB36" t="s">
        <v>335</v>
      </c>
      <c r="LC36" t="s">
        <v>334</v>
      </c>
      <c r="LD36" t="s">
        <v>335</v>
      </c>
      <c r="LE36" t="s">
        <v>334</v>
      </c>
      <c r="LF36" t="s">
        <v>335</v>
      </c>
      <c r="LG36" t="s">
        <v>335</v>
      </c>
      <c r="LH36" t="s">
        <v>334</v>
      </c>
      <c r="LI36" t="s">
        <v>334</v>
      </c>
      <c r="LJ36" t="s">
        <v>335</v>
      </c>
      <c r="LK36" t="s">
        <v>345</v>
      </c>
      <c r="LL36" t="s">
        <v>336</v>
      </c>
      <c r="LN36" t="s">
        <v>342</v>
      </c>
    </row>
    <row r="37" spans="1:326" x14ac:dyDescent="0.3">
      <c r="A37">
        <v>36</v>
      </c>
      <c r="B37" t="s">
        <v>326</v>
      </c>
      <c r="C37" t="s">
        <v>376</v>
      </c>
      <c r="D37" s="1">
        <v>16394</v>
      </c>
      <c r="E37" t="s">
        <v>328</v>
      </c>
      <c r="F37">
        <v>172</v>
      </c>
      <c r="G37">
        <v>93</v>
      </c>
      <c r="H37">
        <v>3.1435911303407252E+16</v>
      </c>
      <c r="I37" s="1">
        <v>45167</v>
      </c>
      <c r="J37" s="1">
        <v>45188</v>
      </c>
      <c r="K37">
        <v>21</v>
      </c>
      <c r="L37" t="s">
        <v>329</v>
      </c>
      <c r="M37" t="s">
        <v>330</v>
      </c>
      <c r="N37" t="s">
        <v>331</v>
      </c>
      <c r="O37" t="s">
        <v>387</v>
      </c>
      <c r="P37" t="s">
        <v>363</v>
      </c>
      <c r="Q37" t="s">
        <v>335</v>
      </c>
      <c r="R37" t="s">
        <v>335</v>
      </c>
      <c r="S37" t="s">
        <v>334</v>
      </c>
      <c r="T37" t="s">
        <v>335</v>
      </c>
      <c r="U37" t="s">
        <v>335</v>
      </c>
      <c r="V37" t="s">
        <v>335</v>
      </c>
      <c r="W37" t="s">
        <v>334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335</v>
      </c>
      <c r="AE37" t="s">
        <v>335</v>
      </c>
      <c r="AF37" t="s">
        <v>335</v>
      </c>
      <c r="AG37" t="s">
        <v>335</v>
      </c>
      <c r="AH37" t="s">
        <v>336</v>
      </c>
      <c r="AI37" t="s">
        <v>335</v>
      </c>
      <c r="AJ37" t="s">
        <v>335</v>
      </c>
      <c r="AK37" t="s">
        <v>335</v>
      </c>
      <c r="AL37" t="s">
        <v>335</v>
      </c>
      <c r="AM37" t="s">
        <v>335</v>
      </c>
      <c r="AN37" t="s">
        <v>335</v>
      </c>
      <c r="AO37" t="s">
        <v>335</v>
      </c>
      <c r="AP37" t="s">
        <v>335</v>
      </c>
      <c r="AQ37" t="s">
        <v>335</v>
      </c>
      <c r="AR37" t="s">
        <v>335</v>
      </c>
      <c r="AS37" t="s">
        <v>335</v>
      </c>
      <c r="AT37" t="s">
        <v>335</v>
      </c>
      <c r="AU37" t="s">
        <v>335</v>
      </c>
      <c r="AV37" t="s">
        <v>334</v>
      </c>
      <c r="AW37">
        <v>20</v>
      </c>
      <c r="AX37">
        <v>20</v>
      </c>
      <c r="AY37">
        <v>1173</v>
      </c>
      <c r="BC37" t="s">
        <v>335</v>
      </c>
      <c r="BD37" t="s">
        <v>335</v>
      </c>
      <c r="BE37" t="s">
        <v>335</v>
      </c>
      <c r="BF37" t="s">
        <v>335</v>
      </c>
      <c r="BG37" t="s">
        <v>335</v>
      </c>
      <c r="BH37" t="s">
        <v>335</v>
      </c>
      <c r="BI37" t="s">
        <v>335</v>
      </c>
      <c r="BJ37" t="s">
        <v>335</v>
      </c>
      <c r="BK37" t="s">
        <v>335</v>
      </c>
      <c r="BL37" t="s">
        <v>335</v>
      </c>
      <c r="BM37" t="s">
        <v>335</v>
      </c>
      <c r="BN37" t="s">
        <v>335</v>
      </c>
      <c r="BO37" t="s">
        <v>335</v>
      </c>
      <c r="BP37" t="s">
        <v>335</v>
      </c>
      <c r="BQ37" t="s">
        <v>335</v>
      </c>
      <c r="BR37" t="s">
        <v>335</v>
      </c>
      <c r="BS37" t="s">
        <v>335</v>
      </c>
      <c r="BT37" t="s">
        <v>334</v>
      </c>
      <c r="BU37" t="s">
        <v>335</v>
      </c>
      <c r="BV37" t="s">
        <v>334</v>
      </c>
      <c r="BW37" t="s">
        <v>335</v>
      </c>
      <c r="BX37" t="s">
        <v>334</v>
      </c>
      <c r="BY37" t="s">
        <v>335</v>
      </c>
      <c r="BZ37" t="s">
        <v>335</v>
      </c>
      <c r="CA37" t="s">
        <v>335</v>
      </c>
      <c r="CB37" t="s">
        <v>335</v>
      </c>
      <c r="CC37" t="s">
        <v>335</v>
      </c>
      <c r="CD37" t="s">
        <v>334</v>
      </c>
      <c r="CE37" t="s">
        <v>335</v>
      </c>
      <c r="CF37" t="s">
        <v>334</v>
      </c>
      <c r="CG37" t="s">
        <v>335</v>
      </c>
      <c r="CH37" t="s">
        <v>334</v>
      </c>
      <c r="CI37" t="s">
        <v>335</v>
      </c>
      <c r="CJ37" t="s">
        <v>335</v>
      </c>
      <c r="CK37" t="s">
        <v>335</v>
      </c>
      <c r="CL37" t="s">
        <v>335</v>
      </c>
      <c r="CM37" t="s">
        <v>335</v>
      </c>
      <c r="CN37" t="s">
        <v>335</v>
      </c>
      <c r="CO37" t="s">
        <v>335</v>
      </c>
      <c r="CP37" t="s">
        <v>334</v>
      </c>
      <c r="CQ37" t="s">
        <v>335</v>
      </c>
      <c r="CR37" t="s">
        <v>335</v>
      </c>
      <c r="CS37" t="s">
        <v>335</v>
      </c>
      <c r="CT37" t="s">
        <v>337</v>
      </c>
      <c r="CU37" t="s">
        <v>336</v>
      </c>
      <c r="CW37" t="s">
        <v>337</v>
      </c>
      <c r="CX37" t="s">
        <v>336</v>
      </c>
      <c r="CZ37" t="s">
        <v>330</v>
      </c>
      <c r="DA37" t="s">
        <v>383</v>
      </c>
      <c r="DB37">
        <v>25</v>
      </c>
      <c r="DC37" t="s">
        <v>337</v>
      </c>
      <c r="DD37" t="s">
        <v>336</v>
      </c>
      <c r="DF37" t="s">
        <v>330</v>
      </c>
      <c r="DG37" t="s">
        <v>394</v>
      </c>
      <c r="DH37">
        <v>50</v>
      </c>
      <c r="DI37" t="s">
        <v>337</v>
      </c>
      <c r="DJ37" t="s">
        <v>336</v>
      </c>
      <c r="DL37" t="s">
        <v>335</v>
      </c>
      <c r="DM37" t="s">
        <v>334</v>
      </c>
      <c r="DN37" t="s">
        <v>335</v>
      </c>
      <c r="DO37" t="s">
        <v>334</v>
      </c>
      <c r="DP37" t="s">
        <v>334</v>
      </c>
      <c r="DQ37" t="s">
        <v>335</v>
      </c>
      <c r="DR37" t="s">
        <v>334</v>
      </c>
      <c r="DS37" t="s">
        <v>335</v>
      </c>
      <c r="DT37" t="s">
        <v>334</v>
      </c>
      <c r="DU37" t="s">
        <v>335</v>
      </c>
      <c r="DV37" t="s">
        <v>334</v>
      </c>
      <c r="DW37" t="s">
        <v>335</v>
      </c>
      <c r="DX37" t="s">
        <v>335</v>
      </c>
      <c r="DY37" t="s">
        <v>334</v>
      </c>
      <c r="DZ37" t="s">
        <v>334</v>
      </c>
      <c r="EA37" t="s">
        <v>335</v>
      </c>
      <c r="EB37" t="s">
        <v>335</v>
      </c>
      <c r="EC37" t="s">
        <v>334</v>
      </c>
      <c r="ED37" t="s">
        <v>334</v>
      </c>
      <c r="EE37" t="s">
        <v>335</v>
      </c>
      <c r="EF37" t="s">
        <v>335</v>
      </c>
      <c r="EG37" t="s">
        <v>334</v>
      </c>
      <c r="EH37" t="s">
        <v>334</v>
      </c>
      <c r="EI37" t="s">
        <v>335</v>
      </c>
      <c r="EJ37" t="s">
        <v>334</v>
      </c>
      <c r="EK37" t="s">
        <v>335</v>
      </c>
      <c r="EL37" t="s">
        <v>334</v>
      </c>
      <c r="EM37" t="s">
        <v>335</v>
      </c>
      <c r="EN37" t="s">
        <v>334</v>
      </c>
      <c r="EO37" t="s">
        <v>335</v>
      </c>
      <c r="EP37" t="s">
        <v>334</v>
      </c>
      <c r="EQ37" t="s">
        <v>335</v>
      </c>
      <c r="ER37" t="s">
        <v>334</v>
      </c>
      <c r="ES37" t="s">
        <v>335</v>
      </c>
      <c r="ET37" t="s">
        <v>335</v>
      </c>
      <c r="EU37" t="s">
        <v>334</v>
      </c>
      <c r="EV37" t="s">
        <v>334</v>
      </c>
      <c r="EW37" t="s">
        <v>335</v>
      </c>
      <c r="EX37" t="s">
        <v>334</v>
      </c>
      <c r="EY37" t="s">
        <v>335</v>
      </c>
      <c r="EZ37" t="s">
        <v>334</v>
      </c>
      <c r="FA37" t="s">
        <v>335</v>
      </c>
      <c r="FB37" t="s">
        <v>427</v>
      </c>
      <c r="FC37">
        <v>25</v>
      </c>
      <c r="FE37" t="s">
        <v>336</v>
      </c>
      <c r="FF37" t="s">
        <v>336</v>
      </c>
      <c r="FG37" t="s">
        <v>342</v>
      </c>
      <c r="FH37" s="15">
        <v>45188</v>
      </c>
      <c r="FI37" t="s">
        <v>334</v>
      </c>
      <c r="FJ37" t="s">
        <v>335</v>
      </c>
      <c r="FK37" t="s">
        <v>335</v>
      </c>
      <c r="FL37" t="s">
        <v>365</v>
      </c>
      <c r="FM37" t="s">
        <v>344</v>
      </c>
      <c r="FN37">
        <v>104</v>
      </c>
      <c r="FO37">
        <v>100</v>
      </c>
      <c r="FP37">
        <v>60</v>
      </c>
      <c r="FQ37">
        <v>923</v>
      </c>
      <c r="FS37">
        <v>90</v>
      </c>
      <c r="FT37">
        <v>3042184964845863</v>
      </c>
      <c r="FV37">
        <v>88</v>
      </c>
      <c r="FW37">
        <v>59</v>
      </c>
      <c r="FX37">
        <v>146</v>
      </c>
      <c r="FY37">
        <v>101</v>
      </c>
      <c r="FZ37">
        <v>25</v>
      </c>
      <c r="GA37">
        <v>53</v>
      </c>
      <c r="GB37">
        <v>92</v>
      </c>
      <c r="GC37">
        <v>49</v>
      </c>
      <c r="GD37">
        <v>27</v>
      </c>
      <c r="GE37">
        <v>72</v>
      </c>
      <c r="GF37">
        <v>606</v>
      </c>
      <c r="GG37">
        <v>21</v>
      </c>
      <c r="GJ37">
        <v>40</v>
      </c>
      <c r="GK37">
        <v>14</v>
      </c>
      <c r="GL37">
        <v>134</v>
      </c>
      <c r="GM37">
        <v>41</v>
      </c>
      <c r="GN37" t="s">
        <v>335</v>
      </c>
      <c r="GO37" t="s">
        <v>335</v>
      </c>
      <c r="GP37" t="s">
        <v>334</v>
      </c>
      <c r="GQ37" t="s">
        <v>335</v>
      </c>
      <c r="GR37" t="s">
        <v>335</v>
      </c>
      <c r="GS37" t="s">
        <v>334</v>
      </c>
      <c r="GT37" t="s">
        <v>335</v>
      </c>
      <c r="GU37" t="s">
        <v>335</v>
      </c>
      <c r="GV37" t="s">
        <v>335</v>
      </c>
      <c r="GW37" t="s">
        <v>335</v>
      </c>
      <c r="GX37" t="s">
        <v>335</v>
      </c>
      <c r="GY37" t="s">
        <v>335</v>
      </c>
      <c r="GZ37" t="s">
        <v>334</v>
      </c>
      <c r="HA37" t="s">
        <v>335</v>
      </c>
      <c r="HB37" t="s">
        <v>334</v>
      </c>
      <c r="HC37" t="s">
        <v>335</v>
      </c>
      <c r="HD37" t="s">
        <v>335</v>
      </c>
      <c r="HE37" t="s">
        <v>335</v>
      </c>
      <c r="HF37" t="s">
        <v>335</v>
      </c>
      <c r="HG37" t="s">
        <v>335</v>
      </c>
      <c r="HH37" t="s">
        <v>335</v>
      </c>
      <c r="HI37" t="s">
        <v>335</v>
      </c>
      <c r="HJ37" t="s">
        <v>335</v>
      </c>
      <c r="HK37" t="s">
        <v>336</v>
      </c>
      <c r="HL37" t="s">
        <v>335</v>
      </c>
      <c r="HM37" t="s">
        <v>335</v>
      </c>
      <c r="HN37" t="s">
        <v>334</v>
      </c>
      <c r="HO37" t="s">
        <v>334</v>
      </c>
      <c r="HP37" t="s">
        <v>335</v>
      </c>
      <c r="HQ37" t="s">
        <v>335</v>
      </c>
      <c r="HR37" t="s">
        <v>334</v>
      </c>
      <c r="HS37" t="s">
        <v>335</v>
      </c>
      <c r="HT37" t="s">
        <v>334</v>
      </c>
      <c r="HU37" t="s">
        <v>334</v>
      </c>
      <c r="HV37" t="s">
        <v>335</v>
      </c>
      <c r="HW37" t="s">
        <v>335</v>
      </c>
      <c r="HX37" t="s">
        <v>334</v>
      </c>
      <c r="HY37" t="s">
        <v>337</v>
      </c>
      <c r="HZ37" t="s">
        <v>337</v>
      </c>
      <c r="IA37">
        <v>22</v>
      </c>
      <c r="IB37">
        <v>78</v>
      </c>
      <c r="IC37">
        <v>14</v>
      </c>
      <c r="ID37" t="s">
        <v>359</v>
      </c>
      <c r="IE37">
        <v>50</v>
      </c>
      <c r="IF37" t="s">
        <v>418</v>
      </c>
      <c r="IQ37" t="s">
        <v>336</v>
      </c>
      <c r="IR37" t="s">
        <v>336</v>
      </c>
      <c r="IS37" t="s">
        <v>336</v>
      </c>
      <c r="IT37" t="s">
        <v>336</v>
      </c>
      <c r="IU37" t="s">
        <v>336</v>
      </c>
      <c r="IV37" t="s">
        <v>336</v>
      </c>
      <c r="IW37" t="s">
        <v>336</v>
      </c>
      <c r="IX37" t="s">
        <v>336</v>
      </c>
      <c r="IY37" t="s">
        <v>336</v>
      </c>
      <c r="JB37" t="s">
        <v>336</v>
      </c>
      <c r="JC37" t="s">
        <v>336</v>
      </c>
      <c r="JD37" t="s">
        <v>336</v>
      </c>
      <c r="JE37" t="s">
        <v>336</v>
      </c>
      <c r="JF37" t="s">
        <v>336</v>
      </c>
      <c r="JG37" t="s">
        <v>336</v>
      </c>
      <c r="JH37" t="s">
        <v>336</v>
      </c>
      <c r="JI37" t="s">
        <v>336</v>
      </c>
      <c r="JJ37" t="s">
        <v>336</v>
      </c>
      <c r="JK37" t="s">
        <v>336</v>
      </c>
      <c r="JL37" t="s">
        <v>336</v>
      </c>
      <c r="JM37" t="s">
        <v>336</v>
      </c>
      <c r="JT37" t="s">
        <v>336</v>
      </c>
      <c r="JU37">
        <v>3</v>
      </c>
      <c r="JX37" t="s">
        <v>336</v>
      </c>
      <c r="JY37" t="s">
        <v>336</v>
      </c>
      <c r="JZ37" t="s">
        <v>336</v>
      </c>
      <c r="KA37" t="s">
        <v>336</v>
      </c>
      <c r="KB37" t="s">
        <v>336</v>
      </c>
      <c r="KC37" t="s">
        <v>336</v>
      </c>
      <c r="KD37" t="s">
        <v>336</v>
      </c>
      <c r="KE37" t="s">
        <v>336</v>
      </c>
      <c r="KF37" t="s">
        <v>336</v>
      </c>
      <c r="KG37" t="s">
        <v>336</v>
      </c>
      <c r="KH37" t="s">
        <v>336</v>
      </c>
      <c r="KI37" t="s">
        <v>336</v>
      </c>
      <c r="KJ37" t="s">
        <v>336</v>
      </c>
      <c r="KK37" t="s">
        <v>336</v>
      </c>
      <c r="KP37">
        <v>40</v>
      </c>
      <c r="KS37" t="s">
        <v>337</v>
      </c>
      <c r="KT37" t="s">
        <v>337</v>
      </c>
      <c r="KU37" t="s">
        <v>330</v>
      </c>
      <c r="KV37" t="s">
        <v>330</v>
      </c>
      <c r="KW37" t="s">
        <v>330</v>
      </c>
      <c r="KX37" t="s">
        <v>330</v>
      </c>
      <c r="KY37" t="s">
        <v>335</v>
      </c>
      <c r="KZ37" t="s">
        <v>334</v>
      </c>
      <c r="LA37" t="s">
        <v>334</v>
      </c>
      <c r="LB37" t="s">
        <v>335</v>
      </c>
      <c r="LC37" t="s">
        <v>335</v>
      </c>
      <c r="LD37" t="s">
        <v>335</v>
      </c>
      <c r="LE37" t="s">
        <v>334</v>
      </c>
      <c r="LF37" t="s">
        <v>335</v>
      </c>
      <c r="LG37" t="s">
        <v>335</v>
      </c>
      <c r="LH37" t="s">
        <v>334</v>
      </c>
      <c r="LI37" t="s">
        <v>334</v>
      </c>
      <c r="LJ37" t="s">
        <v>335</v>
      </c>
      <c r="LK37" t="s">
        <v>345</v>
      </c>
      <c r="LL37" t="s">
        <v>336</v>
      </c>
      <c r="LN37" t="s">
        <v>342</v>
      </c>
    </row>
    <row r="38" spans="1:326" x14ac:dyDescent="0.3">
      <c r="A38">
        <v>37</v>
      </c>
      <c r="B38" t="s">
        <v>326</v>
      </c>
      <c r="C38" t="s">
        <v>376</v>
      </c>
      <c r="D38" s="1">
        <v>26890</v>
      </c>
      <c r="E38" t="s">
        <v>360</v>
      </c>
      <c r="F38">
        <v>165</v>
      </c>
      <c r="G38">
        <v>53</v>
      </c>
      <c r="H38">
        <v>1.9467401285583104E+16</v>
      </c>
      <c r="I38" s="1">
        <v>45186</v>
      </c>
      <c r="J38" s="1">
        <v>45198</v>
      </c>
      <c r="K38">
        <v>12</v>
      </c>
      <c r="L38" t="s">
        <v>329</v>
      </c>
      <c r="M38" t="s">
        <v>337</v>
      </c>
      <c r="N38" t="s">
        <v>336</v>
      </c>
      <c r="O38" t="s">
        <v>332</v>
      </c>
      <c r="P38" t="s">
        <v>363</v>
      </c>
      <c r="Q38" t="s">
        <v>334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335</v>
      </c>
      <c r="AE38" t="s">
        <v>335</v>
      </c>
      <c r="AF38" t="s">
        <v>335</v>
      </c>
      <c r="AG38" t="s">
        <v>335</v>
      </c>
      <c r="AH38" t="s">
        <v>336</v>
      </c>
      <c r="AI38" t="s">
        <v>334</v>
      </c>
      <c r="AJ38" t="s">
        <v>335</v>
      </c>
      <c r="AK38" t="s">
        <v>335</v>
      </c>
      <c r="AL38" t="s">
        <v>335</v>
      </c>
      <c r="AM38" t="s">
        <v>335</v>
      </c>
      <c r="AN38" t="s">
        <v>335</v>
      </c>
      <c r="AO38" t="s">
        <v>335</v>
      </c>
      <c r="AP38" t="s">
        <v>335</v>
      </c>
      <c r="AQ38" t="s">
        <v>335</v>
      </c>
      <c r="AR38" t="s">
        <v>335</v>
      </c>
      <c r="AS38" t="s">
        <v>335</v>
      </c>
      <c r="AT38" t="s">
        <v>334</v>
      </c>
      <c r="AU38" t="s">
        <v>335</v>
      </c>
      <c r="AV38" t="s">
        <v>335</v>
      </c>
      <c r="AW38">
        <v>50</v>
      </c>
      <c r="AX38">
        <v>50</v>
      </c>
      <c r="AY38">
        <v>444</v>
      </c>
      <c r="AZ38">
        <v>180</v>
      </c>
      <c r="BC38" t="s">
        <v>334</v>
      </c>
      <c r="BD38" t="s">
        <v>335</v>
      </c>
      <c r="BE38" t="s">
        <v>335</v>
      </c>
      <c r="BF38" t="s">
        <v>335</v>
      </c>
      <c r="BG38" t="s">
        <v>335</v>
      </c>
      <c r="BH38" t="s">
        <v>335</v>
      </c>
      <c r="BI38" t="s">
        <v>335</v>
      </c>
      <c r="BJ38" t="s">
        <v>335</v>
      </c>
      <c r="BK38" t="s">
        <v>335</v>
      </c>
      <c r="BL38" t="s">
        <v>335</v>
      </c>
      <c r="BM38" t="s">
        <v>335</v>
      </c>
      <c r="BN38" t="s">
        <v>335</v>
      </c>
      <c r="BO38" t="s">
        <v>335</v>
      </c>
      <c r="BP38" t="s">
        <v>335</v>
      </c>
      <c r="BQ38" t="s">
        <v>335</v>
      </c>
      <c r="BR38" t="s">
        <v>335</v>
      </c>
      <c r="BS38" t="s">
        <v>334</v>
      </c>
      <c r="BT38" t="s">
        <v>334</v>
      </c>
      <c r="BU38" t="s">
        <v>335</v>
      </c>
      <c r="BV38" t="s">
        <v>334</v>
      </c>
      <c r="BW38" t="s">
        <v>335</v>
      </c>
      <c r="BX38" t="s">
        <v>334</v>
      </c>
      <c r="BY38" t="s">
        <v>335</v>
      </c>
      <c r="BZ38" t="s">
        <v>335</v>
      </c>
      <c r="CA38" t="s">
        <v>335</v>
      </c>
      <c r="CB38" t="s">
        <v>335</v>
      </c>
      <c r="CC38" t="s">
        <v>335</v>
      </c>
      <c r="CD38" t="s">
        <v>334</v>
      </c>
      <c r="CE38" t="s">
        <v>335</v>
      </c>
      <c r="CF38" t="s">
        <v>335</v>
      </c>
      <c r="CG38" t="s">
        <v>335</v>
      </c>
      <c r="CH38" t="s">
        <v>335</v>
      </c>
      <c r="CI38" t="s">
        <v>335</v>
      </c>
      <c r="CJ38" t="s">
        <v>335</v>
      </c>
      <c r="CK38" t="s">
        <v>335</v>
      </c>
      <c r="CL38" t="s">
        <v>335</v>
      </c>
      <c r="CM38" t="s">
        <v>335</v>
      </c>
      <c r="CN38" t="s">
        <v>335</v>
      </c>
      <c r="CO38" t="s">
        <v>335</v>
      </c>
      <c r="CP38" t="s">
        <v>335</v>
      </c>
      <c r="CQ38" t="s">
        <v>335</v>
      </c>
      <c r="CR38" t="s">
        <v>335</v>
      </c>
      <c r="CS38" t="s">
        <v>335</v>
      </c>
      <c r="CT38" t="s">
        <v>337</v>
      </c>
      <c r="CU38" t="s">
        <v>336</v>
      </c>
      <c r="CW38" t="s">
        <v>330</v>
      </c>
      <c r="CX38" t="s">
        <v>428</v>
      </c>
      <c r="CY38">
        <v>20</v>
      </c>
      <c r="CZ38" t="s">
        <v>330</v>
      </c>
      <c r="DA38" t="s">
        <v>383</v>
      </c>
      <c r="DB38">
        <v>25</v>
      </c>
      <c r="DC38" t="s">
        <v>337</v>
      </c>
      <c r="DD38" t="s">
        <v>336</v>
      </c>
      <c r="DF38" t="s">
        <v>330</v>
      </c>
      <c r="DG38" t="s">
        <v>394</v>
      </c>
      <c r="DH38">
        <v>100</v>
      </c>
      <c r="DI38" t="s">
        <v>337</v>
      </c>
      <c r="DJ38" t="s">
        <v>336</v>
      </c>
      <c r="DL38" t="s">
        <v>335</v>
      </c>
      <c r="DM38" t="s">
        <v>334</v>
      </c>
      <c r="DN38" t="s">
        <v>334</v>
      </c>
      <c r="DO38" t="s">
        <v>335</v>
      </c>
      <c r="DP38" t="s">
        <v>334</v>
      </c>
      <c r="DQ38" t="s">
        <v>335</v>
      </c>
      <c r="DR38" t="s">
        <v>334</v>
      </c>
      <c r="DS38" t="s">
        <v>335</v>
      </c>
      <c r="DT38" t="s">
        <v>334</v>
      </c>
      <c r="DU38" t="s">
        <v>335</v>
      </c>
      <c r="DV38" t="s">
        <v>334</v>
      </c>
      <c r="DW38" t="s">
        <v>335</v>
      </c>
      <c r="DX38" t="s">
        <v>335</v>
      </c>
      <c r="DY38" t="s">
        <v>334</v>
      </c>
      <c r="DZ38" t="s">
        <v>334</v>
      </c>
      <c r="EA38" t="s">
        <v>335</v>
      </c>
      <c r="EB38" t="s">
        <v>334</v>
      </c>
      <c r="EC38" t="s">
        <v>335</v>
      </c>
      <c r="ED38" t="s">
        <v>334</v>
      </c>
      <c r="EE38" t="s">
        <v>335</v>
      </c>
      <c r="EF38" t="s">
        <v>334</v>
      </c>
      <c r="EG38" t="s">
        <v>335</v>
      </c>
      <c r="EH38" t="s">
        <v>334</v>
      </c>
      <c r="EI38" t="s">
        <v>335</v>
      </c>
      <c r="EJ38" t="s">
        <v>334</v>
      </c>
      <c r="EK38" t="s">
        <v>335</v>
      </c>
      <c r="EL38" t="s">
        <v>334</v>
      </c>
      <c r="EM38" t="s">
        <v>335</v>
      </c>
      <c r="EN38" t="s">
        <v>334</v>
      </c>
      <c r="EO38" t="s">
        <v>335</v>
      </c>
      <c r="EP38" t="s">
        <v>334</v>
      </c>
      <c r="EQ38" t="s">
        <v>335</v>
      </c>
      <c r="ER38" t="s">
        <v>334</v>
      </c>
      <c r="ES38" t="s">
        <v>335</v>
      </c>
      <c r="ET38" t="s">
        <v>334</v>
      </c>
      <c r="EU38" t="s">
        <v>335</v>
      </c>
      <c r="EV38" t="s">
        <v>334</v>
      </c>
      <c r="EW38" t="s">
        <v>335</v>
      </c>
      <c r="EX38" t="s">
        <v>334</v>
      </c>
      <c r="EY38" t="s">
        <v>335</v>
      </c>
      <c r="EZ38" t="s">
        <v>334</v>
      </c>
      <c r="FA38" t="s">
        <v>335</v>
      </c>
      <c r="FB38" t="s">
        <v>379</v>
      </c>
      <c r="FC38">
        <v>50</v>
      </c>
      <c r="FE38" t="s">
        <v>336</v>
      </c>
      <c r="FF38" t="s">
        <v>336</v>
      </c>
      <c r="FG38" t="s">
        <v>342</v>
      </c>
      <c r="FH38" s="15">
        <v>45198</v>
      </c>
      <c r="FI38" t="s">
        <v>334</v>
      </c>
      <c r="FJ38" t="s">
        <v>335</v>
      </c>
      <c r="FK38" t="s">
        <v>335</v>
      </c>
      <c r="FL38" t="s">
        <v>343</v>
      </c>
      <c r="FM38" t="s">
        <v>344</v>
      </c>
      <c r="FN38">
        <v>98</v>
      </c>
      <c r="FO38">
        <v>90</v>
      </c>
      <c r="FP38">
        <v>60</v>
      </c>
      <c r="FQ38">
        <v>87</v>
      </c>
      <c r="FS38">
        <v>53</v>
      </c>
      <c r="FT38">
        <v>1.9467401285583104E+16</v>
      </c>
      <c r="FV38">
        <v>123</v>
      </c>
      <c r="FW38">
        <v>57</v>
      </c>
      <c r="FY38">
        <v>96</v>
      </c>
      <c r="FZ38">
        <v>34</v>
      </c>
      <c r="GA38">
        <v>50</v>
      </c>
      <c r="GB38">
        <v>48</v>
      </c>
      <c r="GC38">
        <v>36</v>
      </c>
      <c r="GD38">
        <v>84</v>
      </c>
      <c r="GJ38">
        <v>15</v>
      </c>
      <c r="GK38">
        <v>21</v>
      </c>
      <c r="GL38">
        <v>140</v>
      </c>
      <c r="GM38">
        <v>48</v>
      </c>
      <c r="GN38" t="s">
        <v>334</v>
      </c>
      <c r="GO38" t="s">
        <v>335</v>
      </c>
      <c r="GP38" t="s">
        <v>335</v>
      </c>
      <c r="GQ38" t="s">
        <v>335</v>
      </c>
      <c r="GR38" t="s">
        <v>335</v>
      </c>
      <c r="GS38" t="s">
        <v>335</v>
      </c>
      <c r="GT38" t="s">
        <v>335</v>
      </c>
      <c r="GU38" t="s">
        <v>335</v>
      </c>
      <c r="GV38" t="s">
        <v>335</v>
      </c>
      <c r="GW38" t="s">
        <v>335</v>
      </c>
      <c r="GX38" t="s">
        <v>335</v>
      </c>
      <c r="GY38" t="s">
        <v>335</v>
      </c>
      <c r="GZ38" t="s">
        <v>335</v>
      </c>
      <c r="HA38" t="s">
        <v>335</v>
      </c>
      <c r="HB38" t="s">
        <v>335</v>
      </c>
      <c r="HC38" t="s">
        <v>335</v>
      </c>
      <c r="HD38" t="s">
        <v>335</v>
      </c>
      <c r="HE38" t="s">
        <v>335</v>
      </c>
      <c r="HF38" t="s">
        <v>335</v>
      </c>
      <c r="HG38" t="s">
        <v>335</v>
      </c>
      <c r="HH38" t="s">
        <v>335</v>
      </c>
      <c r="HI38" t="s">
        <v>335</v>
      </c>
      <c r="HJ38" t="s">
        <v>335</v>
      </c>
      <c r="HK38" t="s">
        <v>336</v>
      </c>
      <c r="HL38" t="s">
        <v>334</v>
      </c>
      <c r="HM38" t="s">
        <v>335</v>
      </c>
      <c r="HN38" t="s">
        <v>335</v>
      </c>
      <c r="HO38" t="s">
        <v>334</v>
      </c>
      <c r="HP38" t="s">
        <v>335</v>
      </c>
      <c r="HQ38" t="s">
        <v>335</v>
      </c>
      <c r="HR38" t="s">
        <v>335</v>
      </c>
      <c r="HS38" t="s">
        <v>335</v>
      </c>
      <c r="HT38" t="s">
        <v>335</v>
      </c>
      <c r="HU38" t="s">
        <v>335</v>
      </c>
      <c r="HV38" t="s">
        <v>335</v>
      </c>
      <c r="HW38" t="s">
        <v>335</v>
      </c>
      <c r="HX38" t="s">
        <v>335</v>
      </c>
      <c r="HY38" t="s">
        <v>337</v>
      </c>
      <c r="HZ38" t="s">
        <v>337</v>
      </c>
      <c r="IA38">
        <v>52</v>
      </c>
      <c r="IB38">
        <v>57</v>
      </c>
      <c r="IC38">
        <v>7</v>
      </c>
      <c r="ID38" t="s">
        <v>345</v>
      </c>
      <c r="IE38">
        <v>25</v>
      </c>
      <c r="IF38" t="s">
        <v>346</v>
      </c>
      <c r="IQ38" t="s">
        <v>336</v>
      </c>
      <c r="IR38" t="s">
        <v>336</v>
      </c>
      <c r="IS38" t="s">
        <v>336</v>
      </c>
      <c r="IT38" t="s">
        <v>336</v>
      </c>
      <c r="IU38" t="s">
        <v>336</v>
      </c>
      <c r="IV38" t="s">
        <v>336</v>
      </c>
      <c r="IW38" t="s">
        <v>336</v>
      </c>
      <c r="IX38" t="s">
        <v>336</v>
      </c>
      <c r="IY38" t="s">
        <v>336</v>
      </c>
      <c r="JB38" t="s">
        <v>336</v>
      </c>
      <c r="JC38" t="s">
        <v>336</v>
      </c>
      <c r="JD38" t="s">
        <v>336</v>
      </c>
      <c r="JE38" t="s">
        <v>336</v>
      </c>
      <c r="JF38" t="s">
        <v>336</v>
      </c>
      <c r="JG38" t="s">
        <v>336</v>
      </c>
      <c r="JH38" t="s">
        <v>336</v>
      </c>
      <c r="JI38" t="s">
        <v>336</v>
      </c>
      <c r="JJ38" t="s">
        <v>336</v>
      </c>
      <c r="JK38" t="s">
        <v>336</v>
      </c>
      <c r="JL38" t="s">
        <v>336</v>
      </c>
      <c r="JM38" t="s">
        <v>336</v>
      </c>
      <c r="JO38">
        <v>350</v>
      </c>
      <c r="JP38">
        <v>58</v>
      </c>
      <c r="JQ38">
        <v>90</v>
      </c>
      <c r="JR38">
        <v>1</v>
      </c>
      <c r="JS38">
        <v>94</v>
      </c>
      <c r="JT38" t="s">
        <v>337</v>
      </c>
      <c r="JX38" t="s">
        <v>336</v>
      </c>
      <c r="JY38" t="s">
        <v>336</v>
      </c>
      <c r="JZ38" t="s">
        <v>336</v>
      </c>
      <c r="KA38" t="s">
        <v>336</v>
      </c>
      <c r="KB38" t="s">
        <v>336</v>
      </c>
      <c r="KC38" t="s">
        <v>336</v>
      </c>
      <c r="KD38" t="s">
        <v>336</v>
      </c>
      <c r="KE38" t="s">
        <v>336</v>
      </c>
      <c r="KF38" t="s">
        <v>336</v>
      </c>
      <c r="KG38" t="s">
        <v>336</v>
      </c>
      <c r="KH38" t="s">
        <v>336</v>
      </c>
      <c r="KI38" t="s">
        <v>336</v>
      </c>
      <c r="KJ38" t="s">
        <v>336</v>
      </c>
      <c r="KK38" t="s">
        <v>336</v>
      </c>
      <c r="KS38" t="s">
        <v>337</v>
      </c>
      <c r="KT38" t="s">
        <v>337</v>
      </c>
      <c r="KU38" t="s">
        <v>337</v>
      </c>
      <c r="KV38" t="s">
        <v>337</v>
      </c>
      <c r="KW38" t="s">
        <v>337</v>
      </c>
      <c r="KX38" t="s">
        <v>337</v>
      </c>
      <c r="KY38" t="s">
        <v>335</v>
      </c>
      <c r="KZ38" t="s">
        <v>334</v>
      </c>
      <c r="LA38" t="s">
        <v>334</v>
      </c>
      <c r="LB38" t="s">
        <v>335</v>
      </c>
      <c r="LC38" t="s">
        <v>334</v>
      </c>
      <c r="LD38" t="s">
        <v>335</v>
      </c>
      <c r="LE38" t="s">
        <v>334</v>
      </c>
      <c r="LF38" t="s">
        <v>335</v>
      </c>
      <c r="LG38" t="s">
        <v>334</v>
      </c>
      <c r="LH38" t="s">
        <v>335</v>
      </c>
      <c r="LI38" t="s">
        <v>334</v>
      </c>
      <c r="LJ38" t="s">
        <v>335</v>
      </c>
      <c r="LK38" t="s">
        <v>345</v>
      </c>
      <c r="LL38" t="s">
        <v>336</v>
      </c>
      <c r="LN38" t="s">
        <v>342</v>
      </c>
    </row>
    <row r="39" spans="1:326" x14ac:dyDescent="0.3">
      <c r="A39">
        <v>38</v>
      </c>
      <c r="B39" t="s">
        <v>326</v>
      </c>
      <c r="C39" t="s">
        <v>376</v>
      </c>
      <c r="D39" s="1">
        <v>19647</v>
      </c>
      <c r="E39" t="s">
        <v>360</v>
      </c>
      <c r="F39">
        <v>165</v>
      </c>
      <c r="G39">
        <v>55</v>
      </c>
      <c r="H39">
        <v>2.0202020202020204E+16</v>
      </c>
      <c r="I39" s="1">
        <v>45194</v>
      </c>
      <c r="J39" s="1">
        <v>45208</v>
      </c>
      <c r="K39">
        <v>14</v>
      </c>
      <c r="L39" t="s">
        <v>329</v>
      </c>
      <c r="M39" t="s">
        <v>337</v>
      </c>
      <c r="N39" t="s">
        <v>331</v>
      </c>
      <c r="O39" t="s">
        <v>372</v>
      </c>
      <c r="P39" t="s">
        <v>363</v>
      </c>
      <c r="Q39" t="s">
        <v>335</v>
      </c>
      <c r="R39" t="s">
        <v>335</v>
      </c>
      <c r="S39" t="s">
        <v>335</v>
      </c>
      <c r="T39" t="s">
        <v>335</v>
      </c>
      <c r="U39" t="s">
        <v>334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335</v>
      </c>
      <c r="AE39" t="s">
        <v>335</v>
      </c>
      <c r="AF39" t="s">
        <v>335</v>
      </c>
      <c r="AG39" t="s">
        <v>335</v>
      </c>
      <c r="AH39" t="s">
        <v>336</v>
      </c>
      <c r="AI39" t="s">
        <v>335</v>
      </c>
      <c r="AJ39" t="s">
        <v>334</v>
      </c>
      <c r="AK39" t="s">
        <v>335</v>
      </c>
      <c r="AL39" t="s">
        <v>335</v>
      </c>
      <c r="AM39" t="s">
        <v>335</v>
      </c>
      <c r="AN39" t="s">
        <v>335</v>
      </c>
      <c r="AO39" t="s">
        <v>335</v>
      </c>
      <c r="AP39" t="s">
        <v>335</v>
      </c>
      <c r="AQ39" t="s">
        <v>335</v>
      </c>
      <c r="AR39" t="s">
        <v>335</v>
      </c>
      <c r="AS39" t="s">
        <v>335</v>
      </c>
      <c r="AT39" t="s">
        <v>334</v>
      </c>
      <c r="AU39" t="s">
        <v>335</v>
      </c>
      <c r="AV39" t="s">
        <v>335</v>
      </c>
      <c r="AW39">
        <v>25</v>
      </c>
      <c r="AX39">
        <v>25</v>
      </c>
      <c r="AZ39">
        <v>600</v>
      </c>
      <c r="BC39" t="s">
        <v>335</v>
      </c>
      <c r="BD39" t="s">
        <v>334</v>
      </c>
      <c r="BE39" t="s">
        <v>335</v>
      </c>
      <c r="BF39" t="s">
        <v>335</v>
      </c>
      <c r="BG39" t="s">
        <v>335</v>
      </c>
      <c r="BH39" t="s">
        <v>335</v>
      </c>
      <c r="BI39" t="s">
        <v>335</v>
      </c>
      <c r="BJ39" t="s">
        <v>335</v>
      </c>
      <c r="BK39" t="s">
        <v>335</v>
      </c>
      <c r="BL39" t="s">
        <v>335</v>
      </c>
      <c r="BM39" t="s">
        <v>335</v>
      </c>
      <c r="BN39" t="s">
        <v>335</v>
      </c>
      <c r="BO39" t="s">
        <v>335</v>
      </c>
      <c r="BP39" t="s">
        <v>335</v>
      </c>
      <c r="BQ39" t="s">
        <v>335</v>
      </c>
      <c r="BR39" t="s">
        <v>334</v>
      </c>
      <c r="BS39" t="s">
        <v>335</v>
      </c>
      <c r="BT39" t="s">
        <v>334</v>
      </c>
      <c r="BU39" t="s">
        <v>335</v>
      </c>
      <c r="BV39" t="s">
        <v>334</v>
      </c>
      <c r="BW39" t="s">
        <v>335</v>
      </c>
      <c r="BX39" t="s">
        <v>334</v>
      </c>
      <c r="BY39" t="s">
        <v>335</v>
      </c>
      <c r="BZ39" t="s">
        <v>335</v>
      </c>
      <c r="CA39" t="s">
        <v>335</v>
      </c>
      <c r="CB39" t="s">
        <v>335</v>
      </c>
      <c r="CC39" t="s">
        <v>335</v>
      </c>
      <c r="CD39" t="s">
        <v>334</v>
      </c>
      <c r="CE39" t="s">
        <v>334</v>
      </c>
      <c r="CF39" t="s">
        <v>335</v>
      </c>
      <c r="CG39" t="s">
        <v>334</v>
      </c>
      <c r="CH39" t="s">
        <v>334</v>
      </c>
      <c r="CI39" t="s">
        <v>335</v>
      </c>
      <c r="CJ39" t="s">
        <v>335</v>
      </c>
      <c r="CK39" t="s">
        <v>335</v>
      </c>
      <c r="CL39" t="s">
        <v>335</v>
      </c>
      <c r="CM39" t="s">
        <v>335</v>
      </c>
      <c r="CN39" t="s">
        <v>335</v>
      </c>
      <c r="CO39" t="s">
        <v>335</v>
      </c>
      <c r="CP39" t="s">
        <v>335</v>
      </c>
      <c r="CQ39" t="s">
        <v>335</v>
      </c>
      <c r="CR39" t="s">
        <v>335</v>
      </c>
      <c r="CS39" t="s">
        <v>335</v>
      </c>
      <c r="CT39" t="s">
        <v>330</v>
      </c>
      <c r="CU39" t="s">
        <v>429</v>
      </c>
      <c r="CV39">
        <v>125</v>
      </c>
      <c r="CW39" t="s">
        <v>337</v>
      </c>
      <c r="CX39" t="s">
        <v>336</v>
      </c>
      <c r="CZ39" t="s">
        <v>330</v>
      </c>
      <c r="DA39" t="s">
        <v>383</v>
      </c>
      <c r="DB39">
        <v>25</v>
      </c>
      <c r="DC39" t="s">
        <v>337</v>
      </c>
      <c r="DD39" t="s">
        <v>336</v>
      </c>
      <c r="DF39" t="s">
        <v>330</v>
      </c>
      <c r="DG39" t="s">
        <v>384</v>
      </c>
      <c r="DH39">
        <v>50</v>
      </c>
      <c r="DI39" t="s">
        <v>337</v>
      </c>
      <c r="DJ39" t="s">
        <v>336</v>
      </c>
      <c r="DL39" t="s">
        <v>335</v>
      </c>
      <c r="DM39" t="s">
        <v>334</v>
      </c>
      <c r="DN39" t="s">
        <v>334</v>
      </c>
      <c r="DO39" t="s">
        <v>335</v>
      </c>
      <c r="DP39" t="s">
        <v>334</v>
      </c>
      <c r="DQ39" t="s">
        <v>335</v>
      </c>
      <c r="DR39" t="s">
        <v>334</v>
      </c>
      <c r="DS39" t="s">
        <v>335</v>
      </c>
      <c r="DT39" t="s">
        <v>334</v>
      </c>
      <c r="DU39" t="s">
        <v>335</v>
      </c>
      <c r="DV39" t="s">
        <v>334</v>
      </c>
      <c r="DW39" t="s">
        <v>335</v>
      </c>
      <c r="DX39" t="s">
        <v>335</v>
      </c>
      <c r="DY39" t="s">
        <v>334</v>
      </c>
      <c r="DZ39" t="s">
        <v>335</v>
      </c>
      <c r="EA39" t="s">
        <v>334</v>
      </c>
      <c r="EB39" t="s">
        <v>334</v>
      </c>
      <c r="EC39" t="s">
        <v>335</v>
      </c>
      <c r="ED39" t="s">
        <v>335</v>
      </c>
      <c r="EE39" t="s">
        <v>334</v>
      </c>
      <c r="EF39" t="s">
        <v>335</v>
      </c>
      <c r="EG39" t="s">
        <v>334</v>
      </c>
      <c r="EH39" t="s">
        <v>334</v>
      </c>
      <c r="EI39" t="s">
        <v>335</v>
      </c>
      <c r="EJ39" t="s">
        <v>334</v>
      </c>
      <c r="EK39" t="s">
        <v>335</v>
      </c>
      <c r="EL39" t="s">
        <v>334</v>
      </c>
      <c r="EM39" t="s">
        <v>335</v>
      </c>
      <c r="EN39" t="s">
        <v>334</v>
      </c>
      <c r="EO39" t="s">
        <v>335</v>
      </c>
      <c r="EP39" t="s">
        <v>334</v>
      </c>
      <c r="EQ39" t="s">
        <v>335</v>
      </c>
      <c r="ER39" t="s">
        <v>334</v>
      </c>
      <c r="ES39" t="s">
        <v>335</v>
      </c>
      <c r="ET39" t="s">
        <v>334</v>
      </c>
      <c r="EU39" t="s">
        <v>335</v>
      </c>
      <c r="EV39" t="s">
        <v>334</v>
      </c>
      <c r="EW39" t="s">
        <v>335</v>
      </c>
      <c r="EX39" t="s">
        <v>335</v>
      </c>
      <c r="EY39" t="s">
        <v>334</v>
      </c>
      <c r="EZ39" t="s">
        <v>334</v>
      </c>
      <c r="FA39" t="s">
        <v>335</v>
      </c>
      <c r="FB39" t="s">
        <v>379</v>
      </c>
      <c r="FC39">
        <v>25</v>
      </c>
      <c r="FE39" t="s">
        <v>336</v>
      </c>
      <c r="FF39" t="s">
        <v>336</v>
      </c>
      <c r="FG39" t="s">
        <v>342</v>
      </c>
      <c r="FH39" s="15">
        <v>45208</v>
      </c>
      <c r="FI39" t="s">
        <v>334</v>
      </c>
      <c r="FJ39" t="s">
        <v>335</v>
      </c>
      <c r="FK39" t="s">
        <v>335</v>
      </c>
      <c r="FL39" t="s">
        <v>343</v>
      </c>
      <c r="FM39" t="s">
        <v>344</v>
      </c>
      <c r="FN39">
        <v>134</v>
      </c>
      <c r="FO39">
        <v>110</v>
      </c>
      <c r="FP39">
        <v>60</v>
      </c>
      <c r="FQ39">
        <v>638</v>
      </c>
      <c r="FS39">
        <v>55</v>
      </c>
      <c r="FT39">
        <v>2.0202020202020204E+16</v>
      </c>
      <c r="FU39">
        <v>82</v>
      </c>
      <c r="FV39">
        <v>104</v>
      </c>
      <c r="FX39">
        <v>81</v>
      </c>
      <c r="FY39">
        <v>127</v>
      </c>
      <c r="FZ39">
        <v>37</v>
      </c>
      <c r="GA39">
        <v>69</v>
      </c>
      <c r="GB39">
        <v>120</v>
      </c>
      <c r="GC39">
        <v>37</v>
      </c>
      <c r="GD39">
        <v>85</v>
      </c>
      <c r="GE39">
        <v>59</v>
      </c>
      <c r="GF39">
        <v>35</v>
      </c>
      <c r="GG39">
        <v>13</v>
      </c>
      <c r="GJ39">
        <v>15</v>
      </c>
      <c r="GK39">
        <v>17</v>
      </c>
      <c r="GL39">
        <v>141</v>
      </c>
      <c r="GM39">
        <v>53</v>
      </c>
      <c r="GN39" t="s">
        <v>335</v>
      </c>
      <c r="GO39" t="s">
        <v>335</v>
      </c>
      <c r="GP39" t="s">
        <v>335</v>
      </c>
      <c r="GQ39" t="s">
        <v>335</v>
      </c>
      <c r="GR39" t="s">
        <v>335</v>
      </c>
      <c r="GS39" t="s">
        <v>335</v>
      </c>
      <c r="GT39" t="s">
        <v>335</v>
      </c>
      <c r="GU39" t="s">
        <v>335</v>
      </c>
      <c r="GV39" t="s">
        <v>335</v>
      </c>
      <c r="GW39" t="s">
        <v>335</v>
      </c>
      <c r="GX39" t="s">
        <v>335</v>
      </c>
      <c r="GY39" t="s">
        <v>335</v>
      </c>
      <c r="GZ39" t="s">
        <v>335</v>
      </c>
      <c r="HA39" t="s">
        <v>335</v>
      </c>
      <c r="HB39" t="s">
        <v>335</v>
      </c>
      <c r="HC39" t="s">
        <v>335</v>
      </c>
      <c r="HD39" t="s">
        <v>335</v>
      </c>
      <c r="HE39" t="s">
        <v>335</v>
      </c>
      <c r="HF39" t="s">
        <v>335</v>
      </c>
      <c r="HG39" t="s">
        <v>335</v>
      </c>
      <c r="HH39" t="s">
        <v>335</v>
      </c>
      <c r="HI39" t="s">
        <v>335</v>
      </c>
      <c r="HJ39" t="s">
        <v>335</v>
      </c>
      <c r="HK39" t="s">
        <v>336</v>
      </c>
      <c r="HL39" t="s">
        <v>334</v>
      </c>
      <c r="HM39" t="s">
        <v>335</v>
      </c>
      <c r="HN39" t="s">
        <v>335</v>
      </c>
      <c r="HO39" t="s">
        <v>334</v>
      </c>
      <c r="HP39" t="s">
        <v>335</v>
      </c>
      <c r="HQ39" t="s">
        <v>335</v>
      </c>
      <c r="HR39" t="s">
        <v>335</v>
      </c>
      <c r="HS39" t="s">
        <v>335</v>
      </c>
      <c r="HT39" t="s">
        <v>335</v>
      </c>
      <c r="HU39" t="s">
        <v>335</v>
      </c>
      <c r="HV39" t="s">
        <v>335</v>
      </c>
      <c r="HW39" t="s">
        <v>335</v>
      </c>
      <c r="HX39" t="s">
        <v>335</v>
      </c>
      <c r="HY39" t="s">
        <v>337</v>
      </c>
      <c r="HZ39" t="s">
        <v>337</v>
      </c>
      <c r="IA39">
        <v>20</v>
      </c>
      <c r="IB39">
        <v>98</v>
      </c>
      <c r="IC39">
        <v>9</v>
      </c>
      <c r="ID39" t="s">
        <v>345</v>
      </c>
      <c r="IE39">
        <v>20</v>
      </c>
      <c r="IF39" t="s">
        <v>346</v>
      </c>
      <c r="IQ39" t="s">
        <v>336</v>
      </c>
      <c r="IR39" t="s">
        <v>336</v>
      </c>
      <c r="IS39" t="s">
        <v>336</v>
      </c>
      <c r="IT39" t="s">
        <v>336</v>
      </c>
      <c r="IU39" t="s">
        <v>336</v>
      </c>
      <c r="IV39" t="s">
        <v>336</v>
      </c>
      <c r="IW39" t="s">
        <v>336</v>
      </c>
      <c r="IX39" t="s">
        <v>336</v>
      </c>
      <c r="IY39" t="s">
        <v>336</v>
      </c>
      <c r="JB39" t="s">
        <v>336</v>
      </c>
      <c r="JC39" t="s">
        <v>336</v>
      </c>
      <c r="JD39" t="s">
        <v>336</v>
      </c>
      <c r="JE39" t="s">
        <v>336</v>
      </c>
      <c r="JF39" t="s">
        <v>336</v>
      </c>
      <c r="JG39" t="s">
        <v>336</v>
      </c>
      <c r="JH39" t="s">
        <v>336</v>
      </c>
      <c r="JI39" t="s">
        <v>336</v>
      </c>
      <c r="JJ39" t="s">
        <v>336</v>
      </c>
      <c r="JK39" t="s">
        <v>336</v>
      </c>
      <c r="JL39" t="s">
        <v>336</v>
      </c>
      <c r="JM39" t="s">
        <v>336</v>
      </c>
      <c r="JO39">
        <v>280</v>
      </c>
      <c r="JP39">
        <v>57</v>
      </c>
      <c r="JQ39">
        <v>120</v>
      </c>
      <c r="JR39">
        <v>5</v>
      </c>
      <c r="JS39">
        <v>95</v>
      </c>
      <c r="JT39" t="s">
        <v>337</v>
      </c>
      <c r="JX39" t="s">
        <v>336</v>
      </c>
      <c r="JY39" t="s">
        <v>336</v>
      </c>
      <c r="JZ39" t="s">
        <v>336</v>
      </c>
      <c r="KA39" t="s">
        <v>336</v>
      </c>
      <c r="KB39" t="s">
        <v>336</v>
      </c>
      <c r="KC39" t="s">
        <v>336</v>
      </c>
      <c r="KD39" t="s">
        <v>336</v>
      </c>
      <c r="KE39" t="s">
        <v>336</v>
      </c>
      <c r="KF39" t="s">
        <v>336</v>
      </c>
      <c r="KG39" t="s">
        <v>336</v>
      </c>
      <c r="KH39" t="s">
        <v>336</v>
      </c>
      <c r="KI39" t="s">
        <v>336</v>
      </c>
      <c r="KJ39" t="s">
        <v>336</v>
      </c>
      <c r="KK39" t="s">
        <v>336</v>
      </c>
      <c r="KS39" t="s">
        <v>336</v>
      </c>
      <c r="KT39" t="s">
        <v>336</v>
      </c>
      <c r="KU39" t="s">
        <v>336</v>
      </c>
      <c r="KV39" t="s">
        <v>336</v>
      </c>
      <c r="KW39" t="s">
        <v>336</v>
      </c>
      <c r="KX39" t="s">
        <v>336</v>
      </c>
      <c r="KY39" t="s">
        <v>335</v>
      </c>
      <c r="KZ39" t="s">
        <v>334</v>
      </c>
      <c r="LA39" t="s">
        <v>334</v>
      </c>
      <c r="LB39" t="s">
        <v>335</v>
      </c>
      <c r="LC39" t="s">
        <v>334</v>
      </c>
      <c r="LD39" t="s">
        <v>335</v>
      </c>
      <c r="LE39" t="s">
        <v>334</v>
      </c>
      <c r="LF39" t="s">
        <v>335</v>
      </c>
      <c r="LG39" t="s">
        <v>335</v>
      </c>
      <c r="LH39" t="s">
        <v>334</v>
      </c>
      <c r="LI39" t="s">
        <v>334</v>
      </c>
      <c r="LJ39" t="s">
        <v>335</v>
      </c>
      <c r="LK39" t="s">
        <v>345</v>
      </c>
      <c r="LL39" t="s">
        <v>336</v>
      </c>
      <c r="LN39" t="s">
        <v>342</v>
      </c>
    </row>
    <row r="40" spans="1:326" x14ac:dyDescent="0.3">
      <c r="A40">
        <v>39</v>
      </c>
      <c r="B40" t="s">
        <v>326</v>
      </c>
      <c r="C40" t="s">
        <v>376</v>
      </c>
      <c r="D40" s="1">
        <v>19505</v>
      </c>
      <c r="E40" t="s">
        <v>328</v>
      </c>
      <c r="F40">
        <v>170</v>
      </c>
      <c r="G40">
        <v>83</v>
      </c>
      <c r="H40">
        <v>2.8719723183391008E+16</v>
      </c>
      <c r="I40" s="1">
        <v>45171</v>
      </c>
      <c r="J40" s="1">
        <v>45176</v>
      </c>
      <c r="K40">
        <v>5</v>
      </c>
      <c r="L40" t="s">
        <v>329</v>
      </c>
      <c r="M40" t="s">
        <v>330</v>
      </c>
      <c r="N40" t="s">
        <v>331</v>
      </c>
      <c r="O40" t="s">
        <v>430</v>
      </c>
      <c r="P40" t="s">
        <v>363</v>
      </c>
      <c r="Q40" t="s">
        <v>335</v>
      </c>
      <c r="R40" t="s">
        <v>334</v>
      </c>
      <c r="S40" t="s">
        <v>335</v>
      </c>
      <c r="T40" t="s">
        <v>335</v>
      </c>
      <c r="U40" t="s">
        <v>335</v>
      </c>
      <c r="V40" t="s">
        <v>335</v>
      </c>
      <c r="W40" t="s">
        <v>335</v>
      </c>
      <c r="X40" t="s">
        <v>335</v>
      </c>
      <c r="Y40" t="s">
        <v>334</v>
      </c>
      <c r="Z40" t="s">
        <v>335</v>
      </c>
      <c r="AA40" t="s">
        <v>335</v>
      </c>
      <c r="AB40" t="s">
        <v>335</v>
      </c>
      <c r="AC40" t="s">
        <v>335</v>
      </c>
      <c r="AD40" t="s">
        <v>335</v>
      </c>
      <c r="AE40" t="s">
        <v>335</v>
      </c>
      <c r="AF40" t="s">
        <v>335</v>
      </c>
      <c r="AG40" t="s">
        <v>335</v>
      </c>
      <c r="AH40" t="s">
        <v>336</v>
      </c>
      <c r="AI40" t="s">
        <v>335</v>
      </c>
      <c r="AJ40" t="s">
        <v>335</v>
      </c>
      <c r="AK40" t="s">
        <v>335</v>
      </c>
      <c r="AL40" t="s">
        <v>335</v>
      </c>
      <c r="AM40" t="s">
        <v>335</v>
      </c>
      <c r="AN40" t="s">
        <v>335</v>
      </c>
      <c r="AO40" t="s">
        <v>335</v>
      </c>
      <c r="AP40" t="s">
        <v>335</v>
      </c>
      <c r="AQ40" t="s">
        <v>335</v>
      </c>
      <c r="AR40" t="s">
        <v>335</v>
      </c>
      <c r="AS40" t="s">
        <v>335</v>
      </c>
      <c r="AT40" t="s">
        <v>335</v>
      </c>
      <c r="AU40" t="s">
        <v>335</v>
      </c>
      <c r="AV40" t="s">
        <v>335</v>
      </c>
      <c r="AW40">
        <v>50</v>
      </c>
      <c r="AX40">
        <v>52</v>
      </c>
      <c r="AZ40">
        <v>123</v>
      </c>
      <c r="BC40" t="s">
        <v>334</v>
      </c>
      <c r="BD40" t="s">
        <v>335</v>
      </c>
      <c r="BE40" t="s">
        <v>335</v>
      </c>
      <c r="BF40" t="s">
        <v>335</v>
      </c>
      <c r="BG40" t="s">
        <v>335</v>
      </c>
      <c r="BH40" t="s">
        <v>335</v>
      </c>
      <c r="BI40" t="s">
        <v>335</v>
      </c>
      <c r="BJ40" t="s">
        <v>335</v>
      </c>
      <c r="BK40" t="s">
        <v>335</v>
      </c>
      <c r="BL40" t="s">
        <v>335</v>
      </c>
      <c r="BM40" t="s">
        <v>335</v>
      </c>
      <c r="BN40" t="s">
        <v>335</v>
      </c>
      <c r="BO40" t="s">
        <v>335</v>
      </c>
      <c r="BP40" t="s">
        <v>335</v>
      </c>
      <c r="BQ40" t="s">
        <v>335</v>
      </c>
      <c r="BR40" t="s">
        <v>334</v>
      </c>
      <c r="BS40" t="s">
        <v>335</v>
      </c>
      <c r="BT40" t="s">
        <v>334</v>
      </c>
      <c r="BU40" t="s">
        <v>335</v>
      </c>
      <c r="BV40" t="s">
        <v>334</v>
      </c>
      <c r="BW40" t="s">
        <v>335</v>
      </c>
      <c r="BX40" t="s">
        <v>334</v>
      </c>
      <c r="BY40" t="s">
        <v>335</v>
      </c>
      <c r="BZ40" t="s">
        <v>335</v>
      </c>
      <c r="CA40" t="s">
        <v>335</v>
      </c>
      <c r="CB40" t="s">
        <v>335</v>
      </c>
      <c r="CC40" t="s">
        <v>335</v>
      </c>
      <c r="CD40" t="s">
        <v>335</v>
      </c>
      <c r="CE40" t="s">
        <v>334</v>
      </c>
      <c r="CF40" t="s">
        <v>335</v>
      </c>
      <c r="CG40" t="s">
        <v>334</v>
      </c>
      <c r="CH40" t="s">
        <v>335</v>
      </c>
      <c r="CI40" t="s">
        <v>335</v>
      </c>
      <c r="CJ40" t="s">
        <v>335</v>
      </c>
      <c r="CK40" t="s">
        <v>335</v>
      </c>
      <c r="CL40" t="s">
        <v>335</v>
      </c>
      <c r="CM40" t="s">
        <v>335</v>
      </c>
      <c r="CN40" t="s">
        <v>335</v>
      </c>
      <c r="CO40" t="s">
        <v>335</v>
      </c>
      <c r="CP40" t="s">
        <v>335</v>
      </c>
      <c r="CQ40" t="s">
        <v>335</v>
      </c>
      <c r="CR40" t="s">
        <v>335</v>
      </c>
      <c r="CS40" t="s">
        <v>335</v>
      </c>
      <c r="CT40" t="s">
        <v>330</v>
      </c>
      <c r="CU40" t="s">
        <v>429</v>
      </c>
      <c r="CV40">
        <v>10</v>
      </c>
      <c r="CW40" t="s">
        <v>337</v>
      </c>
      <c r="CX40" t="s">
        <v>336</v>
      </c>
      <c r="CZ40" t="s">
        <v>330</v>
      </c>
      <c r="DA40" t="s">
        <v>431</v>
      </c>
      <c r="DB40">
        <v>375</v>
      </c>
      <c r="DC40" t="s">
        <v>337</v>
      </c>
      <c r="DD40" t="s">
        <v>336</v>
      </c>
      <c r="DF40" t="s">
        <v>330</v>
      </c>
      <c r="DG40" t="s">
        <v>395</v>
      </c>
      <c r="DH40">
        <v>37</v>
      </c>
      <c r="DI40" t="s">
        <v>337</v>
      </c>
      <c r="DJ40" t="s">
        <v>336</v>
      </c>
      <c r="DL40" t="s">
        <v>335</v>
      </c>
      <c r="DM40" t="s">
        <v>334</v>
      </c>
      <c r="DN40" t="s">
        <v>334</v>
      </c>
      <c r="DO40" t="s">
        <v>335</v>
      </c>
      <c r="DP40" t="s">
        <v>334</v>
      </c>
      <c r="DQ40" t="s">
        <v>335</v>
      </c>
      <c r="DR40" t="s">
        <v>334</v>
      </c>
      <c r="DS40" t="s">
        <v>335</v>
      </c>
      <c r="DT40" t="s">
        <v>334</v>
      </c>
      <c r="DU40" t="s">
        <v>335</v>
      </c>
      <c r="DV40" t="s">
        <v>334</v>
      </c>
      <c r="DW40" t="s">
        <v>335</v>
      </c>
      <c r="DX40" t="s">
        <v>334</v>
      </c>
      <c r="DY40" t="s">
        <v>335</v>
      </c>
      <c r="DZ40" t="s">
        <v>335</v>
      </c>
      <c r="EA40" t="s">
        <v>334</v>
      </c>
      <c r="EB40" t="s">
        <v>334</v>
      </c>
      <c r="EC40" t="s">
        <v>335</v>
      </c>
      <c r="ED40" t="s">
        <v>335</v>
      </c>
      <c r="EE40" t="s">
        <v>334</v>
      </c>
      <c r="EF40" t="s">
        <v>334</v>
      </c>
      <c r="EG40" t="s">
        <v>335</v>
      </c>
      <c r="EH40" t="s">
        <v>334</v>
      </c>
      <c r="EI40" t="s">
        <v>335</v>
      </c>
      <c r="EJ40" t="s">
        <v>334</v>
      </c>
      <c r="EK40" t="s">
        <v>335</v>
      </c>
      <c r="EL40" t="s">
        <v>334</v>
      </c>
      <c r="EM40" t="s">
        <v>335</v>
      </c>
      <c r="EN40" t="s">
        <v>334</v>
      </c>
      <c r="EO40" t="s">
        <v>335</v>
      </c>
      <c r="EP40" t="s">
        <v>334</v>
      </c>
      <c r="EQ40" t="s">
        <v>335</v>
      </c>
      <c r="ER40" t="s">
        <v>334</v>
      </c>
      <c r="ES40" t="s">
        <v>335</v>
      </c>
      <c r="ET40" t="s">
        <v>334</v>
      </c>
      <c r="EU40" t="s">
        <v>335</v>
      </c>
      <c r="EV40" t="s">
        <v>334</v>
      </c>
      <c r="EW40" t="s">
        <v>335</v>
      </c>
      <c r="EX40" t="s">
        <v>334</v>
      </c>
      <c r="EY40" t="s">
        <v>335</v>
      </c>
      <c r="EZ40" t="s">
        <v>334</v>
      </c>
      <c r="FA40" t="s">
        <v>335</v>
      </c>
      <c r="FB40" t="s">
        <v>379</v>
      </c>
      <c r="FC40">
        <v>25</v>
      </c>
      <c r="FE40" t="s">
        <v>336</v>
      </c>
      <c r="FF40" t="s">
        <v>336</v>
      </c>
      <c r="FG40" t="s">
        <v>342</v>
      </c>
      <c r="FH40" s="15">
        <v>45208</v>
      </c>
      <c r="FI40" t="s">
        <v>335</v>
      </c>
      <c r="FJ40" t="s">
        <v>334</v>
      </c>
      <c r="FK40" t="s">
        <v>335</v>
      </c>
      <c r="FL40" t="s">
        <v>343</v>
      </c>
      <c r="FM40" t="s">
        <v>344</v>
      </c>
      <c r="FN40">
        <v>86</v>
      </c>
      <c r="FO40">
        <v>130</v>
      </c>
      <c r="FP40">
        <v>70</v>
      </c>
      <c r="FQ40">
        <v>36</v>
      </c>
      <c r="FS40">
        <v>83</v>
      </c>
      <c r="FT40">
        <v>2.8719723183391008E+16</v>
      </c>
      <c r="FU40">
        <v>115</v>
      </c>
      <c r="FV40">
        <v>147</v>
      </c>
      <c r="FW40">
        <v>65</v>
      </c>
      <c r="FX40">
        <v>123</v>
      </c>
      <c r="FY40">
        <v>97</v>
      </c>
      <c r="FZ40">
        <v>36</v>
      </c>
      <c r="GA40">
        <v>44</v>
      </c>
      <c r="GB40">
        <v>121</v>
      </c>
      <c r="GC40">
        <v>58</v>
      </c>
      <c r="GD40">
        <v>67</v>
      </c>
      <c r="GJ40">
        <v>17</v>
      </c>
      <c r="GK40">
        <v>23</v>
      </c>
      <c r="GL40">
        <v>138</v>
      </c>
      <c r="GM40">
        <v>42</v>
      </c>
      <c r="GN40" t="s">
        <v>335</v>
      </c>
      <c r="GO40" t="s">
        <v>335</v>
      </c>
      <c r="GP40" t="s">
        <v>335</v>
      </c>
      <c r="GQ40" t="s">
        <v>335</v>
      </c>
      <c r="GR40" t="s">
        <v>335</v>
      </c>
      <c r="GS40" t="s">
        <v>335</v>
      </c>
      <c r="GT40" t="s">
        <v>335</v>
      </c>
      <c r="GU40" t="s">
        <v>335</v>
      </c>
      <c r="GV40" t="s">
        <v>335</v>
      </c>
      <c r="GW40" t="s">
        <v>335</v>
      </c>
      <c r="GX40" t="s">
        <v>335</v>
      </c>
      <c r="GY40" t="s">
        <v>335</v>
      </c>
      <c r="GZ40" t="s">
        <v>335</v>
      </c>
      <c r="HA40" t="s">
        <v>335</v>
      </c>
      <c r="HB40" t="s">
        <v>335</v>
      </c>
      <c r="HC40" t="s">
        <v>335</v>
      </c>
      <c r="HD40" t="s">
        <v>335</v>
      </c>
      <c r="HE40" t="s">
        <v>335</v>
      </c>
      <c r="HF40" t="s">
        <v>335</v>
      </c>
      <c r="HG40" t="s">
        <v>335</v>
      </c>
      <c r="HH40" t="s">
        <v>335</v>
      </c>
      <c r="HI40" t="s">
        <v>335</v>
      </c>
      <c r="HJ40" t="s">
        <v>335</v>
      </c>
      <c r="HK40" t="s">
        <v>336</v>
      </c>
      <c r="HL40" t="s">
        <v>335</v>
      </c>
      <c r="HM40" t="s">
        <v>334</v>
      </c>
      <c r="HN40" t="s">
        <v>334</v>
      </c>
      <c r="HO40" t="s">
        <v>334</v>
      </c>
      <c r="HP40" t="s">
        <v>335</v>
      </c>
      <c r="HQ40" t="s">
        <v>335</v>
      </c>
      <c r="HR40" t="s">
        <v>335</v>
      </c>
      <c r="HS40" t="s">
        <v>335</v>
      </c>
      <c r="HT40" t="s">
        <v>334</v>
      </c>
      <c r="HU40" t="s">
        <v>334</v>
      </c>
      <c r="HV40" t="s">
        <v>335</v>
      </c>
      <c r="HW40" t="s">
        <v>335</v>
      </c>
      <c r="HX40" t="s">
        <v>335</v>
      </c>
      <c r="HY40" t="s">
        <v>337</v>
      </c>
      <c r="HZ40" t="s">
        <v>337</v>
      </c>
      <c r="IA40">
        <v>51</v>
      </c>
      <c r="IB40">
        <v>52</v>
      </c>
      <c r="IC40">
        <v>5</v>
      </c>
      <c r="ID40" t="s">
        <v>345</v>
      </c>
      <c r="IE40">
        <v>30</v>
      </c>
      <c r="IF40" t="s">
        <v>346</v>
      </c>
      <c r="IQ40" t="s">
        <v>336</v>
      </c>
      <c r="IR40" t="s">
        <v>336</v>
      </c>
      <c r="IS40" t="s">
        <v>336</v>
      </c>
      <c r="IT40" t="s">
        <v>336</v>
      </c>
      <c r="IU40" t="s">
        <v>336</v>
      </c>
      <c r="IV40" t="s">
        <v>336</v>
      </c>
      <c r="IW40" t="s">
        <v>336</v>
      </c>
      <c r="IX40" t="s">
        <v>336</v>
      </c>
      <c r="IY40" t="s">
        <v>336</v>
      </c>
      <c r="IZ40">
        <v>1</v>
      </c>
      <c r="JA40">
        <v>1</v>
      </c>
      <c r="JB40" t="s">
        <v>337</v>
      </c>
      <c r="JC40" t="s">
        <v>337</v>
      </c>
      <c r="JD40" t="s">
        <v>337</v>
      </c>
      <c r="JE40" t="s">
        <v>337</v>
      </c>
      <c r="JF40" t="s">
        <v>336</v>
      </c>
      <c r="JG40" t="s">
        <v>336</v>
      </c>
      <c r="JH40" t="s">
        <v>336</v>
      </c>
      <c r="JI40" t="s">
        <v>336</v>
      </c>
      <c r="JJ40" t="s">
        <v>336</v>
      </c>
      <c r="JK40" t="s">
        <v>336</v>
      </c>
      <c r="JL40" t="s">
        <v>336</v>
      </c>
      <c r="JM40" t="s">
        <v>336</v>
      </c>
      <c r="JO40">
        <v>525</v>
      </c>
      <c r="JP40">
        <v>105</v>
      </c>
      <c r="JQ40">
        <v>92</v>
      </c>
      <c r="JR40">
        <v>0</v>
      </c>
      <c r="JS40">
        <v>95</v>
      </c>
      <c r="JT40" t="s">
        <v>337</v>
      </c>
      <c r="JX40" t="s">
        <v>336</v>
      </c>
      <c r="JY40" t="s">
        <v>336</v>
      </c>
      <c r="JZ40" t="s">
        <v>336</v>
      </c>
      <c r="KA40" t="s">
        <v>336</v>
      </c>
      <c r="KB40" t="s">
        <v>336</v>
      </c>
      <c r="KC40" t="s">
        <v>336</v>
      </c>
      <c r="KD40" t="s">
        <v>336</v>
      </c>
      <c r="KE40" t="s">
        <v>336</v>
      </c>
      <c r="KF40" t="s">
        <v>336</v>
      </c>
      <c r="KG40" t="s">
        <v>336</v>
      </c>
      <c r="KH40" t="s">
        <v>336</v>
      </c>
      <c r="KI40" t="s">
        <v>336</v>
      </c>
      <c r="KJ40" t="s">
        <v>336</v>
      </c>
      <c r="KK40" t="s">
        <v>336</v>
      </c>
      <c r="KS40" t="s">
        <v>337</v>
      </c>
      <c r="KT40" t="s">
        <v>337</v>
      </c>
      <c r="KU40" t="s">
        <v>337</v>
      </c>
      <c r="KV40" t="s">
        <v>337</v>
      </c>
      <c r="KW40" t="s">
        <v>337</v>
      </c>
      <c r="KX40" t="s">
        <v>337</v>
      </c>
      <c r="KY40" t="s">
        <v>335</v>
      </c>
      <c r="KZ40" t="s">
        <v>334</v>
      </c>
      <c r="LA40" t="s">
        <v>334</v>
      </c>
      <c r="LB40" t="s">
        <v>335</v>
      </c>
      <c r="LC40" t="s">
        <v>334</v>
      </c>
      <c r="LD40" t="s">
        <v>335</v>
      </c>
      <c r="LE40" t="s">
        <v>335</v>
      </c>
      <c r="LF40" t="s">
        <v>334</v>
      </c>
      <c r="LG40" t="s">
        <v>334</v>
      </c>
      <c r="LH40" t="s">
        <v>335</v>
      </c>
      <c r="LI40" t="s">
        <v>334</v>
      </c>
      <c r="LJ40" t="s">
        <v>335</v>
      </c>
      <c r="LK40" t="s">
        <v>359</v>
      </c>
      <c r="LL40" t="s">
        <v>336</v>
      </c>
      <c r="LM40">
        <v>4</v>
      </c>
      <c r="LN40" t="s">
        <v>342</v>
      </c>
    </row>
    <row r="41" spans="1:326" x14ac:dyDescent="0.3">
      <c r="A41">
        <v>40</v>
      </c>
      <c r="B41" t="s">
        <v>326</v>
      </c>
      <c r="C41" t="s">
        <v>327</v>
      </c>
      <c r="D41" s="1">
        <v>17607</v>
      </c>
      <c r="E41" t="s">
        <v>328</v>
      </c>
      <c r="G41">
        <v>79</v>
      </c>
      <c r="I41" s="1">
        <v>45223</v>
      </c>
      <c r="J41" s="1">
        <v>45232</v>
      </c>
      <c r="K41">
        <v>9</v>
      </c>
      <c r="L41" t="s">
        <v>329</v>
      </c>
      <c r="M41" t="s">
        <v>337</v>
      </c>
      <c r="N41" t="s">
        <v>361</v>
      </c>
      <c r="O41" t="s">
        <v>387</v>
      </c>
      <c r="P41" t="s">
        <v>363</v>
      </c>
      <c r="Q41" t="s">
        <v>334</v>
      </c>
      <c r="R41" t="s">
        <v>335</v>
      </c>
      <c r="S41" t="s">
        <v>335</v>
      </c>
      <c r="T41" t="s">
        <v>335</v>
      </c>
      <c r="U41" t="s">
        <v>335</v>
      </c>
      <c r="V41" t="s">
        <v>335</v>
      </c>
      <c r="W41" t="s">
        <v>335</v>
      </c>
      <c r="X41" t="s">
        <v>335</v>
      </c>
      <c r="Y41" t="s">
        <v>335</v>
      </c>
      <c r="Z41" t="s">
        <v>335</v>
      </c>
      <c r="AA41" t="s">
        <v>335</v>
      </c>
      <c r="AB41" t="s">
        <v>335</v>
      </c>
      <c r="AC41" t="s">
        <v>335</v>
      </c>
      <c r="AD41" t="s">
        <v>335</v>
      </c>
      <c r="AE41" t="s">
        <v>335</v>
      </c>
      <c r="AF41" t="s">
        <v>335</v>
      </c>
      <c r="AG41" t="s">
        <v>335</v>
      </c>
      <c r="AH41" t="s">
        <v>336</v>
      </c>
      <c r="AI41" t="s">
        <v>335</v>
      </c>
      <c r="AJ41" t="s">
        <v>335</v>
      </c>
      <c r="AK41" t="s">
        <v>335</v>
      </c>
      <c r="AL41" t="s">
        <v>335</v>
      </c>
      <c r="AM41" t="s">
        <v>335</v>
      </c>
      <c r="AN41" t="s">
        <v>335</v>
      </c>
      <c r="AO41" t="s">
        <v>335</v>
      </c>
      <c r="AP41" t="s">
        <v>335</v>
      </c>
      <c r="AQ41" t="s">
        <v>334</v>
      </c>
      <c r="AR41" t="s">
        <v>335</v>
      </c>
      <c r="AS41" t="s">
        <v>335</v>
      </c>
      <c r="AT41" t="s">
        <v>335</v>
      </c>
      <c r="AU41" t="s">
        <v>335</v>
      </c>
      <c r="AV41" t="s">
        <v>335</v>
      </c>
      <c r="BA41">
        <v>5000</v>
      </c>
      <c r="BB41">
        <v>2800</v>
      </c>
      <c r="BC41" t="s">
        <v>334</v>
      </c>
      <c r="BD41" t="s">
        <v>335</v>
      </c>
      <c r="BE41" t="s">
        <v>335</v>
      </c>
      <c r="BF41" t="s">
        <v>335</v>
      </c>
      <c r="BG41" t="s">
        <v>335</v>
      </c>
      <c r="BH41" t="s">
        <v>335</v>
      </c>
      <c r="BI41" t="s">
        <v>335</v>
      </c>
      <c r="BJ41" t="s">
        <v>335</v>
      </c>
      <c r="BK41" t="s">
        <v>335</v>
      </c>
      <c r="BL41" t="s">
        <v>335</v>
      </c>
      <c r="BM41" t="s">
        <v>335</v>
      </c>
      <c r="BN41" t="s">
        <v>335</v>
      </c>
      <c r="BO41" t="s">
        <v>335</v>
      </c>
      <c r="BP41" t="s">
        <v>335</v>
      </c>
      <c r="BQ41" t="s">
        <v>335</v>
      </c>
      <c r="BR41" t="s">
        <v>335</v>
      </c>
      <c r="BS41" t="s">
        <v>335</v>
      </c>
      <c r="BT41" t="s">
        <v>335</v>
      </c>
      <c r="BU41" t="s">
        <v>335</v>
      </c>
      <c r="BV41" t="s">
        <v>335</v>
      </c>
      <c r="BW41" t="s">
        <v>335</v>
      </c>
      <c r="BX41" t="s">
        <v>335</v>
      </c>
      <c r="BY41" t="s">
        <v>335</v>
      </c>
      <c r="BZ41" t="s">
        <v>335</v>
      </c>
      <c r="CA41" t="s">
        <v>335</v>
      </c>
      <c r="CB41" t="s">
        <v>335</v>
      </c>
      <c r="CC41" t="s">
        <v>335</v>
      </c>
      <c r="CD41" t="s">
        <v>335</v>
      </c>
      <c r="CE41" t="s">
        <v>335</v>
      </c>
      <c r="CF41" t="s">
        <v>335</v>
      </c>
      <c r="CG41" t="s">
        <v>335</v>
      </c>
      <c r="CH41" t="s">
        <v>335</v>
      </c>
      <c r="CI41" t="s">
        <v>335</v>
      </c>
      <c r="CJ41" t="s">
        <v>335</v>
      </c>
      <c r="CK41" t="s">
        <v>335</v>
      </c>
      <c r="CL41" t="s">
        <v>335</v>
      </c>
      <c r="CM41" t="s">
        <v>335</v>
      </c>
      <c r="CN41" t="s">
        <v>335</v>
      </c>
      <c r="CO41" t="s">
        <v>335</v>
      </c>
      <c r="CP41" t="s">
        <v>335</v>
      </c>
      <c r="CQ41" t="s">
        <v>335</v>
      </c>
      <c r="CR41" t="s">
        <v>335</v>
      </c>
      <c r="CS41" t="s">
        <v>335</v>
      </c>
      <c r="CT41" t="s">
        <v>336</v>
      </c>
      <c r="CU41" t="s">
        <v>336</v>
      </c>
      <c r="CW41" t="s">
        <v>336</v>
      </c>
      <c r="CX41" t="s">
        <v>336</v>
      </c>
      <c r="CZ41" t="s">
        <v>336</v>
      </c>
      <c r="DA41" t="s">
        <v>336</v>
      </c>
      <c r="DC41" t="s">
        <v>336</v>
      </c>
      <c r="DD41" t="s">
        <v>336</v>
      </c>
      <c r="DF41" t="s">
        <v>336</v>
      </c>
      <c r="DG41" t="s">
        <v>336</v>
      </c>
      <c r="DI41" t="s">
        <v>336</v>
      </c>
      <c r="DJ41" t="s">
        <v>336</v>
      </c>
      <c r="DL41" t="s">
        <v>335</v>
      </c>
      <c r="DM41" t="s">
        <v>335</v>
      </c>
      <c r="DN41" t="s">
        <v>335</v>
      </c>
      <c r="DO41" t="s">
        <v>335</v>
      </c>
      <c r="DP41" t="s">
        <v>335</v>
      </c>
      <c r="DQ41" t="s">
        <v>335</v>
      </c>
      <c r="DR41" t="s">
        <v>335</v>
      </c>
      <c r="DS41" t="s">
        <v>335</v>
      </c>
      <c r="DT41" t="s">
        <v>335</v>
      </c>
      <c r="DU41" t="s">
        <v>335</v>
      </c>
      <c r="DV41" t="s">
        <v>335</v>
      </c>
      <c r="DW41" t="s">
        <v>335</v>
      </c>
      <c r="DX41" t="s">
        <v>335</v>
      </c>
      <c r="DY41" t="s">
        <v>335</v>
      </c>
      <c r="DZ41" t="s">
        <v>335</v>
      </c>
      <c r="EA41" t="s">
        <v>335</v>
      </c>
      <c r="EB41" t="s">
        <v>335</v>
      </c>
      <c r="EC41" t="s">
        <v>335</v>
      </c>
      <c r="ED41" t="s">
        <v>335</v>
      </c>
      <c r="EE41" t="s">
        <v>335</v>
      </c>
      <c r="EF41" t="s">
        <v>335</v>
      </c>
      <c r="EG41" t="s">
        <v>335</v>
      </c>
      <c r="EH41" t="s">
        <v>335</v>
      </c>
      <c r="EI41" t="s">
        <v>335</v>
      </c>
      <c r="EJ41" t="s">
        <v>335</v>
      </c>
      <c r="EK41" t="s">
        <v>335</v>
      </c>
      <c r="EL41" t="s">
        <v>335</v>
      </c>
      <c r="EM41" t="s">
        <v>335</v>
      </c>
      <c r="EN41" t="s">
        <v>335</v>
      </c>
      <c r="EO41" t="s">
        <v>335</v>
      </c>
      <c r="EP41" t="s">
        <v>335</v>
      </c>
      <c r="EQ41" t="s">
        <v>335</v>
      </c>
      <c r="ER41" t="s">
        <v>335</v>
      </c>
      <c r="ES41" t="s">
        <v>335</v>
      </c>
      <c r="ET41" t="s">
        <v>335</v>
      </c>
      <c r="EU41" t="s">
        <v>335</v>
      </c>
      <c r="EV41" t="s">
        <v>335</v>
      </c>
      <c r="EW41" t="s">
        <v>335</v>
      </c>
      <c r="EX41" t="s">
        <v>335</v>
      </c>
      <c r="EY41" t="s">
        <v>335</v>
      </c>
      <c r="EZ41" t="s">
        <v>335</v>
      </c>
      <c r="FA41" t="s">
        <v>335</v>
      </c>
      <c r="FB41" t="s">
        <v>336</v>
      </c>
      <c r="FE41" t="s">
        <v>336</v>
      </c>
      <c r="FF41" t="s">
        <v>336</v>
      </c>
      <c r="FG41" t="s">
        <v>364</v>
      </c>
      <c r="FH41" s="15">
        <v>45232</v>
      </c>
      <c r="FI41" t="s">
        <v>334</v>
      </c>
      <c r="FJ41" t="s">
        <v>334</v>
      </c>
      <c r="FK41" t="s">
        <v>335</v>
      </c>
      <c r="FL41" t="s">
        <v>336</v>
      </c>
      <c r="FM41" t="s">
        <v>344</v>
      </c>
      <c r="FN41">
        <v>134</v>
      </c>
      <c r="FO41">
        <v>95</v>
      </c>
      <c r="FP41">
        <v>60</v>
      </c>
      <c r="FS41">
        <v>79</v>
      </c>
      <c r="FV41">
        <v>146</v>
      </c>
      <c r="FW41">
        <v>34</v>
      </c>
      <c r="FX41">
        <v>69</v>
      </c>
      <c r="FY41">
        <v>148</v>
      </c>
      <c r="FZ41">
        <v>50</v>
      </c>
      <c r="GA41">
        <v>85</v>
      </c>
      <c r="GB41">
        <v>67</v>
      </c>
      <c r="GC41">
        <v>48</v>
      </c>
      <c r="GD41">
        <v>5579</v>
      </c>
      <c r="GE41">
        <v>130</v>
      </c>
      <c r="GF41">
        <v>1720</v>
      </c>
      <c r="GG41">
        <v>152</v>
      </c>
      <c r="GH41">
        <v>56</v>
      </c>
      <c r="GJ41">
        <v>25</v>
      </c>
      <c r="GK41">
        <v>18</v>
      </c>
      <c r="GL41">
        <v>141</v>
      </c>
      <c r="GM41">
        <v>46</v>
      </c>
      <c r="GN41" t="s">
        <v>335</v>
      </c>
      <c r="GO41" t="s">
        <v>335</v>
      </c>
      <c r="GP41" t="s">
        <v>335</v>
      </c>
      <c r="GQ41" t="s">
        <v>335</v>
      </c>
      <c r="GR41" t="s">
        <v>335</v>
      </c>
      <c r="GS41" t="s">
        <v>335</v>
      </c>
      <c r="GT41" t="s">
        <v>335</v>
      </c>
      <c r="GU41" t="s">
        <v>335</v>
      </c>
      <c r="GV41" t="s">
        <v>335</v>
      </c>
      <c r="GW41" t="s">
        <v>335</v>
      </c>
      <c r="GX41" t="s">
        <v>335</v>
      </c>
      <c r="GY41" t="s">
        <v>335</v>
      </c>
      <c r="GZ41" t="s">
        <v>335</v>
      </c>
      <c r="HA41" t="s">
        <v>335</v>
      </c>
      <c r="HB41" t="s">
        <v>335</v>
      </c>
      <c r="HC41" t="s">
        <v>335</v>
      </c>
      <c r="HD41" t="s">
        <v>335</v>
      </c>
      <c r="HE41" t="s">
        <v>335</v>
      </c>
      <c r="HF41" t="s">
        <v>335</v>
      </c>
      <c r="HG41" t="s">
        <v>335</v>
      </c>
      <c r="HH41" t="s">
        <v>335</v>
      </c>
      <c r="HI41" t="s">
        <v>335</v>
      </c>
      <c r="HJ41" t="s">
        <v>334</v>
      </c>
      <c r="HK41" t="s">
        <v>432</v>
      </c>
      <c r="HL41" t="s">
        <v>335</v>
      </c>
      <c r="HM41" t="s">
        <v>334</v>
      </c>
      <c r="HN41" t="s">
        <v>335</v>
      </c>
      <c r="HO41" t="s">
        <v>335</v>
      </c>
      <c r="HP41" t="s">
        <v>335</v>
      </c>
      <c r="HQ41" t="s">
        <v>335</v>
      </c>
      <c r="HR41" t="s">
        <v>335</v>
      </c>
      <c r="HS41" t="s">
        <v>335</v>
      </c>
      <c r="HT41" t="s">
        <v>335</v>
      </c>
      <c r="HU41" t="s">
        <v>334</v>
      </c>
      <c r="HV41" t="s">
        <v>335</v>
      </c>
      <c r="HW41" t="s">
        <v>335</v>
      </c>
      <c r="HX41" t="s">
        <v>335</v>
      </c>
      <c r="HY41" t="s">
        <v>337</v>
      </c>
      <c r="HZ41" t="s">
        <v>337</v>
      </c>
      <c r="IA41">
        <v>39</v>
      </c>
      <c r="IC41">
        <v>17</v>
      </c>
      <c r="ID41" t="s">
        <v>345</v>
      </c>
      <c r="IE41">
        <v>43</v>
      </c>
      <c r="IF41" t="s">
        <v>346</v>
      </c>
      <c r="IG41">
        <v>1255</v>
      </c>
      <c r="IH41">
        <v>716</v>
      </c>
      <c r="II41">
        <v>12</v>
      </c>
      <c r="IJ41">
        <v>937</v>
      </c>
      <c r="IK41">
        <v>1238</v>
      </c>
      <c r="IL41">
        <v>87</v>
      </c>
      <c r="IM41">
        <v>90</v>
      </c>
      <c r="IN41">
        <v>361</v>
      </c>
      <c r="IO41">
        <v>437</v>
      </c>
      <c r="IP41">
        <v>104</v>
      </c>
      <c r="IQ41" t="s">
        <v>337</v>
      </c>
      <c r="IR41" t="s">
        <v>330</v>
      </c>
      <c r="IS41" t="s">
        <v>337</v>
      </c>
      <c r="IT41" t="s">
        <v>330</v>
      </c>
      <c r="IU41" t="s">
        <v>330</v>
      </c>
      <c r="IV41" t="s">
        <v>337</v>
      </c>
      <c r="IW41" t="s">
        <v>337</v>
      </c>
      <c r="IX41" t="s">
        <v>337</v>
      </c>
      <c r="IY41" t="s">
        <v>337</v>
      </c>
      <c r="JB41" t="s">
        <v>336</v>
      </c>
      <c r="JC41" t="s">
        <v>336</v>
      </c>
      <c r="JD41" t="s">
        <v>336</v>
      </c>
      <c r="JE41" t="s">
        <v>336</v>
      </c>
      <c r="JF41" t="s">
        <v>336</v>
      </c>
      <c r="JG41" t="s">
        <v>336</v>
      </c>
      <c r="JH41" t="s">
        <v>336</v>
      </c>
      <c r="JI41" t="s">
        <v>336</v>
      </c>
      <c r="JJ41" t="s">
        <v>336</v>
      </c>
      <c r="JK41" t="s">
        <v>336</v>
      </c>
      <c r="JL41" t="s">
        <v>336</v>
      </c>
      <c r="JM41" t="s">
        <v>336</v>
      </c>
      <c r="JN41">
        <v>7</v>
      </c>
      <c r="JO41">
        <v>373</v>
      </c>
      <c r="JQ41">
        <v>106</v>
      </c>
      <c r="JR41">
        <v>1</v>
      </c>
      <c r="JS41">
        <v>95</v>
      </c>
      <c r="JT41" t="s">
        <v>337</v>
      </c>
      <c r="JX41" t="s">
        <v>371</v>
      </c>
      <c r="JY41" t="s">
        <v>348</v>
      </c>
      <c r="JZ41" t="s">
        <v>374</v>
      </c>
      <c r="KA41" t="s">
        <v>350</v>
      </c>
      <c r="KB41" t="s">
        <v>375</v>
      </c>
      <c r="KC41" t="s">
        <v>347</v>
      </c>
      <c r="KD41" t="s">
        <v>352</v>
      </c>
      <c r="KE41" t="s">
        <v>353</v>
      </c>
      <c r="KF41" t="s">
        <v>371</v>
      </c>
      <c r="KG41" t="s">
        <v>355</v>
      </c>
      <c r="KH41" t="s">
        <v>370</v>
      </c>
      <c r="KI41" t="s">
        <v>350</v>
      </c>
      <c r="KJ41" t="s">
        <v>371</v>
      </c>
      <c r="KK41" t="s">
        <v>358</v>
      </c>
      <c r="KL41">
        <v>1</v>
      </c>
      <c r="KM41">
        <v>1</v>
      </c>
      <c r="KN41">
        <v>1</v>
      </c>
      <c r="KO41">
        <v>1</v>
      </c>
      <c r="KP41">
        <v>86</v>
      </c>
      <c r="KQ41">
        <v>86</v>
      </c>
      <c r="KR41">
        <v>8</v>
      </c>
      <c r="KS41" t="s">
        <v>336</v>
      </c>
      <c r="KT41" t="s">
        <v>337</v>
      </c>
      <c r="KU41" t="s">
        <v>337</v>
      </c>
      <c r="KV41" t="s">
        <v>337</v>
      </c>
      <c r="KW41" t="s">
        <v>337</v>
      </c>
      <c r="KX41" t="s">
        <v>337</v>
      </c>
      <c r="KY41" t="s">
        <v>335</v>
      </c>
      <c r="KZ41" t="s">
        <v>334</v>
      </c>
      <c r="LA41" t="s">
        <v>335</v>
      </c>
      <c r="LB41" t="s">
        <v>334</v>
      </c>
      <c r="LC41" t="s">
        <v>334</v>
      </c>
      <c r="LD41" t="s">
        <v>335</v>
      </c>
      <c r="LE41" t="s">
        <v>335</v>
      </c>
      <c r="LF41" t="s">
        <v>334</v>
      </c>
      <c r="LG41" t="s">
        <v>334</v>
      </c>
      <c r="LH41" t="s">
        <v>335</v>
      </c>
      <c r="LI41" t="s">
        <v>335</v>
      </c>
      <c r="LJ41" t="s">
        <v>334</v>
      </c>
      <c r="LK41" t="s">
        <v>359</v>
      </c>
      <c r="LL41" t="s">
        <v>336</v>
      </c>
      <c r="LM41">
        <v>4</v>
      </c>
      <c r="LN41" t="s">
        <v>364</v>
      </c>
    </row>
    <row r="42" spans="1:326" x14ac:dyDescent="0.3">
      <c r="A42">
        <v>41</v>
      </c>
      <c r="B42" t="s">
        <v>326</v>
      </c>
      <c r="C42" t="s">
        <v>327</v>
      </c>
      <c r="D42" s="1">
        <v>24198</v>
      </c>
      <c r="E42" t="s">
        <v>328</v>
      </c>
      <c r="F42">
        <v>179</v>
      </c>
      <c r="G42">
        <v>64</v>
      </c>
      <c r="H42">
        <v>1997440779001904</v>
      </c>
      <c r="I42" s="1">
        <v>45210</v>
      </c>
      <c r="J42" s="1">
        <v>45233</v>
      </c>
      <c r="K42">
        <v>23</v>
      </c>
      <c r="L42" t="s">
        <v>329</v>
      </c>
      <c r="M42" t="s">
        <v>337</v>
      </c>
      <c r="N42" t="s">
        <v>361</v>
      </c>
      <c r="O42" t="s">
        <v>332</v>
      </c>
      <c r="P42" t="s">
        <v>363</v>
      </c>
      <c r="Q42" t="s">
        <v>335</v>
      </c>
      <c r="R42" t="s">
        <v>335</v>
      </c>
      <c r="S42" t="s">
        <v>334</v>
      </c>
      <c r="T42" t="s">
        <v>335</v>
      </c>
      <c r="U42" t="s">
        <v>334</v>
      </c>
      <c r="V42" t="s">
        <v>335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335</v>
      </c>
      <c r="AD42" t="s">
        <v>335</v>
      </c>
      <c r="AE42" t="s">
        <v>335</v>
      </c>
      <c r="AF42" t="s">
        <v>334</v>
      </c>
      <c r="AG42" t="s">
        <v>335</v>
      </c>
      <c r="AH42" t="s">
        <v>336</v>
      </c>
      <c r="AI42" t="s">
        <v>335</v>
      </c>
      <c r="AJ42" t="s">
        <v>335</v>
      </c>
      <c r="AK42" t="s">
        <v>335</v>
      </c>
      <c r="AL42" t="s">
        <v>335</v>
      </c>
      <c r="AM42" t="s">
        <v>335</v>
      </c>
      <c r="AN42" t="s">
        <v>335</v>
      </c>
      <c r="AO42" t="s">
        <v>334</v>
      </c>
      <c r="AP42" t="s">
        <v>335</v>
      </c>
      <c r="AQ42" t="s">
        <v>335</v>
      </c>
      <c r="AR42" t="s">
        <v>335</v>
      </c>
      <c r="AS42" t="s">
        <v>335</v>
      </c>
      <c r="AT42" t="s">
        <v>335</v>
      </c>
      <c r="AU42" t="s">
        <v>335</v>
      </c>
      <c r="AV42" t="s">
        <v>335</v>
      </c>
      <c r="AW42">
        <v>31</v>
      </c>
      <c r="BB42">
        <v>829</v>
      </c>
      <c r="BC42" t="s">
        <v>334</v>
      </c>
      <c r="BD42" t="s">
        <v>335</v>
      </c>
      <c r="BE42" t="s">
        <v>335</v>
      </c>
      <c r="BF42" t="s">
        <v>335</v>
      </c>
      <c r="BG42" t="s">
        <v>335</v>
      </c>
      <c r="BH42" t="s">
        <v>335</v>
      </c>
      <c r="BI42" t="s">
        <v>335</v>
      </c>
      <c r="BJ42" t="s">
        <v>335</v>
      </c>
      <c r="BK42" t="s">
        <v>335</v>
      </c>
      <c r="BL42" t="s">
        <v>335</v>
      </c>
      <c r="BM42" t="s">
        <v>335</v>
      </c>
      <c r="BN42" t="s">
        <v>335</v>
      </c>
      <c r="BO42" t="s">
        <v>335</v>
      </c>
      <c r="BP42" t="s">
        <v>335</v>
      </c>
      <c r="BQ42" t="s">
        <v>334</v>
      </c>
      <c r="BR42" t="s">
        <v>335</v>
      </c>
      <c r="BS42" t="s">
        <v>334</v>
      </c>
      <c r="BT42" t="s">
        <v>334</v>
      </c>
      <c r="BU42" t="s">
        <v>335</v>
      </c>
      <c r="BV42" t="s">
        <v>335</v>
      </c>
      <c r="BW42" t="s">
        <v>335</v>
      </c>
      <c r="BX42" t="s">
        <v>334</v>
      </c>
      <c r="BY42" t="s">
        <v>335</v>
      </c>
      <c r="BZ42" t="s">
        <v>334</v>
      </c>
      <c r="CA42" t="s">
        <v>335</v>
      </c>
      <c r="CB42" t="s">
        <v>334</v>
      </c>
      <c r="CC42" t="s">
        <v>335</v>
      </c>
      <c r="CD42" t="s">
        <v>335</v>
      </c>
      <c r="CE42" t="s">
        <v>335</v>
      </c>
      <c r="CF42" t="s">
        <v>335</v>
      </c>
      <c r="CG42" t="s">
        <v>335</v>
      </c>
      <c r="CH42" t="s">
        <v>335</v>
      </c>
      <c r="CI42" t="s">
        <v>335</v>
      </c>
      <c r="CJ42" t="s">
        <v>335</v>
      </c>
      <c r="CK42" t="s">
        <v>335</v>
      </c>
      <c r="CL42" t="s">
        <v>335</v>
      </c>
      <c r="CM42" t="s">
        <v>335</v>
      </c>
      <c r="CN42" t="s">
        <v>335</v>
      </c>
      <c r="CO42" t="s">
        <v>335</v>
      </c>
      <c r="CP42" t="s">
        <v>335</v>
      </c>
      <c r="CQ42" t="s">
        <v>335</v>
      </c>
      <c r="CR42" t="s">
        <v>335</v>
      </c>
      <c r="CS42" t="s">
        <v>335</v>
      </c>
      <c r="CT42" t="s">
        <v>337</v>
      </c>
      <c r="CU42" t="s">
        <v>336</v>
      </c>
      <c r="CW42" t="s">
        <v>330</v>
      </c>
      <c r="CX42" t="s">
        <v>338</v>
      </c>
      <c r="CY42">
        <v>40</v>
      </c>
      <c r="CZ42" t="s">
        <v>330</v>
      </c>
      <c r="DA42" t="s">
        <v>339</v>
      </c>
      <c r="DC42" t="s">
        <v>337</v>
      </c>
      <c r="DD42" t="s">
        <v>336</v>
      </c>
      <c r="DF42" t="s">
        <v>330</v>
      </c>
      <c r="DG42" t="s">
        <v>340</v>
      </c>
      <c r="DH42">
        <v>50</v>
      </c>
      <c r="DI42" t="s">
        <v>330</v>
      </c>
      <c r="DJ42" t="s">
        <v>433</v>
      </c>
      <c r="DK42">
        <v>10</v>
      </c>
      <c r="DL42" t="s">
        <v>335</v>
      </c>
      <c r="DM42" t="s">
        <v>334</v>
      </c>
      <c r="DN42" t="s">
        <v>334</v>
      </c>
      <c r="DO42" t="s">
        <v>335</v>
      </c>
      <c r="DP42" t="s">
        <v>334</v>
      </c>
      <c r="DQ42" t="s">
        <v>335</v>
      </c>
      <c r="DR42" t="s">
        <v>335</v>
      </c>
      <c r="DS42" t="s">
        <v>334</v>
      </c>
      <c r="DT42" t="s">
        <v>334</v>
      </c>
      <c r="DU42" t="s">
        <v>335</v>
      </c>
      <c r="DV42" t="s">
        <v>334</v>
      </c>
      <c r="DW42" t="s">
        <v>335</v>
      </c>
      <c r="DX42" t="s">
        <v>334</v>
      </c>
      <c r="DY42" t="s">
        <v>335</v>
      </c>
      <c r="DZ42" t="s">
        <v>334</v>
      </c>
      <c r="EA42" t="s">
        <v>335</v>
      </c>
      <c r="EB42" t="s">
        <v>334</v>
      </c>
      <c r="EC42" t="s">
        <v>335</v>
      </c>
      <c r="ED42" t="s">
        <v>334</v>
      </c>
      <c r="EE42" t="s">
        <v>335</v>
      </c>
      <c r="EF42" t="s">
        <v>335</v>
      </c>
      <c r="EG42" t="s">
        <v>334</v>
      </c>
      <c r="EH42" t="s">
        <v>334</v>
      </c>
      <c r="EI42" t="s">
        <v>335</v>
      </c>
      <c r="EJ42" t="s">
        <v>334</v>
      </c>
      <c r="EK42" t="s">
        <v>335</v>
      </c>
      <c r="EL42" t="s">
        <v>334</v>
      </c>
      <c r="EM42" t="s">
        <v>335</v>
      </c>
      <c r="EN42" t="s">
        <v>334</v>
      </c>
      <c r="EO42" t="s">
        <v>335</v>
      </c>
      <c r="EP42" t="s">
        <v>334</v>
      </c>
      <c r="EQ42" t="s">
        <v>335</v>
      </c>
      <c r="ER42" t="s">
        <v>334</v>
      </c>
      <c r="ES42" t="s">
        <v>335</v>
      </c>
      <c r="ET42" t="s">
        <v>334</v>
      </c>
      <c r="EU42" t="s">
        <v>335</v>
      </c>
      <c r="EV42" t="s">
        <v>334</v>
      </c>
      <c r="EW42" t="s">
        <v>335</v>
      </c>
      <c r="EX42" t="s">
        <v>334</v>
      </c>
      <c r="EY42" t="s">
        <v>335</v>
      </c>
      <c r="EZ42" t="s">
        <v>334</v>
      </c>
      <c r="FA42" t="s">
        <v>335</v>
      </c>
      <c r="FB42" t="s">
        <v>410</v>
      </c>
      <c r="FC42">
        <v>10</v>
      </c>
      <c r="FE42" t="s">
        <v>336</v>
      </c>
      <c r="FF42" t="s">
        <v>336</v>
      </c>
      <c r="FG42" t="s">
        <v>364</v>
      </c>
      <c r="FH42" s="15">
        <v>45233</v>
      </c>
      <c r="FI42" t="s">
        <v>334</v>
      </c>
      <c r="FJ42" t="s">
        <v>335</v>
      </c>
      <c r="FK42" t="s">
        <v>335</v>
      </c>
      <c r="FL42" t="s">
        <v>336</v>
      </c>
      <c r="FM42" t="s">
        <v>344</v>
      </c>
      <c r="FN42">
        <v>90</v>
      </c>
      <c r="FO42">
        <v>100</v>
      </c>
      <c r="FP42">
        <v>65</v>
      </c>
      <c r="FR42">
        <v>829</v>
      </c>
      <c r="FS42">
        <v>64</v>
      </c>
      <c r="FT42">
        <v>1997440779001904</v>
      </c>
      <c r="FV42">
        <v>107</v>
      </c>
      <c r="FW42">
        <v>43</v>
      </c>
      <c r="FX42">
        <v>80</v>
      </c>
      <c r="FY42">
        <v>194</v>
      </c>
      <c r="FZ42">
        <v>40</v>
      </c>
      <c r="GA42">
        <v>124</v>
      </c>
      <c r="GB42">
        <v>151</v>
      </c>
      <c r="GC42">
        <v>52</v>
      </c>
      <c r="GD42">
        <v>5311</v>
      </c>
      <c r="GE42">
        <v>82</v>
      </c>
      <c r="GF42">
        <v>4705</v>
      </c>
      <c r="GG42">
        <v>176</v>
      </c>
      <c r="GH42">
        <v>54</v>
      </c>
      <c r="GJ42">
        <v>30</v>
      </c>
      <c r="GK42">
        <v>37</v>
      </c>
      <c r="GL42">
        <v>136</v>
      </c>
      <c r="GM42">
        <v>43</v>
      </c>
      <c r="GN42" t="s">
        <v>335</v>
      </c>
      <c r="GO42" t="s">
        <v>335</v>
      </c>
      <c r="GP42" t="s">
        <v>335</v>
      </c>
      <c r="GQ42" t="s">
        <v>335</v>
      </c>
      <c r="GR42" t="s">
        <v>335</v>
      </c>
      <c r="GS42" t="s">
        <v>335</v>
      </c>
      <c r="GT42" t="s">
        <v>335</v>
      </c>
      <c r="GU42" t="s">
        <v>335</v>
      </c>
      <c r="GV42" t="s">
        <v>335</v>
      </c>
      <c r="GW42" t="s">
        <v>335</v>
      </c>
      <c r="GX42" t="s">
        <v>335</v>
      </c>
      <c r="GY42" t="s">
        <v>335</v>
      </c>
      <c r="GZ42" t="s">
        <v>335</v>
      </c>
      <c r="HA42" t="s">
        <v>335</v>
      </c>
      <c r="HB42" t="s">
        <v>335</v>
      </c>
      <c r="HC42" t="s">
        <v>335</v>
      </c>
      <c r="HD42" t="s">
        <v>335</v>
      </c>
      <c r="HE42" t="s">
        <v>335</v>
      </c>
      <c r="HF42" t="s">
        <v>335</v>
      </c>
      <c r="HG42" t="s">
        <v>335</v>
      </c>
      <c r="HH42" t="s">
        <v>335</v>
      </c>
      <c r="HI42" t="s">
        <v>335</v>
      </c>
      <c r="HJ42" t="s">
        <v>334</v>
      </c>
      <c r="HK42" t="s">
        <v>434</v>
      </c>
      <c r="HL42" t="s">
        <v>335</v>
      </c>
      <c r="HM42" t="s">
        <v>335</v>
      </c>
      <c r="HN42" t="s">
        <v>335</v>
      </c>
      <c r="HO42" t="s">
        <v>335</v>
      </c>
      <c r="HP42" t="s">
        <v>335</v>
      </c>
      <c r="HQ42" t="s">
        <v>335</v>
      </c>
      <c r="HR42" t="s">
        <v>335</v>
      </c>
      <c r="HS42" t="s">
        <v>335</v>
      </c>
      <c r="HT42" t="s">
        <v>335</v>
      </c>
      <c r="HU42" t="s">
        <v>334</v>
      </c>
      <c r="HV42" t="s">
        <v>335</v>
      </c>
      <c r="HW42" t="s">
        <v>335</v>
      </c>
      <c r="HX42" t="s">
        <v>335</v>
      </c>
      <c r="HY42" t="s">
        <v>337</v>
      </c>
      <c r="HZ42" t="s">
        <v>337</v>
      </c>
      <c r="IA42">
        <v>31</v>
      </c>
      <c r="ID42" t="s">
        <v>359</v>
      </c>
      <c r="IE42">
        <v>30</v>
      </c>
      <c r="IF42" t="s">
        <v>336</v>
      </c>
      <c r="IQ42" t="s">
        <v>336</v>
      </c>
      <c r="IR42" t="s">
        <v>336</v>
      </c>
      <c r="IS42" t="s">
        <v>336</v>
      </c>
      <c r="IT42" t="s">
        <v>336</v>
      </c>
      <c r="IU42" t="s">
        <v>336</v>
      </c>
      <c r="IV42" t="s">
        <v>336</v>
      </c>
      <c r="IW42" t="s">
        <v>336</v>
      </c>
      <c r="IX42" t="s">
        <v>336</v>
      </c>
      <c r="IY42" t="s">
        <v>336</v>
      </c>
      <c r="JB42" t="s">
        <v>336</v>
      </c>
      <c r="JC42" t="s">
        <v>336</v>
      </c>
      <c r="JD42" t="s">
        <v>336</v>
      </c>
      <c r="JE42" t="s">
        <v>336</v>
      </c>
      <c r="JF42" t="s">
        <v>336</v>
      </c>
      <c r="JG42" t="s">
        <v>336</v>
      </c>
      <c r="JH42" t="s">
        <v>336</v>
      </c>
      <c r="JI42" t="s">
        <v>336</v>
      </c>
      <c r="JJ42" t="s">
        <v>336</v>
      </c>
      <c r="JK42" t="s">
        <v>336</v>
      </c>
      <c r="JL42" t="s">
        <v>336</v>
      </c>
      <c r="JM42" t="s">
        <v>336</v>
      </c>
      <c r="JN42">
        <v>9</v>
      </c>
      <c r="JO42">
        <v>395</v>
      </c>
      <c r="JQ42">
        <v>77</v>
      </c>
      <c r="JR42">
        <v>3</v>
      </c>
      <c r="JS42">
        <v>100</v>
      </c>
      <c r="JT42" t="s">
        <v>337</v>
      </c>
      <c r="JX42" t="s">
        <v>371</v>
      </c>
      <c r="JY42" t="s">
        <v>348</v>
      </c>
      <c r="JZ42" t="s">
        <v>374</v>
      </c>
      <c r="KA42" t="s">
        <v>350</v>
      </c>
      <c r="KB42" t="s">
        <v>351</v>
      </c>
      <c r="KC42" t="s">
        <v>347</v>
      </c>
      <c r="KD42" t="s">
        <v>352</v>
      </c>
      <c r="KE42" t="s">
        <v>353</v>
      </c>
      <c r="KF42" t="s">
        <v>371</v>
      </c>
      <c r="KG42" t="s">
        <v>355</v>
      </c>
      <c r="KH42" t="s">
        <v>374</v>
      </c>
      <c r="KI42" t="s">
        <v>350</v>
      </c>
      <c r="KJ42" t="s">
        <v>371</v>
      </c>
      <c r="KK42" t="s">
        <v>358</v>
      </c>
      <c r="KL42">
        <v>1</v>
      </c>
      <c r="KM42">
        <v>1</v>
      </c>
      <c r="KN42">
        <v>1</v>
      </c>
      <c r="KO42">
        <v>1</v>
      </c>
      <c r="KP42">
        <v>90</v>
      </c>
      <c r="KQ42">
        <v>90</v>
      </c>
      <c r="KR42">
        <v>8</v>
      </c>
      <c r="KS42" t="s">
        <v>336</v>
      </c>
      <c r="KT42" t="s">
        <v>337</v>
      </c>
      <c r="KU42" t="s">
        <v>337</v>
      </c>
      <c r="KV42" t="s">
        <v>337</v>
      </c>
      <c r="KW42" t="s">
        <v>337</v>
      </c>
      <c r="KX42" t="s">
        <v>337</v>
      </c>
      <c r="KY42" t="s">
        <v>334</v>
      </c>
      <c r="KZ42" t="s">
        <v>335</v>
      </c>
      <c r="LA42" t="s">
        <v>335</v>
      </c>
      <c r="LB42" t="s">
        <v>334</v>
      </c>
      <c r="LC42" t="s">
        <v>334</v>
      </c>
      <c r="LD42" t="s">
        <v>335</v>
      </c>
      <c r="LE42" t="s">
        <v>334</v>
      </c>
      <c r="LF42" t="s">
        <v>335</v>
      </c>
      <c r="LG42" t="s">
        <v>334</v>
      </c>
      <c r="LH42" t="s">
        <v>335</v>
      </c>
      <c r="LI42" t="s">
        <v>335</v>
      </c>
      <c r="LJ42" t="s">
        <v>334</v>
      </c>
      <c r="LK42" t="s">
        <v>359</v>
      </c>
      <c r="LL42" t="s">
        <v>336</v>
      </c>
      <c r="LM42">
        <v>4</v>
      </c>
      <c r="LN42" t="s">
        <v>364</v>
      </c>
    </row>
    <row r="43" spans="1:326" x14ac:dyDescent="0.3">
      <c r="A43">
        <v>42</v>
      </c>
      <c r="B43" t="s">
        <v>326</v>
      </c>
      <c r="C43" t="s">
        <v>376</v>
      </c>
      <c r="D43" s="1">
        <v>22107</v>
      </c>
      <c r="E43" t="s">
        <v>328</v>
      </c>
      <c r="F43">
        <v>180</v>
      </c>
      <c r="G43">
        <v>103</v>
      </c>
      <c r="H43">
        <v>3179012345679012</v>
      </c>
      <c r="I43" s="1">
        <v>45201</v>
      </c>
      <c r="J43" s="1">
        <v>45216</v>
      </c>
      <c r="K43">
        <v>15</v>
      </c>
      <c r="L43" t="s">
        <v>329</v>
      </c>
      <c r="M43" t="s">
        <v>337</v>
      </c>
      <c r="N43" t="s">
        <v>435</v>
      </c>
      <c r="O43" t="s">
        <v>387</v>
      </c>
      <c r="P43" t="s">
        <v>363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334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 t="s">
        <v>335</v>
      </c>
      <c r="AG43" t="s">
        <v>335</v>
      </c>
      <c r="AH43" t="s">
        <v>336</v>
      </c>
      <c r="AI43" t="s">
        <v>335</v>
      </c>
      <c r="AJ43" t="s">
        <v>335</v>
      </c>
      <c r="AK43" t="s">
        <v>335</v>
      </c>
      <c r="AL43" t="s">
        <v>335</v>
      </c>
      <c r="AM43" t="s">
        <v>335</v>
      </c>
      <c r="AN43" t="s">
        <v>335</v>
      </c>
      <c r="AO43" t="s">
        <v>335</v>
      </c>
      <c r="AP43" t="s">
        <v>335</v>
      </c>
      <c r="AQ43" t="s">
        <v>335</v>
      </c>
      <c r="AR43" t="s">
        <v>335</v>
      </c>
      <c r="AS43" t="s">
        <v>335</v>
      </c>
      <c r="AT43" t="s">
        <v>334</v>
      </c>
      <c r="AU43" t="s">
        <v>335</v>
      </c>
      <c r="AV43" t="s">
        <v>335</v>
      </c>
      <c r="AW43">
        <v>30</v>
      </c>
      <c r="AX43">
        <v>30</v>
      </c>
      <c r="AZ43">
        <v>125</v>
      </c>
      <c r="BC43" t="s">
        <v>335</v>
      </c>
      <c r="BD43" t="s">
        <v>335</v>
      </c>
      <c r="BE43" t="s">
        <v>335</v>
      </c>
      <c r="BF43" t="s">
        <v>335</v>
      </c>
      <c r="BG43" t="s">
        <v>334</v>
      </c>
      <c r="BH43" t="s">
        <v>335</v>
      </c>
      <c r="BI43" t="s">
        <v>335</v>
      </c>
      <c r="BJ43" t="s">
        <v>335</v>
      </c>
      <c r="BK43" t="s">
        <v>335</v>
      </c>
      <c r="BL43" t="s">
        <v>335</v>
      </c>
      <c r="BM43" t="s">
        <v>335</v>
      </c>
      <c r="BN43" t="s">
        <v>335</v>
      </c>
      <c r="BO43" t="s">
        <v>335</v>
      </c>
      <c r="BP43" t="s">
        <v>335</v>
      </c>
      <c r="BQ43" t="s">
        <v>335</v>
      </c>
      <c r="BR43" t="s">
        <v>335</v>
      </c>
      <c r="BS43" t="s">
        <v>335</v>
      </c>
      <c r="BT43" t="s">
        <v>334</v>
      </c>
      <c r="BU43" t="s">
        <v>334</v>
      </c>
      <c r="BV43" t="s">
        <v>335</v>
      </c>
      <c r="BW43" t="s">
        <v>335</v>
      </c>
      <c r="BX43" t="s">
        <v>334</v>
      </c>
      <c r="BY43" t="s">
        <v>335</v>
      </c>
      <c r="BZ43" t="s">
        <v>335</v>
      </c>
      <c r="CA43" t="s">
        <v>335</v>
      </c>
      <c r="CB43" t="s">
        <v>334</v>
      </c>
      <c r="CC43" t="s">
        <v>334</v>
      </c>
      <c r="CD43" t="s">
        <v>334</v>
      </c>
      <c r="CE43" t="s">
        <v>335</v>
      </c>
      <c r="CF43" t="s">
        <v>334</v>
      </c>
      <c r="CG43" t="s">
        <v>335</v>
      </c>
      <c r="CH43" t="s">
        <v>335</v>
      </c>
      <c r="CI43" t="s">
        <v>335</v>
      </c>
      <c r="CJ43" t="s">
        <v>335</v>
      </c>
      <c r="CK43" t="s">
        <v>335</v>
      </c>
      <c r="CL43" t="s">
        <v>335</v>
      </c>
      <c r="CM43" t="s">
        <v>335</v>
      </c>
      <c r="CN43" t="s">
        <v>335</v>
      </c>
      <c r="CO43" t="s">
        <v>335</v>
      </c>
      <c r="CP43" t="s">
        <v>334</v>
      </c>
      <c r="CQ43" t="s">
        <v>335</v>
      </c>
      <c r="CR43" t="s">
        <v>335</v>
      </c>
      <c r="CS43" t="s">
        <v>335</v>
      </c>
      <c r="CT43" t="s">
        <v>337</v>
      </c>
      <c r="CU43" t="s">
        <v>336</v>
      </c>
      <c r="CW43" t="s">
        <v>337</v>
      </c>
      <c r="CX43" t="s">
        <v>336</v>
      </c>
      <c r="CZ43" t="s">
        <v>330</v>
      </c>
      <c r="DA43" t="s">
        <v>383</v>
      </c>
      <c r="DB43">
        <v>375</v>
      </c>
      <c r="DC43" t="s">
        <v>330</v>
      </c>
      <c r="DD43" t="s">
        <v>416</v>
      </c>
      <c r="DE43">
        <v>100</v>
      </c>
      <c r="DF43" t="s">
        <v>330</v>
      </c>
      <c r="DG43" t="s">
        <v>384</v>
      </c>
      <c r="DH43">
        <v>50</v>
      </c>
      <c r="DI43" t="s">
        <v>330</v>
      </c>
      <c r="DJ43" t="s">
        <v>378</v>
      </c>
      <c r="DK43">
        <v>10</v>
      </c>
      <c r="DL43" t="s">
        <v>335</v>
      </c>
      <c r="DM43" t="s">
        <v>334</v>
      </c>
      <c r="DN43" t="s">
        <v>334</v>
      </c>
      <c r="DO43" t="s">
        <v>335</v>
      </c>
      <c r="DP43" t="s">
        <v>334</v>
      </c>
      <c r="DQ43" t="s">
        <v>335</v>
      </c>
      <c r="DR43" t="s">
        <v>334</v>
      </c>
      <c r="DS43" t="s">
        <v>335</v>
      </c>
      <c r="DT43" t="s">
        <v>334</v>
      </c>
      <c r="DU43" t="s">
        <v>335</v>
      </c>
      <c r="DV43" t="s">
        <v>335</v>
      </c>
      <c r="DW43" t="s">
        <v>334</v>
      </c>
      <c r="DX43" t="s">
        <v>335</v>
      </c>
      <c r="DY43" t="s">
        <v>334</v>
      </c>
      <c r="DZ43" t="s">
        <v>334</v>
      </c>
      <c r="EA43" t="s">
        <v>335</v>
      </c>
      <c r="EB43" t="s">
        <v>335</v>
      </c>
      <c r="EC43" t="s">
        <v>334</v>
      </c>
      <c r="ED43" t="s">
        <v>334</v>
      </c>
      <c r="EE43" t="s">
        <v>335</v>
      </c>
      <c r="EF43" t="s">
        <v>334</v>
      </c>
      <c r="EG43" t="s">
        <v>335</v>
      </c>
      <c r="EH43" t="s">
        <v>334</v>
      </c>
      <c r="EI43" t="s">
        <v>335</v>
      </c>
      <c r="EJ43" t="s">
        <v>334</v>
      </c>
      <c r="EK43" t="s">
        <v>335</v>
      </c>
      <c r="EL43" t="s">
        <v>334</v>
      </c>
      <c r="EM43" t="s">
        <v>335</v>
      </c>
      <c r="EN43" t="s">
        <v>334</v>
      </c>
      <c r="EO43" t="s">
        <v>335</v>
      </c>
      <c r="EP43" t="s">
        <v>334</v>
      </c>
      <c r="EQ43" t="s">
        <v>335</v>
      </c>
      <c r="ER43" t="s">
        <v>334</v>
      </c>
      <c r="ES43" t="s">
        <v>335</v>
      </c>
      <c r="ET43" t="s">
        <v>335</v>
      </c>
      <c r="EU43" t="s">
        <v>334</v>
      </c>
      <c r="EV43" t="s">
        <v>335</v>
      </c>
      <c r="EW43" t="s">
        <v>334</v>
      </c>
      <c r="EX43" t="s">
        <v>334</v>
      </c>
      <c r="EY43" t="s">
        <v>335</v>
      </c>
      <c r="EZ43" t="s">
        <v>334</v>
      </c>
      <c r="FA43" t="s">
        <v>335</v>
      </c>
      <c r="FB43" t="s">
        <v>384</v>
      </c>
      <c r="FC43">
        <v>50</v>
      </c>
      <c r="FE43" t="s">
        <v>336</v>
      </c>
      <c r="FF43" t="s">
        <v>336</v>
      </c>
      <c r="FG43" t="s">
        <v>342</v>
      </c>
      <c r="FH43" s="15">
        <v>45216</v>
      </c>
      <c r="FI43" t="s">
        <v>334</v>
      </c>
      <c r="FJ43" t="s">
        <v>334</v>
      </c>
      <c r="FK43" t="s">
        <v>335</v>
      </c>
      <c r="FL43" t="s">
        <v>343</v>
      </c>
      <c r="FM43" t="s">
        <v>344</v>
      </c>
      <c r="FN43">
        <v>92</v>
      </c>
      <c r="FO43">
        <v>110</v>
      </c>
      <c r="FP43">
        <v>70</v>
      </c>
      <c r="FQ43">
        <v>68</v>
      </c>
      <c r="FS43">
        <v>103</v>
      </c>
      <c r="FT43">
        <v>3179012345679012</v>
      </c>
      <c r="FU43">
        <v>109</v>
      </c>
      <c r="FV43">
        <v>119</v>
      </c>
      <c r="FW43">
        <v>81</v>
      </c>
      <c r="FX43">
        <v>187</v>
      </c>
      <c r="FY43">
        <v>105</v>
      </c>
      <c r="FZ43">
        <v>32</v>
      </c>
      <c r="GA43">
        <v>58</v>
      </c>
      <c r="GB43">
        <v>142</v>
      </c>
      <c r="GC43">
        <v>81</v>
      </c>
      <c r="GD43">
        <v>42</v>
      </c>
      <c r="GE43">
        <v>40</v>
      </c>
      <c r="GF43">
        <v>38</v>
      </c>
      <c r="GG43">
        <v>9</v>
      </c>
      <c r="GJ43">
        <v>22</v>
      </c>
      <c r="GK43">
        <v>23</v>
      </c>
      <c r="GL43">
        <v>144</v>
      </c>
      <c r="GM43">
        <v>46</v>
      </c>
      <c r="GN43" t="s">
        <v>335</v>
      </c>
      <c r="GO43" t="s">
        <v>335</v>
      </c>
      <c r="GP43" t="s">
        <v>335</v>
      </c>
      <c r="GQ43" t="s">
        <v>335</v>
      </c>
      <c r="GR43" t="s">
        <v>335</v>
      </c>
      <c r="GS43" t="s">
        <v>335</v>
      </c>
      <c r="GT43" t="s">
        <v>335</v>
      </c>
      <c r="GU43" t="s">
        <v>335</v>
      </c>
      <c r="GV43" t="s">
        <v>335</v>
      </c>
      <c r="GW43" t="s">
        <v>335</v>
      </c>
      <c r="GX43" t="s">
        <v>335</v>
      </c>
      <c r="GY43" t="s">
        <v>335</v>
      </c>
      <c r="GZ43" t="s">
        <v>334</v>
      </c>
      <c r="HA43" t="s">
        <v>334</v>
      </c>
      <c r="HB43" t="s">
        <v>334</v>
      </c>
      <c r="HC43" t="s">
        <v>335</v>
      </c>
      <c r="HD43" t="s">
        <v>335</v>
      </c>
      <c r="HE43" t="s">
        <v>335</v>
      </c>
      <c r="HF43" t="s">
        <v>335</v>
      </c>
      <c r="HG43" t="s">
        <v>335</v>
      </c>
      <c r="HH43" t="s">
        <v>335</v>
      </c>
      <c r="HI43" t="s">
        <v>335</v>
      </c>
      <c r="HJ43" t="s">
        <v>335</v>
      </c>
      <c r="HK43" t="s">
        <v>336</v>
      </c>
      <c r="HL43" t="s">
        <v>335</v>
      </c>
      <c r="HM43" t="s">
        <v>334</v>
      </c>
      <c r="HN43" t="s">
        <v>335</v>
      </c>
      <c r="HO43" t="s">
        <v>335</v>
      </c>
      <c r="HP43" t="s">
        <v>335</v>
      </c>
      <c r="HQ43" t="s">
        <v>335</v>
      </c>
      <c r="HR43" t="s">
        <v>334</v>
      </c>
      <c r="HS43" t="s">
        <v>334</v>
      </c>
      <c r="HT43" t="s">
        <v>334</v>
      </c>
      <c r="HU43" t="s">
        <v>334</v>
      </c>
      <c r="HV43" t="s">
        <v>335</v>
      </c>
      <c r="HW43" t="s">
        <v>335</v>
      </c>
      <c r="HX43" t="s">
        <v>335</v>
      </c>
      <c r="HY43" t="s">
        <v>337</v>
      </c>
      <c r="HZ43" t="s">
        <v>337</v>
      </c>
      <c r="IA43">
        <v>30</v>
      </c>
      <c r="IB43">
        <v>82</v>
      </c>
      <c r="IC43">
        <v>6</v>
      </c>
      <c r="ID43" t="s">
        <v>345</v>
      </c>
      <c r="IE43">
        <v>22</v>
      </c>
      <c r="IF43" t="s">
        <v>346</v>
      </c>
      <c r="IQ43" t="s">
        <v>336</v>
      </c>
      <c r="IR43" t="s">
        <v>336</v>
      </c>
      <c r="IS43" t="s">
        <v>336</v>
      </c>
      <c r="IT43" t="s">
        <v>336</v>
      </c>
      <c r="IU43" t="s">
        <v>336</v>
      </c>
      <c r="IV43" t="s">
        <v>336</v>
      </c>
      <c r="IW43" t="s">
        <v>336</v>
      </c>
      <c r="IX43" t="s">
        <v>336</v>
      </c>
      <c r="IY43" t="s">
        <v>336</v>
      </c>
      <c r="JB43" t="s">
        <v>336</v>
      </c>
      <c r="JC43" t="s">
        <v>336</v>
      </c>
      <c r="JD43" t="s">
        <v>336</v>
      </c>
      <c r="JE43" t="s">
        <v>336</v>
      </c>
      <c r="JF43" t="s">
        <v>336</v>
      </c>
      <c r="JG43" t="s">
        <v>336</v>
      </c>
      <c r="JH43" t="s">
        <v>336</v>
      </c>
      <c r="JI43" t="s">
        <v>336</v>
      </c>
      <c r="JJ43" t="s">
        <v>336</v>
      </c>
      <c r="JK43" t="s">
        <v>336</v>
      </c>
      <c r="JL43" t="s">
        <v>336</v>
      </c>
      <c r="JM43" t="s">
        <v>336</v>
      </c>
      <c r="JO43">
        <v>370</v>
      </c>
      <c r="JP43">
        <v>67</v>
      </c>
      <c r="JQ43">
        <v>105</v>
      </c>
      <c r="JR43">
        <v>1</v>
      </c>
      <c r="JS43">
        <v>90</v>
      </c>
      <c r="JT43" t="s">
        <v>337</v>
      </c>
      <c r="JX43" t="s">
        <v>336</v>
      </c>
      <c r="JY43" t="s">
        <v>336</v>
      </c>
      <c r="JZ43" t="s">
        <v>336</v>
      </c>
      <c r="KA43" t="s">
        <v>336</v>
      </c>
      <c r="KB43" t="s">
        <v>336</v>
      </c>
      <c r="KC43" t="s">
        <v>336</v>
      </c>
      <c r="KD43" t="s">
        <v>336</v>
      </c>
      <c r="KE43" t="s">
        <v>336</v>
      </c>
      <c r="KF43" t="s">
        <v>336</v>
      </c>
      <c r="KG43" t="s">
        <v>336</v>
      </c>
      <c r="KH43" t="s">
        <v>336</v>
      </c>
      <c r="KI43" t="s">
        <v>336</v>
      </c>
      <c r="KJ43" t="s">
        <v>336</v>
      </c>
      <c r="KK43" t="s">
        <v>336</v>
      </c>
      <c r="KS43" t="s">
        <v>337</v>
      </c>
      <c r="KT43" t="s">
        <v>337</v>
      </c>
      <c r="KU43" t="s">
        <v>337</v>
      </c>
      <c r="KV43" t="s">
        <v>337</v>
      </c>
      <c r="KW43" t="s">
        <v>337</v>
      </c>
      <c r="KX43" t="s">
        <v>337</v>
      </c>
      <c r="KY43" t="s">
        <v>335</v>
      </c>
      <c r="KZ43" t="s">
        <v>334</v>
      </c>
      <c r="LA43" t="s">
        <v>334</v>
      </c>
      <c r="LB43" t="s">
        <v>335</v>
      </c>
      <c r="LC43" t="s">
        <v>334</v>
      </c>
      <c r="LD43" t="s">
        <v>335</v>
      </c>
      <c r="LE43" t="s">
        <v>334</v>
      </c>
      <c r="LF43" t="s">
        <v>335</v>
      </c>
      <c r="LG43" t="s">
        <v>335</v>
      </c>
      <c r="LH43" t="s">
        <v>334</v>
      </c>
      <c r="LI43" t="s">
        <v>334</v>
      </c>
      <c r="LJ43" t="s">
        <v>335</v>
      </c>
      <c r="LK43" t="s">
        <v>359</v>
      </c>
      <c r="LL43" t="s">
        <v>336</v>
      </c>
      <c r="LN43" t="s">
        <v>342</v>
      </c>
    </row>
    <row r="44" spans="1:326" x14ac:dyDescent="0.3">
      <c r="A44">
        <v>43</v>
      </c>
      <c r="B44" t="s">
        <v>326</v>
      </c>
      <c r="C44" t="s">
        <v>376</v>
      </c>
      <c r="D44" s="1">
        <v>23954</v>
      </c>
      <c r="E44" t="s">
        <v>328</v>
      </c>
      <c r="F44">
        <v>188</v>
      </c>
      <c r="G44">
        <v>75</v>
      </c>
      <c r="H44">
        <v>2122000905387053</v>
      </c>
      <c r="I44" s="1">
        <v>45183</v>
      </c>
      <c r="J44" s="1">
        <v>45187</v>
      </c>
      <c r="K44">
        <v>4</v>
      </c>
      <c r="L44" t="s">
        <v>329</v>
      </c>
      <c r="M44" t="s">
        <v>330</v>
      </c>
      <c r="N44" t="s">
        <v>361</v>
      </c>
      <c r="O44" t="s">
        <v>362</v>
      </c>
      <c r="P44" t="s">
        <v>436</v>
      </c>
      <c r="Q44" t="s">
        <v>335</v>
      </c>
      <c r="R44" t="s">
        <v>335</v>
      </c>
      <c r="S44" t="s">
        <v>334</v>
      </c>
      <c r="T44" t="s">
        <v>335</v>
      </c>
      <c r="U44" t="s">
        <v>335</v>
      </c>
      <c r="V44" t="s">
        <v>335</v>
      </c>
      <c r="W44" t="s">
        <v>334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335</v>
      </c>
      <c r="AE44" t="s">
        <v>335</v>
      </c>
      <c r="AF44" t="s">
        <v>335</v>
      </c>
      <c r="AG44" t="s">
        <v>335</v>
      </c>
      <c r="AH44" t="s">
        <v>336</v>
      </c>
      <c r="AI44" t="s">
        <v>335</v>
      </c>
      <c r="AJ44" t="s">
        <v>335</v>
      </c>
      <c r="AK44" t="s">
        <v>335</v>
      </c>
      <c r="AL44" t="s">
        <v>335</v>
      </c>
      <c r="AM44" t="s">
        <v>335</v>
      </c>
      <c r="AN44" t="s">
        <v>335</v>
      </c>
      <c r="AO44" t="s">
        <v>335</v>
      </c>
      <c r="AP44" t="s">
        <v>334</v>
      </c>
      <c r="AQ44" t="s">
        <v>335</v>
      </c>
      <c r="AR44" t="s">
        <v>335</v>
      </c>
      <c r="AS44" t="s">
        <v>335</v>
      </c>
      <c r="AT44" t="s">
        <v>335</v>
      </c>
      <c r="AU44" t="s">
        <v>335</v>
      </c>
      <c r="AV44" t="s">
        <v>335</v>
      </c>
      <c r="AX44">
        <v>30</v>
      </c>
      <c r="BC44" t="s">
        <v>334</v>
      </c>
      <c r="BD44" t="s">
        <v>335</v>
      </c>
      <c r="BE44" t="s">
        <v>335</v>
      </c>
      <c r="BF44" t="s">
        <v>335</v>
      </c>
      <c r="BG44" t="s">
        <v>335</v>
      </c>
      <c r="BH44" t="s">
        <v>335</v>
      </c>
      <c r="BI44" t="s">
        <v>335</v>
      </c>
      <c r="BJ44" t="s">
        <v>335</v>
      </c>
      <c r="BK44" t="s">
        <v>335</v>
      </c>
      <c r="BL44" t="s">
        <v>335</v>
      </c>
      <c r="BM44" t="s">
        <v>335</v>
      </c>
      <c r="BN44" t="s">
        <v>335</v>
      </c>
      <c r="BO44" t="s">
        <v>335</v>
      </c>
      <c r="BP44" t="s">
        <v>335</v>
      </c>
      <c r="BQ44" t="s">
        <v>335</v>
      </c>
      <c r="BR44" t="s">
        <v>334</v>
      </c>
      <c r="BS44" t="s">
        <v>335</v>
      </c>
      <c r="BT44" t="s">
        <v>334</v>
      </c>
      <c r="BU44" t="s">
        <v>335</v>
      </c>
      <c r="BV44" t="s">
        <v>334</v>
      </c>
      <c r="BW44" t="s">
        <v>335</v>
      </c>
      <c r="BX44" t="s">
        <v>335</v>
      </c>
      <c r="BY44" t="s">
        <v>335</v>
      </c>
      <c r="BZ44" t="s">
        <v>335</v>
      </c>
      <c r="CA44" t="s">
        <v>335</v>
      </c>
      <c r="CB44" t="s">
        <v>334</v>
      </c>
      <c r="CC44" t="s">
        <v>335</v>
      </c>
      <c r="CD44" t="s">
        <v>335</v>
      </c>
      <c r="CE44" t="s">
        <v>335</v>
      </c>
      <c r="CF44" t="s">
        <v>335</v>
      </c>
      <c r="CG44" t="s">
        <v>335</v>
      </c>
      <c r="CH44" t="s">
        <v>334</v>
      </c>
      <c r="CI44" t="s">
        <v>335</v>
      </c>
      <c r="CJ44" t="s">
        <v>335</v>
      </c>
      <c r="CK44" t="s">
        <v>335</v>
      </c>
      <c r="CL44" t="s">
        <v>335</v>
      </c>
      <c r="CM44" t="s">
        <v>335</v>
      </c>
      <c r="CN44" t="s">
        <v>335</v>
      </c>
      <c r="CO44" t="s">
        <v>335</v>
      </c>
      <c r="CP44" t="s">
        <v>335</v>
      </c>
      <c r="CQ44" t="s">
        <v>335</v>
      </c>
      <c r="CR44" t="s">
        <v>335</v>
      </c>
      <c r="CS44" t="s">
        <v>335</v>
      </c>
      <c r="CT44" t="s">
        <v>330</v>
      </c>
      <c r="CU44" t="s">
        <v>429</v>
      </c>
      <c r="CV44">
        <v>25</v>
      </c>
      <c r="CW44" t="s">
        <v>337</v>
      </c>
      <c r="CX44" t="s">
        <v>336</v>
      </c>
      <c r="CZ44" t="s">
        <v>330</v>
      </c>
      <c r="DA44" t="s">
        <v>383</v>
      </c>
      <c r="DB44">
        <v>875</v>
      </c>
      <c r="DC44" t="s">
        <v>337</v>
      </c>
      <c r="DD44" t="s">
        <v>336</v>
      </c>
      <c r="DF44" t="s">
        <v>337</v>
      </c>
      <c r="DG44" t="s">
        <v>336</v>
      </c>
      <c r="DI44" t="s">
        <v>330</v>
      </c>
      <c r="DJ44" t="s">
        <v>413</v>
      </c>
      <c r="DK44">
        <v>10</v>
      </c>
      <c r="DL44" t="s">
        <v>335</v>
      </c>
      <c r="DM44" t="s">
        <v>334</v>
      </c>
      <c r="DN44" t="s">
        <v>334</v>
      </c>
      <c r="DO44" t="s">
        <v>335</v>
      </c>
      <c r="DP44" t="s">
        <v>334</v>
      </c>
      <c r="DQ44" t="s">
        <v>335</v>
      </c>
      <c r="DR44" t="s">
        <v>334</v>
      </c>
      <c r="DS44" t="s">
        <v>335</v>
      </c>
      <c r="DT44" t="s">
        <v>334</v>
      </c>
      <c r="DU44" t="s">
        <v>335</v>
      </c>
      <c r="DV44" t="s">
        <v>334</v>
      </c>
      <c r="DW44" t="s">
        <v>335</v>
      </c>
      <c r="DX44" t="s">
        <v>334</v>
      </c>
      <c r="DY44" t="s">
        <v>335</v>
      </c>
      <c r="DZ44" t="s">
        <v>334</v>
      </c>
      <c r="EA44" t="s">
        <v>335</v>
      </c>
      <c r="EB44" t="s">
        <v>334</v>
      </c>
      <c r="EC44" t="s">
        <v>335</v>
      </c>
      <c r="ED44" t="s">
        <v>334</v>
      </c>
      <c r="EE44" t="s">
        <v>335</v>
      </c>
      <c r="EF44" t="s">
        <v>335</v>
      </c>
      <c r="EG44" t="s">
        <v>334</v>
      </c>
      <c r="EH44" t="s">
        <v>334</v>
      </c>
      <c r="EI44" t="s">
        <v>335</v>
      </c>
      <c r="EJ44" t="s">
        <v>334</v>
      </c>
      <c r="EK44" t="s">
        <v>335</v>
      </c>
      <c r="EL44" t="s">
        <v>334</v>
      </c>
      <c r="EM44" t="s">
        <v>335</v>
      </c>
      <c r="EN44" t="s">
        <v>334</v>
      </c>
      <c r="EO44" t="s">
        <v>335</v>
      </c>
      <c r="EP44" t="s">
        <v>334</v>
      </c>
      <c r="EQ44" t="s">
        <v>335</v>
      </c>
      <c r="ER44" t="s">
        <v>334</v>
      </c>
      <c r="ES44" t="s">
        <v>335</v>
      </c>
      <c r="ET44" t="s">
        <v>334</v>
      </c>
      <c r="EU44" t="s">
        <v>335</v>
      </c>
      <c r="EV44" t="s">
        <v>334</v>
      </c>
      <c r="EW44" t="s">
        <v>335</v>
      </c>
      <c r="EX44" t="s">
        <v>335</v>
      </c>
      <c r="EY44" t="s">
        <v>334</v>
      </c>
      <c r="EZ44" t="s">
        <v>335</v>
      </c>
      <c r="FA44" t="s">
        <v>334</v>
      </c>
      <c r="FB44" t="s">
        <v>379</v>
      </c>
      <c r="FC44">
        <v>50</v>
      </c>
      <c r="FE44" t="s">
        <v>336</v>
      </c>
      <c r="FF44" t="s">
        <v>336</v>
      </c>
      <c r="FG44" t="s">
        <v>342</v>
      </c>
      <c r="FH44" s="15">
        <v>45187</v>
      </c>
      <c r="FI44" t="s">
        <v>334</v>
      </c>
      <c r="FJ44" t="s">
        <v>335</v>
      </c>
      <c r="FK44" t="s">
        <v>335</v>
      </c>
      <c r="FL44" t="s">
        <v>343</v>
      </c>
      <c r="FM44" t="s">
        <v>397</v>
      </c>
      <c r="FN44">
        <v>126</v>
      </c>
      <c r="FO44">
        <v>110</v>
      </c>
      <c r="FP44">
        <v>70</v>
      </c>
      <c r="FQ44">
        <v>761</v>
      </c>
      <c r="FS44">
        <v>79</v>
      </c>
      <c r="FT44">
        <v>2.235174287007696E+16</v>
      </c>
      <c r="FV44">
        <v>128</v>
      </c>
      <c r="FX44">
        <v>86</v>
      </c>
      <c r="FY44">
        <v>170</v>
      </c>
      <c r="FZ44">
        <v>54</v>
      </c>
      <c r="GA44">
        <v>104</v>
      </c>
      <c r="GB44">
        <v>65</v>
      </c>
      <c r="GC44">
        <v>25</v>
      </c>
      <c r="GD44">
        <v>18</v>
      </c>
      <c r="GJ44">
        <v>19</v>
      </c>
      <c r="GK44">
        <v>2</v>
      </c>
      <c r="GL44">
        <v>137</v>
      </c>
      <c r="GM44">
        <v>52</v>
      </c>
      <c r="GN44" t="s">
        <v>335</v>
      </c>
      <c r="GO44" t="s">
        <v>335</v>
      </c>
      <c r="GP44" t="s">
        <v>335</v>
      </c>
      <c r="GQ44" t="s">
        <v>335</v>
      </c>
      <c r="GR44" t="s">
        <v>335</v>
      </c>
      <c r="GS44" t="s">
        <v>335</v>
      </c>
      <c r="GT44" t="s">
        <v>335</v>
      </c>
      <c r="GU44" t="s">
        <v>334</v>
      </c>
      <c r="GV44" t="s">
        <v>335</v>
      </c>
      <c r="GW44" t="s">
        <v>335</v>
      </c>
      <c r="GX44" t="s">
        <v>335</v>
      </c>
      <c r="GY44" t="s">
        <v>334</v>
      </c>
      <c r="GZ44" t="s">
        <v>334</v>
      </c>
      <c r="HA44" t="s">
        <v>335</v>
      </c>
      <c r="HB44" t="s">
        <v>335</v>
      </c>
      <c r="HC44" t="s">
        <v>335</v>
      </c>
      <c r="HD44" t="s">
        <v>335</v>
      </c>
      <c r="HE44" t="s">
        <v>335</v>
      </c>
      <c r="HF44" t="s">
        <v>335</v>
      </c>
      <c r="HG44" t="s">
        <v>335</v>
      </c>
      <c r="HH44" t="s">
        <v>335</v>
      </c>
      <c r="HI44" t="s">
        <v>335</v>
      </c>
      <c r="HJ44" t="s">
        <v>335</v>
      </c>
      <c r="HK44" t="s">
        <v>336</v>
      </c>
      <c r="HL44" t="s">
        <v>334</v>
      </c>
      <c r="HM44" t="s">
        <v>335</v>
      </c>
      <c r="HN44" t="s">
        <v>334</v>
      </c>
      <c r="HO44" t="s">
        <v>335</v>
      </c>
      <c r="HP44" t="s">
        <v>335</v>
      </c>
      <c r="HQ44" t="s">
        <v>335</v>
      </c>
      <c r="HR44" t="s">
        <v>335</v>
      </c>
      <c r="HS44" t="s">
        <v>335</v>
      </c>
      <c r="HT44" t="s">
        <v>335</v>
      </c>
      <c r="HU44" t="s">
        <v>335</v>
      </c>
      <c r="HV44" t="s">
        <v>335</v>
      </c>
      <c r="HW44" t="s">
        <v>335</v>
      </c>
      <c r="HX44" t="s">
        <v>335</v>
      </c>
      <c r="HY44" t="s">
        <v>337</v>
      </c>
      <c r="HZ44" t="s">
        <v>337</v>
      </c>
      <c r="IA44">
        <v>33</v>
      </c>
      <c r="IB44">
        <v>63</v>
      </c>
      <c r="IC44">
        <v>10</v>
      </c>
      <c r="ID44" t="s">
        <v>345</v>
      </c>
      <c r="IE44">
        <v>33</v>
      </c>
      <c r="IF44" t="s">
        <v>346</v>
      </c>
      <c r="IQ44" t="s">
        <v>336</v>
      </c>
      <c r="IR44" t="s">
        <v>336</v>
      </c>
      <c r="IS44" t="s">
        <v>336</v>
      </c>
      <c r="IT44" t="s">
        <v>336</v>
      </c>
      <c r="IU44" t="s">
        <v>336</v>
      </c>
      <c r="IV44" t="s">
        <v>336</v>
      </c>
      <c r="IW44" t="s">
        <v>336</v>
      </c>
      <c r="IX44" t="s">
        <v>336</v>
      </c>
      <c r="IY44" t="s">
        <v>336</v>
      </c>
      <c r="JB44" t="s">
        <v>336</v>
      </c>
      <c r="JC44" t="s">
        <v>336</v>
      </c>
      <c r="JD44" t="s">
        <v>336</v>
      </c>
      <c r="JE44" t="s">
        <v>336</v>
      </c>
      <c r="JF44" t="s">
        <v>336</v>
      </c>
      <c r="JG44" t="s">
        <v>336</v>
      </c>
      <c r="JH44" t="s">
        <v>336</v>
      </c>
      <c r="JI44" t="s">
        <v>336</v>
      </c>
      <c r="JJ44" t="s">
        <v>336</v>
      </c>
      <c r="JK44" t="s">
        <v>336</v>
      </c>
      <c r="JL44" t="s">
        <v>336</v>
      </c>
      <c r="JM44" t="s">
        <v>336</v>
      </c>
      <c r="JO44">
        <v>160</v>
      </c>
      <c r="JP44">
        <v>25</v>
      </c>
      <c r="JQ44">
        <v>95</v>
      </c>
      <c r="JR44">
        <v>2</v>
      </c>
      <c r="JS44">
        <v>95</v>
      </c>
      <c r="JT44" t="s">
        <v>337</v>
      </c>
      <c r="JX44" t="s">
        <v>336</v>
      </c>
      <c r="JY44" t="s">
        <v>336</v>
      </c>
      <c r="JZ44" t="s">
        <v>336</v>
      </c>
      <c r="KA44" t="s">
        <v>336</v>
      </c>
      <c r="KB44" t="s">
        <v>336</v>
      </c>
      <c r="KC44" t="s">
        <v>336</v>
      </c>
      <c r="KD44" t="s">
        <v>336</v>
      </c>
      <c r="KE44" t="s">
        <v>336</v>
      </c>
      <c r="KF44" t="s">
        <v>336</v>
      </c>
      <c r="KG44" t="s">
        <v>336</v>
      </c>
      <c r="KH44" t="s">
        <v>336</v>
      </c>
      <c r="KI44" t="s">
        <v>336</v>
      </c>
      <c r="KJ44" t="s">
        <v>336</v>
      </c>
      <c r="KK44" t="s">
        <v>336</v>
      </c>
      <c r="KS44" t="s">
        <v>330</v>
      </c>
      <c r="KT44" t="s">
        <v>336</v>
      </c>
      <c r="KU44" t="s">
        <v>330</v>
      </c>
      <c r="KV44" t="s">
        <v>330</v>
      </c>
      <c r="KW44" t="s">
        <v>330</v>
      </c>
      <c r="KX44" t="s">
        <v>330</v>
      </c>
      <c r="KY44" t="s">
        <v>335</v>
      </c>
      <c r="KZ44" t="s">
        <v>334</v>
      </c>
      <c r="LA44" t="s">
        <v>334</v>
      </c>
      <c r="LB44" t="s">
        <v>335</v>
      </c>
      <c r="LC44" t="s">
        <v>334</v>
      </c>
      <c r="LD44" t="s">
        <v>335</v>
      </c>
      <c r="LE44" t="s">
        <v>334</v>
      </c>
      <c r="LF44" t="s">
        <v>335</v>
      </c>
      <c r="LG44" t="s">
        <v>335</v>
      </c>
      <c r="LH44" t="s">
        <v>334</v>
      </c>
      <c r="LI44" t="s">
        <v>334</v>
      </c>
      <c r="LJ44" t="s">
        <v>335</v>
      </c>
      <c r="LK44" t="s">
        <v>345</v>
      </c>
      <c r="LL44" t="s">
        <v>336</v>
      </c>
      <c r="LN44" t="s">
        <v>342</v>
      </c>
    </row>
    <row r="45" spans="1:326" x14ac:dyDescent="0.3">
      <c r="A45">
        <v>44</v>
      </c>
      <c r="B45" t="s">
        <v>326</v>
      </c>
      <c r="C45" t="s">
        <v>376</v>
      </c>
      <c r="D45" s="1">
        <v>21597</v>
      </c>
      <c r="E45" t="s">
        <v>328</v>
      </c>
      <c r="F45">
        <v>170</v>
      </c>
      <c r="G45">
        <v>65</v>
      </c>
      <c r="H45">
        <v>2249134948096886</v>
      </c>
      <c r="I45" s="1">
        <v>45191</v>
      </c>
      <c r="J45" s="1">
        <v>45222</v>
      </c>
      <c r="K45">
        <v>31</v>
      </c>
      <c r="L45" t="s">
        <v>329</v>
      </c>
      <c r="M45" t="s">
        <v>337</v>
      </c>
      <c r="N45" t="s">
        <v>331</v>
      </c>
      <c r="O45" t="s">
        <v>332</v>
      </c>
      <c r="P45" t="s">
        <v>363</v>
      </c>
      <c r="Q45" t="s">
        <v>335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335</v>
      </c>
      <c r="AE45" t="s">
        <v>335</v>
      </c>
      <c r="AF45" t="s">
        <v>335</v>
      </c>
      <c r="AG45" t="s">
        <v>335</v>
      </c>
      <c r="AH45" t="s">
        <v>336</v>
      </c>
      <c r="AI45" t="s">
        <v>335</v>
      </c>
      <c r="AJ45" t="s">
        <v>334</v>
      </c>
      <c r="AK45" t="s">
        <v>335</v>
      </c>
      <c r="AL45" t="s">
        <v>335</v>
      </c>
      <c r="AM45" t="s">
        <v>335</v>
      </c>
      <c r="AN45" t="s">
        <v>334</v>
      </c>
      <c r="AO45" t="s">
        <v>335</v>
      </c>
      <c r="AP45" t="s">
        <v>335</v>
      </c>
      <c r="AQ45" t="s">
        <v>335</v>
      </c>
      <c r="AR45" t="s">
        <v>335</v>
      </c>
      <c r="AS45" t="s">
        <v>335</v>
      </c>
      <c r="AT45" t="s">
        <v>335</v>
      </c>
      <c r="AU45" t="s">
        <v>335</v>
      </c>
      <c r="AV45" t="s">
        <v>335</v>
      </c>
      <c r="AX45">
        <v>25</v>
      </c>
      <c r="BC45" t="s">
        <v>335</v>
      </c>
      <c r="BD45" t="s">
        <v>335</v>
      </c>
      <c r="BE45" t="s">
        <v>335</v>
      </c>
      <c r="BF45" t="s">
        <v>335</v>
      </c>
      <c r="BG45" t="s">
        <v>334</v>
      </c>
      <c r="BH45" t="s">
        <v>335</v>
      </c>
      <c r="BI45" t="s">
        <v>335</v>
      </c>
      <c r="BJ45" t="s">
        <v>335</v>
      </c>
      <c r="BK45" t="s">
        <v>335</v>
      </c>
      <c r="BL45" t="s">
        <v>335</v>
      </c>
      <c r="BM45" t="s">
        <v>335</v>
      </c>
      <c r="BN45" t="s">
        <v>335</v>
      </c>
      <c r="BO45" t="s">
        <v>335</v>
      </c>
      <c r="BP45" t="s">
        <v>335</v>
      </c>
      <c r="BQ45" t="s">
        <v>335</v>
      </c>
      <c r="BR45" t="s">
        <v>334</v>
      </c>
      <c r="BS45" t="s">
        <v>335</v>
      </c>
      <c r="BT45" t="s">
        <v>334</v>
      </c>
      <c r="BU45" t="s">
        <v>335</v>
      </c>
      <c r="BV45" t="s">
        <v>334</v>
      </c>
      <c r="BW45" t="s">
        <v>335</v>
      </c>
      <c r="BX45" t="s">
        <v>334</v>
      </c>
      <c r="BY45" t="s">
        <v>335</v>
      </c>
      <c r="BZ45" t="s">
        <v>335</v>
      </c>
      <c r="CA45" t="s">
        <v>335</v>
      </c>
      <c r="CB45" t="s">
        <v>334</v>
      </c>
      <c r="CC45" t="s">
        <v>334</v>
      </c>
      <c r="CD45" t="s">
        <v>334</v>
      </c>
      <c r="CE45" t="s">
        <v>334</v>
      </c>
      <c r="CF45" t="s">
        <v>335</v>
      </c>
      <c r="CG45" t="s">
        <v>334</v>
      </c>
      <c r="CH45" t="s">
        <v>335</v>
      </c>
      <c r="CI45" t="s">
        <v>335</v>
      </c>
      <c r="CJ45" t="s">
        <v>335</v>
      </c>
      <c r="CK45" t="s">
        <v>335</v>
      </c>
      <c r="CL45" t="s">
        <v>335</v>
      </c>
      <c r="CM45" t="s">
        <v>335</v>
      </c>
      <c r="CN45" t="s">
        <v>335</v>
      </c>
      <c r="CO45" t="s">
        <v>335</v>
      </c>
      <c r="CP45" t="s">
        <v>335</v>
      </c>
      <c r="CQ45" t="s">
        <v>335</v>
      </c>
      <c r="CR45" t="s">
        <v>335</v>
      </c>
      <c r="CS45" t="s">
        <v>335</v>
      </c>
      <c r="CT45" t="s">
        <v>330</v>
      </c>
      <c r="CU45" t="s">
        <v>429</v>
      </c>
      <c r="CV45">
        <v>25</v>
      </c>
      <c r="CW45" t="s">
        <v>337</v>
      </c>
      <c r="CX45" t="s">
        <v>336</v>
      </c>
      <c r="CZ45" t="s">
        <v>330</v>
      </c>
      <c r="DA45" t="s">
        <v>383</v>
      </c>
      <c r="DB45">
        <v>375</v>
      </c>
      <c r="DC45" t="s">
        <v>337</v>
      </c>
      <c r="DD45" t="s">
        <v>336</v>
      </c>
      <c r="DF45" t="s">
        <v>330</v>
      </c>
      <c r="DG45" t="s">
        <v>395</v>
      </c>
      <c r="DH45">
        <v>37</v>
      </c>
      <c r="DI45" t="s">
        <v>330</v>
      </c>
      <c r="DJ45" t="s">
        <v>378</v>
      </c>
      <c r="DK45">
        <v>10</v>
      </c>
      <c r="DL45" t="s">
        <v>335</v>
      </c>
      <c r="DM45" t="s">
        <v>334</v>
      </c>
      <c r="DN45" t="s">
        <v>334</v>
      </c>
      <c r="DO45" t="s">
        <v>335</v>
      </c>
      <c r="DP45" t="s">
        <v>334</v>
      </c>
      <c r="DQ45" t="s">
        <v>335</v>
      </c>
      <c r="DR45" t="s">
        <v>334</v>
      </c>
      <c r="DS45" t="s">
        <v>335</v>
      </c>
      <c r="DT45" t="s">
        <v>334</v>
      </c>
      <c r="DU45" t="s">
        <v>335</v>
      </c>
      <c r="DV45" t="s">
        <v>335</v>
      </c>
      <c r="DW45" t="s">
        <v>334</v>
      </c>
      <c r="DX45" t="s">
        <v>335</v>
      </c>
      <c r="DY45" t="s">
        <v>334</v>
      </c>
      <c r="DZ45" t="s">
        <v>335</v>
      </c>
      <c r="EA45" t="s">
        <v>334</v>
      </c>
      <c r="EB45" t="s">
        <v>334</v>
      </c>
      <c r="EC45" t="s">
        <v>335</v>
      </c>
      <c r="ED45" t="s">
        <v>335</v>
      </c>
      <c r="EE45" t="s">
        <v>334</v>
      </c>
      <c r="EF45" t="s">
        <v>334</v>
      </c>
      <c r="EG45" t="s">
        <v>335</v>
      </c>
      <c r="EH45" t="s">
        <v>334</v>
      </c>
      <c r="EI45" t="s">
        <v>335</v>
      </c>
      <c r="EJ45" t="s">
        <v>334</v>
      </c>
      <c r="EK45" t="s">
        <v>335</v>
      </c>
      <c r="EL45" t="s">
        <v>334</v>
      </c>
      <c r="EM45" t="s">
        <v>335</v>
      </c>
      <c r="EN45" t="s">
        <v>334</v>
      </c>
      <c r="EO45" t="s">
        <v>335</v>
      </c>
      <c r="EP45" t="s">
        <v>334</v>
      </c>
      <c r="EQ45" t="s">
        <v>335</v>
      </c>
      <c r="ER45" t="s">
        <v>334</v>
      </c>
      <c r="ES45" t="s">
        <v>335</v>
      </c>
      <c r="ET45" t="s">
        <v>334</v>
      </c>
      <c r="EU45" t="s">
        <v>335</v>
      </c>
      <c r="EV45" t="s">
        <v>335</v>
      </c>
      <c r="EW45" t="s">
        <v>334</v>
      </c>
      <c r="EX45" t="s">
        <v>335</v>
      </c>
      <c r="EY45" t="s">
        <v>334</v>
      </c>
      <c r="EZ45" t="s">
        <v>334</v>
      </c>
      <c r="FA45" t="s">
        <v>335</v>
      </c>
      <c r="FB45" t="s">
        <v>379</v>
      </c>
      <c r="FC45">
        <v>25</v>
      </c>
      <c r="FE45" t="s">
        <v>336</v>
      </c>
      <c r="FF45" t="s">
        <v>336</v>
      </c>
      <c r="FG45" t="s">
        <v>342</v>
      </c>
      <c r="FH45" s="15">
        <v>45222</v>
      </c>
      <c r="FI45" t="s">
        <v>334</v>
      </c>
      <c r="FJ45" t="s">
        <v>335</v>
      </c>
      <c r="FK45" t="s">
        <v>335</v>
      </c>
      <c r="FL45" t="s">
        <v>343</v>
      </c>
      <c r="FM45" t="s">
        <v>344</v>
      </c>
      <c r="FN45">
        <v>94</v>
      </c>
      <c r="FO45">
        <v>100</v>
      </c>
      <c r="FP45">
        <v>70</v>
      </c>
      <c r="FQ45">
        <v>286</v>
      </c>
      <c r="FS45">
        <v>65</v>
      </c>
      <c r="FT45">
        <v>2249134948096886</v>
      </c>
      <c r="FV45">
        <v>111</v>
      </c>
      <c r="FW45">
        <v>75</v>
      </c>
      <c r="FY45">
        <v>238</v>
      </c>
      <c r="FZ45">
        <v>48</v>
      </c>
      <c r="GA45">
        <v>170</v>
      </c>
      <c r="GB45">
        <v>102</v>
      </c>
      <c r="GC45">
        <v>68</v>
      </c>
      <c r="GD45">
        <v>84</v>
      </c>
      <c r="GE45">
        <v>44</v>
      </c>
      <c r="GF45">
        <v>1884</v>
      </c>
      <c r="GG45">
        <v>14</v>
      </c>
      <c r="GJ45">
        <v>40</v>
      </c>
      <c r="GK45">
        <v>43</v>
      </c>
      <c r="GL45">
        <v>135</v>
      </c>
      <c r="GM45">
        <v>41</v>
      </c>
      <c r="GN45" t="s">
        <v>334</v>
      </c>
      <c r="GO45" t="s">
        <v>335</v>
      </c>
      <c r="GP45" t="s">
        <v>335</v>
      </c>
      <c r="GQ45" t="s">
        <v>335</v>
      </c>
      <c r="GR45" t="s">
        <v>335</v>
      </c>
      <c r="GS45" t="s">
        <v>335</v>
      </c>
      <c r="GT45" t="s">
        <v>335</v>
      </c>
      <c r="GU45" t="s">
        <v>335</v>
      </c>
      <c r="GV45" t="s">
        <v>335</v>
      </c>
      <c r="GW45" t="s">
        <v>335</v>
      </c>
      <c r="GX45" t="s">
        <v>335</v>
      </c>
      <c r="GY45" t="s">
        <v>335</v>
      </c>
      <c r="GZ45" t="s">
        <v>335</v>
      </c>
      <c r="HA45" t="s">
        <v>335</v>
      </c>
      <c r="HB45" t="s">
        <v>335</v>
      </c>
      <c r="HC45" t="s">
        <v>335</v>
      </c>
      <c r="HD45" t="s">
        <v>335</v>
      </c>
      <c r="HE45" t="s">
        <v>335</v>
      </c>
      <c r="HF45" t="s">
        <v>335</v>
      </c>
      <c r="HG45" t="s">
        <v>335</v>
      </c>
      <c r="HH45" t="s">
        <v>335</v>
      </c>
      <c r="HI45" t="s">
        <v>335</v>
      </c>
      <c r="HJ45" t="s">
        <v>335</v>
      </c>
      <c r="HK45" t="s">
        <v>336</v>
      </c>
      <c r="HL45" t="s">
        <v>334</v>
      </c>
      <c r="HM45" t="s">
        <v>335</v>
      </c>
      <c r="HN45" t="s">
        <v>334</v>
      </c>
      <c r="HO45" t="s">
        <v>334</v>
      </c>
      <c r="HP45" t="s">
        <v>335</v>
      </c>
      <c r="HQ45" t="s">
        <v>335</v>
      </c>
      <c r="HR45" t="s">
        <v>334</v>
      </c>
      <c r="HS45" t="s">
        <v>335</v>
      </c>
      <c r="HT45" t="s">
        <v>335</v>
      </c>
      <c r="HU45" t="s">
        <v>335</v>
      </c>
      <c r="HV45" t="s">
        <v>335</v>
      </c>
      <c r="HW45" t="s">
        <v>335</v>
      </c>
      <c r="HX45" t="s">
        <v>335</v>
      </c>
      <c r="HY45" t="s">
        <v>337</v>
      </c>
      <c r="HZ45" t="s">
        <v>337</v>
      </c>
      <c r="IA45">
        <v>29</v>
      </c>
      <c r="IB45">
        <v>78</v>
      </c>
      <c r="IC45">
        <v>16</v>
      </c>
      <c r="ID45" t="s">
        <v>359</v>
      </c>
      <c r="IE45">
        <v>26</v>
      </c>
      <c r="IF45" t="s">
        <v>346</v>
      </c>
      <c r="IQ45" t="s">
        <v>336</v>
      </c>
      <c r="IR45" t="s">
        <v>336</v>
      </c>
      <c r="IS45" t="s">
        <v>336</v>
      </c>
      <c r="IT45" t="s">
        <v>336</v>
      </c>
      <c r="IU45" t="s">
        <v>336</v>
      </c>
      <c r="IV45" t="s">
        <v>336</v>
      </c>
      <c r="IW45" t="s">
        <v>336</v>
      </c>
      <c r="IX45" t="s">
        <v>336</v>
      </c>
      <c r="IY45" t="s">
        <v>336</v>
      </c>
      <c r="JB45" t="s">
        <v>336</v>
      </c>
      <c r="JC45" t="s">
        <v>336</v>
      </c>
      <c r="JD45" t="s">
        <v>336</v>
      </c>
      <c r="JE45" t="s">
        <v>336</v>
      </c>
      <c r="JF45" t="s">
        <v>336</v>
      </c>
      <c r="JG45" t="s">
        <v>336</v>
      </c>
      <c r="JH45" t="s">
        <v>336</v>
      </c>
      <c r="JI45" t="s">
        <v>336</v>
      </c>
      <c r="JJ45" t="s">
        <v>336</v>
      </c>
      <c r="JK45" t="s">
        <v>336</v>
      </c>
      <c r="JL45" t="s">
        <v>336</v>
      </c>
      <c r="JM45" t="s">
        <v>336</v>
      </c>
      <c r="JO45">
        <v>245</v>
      </c>
      <c r="JP45">
        <v>46</v>
      </c>
      <c r="JQ45">
        <v>103</v>
      </c>
      <c r="JR45">
        <v>0</v>
      </c>
      <c r="JS45">
        <v>98</v>
      </c>
      <c r="JT45" t="s">
        <v>337</v>
      </c>
      <c r="JX45" t="s">
        <v>336</v>
      </c>
      <c r="JY45" t="s">
        <v>336</v>
      </c>
      <c r="JZ45" t="s">
        <v>336</v>
      </c>
      <c r="KA45" t="s">
        <v>336</v>
      </c>
      <c r="KB45" t="s">
        <v>336</v>
      </c>
      <c r="KC45" t="s">
        <v>336</v>
      </c>
      <c r="KD45" t="s">
        <v>336</v>
      </c>
      <c r="KE45" t="s">
        <v>336</v>
      </c>
      <c r="KF45" t="s">
        <v>336</v>
      </c>
      <c r="KG45" t="s">
        <v>336</v>
      </c>
      <c r="KH45" t="s">
        <v>336</v>
      </c>
      <c r="KI45" t="s">
        <v>336</v>
      </c>
      <c r="KJ45" t="s">
        <v>336</v>
      </c>
      <c r="KK45" t="s">
        <v>336</v>
      </c>
      <c r="KS45" t="s">
        <v>337</v>
      </c>
      <c r="KT45" t="s">
        <v>337</v>
      </c>
      <c r="KU45" t="s">
        <v>337</v>
      </c>
      <c r="KV45" t="s">
        <v>337</v>
      </c>
      <c r="KW45" t="s">
        <v>337</v>
      </c>
      <c r="KX45" t="s">
        <v>330</v>
      </c>
      <c r="KY45" t="s">
        <v>335</v>
      </c>
      <c r="KZ45" t="s">
        <v>334</v>
      </c>
      <c r="LA45" t="s">
        <v>334</v>
      </c>
      <c r="LB45" t="s">
        <v>335</v>
      </c>
      <c r="LC45" t="s">
        <v>334</v>
      </c>
      <c r="LD45" t="s">
        <v>335</v>
      </c>
      <c r="LE45" t="s">
        <v>334</v>
      </c>
      <c r="LF45" t="s">
        <v>335</v>
      </c>
      <c r="LG45" t="s">
        <v>334</v>
      </c>
      <c r="LH45" t="s">
        <v>335</v>
      </c>
      <c r="LI45" t="s">
        <v>334</v>
      </c>
      <c r="LJ45" t="s">
        <v>335</v>
      </c>
      <c r="LK45" t="s">
        <v>345</v>
      </c>
      <c r="LL45" t="s">
        <v>336</v>
      </c>
      <c r="LN45" t="s">
        <v>342</v>
      </c>
    </row>
    <row r="46" spans="1:326" x14ac:dyDescent="0.3">
      <c r="A46">
        <v>45</v>
      </c>
      <c r="B46" t="s">
        <v>326</v>
      </c>
      <c r="C46" t="s">
        <v>376</v>
      </c>
      <c r="D46" s="1">
        <v>14943</v>
      </c>
      <c r="E46" t="s">
        <v>328</v>
      </c>
      <c r="F46">
        <v>171</v>
      </c>
      <c r="G46">
        <v>67</v>
      </c>
      <c r="H46">
        <v>2291303307000445</v>
      </c>
      <c r="I46" s="1">
        <v>45196</v>
      </c>
      <c r="J46" s="1">
        <v>45205</v>
      </c>
      <c r="K46">
        <v>9</v>
      </c>
      <c r="L46" t="s">
        <v>380</v>
      </c>
      <c r="M46" t="s">
        <v>337</v>
      </c>
      <c r="N46" t="s">
        <v>419</v>
      </c>
      <c r="O46" t="s">
        <v>332</v>
      </c>
      <c r="P46" t="s">
        <v>363</v>
      </c>
      <c r="Q46" t="s">
        <v>335</v>
      </c>
      <c r="R46" t="s">
        <v>335</v>
      </c>
      <c r="S46" t="s">
        <v>335</v>
      </c>
      <c r="T46" t="s">
        <v>335</v>
      </c>
      <c r="U46" t="s">
        <v>335</v>
      </c>
      <c r="V46" t="s">
        <v>335</v>
      </c>
      <c r="W46" t="s">
        <v>334</v>
      </c>
      <c r="X46" t="s">
        <v>334</v>
      </c>
      <c r="Y46" t="s">
        <v>335</v>
      </c>
      <c r="Z46" t="s">
        <v>335</v>
      </c>
      <c r="AA46" t="s">
        <v>335</v>
      </c>
      <c r="AB46" t="s">
        <v>335</v>
      </c>
      <c r="AC46" t="s">
        <v>335</v>
      </c>
      <c r="AD46" t="s">
        <v>335</v>
      </c>
      <c r="AE46" t="s">
        <v>335</v>
      </c>
      <c r="AF46" t="s">
        <v>334</v>
      </c>
      <c r="AG46" t="s">
        <v>335</v>
      </c>
      <c r="AH46" t="s">
        <v>336</v>
      </c>
      <c r="AI46" t="s">
        <v>335</v>
      </c>
      <c r="AJ46" t="s">
        <v>335</v>
      </c>
      <c r="AK46" t="s">
        <v>335</v>
      </c>
      <c r="AL46" t="s">
        <v>335</v>
      </c>
      <c r="AM46" t="s">
        <v>335</v>
      </c>
      <c r="AN46" t="s">
        <v>335</v>
      </c>
      <c r="AO46" t="s">
        <v>335</v>
      </c>
      <c r="AP46" t="s">
        <v>335</v>
      </c>
      <c r="AQ46" t="s">
        <v>335</v>
      </c>
      <c r="AR46" t="s">
        <v>335</v>
      </c>
      <c r="AS46" t="s">
        <v>334</v>
      </c>
      <c r="AT46" t="s">
        <v>335</v>
      </c>
      <c r="AU46" t="s">
        <v>335</v>
      </c>
      <c r="AV46" t="s">
        <v>335</v>
      </c>
      <c r="AW46">
        <v>30</v>
      </c>
      <c r="AX46">
        <v>30</v>
      </c>
      <c r="BC46" t="s">
        <v>334</v>
      </c>
      <c r="BD46" t="s">
        <v>335</v>
      </c>
      <c r="BE46" t="s">
        <v>335</v>
      </c>
      <c r="BF46" t="s">
        <v>335</v>
      </c>
      <c r="BG46" t="s">
        <v>335</v>
      </c>
      <c r="BH46" t="s">
        <v>335</v>
      </c>
      <c r="BI46" t="s">
        <v>335</v>
      </c>
      <c r="BJ46" t="s">
        <v>335</v>
      </c>
      <c r="BK46" t="s">
        <v>335</v>
      </c>
      <c r="BL46" t="s">
        <v>335</v>
      </c>
      <c r="BM46" t="s">
        <v>335</v>
      </c>
      <c r="BN46" t="s">
        <v>335</v>
      </c>
      <c r="BO46" t="s">
        <v>335</v>
      </c>
      <c r="BP46" t="s">
        <v>335</v>
      </c>
      <c r="BQ46" t="s">
        <v>335</v>
      </c>
      <c r="BR46" t="s">
        <v>335</v>
      </c>
      <c r="BS46" t="s">
        <v>335</v>
      </c>
      <c r="BT46" t="s">
        <v>334</v>
      </c>
      <c r="BU46" t="s">
        <v>335</v>
      </c>
      <c r="BV46" t="s">
        <v>335</v>
      </c>
      <c r="BW46" t="s">
        <v>335</v>
      </c>
      <c r="BX46" t="s">
        <v>335</v>
      </c>
      <c r="BY46" t="s">
        <v>335</v>
      </c>
      <c r="BZ46" t="s">
        <v>335</v>
      </c>
      <c r="CA46" t="s">
        <v>335</v>
      </c>
      <c r="CB46" t="s">
        <v>335</v>
      </c>
      <c r="CC46" t="s">
        <v>335</v>
      </c>
      <c r="CD46" t="s">
        <v>335</v>
      </c>
      <c r="CE46" t="s">
        <v>335</v>
      </c>
      <c r="CF46" t="s">
        <v>335</v>
      </c>
      <c r="CG46" t="s">
        <v>335</v>
      </c>
      <c r="CH46" t="s">
        <v>334</v>
      </c>
      <c r="CI46" t="s">
        <v>335</v>
      </c>
      <c r="CJ46" t="s">
        <v>335</v>
      </c>
      <c r="CK46" t="s">
        <v>335</v>
      </c>
      <c r="CL46" t="s">
        <v>335</v>
      </c>
      <c r="CM46" t="s">
        <v>335</v>
      </c>
      <c r="CN46" t="s">
        <v>335</v>
      </c>
      <c r="CO46" t="s">
        <v>335</v>
      </c>
      <c r="CP46" t="s">
        <v>334</v>
      </c>
      <c r="CQ46" t="s">
        <v>335</v>
      </c>
      <c r="CR46" t="s">
        <v>335</v>
      </c>
      <c r="CS46" t="s">
        <v>335</v>
      </c>
      <c r="CT46" t="s">
        <v>337</v>
      </c>
      <c r="CU46" t="s">
        <v>336</v>
      </c>
      <c r="CW46" t="s">
        <v>337</v>
      </c>
      <c r="CX46" t="s">
        <v>336</v>
      </c>
      <c r="CZ46" t="s">
        <v>330</v>
      </c>
      <c r="DA46" t="s">
        <v>383</v>
      </c>
      <c r="DB46">
        <v>125</v>
      </c>
      <c r="DC46" t="s">
        <v>337</v>
      </c>
      <c r="DD46" t="s">
        <v>336</v>
      </c>
      <c r="DF46" t="s">
        <v>337</v>
      </c>
      <c r="DG46" t="s">
        <v>336</v>
      </c>
      <c r="DI46" t="s">
        <v>337</v>
      </c>
      <c r="DJ46" t="s">
        <v>336</v>
      </c>
      <c r="DL46" t="s">
        <v>334</v>
      </c>
      <c r="DM46" t="s">
        <v>335</v>
      </c>
      <c r="DN46" t="s">
        <v>334</v>
      </c>
      <c r="DO46" t="s">
        <v>335</v>
      </c>
      <c r="DP46" t="s">
        <v>334</v>
      </c>
      <c r="DQ46" t="s">
        <v>335</v>
      </c>
      <c r="DR46" t="s">
        <v>334</v>
      </c>
      <c r="DS46" t="s">
        <v>335</v>
      </c>
      <c r="DT46" t="s">
        <v>334</v>
      </c>
      <c r="DU46" t="s">
        <v>335</v>
      </c>
      <c r="DV46" t="s">
        <v>334</v>
      </c>
      <c r="DW46" t="s">
        <v>335</v>
      </c>
      <c r="DX46" t="s">
        <v>334</v>
      </c>
      <c r="DY46" t="s">
        <v>335</v>
      </c>
      <c r="DZ46" t="s">
        <v>334</v>
      </c>
      <c r="EA46" t="s">
        <v>335</v>
      </c>
      <c r="EB46" t="s">
        <v>334</v>
      </c>
      <c r="EC46" t="s">
        <v>335</v>
      </c>
      <c r="ED46" t="s">
        <v>334</v>
      </c>
      <c r="EE46" t="s">
        <v>335</v>
      </c>
      <c r="EF46" t="s">
        <v>335</v>
      </c>
      <c r="EG46" t="s">
        <v>334</v>
      </c>
      <c r="EH46" t="s">
        <v>334</v>
      </c>
      <c r="EI46" t="s">
        <v>335</v>
      </c>
      <c r="EJ46" t="s">
        <v>334</v>
      </c>
      <c r="EK46" t="s">
        <v>335</v>
      </c>
      <c r="EL46" t="s">
        <v>334</v>
      </c>
      <c r="EM46" t="s">
        <v>335</v>
      </c>
      <c r="EN46" t="s">
        <v>334</v>
      </c>
      <c r="EO46" t="s">
        <v>335</v>
      </c>
      <c r="EP46" t="s">
        <v>334</v>
      </c>
      <c r="EQ46" t="s">
        <v>335</v>
      </c>
      <c r="ER46" t="s">
        <v>334</v>
      </c>
      <c r="ES46" t="s">
        <v>335</v>
      </c>
      <c r="ET46" t="s">
        <v>335</v>
      </c>
      <c r="EU46" t="s">
        <v>334</v>
      </c>
      <c r="EV46" t="s">
        <v>334</v>
      </c>
      <c r="EW46" t="s">
        <v>335</v>
      </c>
      <c r="EX46" t="s">
        <v>334</v>
      </c>
      <c r="EY46" t="s">
        <v>335</v>
      </c>
      <c r="EZ46" t="s">
        <v>334</v>
      </c>
      <c r="FA46" t="s">
        <v>335</v>
      </c>
      <c r="FB46" t="s">
        <v>336</v>
      </c>
      <c r="FE46" t="s">
        <v>336</v>
      </c>
      <c r="FF46" t="s">
        <v>336</v>
      </c>
      <c r="FG46" t="s">
        <v>342</v>
      </c>
      <c r="FH46" s="15">
        <v>45205</v>
      </c>
      <c r="FI46" t="s">
        <v>334</v>
      </c>
      <c r="FJ46" t="s">
        <v>335</v>
      </c>
      <c r="FK46" t="s">
        <v>335</v>
      </c>
      <c r="FL46" t="s">
        <v>365</v>
      </c>
      <c r="FM46" t="s">
        <v>344</v>
      </c>
      <c r="FN46">
        <v>78</v>
      </c>
      <c r="FO46">
        <v>110</v>
      </c>
      <c r="FP46">
        <v>80</v>
      </c>
      <c r="FQ46">
        <v>1244</v>
      </c>
      <c r="FS46">
        <v>69</v>
      </c>
      <c r="FT46">
        <v>2359700420642249</v>
      </c>
      <c r="FV46">
        <v>92</v>
      </c>
      <c r="FW46">
        <v>59</v>
      </c>
      <c r="FX46">
        <v>103</v>
      </c>
      <c r="FY46">
        <v>94</v>
      </c>
      <c r="FZ46">
        <v>28</v>
      </c>
      <c r="GA46">
        <v>50</v>
      </c>
      <c r="GB46">
        <v>71</v>
      </c>
      <c r="GC46">
        <v>44</v>
      </c>
      <c r="GD46">
        <v>50</v>
      </c>
      <c r="GE46">
        <v>40</v>
      </c>
      <c r="GF46">
        <v>267</v>
      </c>
      <c r="GG46">
        <v>15</v>
      </c>
      <c r="GJ46">
        <v>25</v>
      </c>
      <c r="GK46">
        <v>41</v>
      </c>
      <c r="GL46">
        <v>138</v>
      </c>
      <c r="GM46">
        <v>44</v>
      </c>
      <c r="GN46" t="s">
        <v>335</v>
      </c>
      <c r="GO46" t="s">
        <v>335</v>
      </c>
      <c r="GP46" t="s">
        <v>335</v>
      </c>
      <c r="GQ46" t="s">
        <v>335</v>
      </c>
      <c r="GR46" t="s">
        <v>335</v>
      </c>
      <c r="GS46" t="s">
        <v>335</v>
      </c>
      <c r="GT46" t="s">
        <v>335</v>
      </c>
      <c r="GU46" t="s">
        <v>335</v>
      </c>
      <c r="GV46" t="s">
        <v>335</v>
      </c>
      <c r="GW46" t="s">
        <v>335</v>
      </c>
      <c r="GX46" t="s">
        <v>335</v>
      </c>
      <c r="GY46" t="s">
        <v>334</v>
      </c>
      <c r="GZ46" t="s">
        <v>334</v>
      </c>
      <c r="HA46" t="s">
        <v>335</v>
      </c>
      <c r="HB46" t="s">
        <v>334</v>
      </c>
      <c r="HC46" t="s">
        <v>334</v>
      </c>
      <c r="HD46" t="s">
        <v>334</v>
      </c>
      <c r="HE46" t="s">
        <v>334</v>
      </c>
      <c r="HF46" t="s">
        <v>335</v>
      </c>
      <c r="HG46" t="s">
        <v>334</v>
      </c>
      <c r="HH46" t="s">
        <v>335</v>
      </c>
      <c r="HI46" t="s">
        <v>335</v>
      </c>
      <c r="HJ46" t="s">
        <v>335</v>
      </c>
      <c r="HK46" t="s">
        <v>336</v>
      </c>
      <c r="HL46" t="s">
        <v>335</v>
      </c>
      <c r="HM46" t="s">
        <v>334</v>
      </c>
      <c r="HN46" t="s">
        <v>334</v>
      </c>
      <c r="HO46" t="s">
        <v>335</v>
      </c>
      <c r="HP46" t="s">
        <v>335</v>
      </c>
      <c r="HQ46" t="s">
        <v>335</v>
      </c>
      <c r="HR46" t="s">
        <v>334</v>
      </c>
      <c r="HS46" t="s">
        <v>335</v>
      </c>
      <c r="HT46" t="s">
        <v>335</v>
      </c>
      <c r="HU46" t="s">
        <v>335</v>
      </c>
      <c r="HV46" t="s">
        <v>335</v>
      </c>
      <c r="HW46" t="s">
        <v>334</v>
      </c>
      <c r="HX46" t="s">
        <v>334</v>
      </c>
      <c r="HY46" t="s">
        <v>337</v>
      </c>
      <c r="HZ46" t="s">
        <v>337</v>
      </c>
      <c r="IA46">
        <v>47</v>
      </c>
      <c r="IB46">
        <v>49</v>
      </c>
      <c r="IC46">
        <v>7</v>
      </c>
      <c r="ID46" t="s">
        <v>345</v>
      </c>
      <c r="IE46">
        <v>42</v>
      </c>
      <c r="IF46" t="s">
        <v>418</v>
      </c>
      <c r="IQ46" t="s">
        <v>336</v>
      </c>
      <c r="IR46" t="s">
        <v>336</v>
      </c>
      <c r="IS46" t="s">
        <v>336</v>
      </c>
      <c r="IT46" t="s">
        <v>336</v>
      </c>
      <c r="IU46" t="s">
        <v>336</v>
      </c>
      <c r="IV46" t="s">
        <v>336</v>
      </c>
      <c r="IW46" t="s">
        <v>336</v>
      </c>
      <c r="IX46" t="s">
        <v>336</v>
      </c>
      <c r="IY46" t="s">
        <v>336</v>
      </c>
      <c r="JB46" t="s">
        <v>336</v>
      </c>
      <c r="JC46" t="s">
        <v>336</v>
      </c>
      <c r="JD46" t="s">
        <v>336</v>
      </c>
      <c r="JE46" t="s">
        <v>336</v>
      </c>
      <c r="JF46" t="s">
        <v>336</v>
      </c>
      <c r="JG46" t="s">
        <v>336</v>
      </c>
      <c r="JH46" t="s">
        <v>336</v>
      </c>
      <c r="JI46" t="s">
        <v>336</v>
      </c>
      <c r="JJ46" t="s">
        <v>336</v>
      </c>
      <c r="JK46" t="s">
        <v>336</v>
      </c>
      <c r="JL46" t="s">
        <v>336</v>
      </c>
      <c r="JM46" t="s">
        <v>336</v>
      </c>
      <c r="JT46" t="s">
        <v>336</v>
      </c>
      <c r="JU46">
        <v>0</v>
      </c>
      <c r="JX46" t="s">
        <v>336</v>
      </c>
      <c r="JY46" t="s">
        <v>336</v>
      </c>
      <c r="JZ46" t="s">
        <v>336</v>
      </c>
      <c r="KA46" t="s">
        <v>336</v>
      </c>
      <c r="KB46" t="s">
        <v>336</v>
      </c>
      <c r="KC46" t="s">
        <v>336</v>
      </c>
      <c r="KD46" t="s">
        <v>336</v>
      </c>
      <c r="KE46" t="s">
        <v>336</v>
      </c>
      <c r="KF46" t="s">
        <v>336</v>
      </c>
      <c r="KG46" t="s">
        <v>336</v>
      </c>
      <c r="KH46" t="s">
        <v>336</v>
      </c>
      <c r="KI46" t="s">
        <v>336</v>
      </c>
      <c r="KJ46" t="s">
        <v>336</v>
      </c>
      <c r="KK46" t="s">
        <v>336</v>
      </c>
      <c r="KP46">
        <v>90</v>
      </c>
      <c r="KS46" t="s">
        <v>337</v>
      </c>
      <c r="KT46" t="s">
        <v>337</v>
      </c>
      <c r="KU46" t="s">
        <v>330</v>
      </c>
      <c r="KV46" t="s">
        <v>330</v>
      </c>
      <c r="KW46" t="s">
        <v>330</v>
      </c>
      <c r="KX46" t="s">
        <v>330</v>
      </c>
      <c r="KY46" t="s">
        <v>335</v>
      </c>
      <c r="KZ46" t="s">
        <v>334</v>
      </c>
      <c r="LA46" t="s">
        <v>334</v>
      </c>
      <c r="LB46" t="s">
        <v>335</v>
      </c>
      <c r="LC46" t="s">
        <v>334</v>
      </c>
      <c r="LD46" t="s">
        <v>335</v>
      </c>
      <c r="LE46" t="s">
        <v>334</v>
      </c>
      <c r="LF46" t="s">
        <v>335</v>
      </c>
      <c r="LG46" t="s">
        <v>335</v>
      </c>
      <c r="LH46" t="s">
        <v>334</v>
      </c>
      <c r="LI46" t="s">
        <v>334</v>
      </c>
      <c r="LJ46" t="s">
        <v>335</v>
      </c>
      <c r="LK46" t="s">
        <v>345</v>
      </c>
      <c r="LL46" t="s">
        <v>336</v>
      </c>
      <c r="LN46" t="s">
        <v>342</v>
      </c>
    </row>
    <row r="47" spans="1:326" x14ac:dyDescent="0.3">
      <c r="A47">
        <v>46</v>
      </c>
      <c r="B47" t="s">
        <v>326</v>
      </c>
      <c r="C47" t="s">
        <v>327</v>
      </c>
      <c r="D47" s="1">
        <v>16158</v>
      </c>
      <c r="E47" t="s">
        <v>360</v>
      </c>
      <c r="F47">
        <v>165</v>
      </c>
      <c r="G47">
        <v>75</v>
      </c>
      <c r="H47">
        <v>2.7548209366391188E+16</v>
      </c>
      <c r="I47" s="1">
        <v>45239</v>
      </c>
      <c r="J47" s="1">
        <v>45253</v>
      </c>
      <c r="K47">
        <v>14</v>
      </c>
      <c r="L47" t="s">
        <v>329</v>
      </c>
      <c r="M47" t="s">
        <v>337</v>
      </c>
      <c r="N47" t="s">
        <v>361</v>
      </c>
      <c r="O47" t="s">
        <v>332</v>
      </c>
      <c r="P47" t="s">
        <v>363</v>
      </c>
      <c r="Q47" t="s">
        <v>334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335</v>
      </c>
      <c r="AE47" t="s">
        <v>335</v>
      </c>
      <c r="AF47" t="s">
        <v>335</v>
      </c>
      <c r="AG47" t="s">
        <v>335</v>
      </c>
      <c r="AH47" t="s">
        <v>336</v>
      </c>
      <c r="AI47" t="s">
        <v>334</v>
      </c>
      <c r="AJ47" t="s">
        <v>335</v>
      </c>
      <c r="AK47" t="s">
        <v>335</v>
      </c>
      <c r="AL47" t="s">
        <v>335</v>
      </c>
      <c r="AM47" t="s">
        <v>335</v>
      </c>
      <c r="AN47" t="s">
        <v>335</v>
      </c>
      <c r="AO47" t="s">
        <v>335</v>
      </c>
      <c r="AP47" t="s">
        <v>335</v>
      </c>
      <c r="AQ47" t="s">
        <v>335</v>
      </c>
      <c r="AR47" t="s">
        <v>335</v>
      </c>
      <c r="AS47" t="s">
        <v>334</v>
      </c>
      <c r="AT47" t="s">
        <v>335</v>
      </c>
      <c r="AU47" t="s">
        <v>335</v>
      </c>
      <c r="AV47" t="s">
        <v>335</v>
      </c>
      <c r="AW47">
        <v>30</v>
      </c>
      <c r="AX47">
        <v>32</v>
      </c>
      <c r="BA47">
        <v>3500</v>
      </c>
      <c r="BB47">
        <v>2979</v>
      </c>
      <c r="BC47" t="s">
        <v>335</v>
      </c>
      <c r="BD47" t="s">
        <v>335</v>
      </c>
      <c r="BE47" t="s">
        <v>335</v>
      </c>
      <c r="BF47" t="s">
        <v>335</v>
      </c>
      <c r="BG47" t="s">
        <v>335</v>
      </c>
      <c r="BH47" t="s">
        <v>335</v>
      </c>
      <c r="BI47" t="s">
        <v>334</v>
      </c>
      <c r="BJ47" t="s">
        <v>335</v>
      </c>
      <c r="BK47" t="s">
        <v>335</v>
      </c>
      <c r="BL47" t="s">
        <v>335</v>
      </c>
      <c r="BM47" t="s">
        <v>335</v>
      </c>
      <c r="BN47" t="s">
        <v>335</v>
      </c>
      <c r="BO47" t="s">
        <v>335</v>
      </c>
      <c r="BP47" t="s">
        <v>335</v>
      </c>
      <c r="BQ47" t="s">
        <v>335</v>
      </c>
      <c r="BR47" t="s">
        <v>335</v>
      </c>
      <c r="BS47" t="s">
        <v>335</v>
      </c>
      <c r="BT47" t="s">
        <v>335</v>
      </c>
      <c r="BU47" t="s">
        <v>335</v>
      </c>
      <c r="BV47" t="s">
        <v>335</v>
      </c>
      <c r="BW47" t="s">
        <v>334</v>
      </c>
      <c r="BX47" t="s">
        <v>335</v>
      </c>
      <c r="BY47" t="s">
        <v>335</v>
      </c>
      <c r="BZ47" t="s">
        <v>335</v>
      </c>
      <c r="CA47" t="s">
        <v>335</v>
      </c>
      <c r="CB47" t="s">
        <v>335</v>
      </c>
      <c r="CC47" t="s">
        <v>335</v>
      </c>
      <c r="CD47" t="s">
        <v>335</v>
      </c>
      <c r="CE47" t="s">
        <v>335</v>
      </c>
      <c r="CF47" t="s">
        <v>335</v>
      </c>
      <c r="CG47" t="s">
        <v>335</v>
      </c>
      <c r="CH47" t="s">
        <v>335</v>
      </c>
      <c r="CI47" t="s">
        <v>335</v>
      </c>
      <c r="CJ47" t="s">
        <v>335</v>
      </c>
      <c r="CK47" t="s">
        <v>335</v>
      </c>
      <c r="CL47" t="s">
        <v>335</v>
      </c>
      <c r="CM47" t="s">
        <v>335</v>
      </c>
      <c r="CN47" t="s">
        <v>335</v>
      </c>
      <c r="CO47" t="s">
        <v>335</v>
      </c>
      <c r="CP47" t="s">
        <v>335</v>
      </c>
      <c r="CQ47" t="s">
        <v>335</v>
      </c>
      <c r="CR47" t="s">
        <v>335</v>
      </c>
      <c r="CS47" t="s">
        <v>335</v>
      </c>
      <c r="CT47" t="s">
        <v>336</v>
      </c>
      <c r="CU47" t="s">
        <v>336</v>
      </c>
      <c r="CW47" t="s">
        <v>336</v>
      </c>
      <c r="CX47" t="s">
        <v>336</v>
      </c>
      <c r="CZ47" t="s">
        <v>336</v>
      </c>
      <c r="DA47" t="s">
        <v>336</v>
      </c>
      <c r="DC47" t="s">
        <v>336</v>
      </c>
      <c r="DD47" t="s">
        <v>336</v>
      </c>
      <c r="DF47" t="s">
        <v>336</v>
      </c>
      <c r="DG47" t="s">
        <v>336</v>
      </c>
      <c r="DI47" t="s">
        <v>336</v>
      </c>
      <c r="DJ47" t="s">
        <v>336</v>
      </c>
      <c r="DL47" t="s">
        <v>335</v>
      </c>
      <c r="DM47" t="s">
        <v>335</v>
      </c>
      <c r="DN47" t="s">
        <v>335</v>
      </c>
      <c r="DO47" t="s">
        <v>335</v>
      </c>
      <c r="DP47" t="s">
        <v>335</v>
      </c>
      <c r="DQ47" t="s">
        <v>335</v>
      </c>
      <c r="DR47" t="s">
        <v>335</v>
      </c>
      <c r="DS47" t="s">
        <v>335</v>
      </c>
      <c r="DT47" t="s">
        <v>335</v>
      </c>
      <c r="DU47" t="s">
        <v>335</v>
      </c>
      <c r="DV47" t="s">
        <v>335</v>
      </c>
      <c r="DW47" t="s">
        <v>335</v>
      </c>
      <c r="DX47" t="s">
        <v>335</v>
      </c>
      <c r="DY47" t="s">
        <v>335</v>
      </c>
      <c r="DZ47" t="s">
        <v>335</v>
      </c>
      <c r="EA47" t="s">
        <v>335</v>
      </c>
      <c r="EB47" t="s">
        <v>335</v>
      </c>
      <c r="EC47" t="s">
        <v>335</v>
      </c>
      <c r="ED47" t="s">
        <v>335</v>
      </c>
      <c r="EE47" t="s">
        <v>335</v>
      </c>
      <c r="EF47" t="s">
        <v>335</v>
      </c>
      <c r="EG47" t="s">
        <v>335</v>
      </c>
      <c r="EH47" t="s">
        <v>335</v>
      </c>
      <c r="EI47" t="s">
        <v>335</v>
      </c>
      <c r="EJ47" t="s">
        <v>335</v>
      </c>
      <c r="EK47" t="s">
        <v>335</v>
      </c>
      <c r="EL47" t="s">
        <v>335</v>
      </c>
      <c r="EM47" t="s">
        <v>335</v>
      </c>
      <c r="EN47" t="s">
        <v>335</v>
      </c>
      <c r="EO47" t="s">
        <v>335</v>
      </c>
      <c r="EP47" t="s">
        <v>335</v>
      </c>
      <c r="EQ47" t="s">
        <v>335</v>
      </c>
      <c r="ER47" t="s">
        <v>335</v>
      </c>
      <c r="ES47" t="s">
        <v>335</v>
      </c>
      <c r="ET47" t="s">
        <v>335</v>
      </c>
      <c r="EU47" t="s">
        <v>335</v>
      </c>
      <c r="EV47" t="s">
        <v>335</v>
      </c>
      <c r="EW47" t="s">
        <v>335</v>
      </c>
      <c r="EX47" t="s">
        <v>335</v>
      </c>
      <c r="EY47" t="s">
        <v>335</v>
      </c>
      <c r="EZ47" t="s">
        <v>335</v>
      </c>
      <c r="FA47" t="s">
        <v>335</v>
      </c>
      <c r="FB47" t="s">
        <v>336</v>
      </c>
      <c r="FE47" t="s">
        <v>336</v>
      </c>
      <c r="FF47" t="s">
        <v>336</v>
      </c>
      <c r="FG47" t="s">
        <v>364</v>
      </c>
      <c r="FH47" s="15">
        <v>45253</v>
      </c>
      <c r="FI47" t="s">
        <v>334</v>
      </c>
      <c r="FJ47" t="s">
        <v>335</v>
      </c>
      <c r="FK47" t="s">
        <v>335</v>
      </c>
      <c r="FL47" t="s">
        <v>365</v>
      </c>
      <c r="FM47" t="s">
        <v>344</v>
      </c>
      <c r="FN47">
        <v>148</v>
      </c>
      <c r="FO47">
        <v>100</v>
      </c>
      <c r="FP47">
        <v>60</v>
      </c>
      <c r="FR47">
        <v>3653</v>
      </c>
      <c r="FS47">
        <v>75</v>
      </c>
      <c r="FT47">
        <v>2.7548209366391188E+16</v>
      </c>
      <c r="FV47">
        <v>128</v>
      </c>
      <c r="FW47">
        <v>47</v>
      </c>
      <c r="FX47">
        <v>92</v>
      </c>
      <c r="FY47">
        <v>156</v>
      </c>
      <c r="FZ47">
        <v>31</v>
      </c>
      <c r="GA47">
        <v>99</v>
      </c>
      <c r="GB47">
        <v>128</v>
      </c>
      <c r="GC47">
        <v>68</v>
      </c>
      <c r="GE47">
        <v>36</v>
      </c>
      <c r="GH47">
        <v>57</v>
      </c>
      <c r="GJ47">
        <v>18</v>
      </c>
      <c r="GK47">
        <v>14</v>
      </c>
      <c r="GL47">
        <v>142</v>
      </c>
      <c r="GM47">
        <v>41</v>
      </c>
      <c r="GN47" t="s">
        <v>335</v>
      </c>
      <c r="GO47" t="s">
        <v>335</v>
      </c>
      <c r="GP47" t="s">
        <v>335</v>
      </c>
      <c r="GQ47" t="s">
        <v>335</v>
      </c>
      <c r="GR47" t="s">
        <v>335</v>
      </c>
      <c r="GS47" t="s">
        <v>335</v>
      </c>
      <c r="GT47" t="s">
        <v>335</v>
      </c>
      <c r="GU47" t="s">
        <v>335</v>
      </c>
      <c r="GV47" t="s">
        <v>335</v>
      </c>
      <c r="GW47" t="s">
        <v>335</v>
      </c>
      <c r="GX47" t="s">
        <v>335</v>
      </c>
      <c r="GY47" t="s">
        <v>335</v>
      </c>
      <c r="GZ47" t="s">
        <v>335</v>
      </c>
      <c r="HA47" t="s">
        <v>335</v>
      </c>
      <c r="HB47" t="s">
        <v>335</v>
      </c>
      <c r="HC47" t="s">
        <v>335</v>
      </c>
      <c r="HD47" t="s">
        <v>335</v>
      </c>
      <c r="HE47" t="s">
        <v>335</v>
      </c>
      <c r="HF47" t="s">
        <v>335</v>
      </c>
      <c r="HG47" t="s">
        <v>335</v>
      </c>
      <c r="HH47" t="s">
        <v>335</v>
      </c>
      <c r="HI47" t="s">
        <v>335</v>
      </c>
      <c r="HJ47" t="s">
        <v>334</v>
      </c>
      <c r="HK47" t="s">
        <v>437</v>
      </c>
      <c r="HL47" t="s">
        <v>335</v>
      </c>
      <c r="HM47" t="s">
        <v>335</v>
      </c>
      <c r="HN47" t="s">
        <v>335</v>
      </c>
      <c r="HO47" t="s">
        <v>334</v>
      </c>
      <c r="HP47" t="s">
        <v>334</v>
      </c>
      <c r="HQ47" t="s">
        <v>335</v>
      </c>
      <c r="HR47" t="s">
        <v>335</v>
      </c>
      <c r="HS47" t="s">
        <v>335</v>
      </c>
      <c r="HT47" t="s">
        <v>334</v>
      </c>
      <c r="HU47" t="s">
        <v>334</v>
      </c>
      <c r="HV47" t="s">
        <v>334</v>
      </c>
      <c r="HW47" t="s">
        <v>335</v>
      </c>
      <c r="HX47" t="s">
        <v>335</v>
      </c>
      <c r="HY47" t="s">
        <v>337</v>
      </c>
      <c r="HZ47" t="s">
        <v>330</v>
      </c>
      <c r="IA47">
        <v>29</v>
      </c>
      <c r="ID47" t="s">
        <v>345</v>
      </c>
      <c r="IE47">
        <v>29</v>
      </c>
      <c r="IF47" t="s">
        <v>346</v>
      </c>
      <c r="IQ47" t="s">
        <v>336</v>
      </c>
      <c r="IR47" t="s">
        <v>336</v>
      </c>
      <c r="IS47" t="s">
        <v>336</v>
      </c>
      <c r="IT47" t="s">
        <v>336</v>
      </c>
      <c r="IU47" t="s">
        <v>336</v>
      </c>
      <c r="IV47" t="s">
        <v>336</v>
      </c>
      <c r="IW47" t="s">
        <v>336</v>
      </c>
      <c r="IX47" t="s">
        <v>336</v>
      </c>
      <c r="IY47" t="s">
        <v>336</v>
      </c>
      <c r="JB47" t="s">
        <v>336</v>
      </c>
      <c r="JC47" t="s">
        <v>336</v>
      </c>
      <c r="JD47" t="s">
        <v>336</v>
      </c>
      <c r="JE47" t="s">
        <v>336</v>
      </c>
      <c r="JF47" t="s">
        <v>336</v>
      </c>
      <c r="JG47" t="s">
        <v>336</v>
      </c>
      <c r="JH47" t="s">
        <v>336</v>
      </c>
      <c r="JI47" t="s">
        <v>336</v>
      </c>
      <c r="JJ47" t="s">
        <v>336</v>
      </c>
      <c r="JK47" t="s">
        <v>336</v>
      </c>
      <c r="JL47" t="s">
        <v>336</v>
      </c>
      <c r="JM47" t="s">
        <v>336</v>
      </c>
      <c r="JN47">
        <v>5</v>
      </c>
      <c r="JO47">
        <v>295</v>
      </c>
      <c r="JP47">
        <v>96</v>
      </c>
      <c r="JQ47">
        <v>86</v>
      </c>
      <c r="JR47">
        <v>1</v>
      </c>
      <c r="JS47">
        <v>96</v>
      </c>
      <c r="JT47" t="s">
        <v>337</v>
      </c>
      <c r="JX47" t="s">
        <v>371</v>
      </c>
      <c r="JY47" t="s">
        <v>348</v>
      </c>
      <c r="JZ47" t="s">
        <v>374</v>
      </c>
      <c r="KA47" t="s">
        <v>350</v>
      </c>
      <c r="KB47" t="s">
        <v>375</v>
      </c>
      <c r="KC47" t="s">
        <v>347</v>
      </c>
      <c r="KD47" t="s">
        <v>352</v>
      </c>
      <c r="KE47" t="s">
        <v>353</v>
      </c>
      <c r="KF47" t="s">
        <v>371</v>
      </c>
      <c r="KG47" t="s">
        <v>438</v>
      </c>
      <c r="KH47" t="s">
        <v>374</v>
      </c>
      <c r="KI47" t="s">
        <v>350</v>
      </c>
      <c r="KJ47" t="s">
        <v>371</v>
      </c>
      <c r="KK47" t="s">
        <v>353</v>
      </c>
      <c r="KL47">
        <v>0</v>
      </c>
      <c r="KM47">
        <v>1</v>
      </c>
      <c r="KN47">
        <v>4</v>
      </c>
      <c r="KO47">
        <v>1</v>
      </c>
      <c r="KR47">
        <v>8</v>
      </c>
      <c r="KS47" t="s">
        <v>337</v>
      </c>
      <c r="KT47" t="s">
        <v>337</v>
      </c>
      <c r="KU47" t="s">
        <v>337</v>
      </c>
      <c r="KV47" t="s">
        <v>337</v>
      </c>
      <c r="KW47" t="s">
        <v>337</v>
      </c>
      <c r="KX47" t="s">
        <v>337</v>
      </c>
      <c r="KY47" t="s">
        <v>334</v>
      </c>
      <c r="KZ47" t="s">
        <v>335</v>
      </c>
      <c r="LA47" t="s">
        <v>335</v>
      </c>
      <c r="LB47" t="s">
        <v>334</v>
      </c>
      <c r="LC47" t="s">
        <v>334</v>
      </c>
      <c r="LD47" t="s">
        <v>335</v>
      </c>
      <c r="LE47" t="s">
        <v>335</v>
      </c>
      <c r="LF47" t="s">
        <v>334</v>
      </c>
      <c r="LG47" t="s">
        <v>334</v>
      </c>
      <c r="LH47" t="s">
        <v>335</v>
      </c>
      <c r="LI47" t="s">
        <v>334</v>
      </c>
      <c r="LJ47" t="s">
        <v>335</v>
      </c>
      <c r="LK47" t="s">
        <v>359</v>
      </c>
      <c r="LL47" t="s">
        <v>336</v>
      </c>
      <c r="LM47">
        <v>4</v>
      </c>
      <c r="LN47" t="s">
        <v>364</v>
      </c>
    </row>
    <row r="48" spans="1:326" x14ac:dyDescent="0.3">
      <c r="A48">
        <v>47</v>
      </c>
      <c r="B48" t="s">
        <v>326</v>
      </c>
      <c r="C48" t="s">
        <v>327</v>
      </c>
      <c r="D48" s="1">
        <v>17173</v>
      </c>
      <c r="E48" t="s">
        <v>328</v>
      </c>
      <c r="F48">
        <v>170</v>
      </c>
      <c r="G48">
        <v>75</v>
      </c>
      <c r="H48">
        <v>2595155709342561</v>
      </c>
      <c r="I48" s="1">
        <v>45224</v>
      </c>
      <c r="J48" s="1">
        <v>45247</v>
      </c>
      <c r="K48">
        <v>23</v>
      </c>
      <c r="L48" t="s">
        <v>329</v>
      </c>
      <c r="M48" t="s">
        <v>337</v>
      </c>
      <c r="N48" t="s">
        <v>331</v>
      </c>
      <c r="O48" t="s">
        <v>332</v>
      </c>
      <c r="P48" t="s">
        <v>363</v>
      </c>
      <c r="Q48" t="s">
        <v>335</v>
      </c>
      <c r="R48" t="s">
        <v>335</v>
      </c>
      <c r="S48" t="s">
        <v>334</v>
      </c>
      <c r="T48" t="s">
        <v>335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335</v>
      </c>
      <c r="AE48" t="s">
        <v>335</v>
      </c>
      <c r="AF48" t="s">
        <v>335</v>
      </c>
      <c r="AG48" t="s">
        <v>334</v>
      </c>
      <c r="AH48" t="s">
        <v>528</v>
      </c>
      <c r="AI48" t="s">
        <v>334</v>
      </c>
      <c r="AJ48" t="s">
        <v>335</v>
      </c>
      <c r="AK48" t="s">
        <v>335</v>
      </c>
      <c r="AL48" t="s">
        <v>335</v>
      </c>
      <c r="AM48" t="s">
        <v>335</v>
      </c>
      <c r="AN48" t="s">
        <v>335</v>
      </c>
      <c r="AO48" t="s">
        <v>334</v>
      </c>
      <c r="AP48" t="s">
        <v>335</v>
      </c>
      <c r="AQ48" t="s">
        <v>335</v>
      </c>
      <c r="AR48" t="s">
        <v>335</v>
      </c>
      <c r="AS48" t="s">
        <v>335</v>
      </c>
      <c r="AT48" t="s">
        <v>334</v>
      </c>
      <c r="AU48" t="s">
        <v>335</v>
      </c>
      <c r="AV48" t="s">
        <v>335</v>
      </c>
      <c r="AW48">
        <v>20</v>
      </c>
      <c r="AX48">
        <v>34</v>
      </c>
      <c r="BC48" t="s">
        <v>335</v>
      </c>
      <c r="BD48" t="s">
        <v>335</v>
      </c>
      <c r="BE48" t="s">
        <v>335</v>
      </c>
      <c r="BF48" t="s">
        <v>335</v>
      </c>
      <c r="BG48" t="s">
        <v>335</v>
      </c>
      <c r="BH48" t="s">
        <v>335</v>
      </c>
      <c r="BI48" t="s">
        <v>335</v>
      </c>
      <c r="BJ48" t="s">
        <v>335</v>
      </c>
      <c r="BK48" t="s">
        <v>335</v>
      </c>
      <c r="BL48" t="s">
        <v>335</v>
      </c>
      <c r="BM48" t="s">
        <v>335</v>
      </c>
      <c r="BN48" t="s">
        <v>335</v>
      </c>
      <c r="BO48" t="s">
        <v>335</v>
      </c>
      <c r="BP48" t="s">
        <v>335</v>
      </c>
      <c r="BQ48" t="s">
        <v>335</v>
      </c>
      <c r="BR48" t="s">
        <v>335</v>
      </c>
      <c r="BS48" t="s">
        <v>335</v>
      </c>
      <c r="BT48" t="s">
        <v>335</v>
      </c>
      <c r="BU48" t="s">
        <v>335</v>
      </c>
      <c r="BV48" t="s">
        <v>335</v>
      </c>
      <c r="BW48" t="s">
        <v>335</v>
      </c>
      <c r="BX48" t="s">
        <v>335</v>
      </c>
      <c r="BY48" t="s">
        <v>335</v>
      </c>
      <c r="BZ48" t="s">
        <v>335</v>
      </c>
      <c r="CA48" t="s">
        <v>335</v>
      </c>
      <c r="CB48" t="s">
        <v>335</v>
      </c>
      <c r="CC48" t="s">
        <v>335</v>
      </c>
      <c r="CD48" t="s">
        <v>335</v>
      </c>
      <c r="CE48" t="s">
        <v>335</v>
      </c>
      <c r="CF48" t="s">
        <v>335</v>
      </c>
      <c r="CG48" t="s">
        <v>335</v>
      </c>
      <c r="CH48" t="s">
        <v>335</v>
      </c>
      <c r="CI48" t="s">
        <v>335</v>
      </c>
      <c r="CJ48" t="s">
        <v>335</v>
      </c>
      <c r="CK48" t="s">
        <v>335</v>
      </c>
      <c r="CL48" t="s">
        <v>335</v>
      </c>
      <c r="CM48" t="s">
        <v>335</v>
      </c>
      <c r="CN48" t="s">
        <v>335</v>
      </c>
      <c r="CO48" t="s">
        <v>335</v>
      </c>
      <c r="CP48" t="s">
        <v>335</v>
      </c>
      <c r="CQ48" t="s">
        <v>335</v>
      </c>
      <c r="CR48" t="s">
        <v>335</v>
      </c>
      <c r="CS48" t="s">
        <v>335</v>
      </c>
      <c r="CT48" t="s">
        <v>336</v>
      </c>
      <c r="CU48" t="s">
        <v>336</v>
      </c>
      <c r="CW48" t="s">
        <v>336</v>
      </c>
      <c r="CX48" t="s">
        <v>336</v>
      </c>
      <c r="CZ48" t="s">
        <v>336</v>
      </c>
      <c r="DA48" t="s">
        <v>336</v>
      </c>
      <c r="DC48" t="s">
        <v>336</v>
      </c>
      <c r="DD48" t="s">
        <v>336</v>
      </c>
      <c r="DF48" t="s">
        <v>336</v>
      </c>
      <c r="DG48" t="s">
        <v>336</v>
      </c>
      <c r="DI48" t="s">
        <v>336</v>
      </c>
      <c r="DJ48" t="s">
        <v>336</v>
      </c>
      <c r="DL48" t="s">
        <v>335</v>
      </c>
      <c r="DM48" t="s">
        <v>335</v>
      </c>
      <c r="DN48" t="s">
        <v>335</v>
      </c>
      <c r="DO48" t="s">
        <v>335</v>
      </c>
      <c r="DP48" t="s">
        <v>335</v>
      </c>
      <c r="DQ48" t="s">
        <v>335</v>
      </c>
      <c r="DR48" t="s">
        <v>335</v>
      </c>
      <c r="DS48" t="s">
        <v>335</v>
      </c>
      <c r="DT48" t="s">
        <v>335</v>
      </c>
      <c r="DU48" t="s">
        <v>335</v>
      </c>
      <c r="DV48" t="s">
        <v>335</v>
      </c>
      <c r="DW48" t="s">
        <v>335</v>
      </c>
      <c r="DX48" t="s">
        <v>335</v>
      </c>
      <c r="DY48" t="s">
        <v>335</v>
      </c>
      <c r="DZ48" t="s">
        <v>335</v>
      </c>
      <c r="EA48" t="s">
        <v>335</v>
      </c>
      <c r="EB48" t="s">
        <v>335</v>
      </c>
      <c r="EC48" t="s">
        <v>335</v>
      </c>
      <c r="ED48" t="s">
        <v>335</v>
      </c>
      <c r="EE48" t="s">
        <v>335</v>
      </c>
      <c r="EF48" t="s">
        <v>335</v>
      </c>
      <c r="EG48" t="s">
        <v>335</v>
      </c>
      <c r="EH48" t="s">
        <v>335</v>
      </c>
      <c r="EI48" t="s">
        <v>335</v>
      </c>
      <c r="EJ48" t="s">
        <v>335</v>
      </c>
      <c r="EK48" t="s">
        <v>335</v>
      </c>
      <c r="EL48" t="s">
        <v>335</v>
      </c>
      <c r="EM48" t="s">
        <v>335</v>
      </c>
      <c r="EN48" t="s">
        <v>335</v>
      </c>
      <c r="EO48" t="s">
        <v>335</v>
      </c>
      <c r="EP48" t="s">
        <v>335</v>
      </c>
      <c r="EQ48" t="s">
        <v>335</v>
      </c>
      <c r="ER48" t="s">
        <v>335</v>
      </c>
      <c r="ES48" t="s">
        <v>335</v>
      </c>
      <c r="ET48" t="s">
        <v>335</v>
      </c>
      <c r="EU48" t="s">
        <v>335</v>
      </c>
      <c r="EV48" t="s">
        <v>335</v>
      </c>
      <c r="EW48" t="s">
        <v>335</v>
      </c>
      <c r="EX48" t="s">
        <v>335</v>
      </c>
      <c r="EY48" t="s">
        <v>335</v>
      </c>
      <c r="EZ48" t="s">
        <v>335</v>
      </c>
      <c r="FA48" t="s">
        <v>335</v>
      </c>
      <c r="FB48" t="s">
        <v>336</v>
      </c>
      <c r="FE48" t="s">
        <v>336</v>
      </c>
      <c r="FF48" t="s">
        <v>336</v>
      </c>
      <c r="FG48" t="s">
        <v>364</v>
      </c>
      <c r="FH48" s="15">
        <v>45247</v>
      </c>
      <c r="FI48" t="s">
        <v>334</v>
      </c>
      <c r="FJ48" t="s">
        <v>335</v>
      </c>
      <c r="FK48" t="s">
        <v>335</v>
      </c>
      <c r="FL48" t="s">
        <v>405</v>
      </c>
      <c r="FM48" t="s">
        <v>385</v>
      </c>
      <c r="FO48">
        <v>120</v>
      </c>
      <c r="FP48">
        <v>80</v>
      </c>
      <c r="FS48">
        <v>75</v>
      </c>
      <c r="FT48">
        <v>2595155709342561</v>
      </c>
      <c r="GN48" t="s">
        <v>335</v>
      </c>
      <c r="GO48" t="s">
        <v>335</v>
      </c>
      <c r="GP48" t="s">
        <v>335</v>
      </c>
      <c r="GQ48" t="s">
        <v>335</v>
      </c>
      <c r="GR48" t="s">
        <v>335</v>
      </c>
      <c r="GS48" t="s">
        <v>334</v>
      </c>
      <c r="GT48" t="s">
        <v>335</v>
      </c>
      <c r="GU48" t="s">
        <v>335</v>
      </c>
      <c r="GV48" t="s">
        <v>335</v>
      </c>
      <c r="GW48" t="s">
        <v>335</v>
      </c>
      <c r="GX48" t="s">
        <v>335</v>
      </c>
      <c r="GY48" t="s">
        <v>335</v>
      </c>
      <c r="GZ48" t="s">
        <v>335</v>
      </c>
      <c r="HA48" t="s">
        <v>335</v>
      </c>
      <c r="HB48" t="s">
        <v>335</v>
      </c>
      <c r="HC48" t="s">
        <v>335</v>
      </c>
      <c r="HD48" t="s">
        <v>335</v>
      </c>
      <c r="HE48" t="s">
        <v>334</v>
      </c>
      <c r="HF48" t="s">
        <v>335</v>
      </c>
      <c r="HG48" t="s">
        <v>334</v>
      </c>
      <c r="HH48" t="s">
        <v>335</v>
      </c>
      <c r="HI48" t="s">
        <v>335</v>
      </c>
      <c r="HJ48" t="s">
        <v>334</v>
      </c>
      <c r="HK48" t="s">
        <v>439</v>
      </c>
      <c r="HL48" t="s">
        <v>335</v>
      </c>
      <c r="HM48" t="s">
        <v>335</v>
      </c>
      <c r="HN48" t="s">
        <v>335</v>
      </c>
      <c r="HO48" t="s">
        <v>335</v>
      </c>
      <c r="HP48" t="s">
        <v>335</v>
      </c>
      <c r="HQ48" t="s">
        <v>335</v>
      </c>
      <c r="HR48" t="s">
        <v>335</v>
      </c>
      <c r="HS48" t="s">
        <v>335</v>
      </c>
      <c r="HT48" t="s">
        <v>335</v>
      </c>
      <c r="HU48" t="s">
        <v>334</v>
      </c>
      <c r="HV48" t="s">
        <v>335</v>
      </c>
      <c r="HW48" t="s">
        <v>335</v>
      </c>
      <c r="HX48" t="s">
        <v>335</v>
      </c>
      <c r="HY48" t="s">
        <v>337</v>
      </c>
      <c r="HZ48" t="s">
        <v>337</v>
      </c>
      <c r="IA48">
        <v>32</v>
      </c>
      <c r="ID48" t="s">
        <v>345</v>
      </c>
      <c r="IE48">
        <v>55</v>
      </c>
      <c r="IF48" t="s">
        <v>346</v>
      </c>
      <c r="IQ48" t="s">
        <v>336</v>
      </c>
      <c r="IR48" t="s">
        <v>336</v>
      </c>
      <c r="IS48" t="s">
        <v>336</v>
      </c>
      <c r="IT48" t="s">
        <v>336</v>
      </c>
      <c r="IU48" t="s">
        <v>336</v>
      </c>
      <c r="IV48" t="s">
        <v>336</v>
      </c>
      <c r="IW48" t="s">
        <v>336</v>
      </c>
      <c r="IX48" t="s">
        <v>336</v>
      </c>
      <c r="IY48" t="s">
        <v>336</v>
      </c>
      <c r="JB48" t="s">
        <v>336</v>
      </c>
      <c r="JC48" t="s">
        <v>336</v>
      </c>
      <c r="JD48" t="s">
        <v>336</v>
      </c>
      <c r="JE48" t="s">
        <v>336</v>
      </c>
      <c r="JF48" t="s">
        <v>336</v>
      </c>
      <c r="JG48" t="s">
        <v>336</v>
      </c>
      <c r="JH48" t="s">
        <v>336</v>
      </c>
      <c r="JI48" t="s">
        <v>336</v>
      </c>
      <c r="JJ48" t="s">
        <v>336</v>
      </c>
      <c r="JK48" t="s">
        <v>336</v>
      </c>
      <c r="JL48" t="s">
        <v>336</v>
      </c>
      <c r="JM48" t="s">
        <v>336</v>
      </c>
      <c r="JT48" t="s">
        <v>336</v>
      </c>
      <c r="JX48" t="s">
        <v>336</v>
      </c>
      <c r="JY48" t="s">
        <v>336</v>
      </c>
      <c r="JZ48" t="s">
        <v>336</v>
      </c>
      <c r="KA48" t="s">
        <v>336</v>
      </c>
      <c r="KB48" t="s">
        <v>336</v>
      </c>
      <c r="KC48" t="s">
        <v>336</v>
      </c>
      <c r="KD48" t="s">
        <v>336</v>
      </c>
      <c r="KE48" t="s">
        <v>336</v>
      </c>
      <c r="KF48" t="s">
        <v>336</v>
      </c>
      <c r="KG48" t="s">
        <v>336</v>
      </c>
      <c r="KH48" t="s">
        <v>336</v>
      </c>
      <c r="KI48" t="s">
        <v>336</v>
      </c>
      <c r="KJ48" t="s">
        <v>336</v>
      </c>
      <c r="KK48" t="s">
        <v>336</v>
      </c>
      <c r="KS48" t="s">
        <v>336</v>
      </c>
      <c r="KT48" t="s">
        <v>336</v>
      </c>
      <c r="KU48" t="s">
        <v>336</v>
      </c>
      <c r="KV48" t="s">
        <v>336</v>
      </c>
      <c r="KW48" t="s">
        <v>336</v>
      </c>
      <c r="KX48" t="s">
        <v>336</v>
      </c>
      <c r="KY48" t="s">
        <v>335</v>
      </c>
      <c r="KZ48" t="s">
        <v>335</v>
      </c>
      <c r="LA48" t="s">
        <v>335</v>
      </c>
      <c r="LB48" t="s">
        <v>335</v>
      </c>
      <c r="LC48" t="s">
        <v>335</v>
      </c>
      <c r="LD48" t="s">
        <v>335</v>
      </c>
      <c r="LE48" t="s">
        <v>335</v>
      </c>
      <c r="LF48" t="s">
        <v>335</v>
      </c>
      <c r="LG48" t="s">
        <v>335</v>
      </c>
      <c r="LH48" t="s">
        <v>335</v>
      </c>
      <c r="LI48" t="s">
        <v>335</v>
      </c>
      <c r="LJ48" t="s">
        <v>335</v>
      </c>
      <c r="LK48" t="s">
        <v>336</v>
      </c>
      <c r="LL48" t="s">
        <v>336</v>
      </c>
      <c r="LN48" t="s">
        <v>364</v>
      </c>
    </row>
    <row r="49" spans="1:326" x14ac:dyDescent="0.3">
      <c r="A49">
        <v>48</v>
      </c>
      <c r="B49" t="s">
        <v>326</v>
      </c>
      <c r="C49" t="s">
        <v>376</v>
      </c>
      <c r="D49" s="1">
        <v>16277</v>
      </c>
      <c r="E49" t="s">
        <v>328</v>
      </c>
      <c r="F49">
        <v>165</v>
      </c>
      <c r="G49">
        <v>82</v>
      </c>
      <c r="H49">
        <v>3.0119375573921032E+16</v>
      </c>
      <c r="I49" s="1">
        <v>45203</v>
      </c>
      <c r="J49" s="1">
        <v>45223</v>
      </c>
      <c r="K49">
        <v>20</v>
      </c>
      <c r="L49" t="s">
        <v>329</v>
      </c>
      <c r="M49" t="s">
        <v>330</v>
      </c>
      <c r="N49" t="s">
        <v>361</v>
      </c>
      <c r="O49" t="s">
        <v>387</v>
      </c>
      <c r="P49" t="s">
        <v>436</v>
      </c>
      <c r="Q49" t="s">
        <v>335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334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335</v>
      </c>
      <c r="AE49" t="s">
        <v>335</v>
      </c>
      <c r="AF49" t="s">
        <v>335</v>
      </c>
      <c r="AG49" t="s">
        <v>334</v>
      </c>
      <c r="AH49" t="s">
        <v>440</v>
      </c>
      <c r="AI49" t="s">
        <v>335</v>
      </c>
      <c r="AJ49" t="s">
        <v>335</v>
      </c>
      <c r="AK49" t="s">
        <v>335</v>
      </c>
      <c r="AL49" t="s">
        <v>335</v>
      </c>
      <c r="AM49" t="s">
        <v>335</v>
      </c>
      <c r="AN49" t="s">
        <v>335</v>
      </c>
      <c r="AO49" t="s">
        <v>335</v>
      </c>
      <c r="AP49" t="s">
        <v>335</v>
      </c>
      <c r="AQ49" t="s">
        <v>335</v>
      </c>
      <c r="AR49" t="s">
        <v>335</v>
      </c>
      <c r="AS49" t="s">
        <v>335</v>
      </c>
      <c r="AT49" t="s">
        <v>335</v>
      </c>
      <c r="AU49" t="s">
        <v>335</v>
      </c>
      <c r="AV49" t="s">
        <v>335</v>
      </c>
      <c r="AW49">
        <v>34</v>
      </c>
      <c r="AX49">
        <v>34</v>
      </c>
      <c r="AY49">
        <v>3313</v>
      </c>
      <c r="AZ49">
        <v>1023</v>
      </c>
      <c r="BC49" t="s">
        <v>334</v>
      </c>
      <c r="BD49" t="s">
        <v>335</v>
      </c>
      <c r="BE49" t="s">
        <v>335</v>
      </c>
      <c r="BF49" t="s">
        <v>335</v>
      </c>
      <c r="BG49" t="s">
        <v>335</v>
      </c>
      <c r="BH49" t="s">
        <v>335</v>
      </c>
      <c r="BI49" t="s">
        <v>335</v>
      </c>
      <c r="BJ49" t="s">
        <v>335</v>
      </c>
      <c r="BK49" t="s">
        <v>335</v>
      </c>
      <c r="BL49" t="s">
        <v>335</v>
      </c>
      <c r="BM49" t="s">
        <v>335</v>
      </c>
      <c r="BN49" t="s">
        <v>335</v>
      </c>
      <c r="BO49" t="s">
        <v>335</v>
      </c>
      <c r="BP49" t="s">
        <v>335</v>
      </c>
      <c r="BQ49" t="s">
        <v>335</v>
      </c>
      <c r="BR49" t="s">
        <v>335</v>
      </c>
      <c r="BS49" t="s">
        <v>335</v>
      </c>
      <c r="BT49" t="s">
        <v>334</v>
      </c>
      <c r="BU49" t="s">
        <v>334</v>
      </c>
      <c r="BV49" t="s">
        <v>334</v>
      </c>
      <c r="BW49" t="s">
        <v>335</v>
      </c>
      <c r="BX49" t="s">
        <v>334</v>
      </c>
      <c r="BY49" t="s">
        <v>335</v>
      </c>
      <c r="BZ49" t="s">
        <v>335</v>
      </c>
      <c r="CA49" t="s">
        <v>335</v>
      </c>
      <c r="CB49" t="s">
        <v>334</v>
      </c>
      <c r="CC49" t="s">
        <v>335</v>
      </c>
      <c r="CD49" t="s">
        <v>334</v>
      </c>
      <c r="CE49" t="s">
        <v>334</v>
      </c>
      <c r="CF49" t="s">
        <v>335</v>
      </c>
      <c r="CG49" t="s">
        <v>335</v>
      </c>
      <c r="CH49" t="s">
        <v>335</v>
      </c>
      <c r="CI49" t="s">
        <v>335</v>
      </c>
      <c r="CJ49" t="s">
        <v>335</v>
      </c>
      <c r="CK49" t="s">
        <v>335</v>
      </c>
      <c r="CL49" t="s">
        <v>335</v>
      </c>
      <c r="CM49" t="s">
        <v>335</v>
      </c>
      <c r="CN49" t="s">
        <v>335</v>
      </c>
      <c r="CO49" t="s">
        <v>335</v>
      </c>
      <c r="CP49" t="s">
        <v>335</v>
      </c>
      <c r="CQ49" t="s">
        <v>335</v>
      </c>
      <c r="CR49" t="s">
        <v>335</v>
      </c>
      <c r="CS49" t="s">
        <v>335</v>
      </c>
      <c r="CT49" t="s">
        <v>337</v>
      </c>
      <c r="CU49" t="s">
        <v>336</v>
      </c>
      <c r="CW49" t="s">
        <v>337</v>
      </c>
      <c r="CX49" t="s">
        <v>336</v>
      </c>
      <c r="CZ49" t="s">
        <v>330</v>
      </c>
      <c r="DA49" t="s">
        <v>383</v>
      </c>
      <c r="DB49">
        <v>5</v>
      </c>
      <c r="DC49" t="s">
        <v>330</v>
      </c>
      <c r="DD49" t="s">
        <v>416</v>
      </c>
      <c r="DE49">
        <v>100</v>
      </c>
      <c r="DF49" t="s">
        <v>330</v>
      </c>
      <c r="DG49" t="s">
        <v>384</v>
      </c>
      <c r="DH49">
        <v>50</v>
      </c>
      <c r="DI49" t="s">
        <v>330</v>
      </c>
      <c r="DJ49" t="s">
        <v>378</v>
      </c>
      <c r="DK49">
        <v>10</v>
      </c>
      <c r="DL49" t="s">
        <v>335</v>
      </c>
      <c r="DM49" t="s">
        <v>334</v>
      </c>
      <c r="DN49" t="s">
        <v>334</v>
      </c>
      <c r="DO49" t="s">
        <v>335</v>
      </c>
      <c r="DP49" t="s">
        <v>334</v>
      </c>
      <c r="DQ49" t="s">
        <v>335</v>
      </c>
      <c r="DR49" t="s">
        <v>334</v>
      </c>
      <c r="DS49" t="s">
        <v>335</v>
      </c>
      <c r="DT49" t="s">
        <v>334</v>
      </c>
      <c r="DU49" t="s">
        <v>335</v>
      </c>
      <c r="DV49" t="s">
        <v>334</v>
      </c>
      <c r="DW49" t="s">
        <v>335</v>
      </c>
      <c r="DX49" t="s">
        <v>335</v>
      </c>
      <c r="DY49" t="s">
        <v>334</v>
      </c>
      <c r="DZ49" t="s">
        <v>335</v>
      </c>
      <c r="EA49" t="s">
        <v>334</v>
      </c>
      <c r="EB49" t="s">
        <v>334</v>
      </c>
      <c r="EC49" t="s">
        <v>335</v>
      </c>
      <c r="ED49" t="s">
        <v>334</v>
      </c>
      <c r="EE49" t="s">
        <v>335</v>
      </c>
      <c r="EF49" t="s">
        <v>334</v>
      </c>
      <c r="EG49" t="s">
        <v>335</v>
      </c>
      <c r="EH49" t="s">
        <v>334</v>
      </c>
      <c r="EI49" t="s">
        <v>335</v>
      </c>
      <c r="EJ49" t="s">
        <v>334</v>
      </c>
      <c r="EK49" t="s">
        <v>335</v>
      </c>
      <c r="EL49" t="s">
        <v>334</v>
      </c>
      <c r="EM49" t="s">
        <v>335</v>
      </c>
      <c r="EN49" t="s">
        <v>334</v>
      </c>
      <c r="EO49" t="s">
        <v>335</v>
      </c>
      <c r="EP49" t="s">
        <v>334</v>
      </c>
      <c r="EQ49" t="s">
        <v>335</v>
      </c>
      <c r="ER49" t="s">
        <v>334</v>
      </c>
      <c r="ES49" t="s">
        <v>335</v>
      </c>
      <c r="ET49" t="s">
        <v>334</v>
      </c>
      <c r="EU49" t="s">
        <v>335</v>
      </c>
      <c r="EV49" t="s">
        <v>334</v>
      </c>
      <c r="EW49" t="s">
        <v>335</v>
      </c>
      <c r="EX49" t="s">
        <v>334</v>
      </c>
      <c r="EY49" t="s">
        <v>335</v>
      </c>
      <c r="EZ49" t="s">
        <v>334</v>
      </c>
      <c r="FA49" t="s">
        <v>335</v>
      </c>
      <c r="FB49" t="s">
        <v>379</v>
      </c>
      <c r="FC49">
        <v>50</v>
      </c>
      <c r="FE49" t="s">
        <v>336</v>
      </c>
      <c r="FF49" t="s">
        <v>336</v>
      </c>
      <c r="FG49" t="s">
        <v>342</v>
      </c>
      <c r="FH49" s="15">
        <v>45223</v>
      </c>
      <c r="FI49" t="s">
        <v>334</v>
      </c>
      <c r="FJ49" t="s">
        <v>335</v>
      </c>
      <c r="FK49" t="s">
        <v>335</v>
      </c>
      <c r="FL49" t="s">
        <v>365</v>
      </c>
      <c r="FM49" t="s">
        <v>344</v>
      </c>
      <c r="FN49">
        <v>130</v>
      </c>
      <c r="FO49">
        <v>90</v>
      </c>
      <c r="FP49">
        <v>50</v>
      </c>
      <c r="FQ49">
        <v>837</v>
      </c>
      <c r="FS49">
        <v>80</v>
      </c>
      <c r="FT49">
        <v>2.9384756657483932E+16</v>
      </c>
      <c r="FU49">
        <v>115</v>
      </c>
      <c r="FV49">
        <v>144</v>
      </c>
      <c r="FY49">
        <v>95</v>
      </c>
      <c r="FZ49">
        <v>36</v>
      </c>
      <c r="GB49">
        <v>116</v>
      </c>
      <c r="GC49">
        <v>59</v>
      </c>
      <c r="GD49">
        <v>108</v>
      </c>
      <c r="GJ49">
        <v>29</v>
      </c>
      <c r="GK49">
        <v>20</v>
      </c>
      <c r="GL49">
        <v>134</v>
      </c>
      <c r="GM49">
        <v>58</v>
      </c>
      <c r="GN49" t="s">
        <v>335</v>
      </c>
      <c r="GO49" t="s">
        <v>335</v>
      </c>
      <c r="GP49" t="s">
        <v>335</v>
      </c>
      <c r="GQ49" t="s">
        <v>335</v>
      </c>
      <c r="GR49" t="s">
        <v>335</v>
      </c>
      <c r="GS49" t="s">
        <v>335</v>
      </c>
      <c r="GT49" t="s">
        <v>335</v>
      </c>
      <c r="GU49" t="s">
        <v>335</v>
      </c>
      <c r="GV49" t="s">
        <v>335</v>
      </c>
      <c r="GW49" t="s">
        <v>335</v>
      </c>
      <c r="GX49" t="s">
        <v>335</v>
      </c>
      <c r="GY49" t="s">
        <v>335</v>
      </c>
      <c r="GZ49" t="s">
        <v>334</v>
      </c>
      <c r="HA49" t="s">
        <v>335</v>
      </c>
      <c r="HB49" t="s">
        <v>335</v>
      </c>
      <c r="HC49" t="s">
        <v>335</v>
      </c>
      <c r="HD49" t="s">
        <v>335</v>
      </c>
      <c r="HE49" t="s">
        <v>335</v>
      </c>
      <c r="HF49" t="s">
        <v>335</v>
      </c>
      <c r="HG49" t="s">
        <v>335</v>
      </c>
      <c r="HH49" t="s">
        <v>335</v>
      </c>
      <c r="HI49" t="s">
        <v>335</v>
      </c>
      <c r="HJ49" t="s">
        <v>335</v>
      </c>
      <c r="HK49" t="s">
        <v>336</v>
      </c>
      <c r="HL49" t="s">
        <v>335</v>
      </c>
      <c r="HM49" t="s">
        <v>335</v>
      </c>
      <c r="HN49" t="s">
        <v>334</v>
      </c>
      <c r="HO49" t="s">
        <v>334</v>
      </c>
      <c r="HP49" t="s">
        <v>335</v>
      </c>
      <c r="HQ49" t="s">
        <v>335</v>
      </c>
      <c r="HR49" t="s">
        <v>335</v>
      </c>
      <c r="HS49" t="s">
        <v>335</v>
      </c>
      <c r="HT49" t="s">
        <v>335</v>
      </c>
      <c r="HU49" t="s">
        <v>335</v>
      </c>
      <c r="HV49" t="s">
        <v>335</v>
      </c>
      <c r="HW49" t="s">
        <v>335</v>
      </c>
      <c r="HX49" t="s">
        <v>335</v>
      </c>
      <c r="HY49" t="s">
        <v>337</v>
      </c>
      <c r="HZ49" t="s">
        <v>337</v>
      </c>
      <c r="IA49">
        <v>33</v>
      </c>
      <c r="IB49">
        <v>78</v>
      </c>
      <c r="IC49">
        <v>13</v>
      </c>
      <c r="ID49" t="s">
        <v>359</v>
      </c>
      <c r="IE49">
        <v>45</v>
      </c>
      <c r="IF49" t="s">
        <v>346</v>
      </c>
      <c r="IQ49" t="s">
        <v>336</v>
      </c>
      <c r="IR49" t="s">
        <v>336</v>
      </c>
      <c r="IS49" t="s">
        <v>336</v>
      </c>
      <c r="IT49" t="s">
        <v>336</v>
      </c>
      <c r="IU49" t="s">
        <v>336</v>
      </c>
      <c r="IV49" t="s">
        <v>336</v>
      </c>
      <c r="IW49" t="s">
        <v>336</v>
      </c>
      <c r="IX49" t="s">
        <v>336</v>
      </c>
      <c r="IY49" t="s">
        <v>336</v>
      </c>
      <c r="JB49" t="s">
        <v>336</v>
      </c>
      <c r="JC49" t="s">
        <v>336</v>
      </c>
      <c r="JD49" t="s">
        <v>336</v>
      </c>
      <c r="JE49" t="s">
        <v>336</v>
      </c>
      <c r="JF49" t="s">
        <v>336</v>
      </c>
      <c r="JG49" t="s">
        <v>336</v>
      </c>
      <c r="JH49" t="s">
        <v>336</v>
      </c>
      <c r="JI49" t="s">
        <v>336</v>
      </c>
      <c r="JJ49" t="s">
        <v>336</v>
      </c>
      <c r="JK49" t="s">
        <v>336</v>
      </c>
      <c r="JL49" t="s">
        <v>336</v>
      </c>
      <c r="JM49" t="s">
        <v>336</v>
      </c>
      <c r="JO49">
        <v>160</v>
      </c>
      <c r="JP49">
        <v>40</v>
      </c>
      <c r="JQ49">
        <v>188</v>
      </c>
      <c r="JR49">
        <v>3</v>
      </c>
      <c r="JS49">
        <v>81</v>
      </c>
      <c r="JT49" t="s">
        <v>337</v>
      </c>
      <c r="JX49" t="s">
        <v>336</v>
      </c>
      <c r="JY49" t="s">
        <v>336</v>
      </c>
      <c r="JZ49" t="s">
        <v>336</v>
      </c>
      <c r="KA49" t="s">
        <v>336</v>
      </c>
      <c r="KB49" t="s">
        <v>336</v>
      </c>
      <c r="KC49" t="s">
        <v>336</v>
      </c>
      <c r="KD49" t="s">
        <v>336</v>
      </c>
      <c r="KE49" t="s">
        <v>336</v>
      </c>
      <c r="KF49" t="s">
        <v>336</v>
      </c>
      <c r="KG49" t="s">
        <v>336</v>
      </c>
      <c r="KH49" t="s">
        <v>336</v>
      </c>
      <c r="KI49" t="s">
        <v>336</v>
      </c>
      <c r="KJ49" t="s">
        <v>336</v>
      </c>
      <c r="KK49" t="s">
        <v>336</v>
      </c>
      <c r="KS49" t="s">
        <v>336</v>
      </c>
      <c r="KT49" t="s">
        <v>336</v>
      </c>
      <c r="KU49" t="s">
        <v>336</v>
      </c>
      <c r="KV49" t="s">
        <v>336</v>
      </c>
      <c r="KW49" t="s">
        <v>336</v>
      </c>
      <c r="KX49" t="s">
        <v>336</v>
      </c>
      <c r="KY49" t="s">
        <v>335</v>
      </c>
      <c r="KZ49" t="s">
        <v>334</v>
      </c>
      <c r="LA49" t="s">
        <v>334</v>
      </c>
      <c r="LB49" t="s">
        <v>335</v>
      </c>
      <c r="LC49" t="s">
        <v>334</v>
      </c>
      <c r="LD49" t="s">
        <v>335</v>
      </c>
      <c r="LE49" t="s">
        <v>334</v>
      </c>
      <c r="LF49" t="s">
        <v>335</v>
      </c>
      <c r="LG49" t="s">
        <v>335</v>
      </c>
      <c r="LH49" t="s">
        <v>334</v>
      </c>
      <c r="LI49" t="s">
        <v>334</v>
      </c>
      <c r="LJ49" t="s">
        <v>335</v>
      </c>
      <c r="LK49" t="s">
        <v>345</v>
      </c>
      <c r="LL49" t="s">
        <v>336</v>
      </c>
      <c r="LN49" t="s">
        <v>342</v>
      </c>
    </row>
    <row r="50" spans="1:326" x14ac:dyDescent="0.3">
      <c r="A50">
        <v>49</v>
      </c>
      <c r="B50" t="s">
        <v>326</v>
      </c>
      <c r="C50" t="s">
        <v>376</v>
      </c>
      <c r="D50" s="1">
        <v>24770</v>
      </c>
      <c r="E50" t="s">
        <v>360</v>
      </c>
      <c r="F50">
        <v>167</v>
      </c>
      <c r="G50">
        <v>105</v>
      </c>
      <c r="H50">
        <v>3764925239341676</v>
      </c>
      <c r="I50" s="1">
        <v>45200</v>
      </c>
      <c r="J50" s="1">
        <v>45211</v>
      </c>
      <c r="K50">
        <v>11</v>
      </c>
      <c r="L50" t="s">
        <v>329</v>
      </c>
      <c r="M50" t="s">
        <v>330</v>
      </c>
      <c r="N50" t="s">
        <v>331</v>
      </c>
      <c r="O50" t="s">
        <v>332</v>
      </c>
      <c r="P50" t="s">
        <v>363</v>
      </c>
      <c r="Q50" t="s">
        <v>335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334</v>
      </c>
      <c r="Z50" t="s">
        <v>335</v>
      </c>
      <c r="AA50" t="s">
        <v>335</v>
      </c>
      <c r="AB50" t="s">
        <v>335</v>
      </c>
      <c r="AC50" t="s">
        <v>335</v>
      </c>
      <c r="AD50" t="s">
        <v>335</v>
      </c>
      <c r="AE50" t="s">
        <v>335</v>
      </c>
      <c r="AF50" t="s">
        <v>335</v>
      </c>
      <c r="AG50" t="s">
        <v>335</v>
      </c>
      <c r="AH50" t="s">
        <v>336</v>
      </c>
      <c r="AI50" t="s">
        <v>335</v>
      </c>
      <c r="AJ50" t="s">
        <v>334</v>
      </c>
      <c r="AK50" t="s">
        <v>335</v>
      </c>
      <c r="AL50" t="s">
        <v>335</v>
      </c>
      <c r="AM50" t="s">
        <v>335</v>
      </c>
      <c r="AN50" t="s">
        <v>335</v>
      </c>
      <c r="AO50" t="s">
        <v>335</v>
      </c>
      <c r="AP50" t="s">
        <v>335</v>
      </c>
      <c r="AQ50" t="s">
        <v>335</v>
      </c>
      <c r="AR50" t="s">
        <v>335</v>
      </c>
      <c r="AS50" t="s">
        <v>334</v>
      </c>
      <c r="AT50" t="s">
        <v>335</v>
      </c>
      <c r="AU50" t="s">
        <v>335</v>
      </c>
      <c r="AV50" t="s">
        <v>335</v>
      </c>
      <c r="AW50">
        <v>42</v>
      </c>
      <c r="AX50">
        <v>42</v>
      </c>
      <c r="AZ50">
        <v>219</v>
      </c>
      <c r="BC50" t="s">
        <v>334</v>
      </c>
      <c r="BD50" t="s">
        <v>335</v>
      </c>
      <c r="BE50" t="s">
        <v>335</v>
      </c>
      <c r="BF50" t="s">
        <v>335</v>
      </c>
      <c r="BG50" t="s">
        <v>335</v>
      </c>
      <c r="BH50" t="s">
        <v>335</v>
      </c>
      <c r="BI50" t="s">
        <v>335</v>
      </c>
      <c r="BJ50" t="s">
        <v>335</v>
      </c>
      <c r="BK50" t="s">
        <v>335</v>
      </c>
      <c r="BL50" t="s">
        <v>335</v>
      </c>
      <c r="BM50" t="s">
        <v>335</v>
      </c>
      <c r="BN50" t="s">
        <v>335</v>
      </c>
      <c r="BO50" t="s">
        <v>335</v>
      </c>
      <c r="BP50" t="s">
        <v>335</v>
      </c>
      <c r="BQ50" t="s">
        <v>335</v>
      </c>
      <c r="BR50" t="s">
        <v>334</v>
      </c>
      <c r="BS50" t="s">
        <v>335</v>
      </c>
      <c r="BT50" t="s">
        <v>334</v>
      </c>
      <c r="BU50" t="s">
        <v>335</v>
      </c>
      <c r="BV50" t="s">
        <v>334</v>
      </c>
      <c r="BW50" t="s">
        <v>335</v>
      </c>
      <c r="BX50" t="s">
        <v>334</v>
      </c>
      <c r="BY50" t="s">
        <v>335</v>
      </c>
      <c r="BZ50" t="s">
        <v>335</v>
      </c>
      <c r="CA50" t="s">
        <v>335</v>
      </c>
      <c r="CB50" t="s">
        <v>334</v>
      </c>
      <c r="CC50" t="s">
        <v>334</v>
      </c>
      <c r="CD50" t="s">
        <v>334</v>
      </c>
      <c r="CE50" t="s">
        <v>334</v>
      </c>
      <c r="CF50" t="s">
        <v>335</v>
      </c>
      <c r="CG50" t="s">
        <v>334</v>
      </c>
      <c r="CH50" t="s">
        <v>335</v>
      </c>
      <c r="CI50" t="s">
        <v>335</v>
      </c>
      <c r="CJ50" t="s">
        <v>334</v>
      </c>
      <c r="CK50" t="s">
        <v>335</v>
      </c>
      <c r="CL50" t="s">
        <v>335</v>
      </c>
      <c r="CM50" t="s">
        <v>335</v>
      </c>
      <c r="CN50" t="s">
        <v>335</v>
      </c>
      <c r="CO50" t="s">
        <v>335</v>
      </c>
      <c r="CP50" t="s">
        <v>334</v>
      </c>
      <c r="CQ50" t="s">
        <v>334</v>
      </c>
      <c r="CR50" t="s">
        <v>335</v>
      </c>
      <c r="CS50" t="s">
        <v>335</v>
      </c>
      <c r="CT50" t="s">
        <v>330</v>
      </c>
      <c r="CU50" t="s">
        <v>429</v>
      </c>
      <c r="CV50">
        <v>10</v>
      </c>
      <c r="CW50" t="s">
        <v>337</v>
      </c>
      <c r="CX50" t="s">
        <v>336</v>
      </c>
      <c r="CZ50" t="s">
        <v>330</v>
      </c>
      <c r="DA50" t="s">
        <v>383</v>
      </c>
      <c r="DB50">
        <v>5</v>
      </c>
      <c r="DC50" t="s">
        <v>337</v>
      </c>
      <c r="DD50" t="s">
        <v>336</v>
      </c>
      <c r="DF50" t="s">
        <v>330</v>
      </c>
      <c r="DG50" t="s">
        <v>384</v>
      </c>
      <c r="DH50">
        <v>100</v>
      </c>
      <c r="DI50" t="s">
        <v>330</v>
      </c>
      <c r="DJ50" t="s">
        <v>378</v>
      </c>
      <c r="DK50">
        <v>10</v>
      </c>
      <c r="DL50" t="s">
        <v>335</v>
      </c>
      <c r="DM50" t="s">
        <v>334</v>
      </c>
      <c r="DN50" t="s">
        <v>334</v>
      </c>
      <c r="DO50" t="s">
        <v>335</v>
      </c>
      <c r="DP50" t="s">
        <v>334</v>
      </c>
      <c r="DQ50" t="s">
        <v>335</v>
      </c>
      <c r="DR50" t="s">
        <v>334</v>
      </c>
      <c r="DS50" t="s">
        <v>335</v>
      </c>
      <c r="DT50" t="s">
        <v>334</v>
      </c>
      <c r="DU50" t="s">
        <v>335</v>
      </c>
      <c r="DV50" t="s">
        <v>335</v>
      </c>
      <c r="DW50" t="s">
        <v>334</v>
      </c>
      <c r="DX50" t="s">
        <v>335</v>
      </c>
      <c r="DY50" t="s">
        <v>334</v>
      </c>
      <c r="DZ50" t="s">
        <v>335</v>
      </c>
      <c r="EA50" t="s">
        <v>334</v>
      </c>
      <c r="EB50" t="s">
        <v>334</v>
      </c>
      <c r="EC50" t="s">
        <v>335</v>
      </c>
      <c r="ED50" t="s">
        <v>335</v>
      </c>
      <c r="EE50" t="s">
        <v>334</v>
      </c>
      <c r="EF50" t="s">
        <v>334</v>
      </c>
      <c r="EG50" t="s">
        <v>335</v>
      </c>
      <c r="EH50" t="s">
        <v>334</v>
      </c>
      <c r="EI50" t="s">
        <v>335</v>
      </c>
      <c r="EJ50" t="s">
        <v>334</v>
      </c>
      <c r="EK50" t="s">
        <v>335</v>
      </c>
      <c r="EL50" t="s">
        <v>334</v>
      </c>
      <c r="EM50" t="s">
        <v>335</v>
      </c>
      <c r="EN50" t="s">
        <v>334</v>
      </c>
      <c r="EO50" t="s">
        <v>335</v>
      </c>
      <c r="EP50" t="s">
        <v>334</v>
      </c>
      <c r="EQ50" t="s">
        <v>335</v>
      </c>
      <c r="ER50" t="s">
        <v>334</v>
      </c>
      <c r="ES50" t="s">
        <v>335</v>
      </c>
      <c r="ET50" t="s">
        <v>335</v>
      </c>
      <c r="EU50" t="s">
        <v>334</v>
      </c>
      <c r="EV50" t="s">
        <v>334</v>
      </c>
      <c r="EW50" t="s">
        <v>335</v>
      </c>
      <c r="EX50" t="s">
        <v>334</v>
      </c>
      <c r="EY50" t="s">
        <v>335</v>
      </c>
      <c r="EZ50" t="s">
        <v>334</v>
      </c>
      <c r="FA50" t="s">
        <v>335</v>
      </c>
      <c r="FB50" t="s">
        <v>379</v>
      </c>
      <c r="FC50">
        <v>75</v>
      </c>
      <c r="FE50" t="s">
        <v>336</v>
      </c>
      <c r="FF50" t="s">
        <v>336</v>
      </c>
      <c r="FG50" t="s">
        <v>342</v>
      </c>
      <c r="FH50" s="15">
        <v>45238</v>
      </c>
      <c r="FI50" t="s">
        <v>335</v>
      </c>
      <c r="FJ50" t="s">
        <v>334</v>
      </c>
      <c r="FK50" t="s">
        <v>335</v>
      </c>
      <c r="FL50" t="s">
        <v>343</v>
      </c>
      <c r="FM50" t="s">
        <v>344</v>
      </c>
      <c r="FN50">
        <v>84</v>
      </c>
      <c r="FO50">
        <v>130</v>
      </c>
      <c r="FP50">
        <v>60</v>
      </c>
      <c r="FS50">
        <v>105</v>
      </c>
      <c r="FT50">
        <v>3764925239341676</v>
      </c>
      <c r="FU50">
        <v>122</v>
      </c>
      <c r="FV50">
        <v>116</v>
      </c>
      <c r="FW50">
        <v>67</v>
      </c>
      <c r="FX50">
        <v>216</v>
      </c>
      <c r="FY50">
        <v>105</v>
      </c>
      <c r="FZ50">
        <v>31</v>
      </c>
      <c r="GA50">
        <v>34</v>
      </c>
      <c r="GB50">
        <v>300</v>
      </c>
      <c r="GC50">
        <v>61</v>
      </c>
      <c r="GD50">
        <v>61</v>
      </c>
      <c r="GJ50">
        <v>26</v>
      </c>
      <c r="GK50">
        <v>17</v>
      </c>
      <c r="GL50">
        <v>144</v>
      </c>
      <c r="GM50">
        <v>41</v>
      </c>
      <c r="GN50" t="s">
        <v>335</v>
      </c>
      <c r="GO50" t="s">
        <v>335</v>
      </c>
      <c r="GP50" t="s">
        <v>335</v>
      </c>
      <c r="GQ50" t="s">
        <v>335</v>
      </c>
      <c r="GR50" t="s">
        <v>335</v>
      </c>
      <c r="GS50" t="s">
        <v>335</v>
      </c>
      <c r="GT50" t="s">
        <v>335</v>
      </c>
      <c r="GU50" t="s">
        <v>335</v>
      </c>
      <c r="GV50" t="s">
        <v>335</v>
      </c>
      <c r="GW50" t="s">
        <v>335</v>
      </c>
      <c r="GX50" t="s">
        <v>335</v>
      </c>
      <c r="GY50" t="s">
        <v>335</v>
      </c>
      <c r="GZ50" t="s">
        <v>335</v>
      </c>
      <c r="HA50" t="s">
        <v>334</v>
      </c>
      <c r="HB50" t="s">
        <v>335</v>
      </c>
      <c r="HC50" t="s">
        <v>335</v>
      </c>
      <c r="HD50" t="s">
        <v>335</v>
      </c>
      <c r="HE50" t="s">
        <v>335</v>
      </c>
      <c r="HF50" t="s">
        <v>335</v>
      </c>
      <c r="HG50" t="s">
        <v>335</v>
      </c>
      <c r="HH50" t="s">
        <v>335</v>
      </c>
      <c r="HI50" t="s">
        <v>335</v>
      </c>
      <c r="HJ50" t="s">
        <v>335</v>
      </c>
      <c r="HK50" t="s">
        <v>336</v>
      </c>
      <c r="HL50" t="s">
        <v>335</v>
      </c>
      <c r="HM50" t="s">
        <v>334</v>
      </c>
      <c r="HN50" t="s">
        <v>335</v>
      </c>
      <c r="HO50" t="s">
        <v>334</v>
      </c>
      <c r="HP50" t="s">
        <v>335</v>
      </c>
      <c r="HQ50" t="s">
        <v>335</v>
      </c>
      <c r="HR50" t="s">
        <v>334</v>
      </c>
      <c r="HS50" t="s">
        <v>335</v>
      </c>
      <c r="HT50" t="s">
        <v>334</v>
      </c>
      <c r="HU50" t="s">
        <v>335</v>
      </c>
      <c r="HV50" t="s">
        <v>335</v>
      </c>
      <c r="HW50" t="s">
        <v>335</v>
      </c>
      <c r="HX50" t="s">
        <v>335</v>
      </c>
      <c r="HY50" t="s">
        <v>337</v>
      </c>
      <c r="HZ50" t="s">
        <v>337</v>
      </c>
      <c r="IA50">
        <v>55</v>
      </c>
      <c r="IB50">
        <v>71</v>
      </c>
      <c r="IC50">
        <v>13</v>
      </c>
      <c r="ID50" t="s">
        <v>345</v>
      </c>
      <c r="IF50" t="s">
        <v>346</v>
      </c>
      <c r="IQ50" t="s">
        <v>336</v>
      </c>
      <c r="IR50" t="s">
        <v>336</v>
      </c>
      <c r="IS50" t="s">
        <v>336</v>
      </c>
      <c r="IT50" t="s">
        <v>336</v>
      </c>
      <c r="IU50" t="s">
        <v>336</v>
      </c>
      <c r="IV50" t="s">
        <v>336</v>
      </c>
      <c r="IW50" t="s">
        <v>336</v>
      </c>
      <c r="IX50" t="s">
        <v>336</v>
      </c>
      <c r="IY50" t="s">
        <v>336</v>
      </c>
      <c r="IZ50">
        <v>50</v>
      </c>
      <c r="JA50">
        <v>96</v>
      </c>
      <c r="JB50" t="s">
        <v>337</v>
      </c>
      <c r="JC50" t="s">
        <v>337</v>
      </c>
      <c r="JD50" t="s">
        <v>337</v>
      </c>
      <c r="JE50" t="s">
        <v>337</v>
      </c>
      <c r="JF50" t="s">
        <v>336</v>
      </c>
      <c r="JG50" t="s">
        <v>336</v>
      </c>
      <c r="JH50" t="s">
        <v>336</v>
      </c>
      <c r="JI50" t="s">
        <v>336</v>
      </c>
      <c r="JJ50" t="s">
        <v>336</v>
      </c>
      <c r="JK50" t="s">
        <v>336</v>
      </c>
      <c r="JL50" t="s">
        <v>336</v>
      </c>
      <c r="JM50" t="s">
        <v>336</v>
      </c>
      <c r="JO50">
        <v>330</v>
      </c>
      <c r="JP50">
        <v>72</v>
      </c>
      <c r="JQ50">
        <v>116</v>
      </c>
      <c r="JR50">
        <v>3</v>
      </c>
      <c r="JS50">
        <v>93</v>
      </c>
      <c r="JT50" t="s">
        <v>337</v>
      </c>
      <c r="JX50" t="s">
        <v>336</v>
      </c>
      <c r="JY50" t="s">
        <v>336</v>
      </c>
      <c r="JZ50" t="s">
        <v>336</v>
      </c>
      <c r="KA50" t="s">
        <v>336</v>
      </c>
      <c r="KB50" t="s">
        <v>336</v>
      </c>
      <c r="KC50" t="s">
        <v>336</v>
      </c>
      <c r="KD50" t="s">
        <v>336</v>
      </c>
      <c r="KE50" t="s">
        <v>336</v>
      </c>
      <c r="KF50" t="s">
        <v>336</v>
      </c>
      <c r="KG50" t="s">
        <v>336</v>
      </c>
      <c r="KH50" t="s">
        <v>336</v>
      </c>
      <c r="KI50" t="s">
        <v>336</v>
      </c>
      <c r="KJ50" t="s">
        <v>336</v>
      </c>
      <c r="KK50" t="s">
        <v>336</v>
      </c>
      <c r="KS50" t="s">
        <v>337</v>
      </c>
      <c r="KT50" t="s">
        <v>337</v>
      </c>
      <c r="KU50" t="s">
        <v>337</v>
      </c>
      <c r="KV50" t="s">
        <v>337</v>
      </c>
      <c r="KW50" t="s">
        <v>337</v>
      </c>
      <c r="KX50" t="s">
        <v>337</v>
      </c>
      <c r="KY50" t="s">
        <v>335</v>
      </c>
      <c r="KZ50" t="s">
        <v>334</v>
      </c>
      <c r="LA50" t="s">
        <v>334</v>
      </c>
      <c r="LB50" t="s">
        <v>335</v>
      </c>
      <c r="LC50" t="s">
        <v>334</v>
      </c>
      <c r="LD50" t="s">
        <v>335</v>
      </c>
      <c r="LE50" t="s">
        <v>335</v>
      </c>
      <c r="LF50" t="s">
        <v>334</v>
      </c>
      <c r="LG50" t="s">
        <v>335</v>
      </c>
      <c r="LH50" t="s">
        <v>334</v>
      </c>
      <c r="LI50" t="s">
        <v>334</v>
      </c>
      <c r="LJ50" t="s">
        <v>335</v>
      </c>
      <c r="LK50" t="s">
        <v>359</v>
      </c>
      <c r="LL50" t="s">
        <v>336</v>
      </c>
      <c r="LM50">
        <v>4</v>
      </c>
      <c r="LN50" t="s">
        <v>342</v>
      </c>
    </row>
    <row r="51" spans="1:326" x14ac:dyDescent="0.3">
      <c r="A51">
        <v>50</v>
      </c>
      <c r="B51" t="s">
        <v>326</v>
      </c>
      <c r="C51" t="s">
        <v>376</v>
      </c>
      <c r="D51" s="1">
        <v>12933</v>
      </c>
      <c r="E51" t="s">
        <v>360</v>
      </c>
      <c r="G51">
        <v>64</v>
      </c>
      <c r="I51" s="1">
        <v>45208</v>
      </c>
      <c r="J51" s="1">
        <v>45230</v>
      </c>
      <c r="K51">
        <v>22</v>
      </c>
      <c r="L51" t="s">
        <v>380</v>
      </c>
      <c r="M51" t="s">
        <v>330</v>
      </c>
      <c r="N51" t="s">
        <v>441</v>
      </c>
      <c r="O51" t="s">
        <v>387</v>
      </c>
      <c r="P51" t="s">
        <v>363</v>
      </c>
      <c r="Q51" t="s">
        <v>335</v>
      </c>
      <c r="R51" t="s">
        <v>335</v>
      </c>
      <c r="S51" t="s">
        <v>335</v>
      </c>
      <c r="T51" t="s">
        <v>335</v>
      </c>
      <c r="U51" t="s">
        <v>335</v>
      </c>
      <c r="V51" t="s">
        <v>335</v>
      </c>
      <c r="W51" t="s">
        <v>335</v>
      </c>
      <c r="X51" t="s">
        <v>335</v>
      </c>
      <c r="Y51" t="s">
        <v>334</v>
      </c>
      <c r="Z51" t="s">
        <v>335</v>
      </c>
      <c r="AA51" t="s">
        <v>335</v>
      </c>
      <c r="AB51" t="s">
        <v>335</v>
      </c>
      <c r="AC51" t="s">
        <v>335</v>
      </c>
      <c r="AD51" t="s">
        <v>335</v>
      </c>
      <c r="AE51" t="s">
        <v>335</v>
      </c>
      <c r="AF51" t="s">
        <v>335</v>
      </c>
      <c r="AG51" t="s">
        <v>335</v>
      </c>
      <c r="AH51" t="s">
        <v>336</v>
      </c>
      <c r="AI51" t="s">
        <v>335</v>
      </c>
      <c r="AJ51" t="s">
        <v>335</v>
      </c>
      <c r="AK51" t="s">
        <v>335</v>
      </c>
      <c r="AL51" t="s">
        <v>335</v>
      </c>
      <c r="AM51" t="s">
        <v>335</v>
      </c>
      <c r="AN51" t="s">
        <v>335</v>
      </c>
      <c r="AO51" t="s">
        <v>335</v>
      </c>
      <c r="AP51" t="s">
        <v>335</v>
      </c>
      <c r="AQ51" t="s">
        <v>335</v>
      </c>
      <c r="AR51" t="s">
        <v>335</v>
      </c>
      <c r="AS51" t="s">
        <v>334</v>
      </c>
      <c r="AT51" t="s">
        <v>334</v>
      </c>
      <c r="AU51" t="s">
        <v>335</v>
      </c>
      <c r="AV51" t="s">
        <v>335</v>
      </c>
      <c r="AW51">
        <v>55</v>
      </c>
      <c r="AX51">
        <v>60</v>
      </c>
      <c r="BC51" t="s">
        <v>334</v>
      </c>
      <c r="BD51" t="s">
        <v>335</v>
      </c>
      <c r="BE51" t="s">
        <v>335</v>
      </c>
      <c r="BF51" t="s">
        <v>335</v>
      </c>
      <c r="BG51" t="s">
        <v>335</v>
      </c>
      <c r="BH51" t="s">
        <v>335</v>
      </c>
      <c r="BI51" t="s">
        <v>335</v>
      </c>
      <c r="BJ51" t="s">
        <v>335</v>
      </c>
      <c r="BK51" t="s">
        <v>335</v>
      </c>
      <c r="BL51" t="s">
        <v>335</v>
      </c>
      <c r="BM51" t="s">
        <v>335</v>
      </c>
      <c r="BN51" t="s">
        <v>335</v>
      </c>
      <c r="BO51" t="s">
        <v>335</v>
      </c>
      <c r="BP51" t="s">
        <v>335</v>
      </c>
      <c r="BQ51" t="s">
        <v>335</v>
      </c>
      <c r="BR51" t="s">
        <v>335</v>
      </c>
      <c r="BS51" t="s">
        <v>335</v>
      </c>
      <c r="BT51" t="s">
        <v>334</v>
      </c>
      <c r="BU51" t="s">
        <v>335</v>
      </c>
      <c r="BV51" t="s">
        <v>335</v>
      </c>
      <c r="BW51" t="s">
        <v>334</v>
      </c>
      <c r="BX51" t="s">
        <v>334</v>
      </c>
      <c r="BY51" t="s">
        <v>335</v>
      </c>
      <c r="BZ51" t="s">
        <v>335</v>
      </c>
      <c r="CA51" t="s">
        <v>335</v>
      </c>
      <c r="CB51" t="s">
        <v>335</v>
      </c>
      <c r="CC51" t="s">
        <v>335</v>
      </c>
      <c r="CD51" t="s">
        <v>335</v>
      </c>
      <c r="CE51" t="s">
        <v>335</v>
      </c>
      <c r="CF51" t="s">
        <v>335</v>
      </c>
      <c r="CG51" t="s">
        <v>335</v>
      </c>
      <c r="CH51" t="s">
        <v>334</v>
      </c>
      <c r="CI51" t="s">
        <v>335</v>
      </c>
      <c r="CJ51" t="s">
        <v>335</v>
      </c>
      <c r="CK51" t="s">
        <v>335</v>
      </c>
      <c r="CL51" t="s">
        <v>335</v>
      </c>
      <c r="CM51" t="s">
        <v>335</v>
      </c>
      <c r="CN51" t="s">
        <v>334</v>
      </c>
      <c r="CO51" t="s">
        <v>335</v>
      </c>
      <c r="CP51" t="s">
        <v>335</v>
      </c>
      <c r="CQ51" t="s">
        <v>335</v>
      </c>
      <c r="CR51" t="s">
        <v>335</v>
      </c>
      <c r="CS51" t="s">
        <v>335</v>
      </c>
      <c r="CT51" t="s">
        <v>337</v>
      </c>
      <c r="CU51" t="s">
        <v>336</v>
      </c>
      <c r="CW51" t="s">
        <v>337</v>
      </c>
      <c r="CX51" t="s">
        <v>336</v>
      </c>
      <c r="CZ51" t="s">
        <v>330</v>
      </c>
      <c r="DA51" t="s">
        <v>383</v>
      </c>
      <c r="DB51">
        <v>25</v>
      </c>
      <c r="DC51" t="s">
        <v>337</v>
      </c>
      <c r="DD51" t="s">
        <v>336</v>
      </c>
      <c r="DF51" t="s">
        <v>330</v>
      </c>
      <c r="DG51" t="s">
        <v>384</v>
      </c>
      <c r="DH51">
        <v>200</v>
      </c>
      <c r="DI51" t="s">
        <v>337</v>
      </c>
      <c r="DJ51" t="s">
        <v>336</v>
      </c>
      <c r="DL51" t="s">
        <v>334</v>
      </c>
      <c r="DM51" t="s">
        <v>335</v>
      </c>
      <c r="DN51" t="s">
        <v>335</v>
      </c>
      <c r="DO51" t="s">
        <v>334</v>
      </c>
      <c r="DP51" t="s">
        <v>334</v>
      </c>
      <c r="DQ51" t="s">
        <v>335</v>
      </c>
      <c r="DR51" t="s">
        <v>334</v>
      </c>
      <c r="DS51" t="s">
        <v>335</v>
      </c>
      <c r="DT51" t="s">
        <v>334</v>
      </c>
      <c r="DU51" t="s">
        <v>335</v>
      </c>
      <c r="DV51" t="s">
        <v>334</v>
      </c>
      <c r="DW51" t="s">
        <v>335</v>
      </c>
      <c r="DX51" t="s">
        <v>334</v>
      </c>
      <c r="DY51" t="s">
        <v>335</v>
      </c>
      <c r="DZ51" t="s">
        <v>334</v>
      </c>
      <c r="EA51" t="s">
        <v>335</v>
      </c>
      <c r="EB51" t="s">
        <v>334</v>
      </c>
      <c r="EC51" t="s">
        <v>335</v>
      </c>
      <c r="ED51" t="s">
        <v>334</v>
      </c>
      <c r="EE51" t="s">
        <v>335</v>
      </c>
      <c r="EF51" t="s">
        <v>335</v>
      </c>
      <c r="EG51" t="s">
        <v>334</v>
      </c>
      <c r="EH51" t="s">
        <v>334</v>
      </c>
      <c r="EI51" t="s">
        <v>335</v>
      </c>
      <c r="EJ51" t="s">
        <v>334</v>
      </c>
      <c r="EK51" t="s">
        <v>335</v>
      </c>
      <c r="EL51" t="s">
        <v>334</v>
      </c>
      <c r="EM51" t="s">
        <v>335</v>
      </c>
      <c r="EN51" t="s">
        <v>334</v>
      </c>
      <c r="EO51" t="s">
        <v>335</v>
      </c>
      <c r="EP51" t="s">
        <v>335</v>
      </c>
      <c r="EQ51" t="s">
        <v>334</v>
      </c>
      <c r="ER51" t="s">
        <v>334</v>
      </c>
      <c r="ES51" t="s">
        <v>335</v>
      </c>
      <c r="ET51" t="s">
        <v>334</v>
      </c>
      <c r="EU51" t="s">
        <v>335</v>
      </c>
      <c r="EV51" t="s">
        <v>334</v>
      </c>
      <c r="EW51" t="s">
        <v>335</v>
      </c>
      <c r="EX51" t="s">
        <v>334</v>
      </c>
      <c r="EY51" t="s">
        <v>335</v>
      </c>
      <c r="EZ51" t="s">
        <v>334</v>
      </c>
      <c r="FA51" t="s">
        <v>335</v>
      </c>
      <c r="FB51" t="s">
        <v>379</v>
      </c>
      <c r="FC51">
        <v>120</v>
      </c>
      <c r="FE51" t="s">
        <v>336</v>
      </c>
      <c r="FF51" t="s">
        <v>336</v>
      </c>
      <c r="FG51" t="s">
        <v>342</v>
      </c>
      <c r="FH51" s="15">
        <v>45230</v>
      </c>
      <c r="FI51" t="s">
        <v>334</v>
      </c>
      <c r="FJ51" t="s">
        <v>335</v>
      </c>
      <c r="FK51" t="s">
        <v>335</v>
      </c>
      <c r="FL51" t="s">
        <v>343</v>
      </c>
      <c r="FM51" t="s">
        <v>385</v>
      </c>
      <c r="FN51">
        <v>78</v>
      </c>
      <c r="FO51">
        <v>150</v>
      </c>
      <c r="FP51">
        <v>75</v>
      </c>
      <c r="FQ51">
        <v>81</v>
      </c>
      <c r="FS51">
        <v>64</v>
      </c>
      <c r="FV51">
        <v>118</v>
      </c>
      <c r="FY51">
        <v>149</v>
      </c>
      <c r="FZ51">
        <v>41</v>
      </c>
      <c r="GA51">
        <v>89</v>
      </c>
      <c r="GB51">
        <v>92</v>
      </c>
      <c r="GC51">
        <v>39</v>
      </c>
      <c r="GD51">
        <v>40</v>
      </c>
      <c r="GE51">
        <v>62</v>
      </c>
      <c r="GF51">
        <v>1880</v>
      </c>
      <c r="GG51">
        <v>25</v>
      </c>
      <c r="GJ51">
        <v>27</v>
      </c>
      <c r="GK51">
        <v>14</v>
      </c>
      <c r="GL51">
        <v>133</v>
      </c>
      <c r="GM51">
        <v>48</v>
      </c>
      <c r="GN51" t="s">
        <v>335</v>
      </c>
      <c r="GO51" t="s">
        <v>335</v>
      </c>
      <c r="GP51" t="s">
        <v>335</v>
      </c>
      <c r="GQ51" t="s">
        <v>335</v>
      </c>
      <c r="GR51" t="s">
        <v>335</v>
      </c>
      <c r="GS51" t="s">
        <v>334</v>
      </c>
      <c r="GT51" t="s">
        <v>335</v>
      </c>
      <c r="GU51" t="s">
        <v>335</v>
      </c>
      <c r="GV51" t="s">
        <v>335</v>
      </c>
      <c r="GW51" t="s">
        <v>335</v>
      </c>
      <c r="GX51" t="s">
        <v>335</v>
      </c>
      <c r="GY51" t="s">
        <v>335</v>
      </c>
      <c r="GZ51" t="s">
        <v>335</v>
      </c>
      <c r="HA51" t="s">
        <v>335</v>
      </c>
      <c r="HB51" t="s">
        <v>334</v>
      </c>
      <c r="HC51" t="s">
        <v>335</v>
      </c>
      <c r="HD51" t="s">
        <v>335</v>
      </c>
      <c r="HE51" t="s">
        <v>335</v>
      </c>
      <c r="HF51" t="s">
        <v>335</v>
      </c>
      <c r="HG51" t="s">
        <v>334</v>
      </c>
      <c r="HH51" t="s">
        <v>335</v>
      </c>
      <c r="HI51" t="s">
        <v>335</v>
      </c>
      <c r="HJ51" t="s">
        <v>335</v>
      </c>
      <c r="HK51" t="s">
        <v>336</v>
      </c>
      <c r="HL51" t="s">
        <v>335</v>
      </c>
      <c r="HM51" t="s">
        <v>335</v>
      </c>
      <c r="HN51" t="s">
        <v>334</v>
      </c>
      <c r="HO51" t="s">
        <v>335</v>
      </c>
      <c r="HP51" t="s">
        <v>335</v>
      </c>
      <c r="HQ51" t="s">
        <v>335</v>
      </c>
      <c r="HR51" t="s">
        <v>335</v>
      </c>
      <c r="HS51" t="s">
        <v>335</v>
      </c>
      <c r="HT51" t="s">
        <v>335</v>
      </c>
      <c r="HU51" t="s">
        <v>335</v>
      </c>
      <c r="HV51" t="s">
        <v>335</v>
      </c>
      <c r="HW51" t="s">
        <v>335</v>
      </c>
      <c r="HX51" t="s">
        <v>335</v>
      </c>
      <c r="HY51" t="s">
        <v>337</v>
      </c>
      <c r="HZ51" t="s">
        <v>337</v>
      </c>
      <c r="IA51">
        <v>59</v>
      </c>
      <c r="IB51">
        <v>18</v>
      </c>
      <c r="IC51">
        <v>9</v>
      </c>
      <c r="ID51" t="s">
        <v>359</v>
      </c>
      <c r="IE51">
        <v>66</v>
      </c>
      <c r="IF51" t="s">
        <v>418</v>
      </c>
      <c r="IQ51" t="s">
        <v>336</v>
      </c>
      <c r="IR51" t="s">
        <v>336</v>
      </c>
      <c r="IS51" t="s">
        <v>336</v>
      </c>
      <c r="IT51" t="s">
        <v>336</v>
      </c>
      <c r="IU51" t="s">
        <v>336</v>
      </c>
      <c r="IV51" t="s">
        <v>336</v>
      </c>
      <c r="IW51" t="s">
        <v>336</v>
      </c>
      <c r="IX51" t="s">
        <v>336</v>
      </c>
      <c r="IY51" t="s">
        <v>336</v>
      </c>
      <c r="JB51" t="s">
        <v>336</v>
      </c>
      <c r="JC51" t="s">
        <v>336</v>
      </c>
      <c r="JD51" t="s">
        <v>336</v>
      </c>
      <c r="JE51" t="s">
        <v>336</v>
      </c>
      <c r="JF51" t="s">
        <v>336</v>
      </c>
      <c r="JG51" t="s">
        <v>336</v>
      </c>
      <c r="JH51" t="s">
        <v>336</v>
      </c>
      <c r="JI51" t="s">
        <v>336</v>
      </c>
      <c r="JJ51" t="s">
        <v>336</v>
      </c>
      <c r="JK51" t="s">
        <v>336</v>
      </c>
      <c r="JL51" t="s">
        <v>336</v>
      </c>
      <c r="JM51" t="s">
        <v>336</v>
      </c>
      <c r="JT51" t="s">
        <v>336</v>
      </c>
      <c r="JU51">
        <v>0</v>
      </c>
      <c r="JX51" t="s">
        <v>336</v>
      </c>
      <c r="JY51" t="s">
        <v>336</v>
      </c>
      <c r="JZ51" t="s">
        <v>336</v>
      </c>
      <c r="KA51" t="s">
        <v>336</v>
      </c>
      <c r="KB51" t="s">
        <v>336</v>
      </c>
      <c r="KC51" t="s">
        <v>336</v>
      </c>
      <c r="KD51" t="s">
        <v>336</v>
      </c>
      <c r="KE51" t="s">
        <v>336</v>
      </c>
      <c r="KF51" t="s">
        <v>336</v>
      </c>
      <c r="KG51" t="s">
        <v>336</v>
      </c>
      <c r="KH51" t="s">
        <v>336</v>
      </c>
      <c r="KI51" t="s">
        <v>336</v>
      </c>
      <c r="KJ51" t="s">
        <v>336</v>
      </c>
      <c r="KK51" t="s">
        <v>336</v>
      </c>
      <c r="KP51">
        <v>80</v>
      </c>
      <c r="KS51" t="s">
        <v>330</v>
      </c>
      <c r="KT51" t="s">
        <v>330</v>
      </c>
      <c r="KU51" t="s">
        <v>330</v>
      </c>
      <c r="KV51" t="s">
        <v>330</v>
      </c>
      <c r="KW51" t="s">
        <v>337</v>
      </c>
      <c r="KX51" t="s">
        <v>337</v>
      </c>
      <c r="KY51" t="s">
        <v>335</v>
      </c>
      <c r="KZ51" t="s">
        <v>334</v>
      </c>
      <c r="LA51" t="s">
        <v>334</v>
      </c>
      <c r="LB51" t="s">
        <v>335</v>
      </c>
      <c r="LC51" t="s">
        <v>334</v>
      </c>
      <c r="LD51" t="s">
        <v>335</v>
      </c>
      <c r="LE51" t="s">
        <v>334</v>
      </c>
      <c r="LF51" t="s">
        <v>335</v>
      </c>
      <c r="LG51" t="s">
        <v>335</v>
      </c>
      <c r="LH51" t="s">
        <v>334</v>
      </c>
      <c r="LI51" t="s">
        <v>334</v>
      </c>
      <c r="LJ51" t="s">
        <v>335</v>
      </c>
      <c r="LK51" t="s">
        <v>345</v>
      </c>
      <c r="LL51" t="s">
        <v>336</v>
      </c>
      <c r="LN51" t="s">
        <v>342</v>
      </c>
    </row>
    <row r="52" spans="1:326" x14ac:dyDescent="0.3">
      <c r="A52">
        <v>51</v>
      </c>
      <c r="B52" t="s">
        <v>326</v>
      </c>
      <c r="C52" t="s">
        <v>327</v>
      </c>
      <c r="D52" s="1">
        <v>25786</v>
      </c>
      <c r="E52" t="s">
        <v>328</v>
      </c>
      <c r="F52">
        <v>180</v>
      </c>
      <c r="G52">
        <v>84</v>
      </c>
      <c r="H52">
        <v>2.5925925925925924E+16</v>
      </c>
      <c r="I52" s="1">
        <v>45248</v>
      </c>
      <c r="J52" s="1">
        <v>45264</v>
      </c>
      <c r="K52">
        <v>16</v>
      </c>
      <c r="L52" t="s">
        <v>329</v>
      </c>
      <c r="M52" t="s">
        <v>330</v>
      </c>
      <c r="N52" t="s">
        <v>331</v>
      </c>
      <c r="O52" t="s">
        <v>362</v>
      </c>
      <c r="P52" t="s">
        <v>363</v>
      </c>
      <c r="Q52" t="s">
        <v>335</v>
      </c>
      <c r="R52" t="s">
        <v>335</v>
      </c>
      <c r="S52" t="s">
        <v>335</v>
      </c>
      <c r="T52" t="s">
        <v>335</v>
      </c>
      <c r="U52" t="s">
        <v>335</v>
      </c>
      <c r="V52" t="s">
        <v>335</v>
      </c>
      <c r="W52" t="s">
        <v>335</v>
      </c>
      <c r="X52" t="s">
        <v>335</v>
      </c>
      <c r="Y52" t="s">
        <v>335</v>
      </c>
      <c r="Z52" t="s">
        <v>335</v>
      </c>
      <c r="AA52" t="s">
        <v>335</v>
      </c>
      <c r="AB52" t="s">
        <v>335</v>
      </c>
      <c r="AC52" t="s">
        <v>335</v>
      </c>
      <c r="AD52" t="s">
        <v>335</v>
      </c>
      <c r="AE52" t="s">
        <v>335</v>
      </c>
      <c r="AF52" t="s">
        <v>334</v>
      </c>
      <c r="AG52" t="s">
        <v>334</v>
      </c>
      <c r="AH52" t="s">
        <v>529</v>
      </c>
      <c r="AI52" t="s">
        <v>335</v>
      </c>
      <c r="AJ52" t="s">
        <v>335</v>
      </c>
      <c r="AK52" t="s">
        <v>335</v>
      </c>
      <c r="AL52" t="s">
        <v>335</v>
      </c>
      <c r="AM52" t="s">
        <v>335</v>
      </c>
      <c r="AN52" t="s">
        <v>335</v>
      </c>
      <c r="AO52" t="s">
        <v>335</v>
      </c>
      <c r="AP52" t="s">
        <v>335</v>
      </c>
      <c r="AQ52" t="s">
        <v>335</v>
      </c>
      <c r="AR52" t="s">
        <v>335</v>
      </c>
      <c r="AS52" t="s">
        <v>334</v>
      </c>
      <c r="AT52" t="s">
        <v>335</v>
      </c>
      <c r="AU52" t="s">
        <v>335</v>
      </c>
      <c r="AV52" t="s">
        <v>335</v>
      </c>
      <c r="AW52">
        <v>30</v>
      </c>
      <c r="AX52">
        <v>35</v>
      </c>
      <c r="BC52" t="s">
        <v>335</v>
      </c>
      <c r="BD52" t="s">
        <v>334</v>
      </c>
      <c r="BE52" t="s">
        <v>335</v>
      </c>
      <c r="BF52" t="s">
        <v>335</v>
      </c>
      <c r="BG52" t="s">
        <v>335</v>
      </c>
      <c r="BH52" t="s">
        <v>335</v>
      </c>
      <c r="BI52" t="s">
        <v>335</v>
      </c>
      <c r="BJ52" t="s">
        <v>335</v>
      </c>
      <c r="BK52" t="s">
        <v>335</v>
      </c>
      <c r="BL52" t="s">
        <v>335</v>
      </c>
      <c r="BM52" t="s">
        <v>335</v>
      </c>
      <c r="BN52" t="s">
        <v>335</v>
      </c>
      <c r="BO52" t="s">
        <v>335</v>
      </c>
      <c r="BP52" t="s">
        <v>335</v>
      </c>
      <c r="BQ52" t="s">
        <v>335</v>
      </c>
      <c r="BR52" t="s">
        <v>335</v>
      </c>
      <c r="BS52" t="s">
        <v>335</v>
      </c>
      <c r="BT52" t="s">
        <v>335</v>
      </c>
      <c r="BU52" t="s">
        <v>335</v>
      </c>
      <c r="BV52" t="s">
        <v>335</v>
      </c>
      <c r="BW52" t="s">
        <v>334</v>
      </c>
      <c r="BX52" t="s">
        <v>335</v>
      </c>
      <c r="BY52" t="s">
        <v>335</v>
      </c>
      <c r="BZ52" t="s">
        <v>335</v>
      </c>
      <c r="CA52" t="s">
        <v>335</v>
      </c>
      <c r="CB52" t="s">
        <v>335</v>
      </c>
      <c r="CC52" t="s">
        <v>335</v>
      </c>
      <c r="CD52" t="s">
        <v>335</v>
      </c>
      <c r="CE52" t="s">
        <v>335</v>
      </c>
      <c r="CF52" t="s">
        <v>335</v>
      </c>
      <c r="CG52" t="s">
        <v>335</v>
      </c>
      <c r="CH52" t="s">
        <v>335</v>
      </c>
      <c r="CI52" t="s">
        <v>335</v>
      </c>
      <c r="CJ52" t="s">
        <v>335</v>
      </c>
      <c r="CK52" t="s">
        <v>335</v>
      </c>
      <c r="CL52" t="s">
        <v>335</v>
      </c>
      <c r="CM52" t="s">
        <v>335</v>
      </c>
      <c r="CN52" t="s">
        <v>335</v>
      </c>
      <c r="CO52" t="s">
        <v>335</v>
      </c>
      <c r="CP52" t="s">
        <v>335</v>
      </c>
      <c r="CQ52" t="s">
        <v>335</v>
      </c>
      <c r="CR52" t="s">
        <v>335</v>
      </c>
      <c r="CS52" t="s">
        <v>335</v>
      </c>
      <c r="CT52" t="s">
        <v>336</v>
      </c>
      <c r="CU52" t="s">
        <v>336</v>
      </c>
      <c r="CW52" t="s">
        <v>336</v>
      </c>
      <c r="CX52" t="s">
        <v>336</v>
      </c>
      <c r="CZ52" t="s">
        <v>336</v>
      </c>
      <c r="DA52" t="s">
        <v>336</v>
      </c>
      <c r="DC52" t="s">
        <v>336</v>
      </c>
      <c r="DD52" t="s">
        <v>336</v>
      </c>
      <c r="DF52" t="s">
        <v>336</v>
      </c>
      <c r="DG52" t="s">
        <v>336</v>
      </c>
      <c r="DI52" t="s">
        <v>336</v>
      </c>
      <c r="DJ52" t="s">
        <v>336</v>
      </c>
      <c r="DL52" t="s">
        <v>335</v>
      </c>
      <c r="DM52" t="s">
        <v>335</v>
      </c>
      <c r="DN52" t="s">
        <v>335</v>
      </c>
      <c r="DO52" t="s">
        <v>335</v>
      </c>
      <c r="DP52" t="s">
        <v>335</v>
      </c>
      <c r="DQ52" t="s">
        <v>335</v>
      </c>
      <c r="DR52" t="s">
        <v>335</v>
      </c>
      <c r="DS52" t="s">
        <v>335</v>
      </c>
      <c r="DT52" t="s">
        <v>335</v>
      </c>
      <c r="DU52" t="s">
        <v>335</v>
      </c>
      <c r="DV52" t="s">
        <v>335</v>
      </c>
      <c r="DW52" t="s">
        <v>335</v>
      </c>
      <c r="DX52" t="s">
        <v>335</v>
      </c>
      <c r="DY52" t="s">
        <v>335</v>
      </c>
      <c r="DZ52" t="s">
        <v>335</v>
      </c>
      <c r="EA52" t="s">
        <v>335</v>
      </c>
      <c r="EB52" t="s">
        <v>335</v>
      </c>
      <c r="EC52" t="s">
        <v>335</v>
      </c>
      <c r="ED52" t="s">
        <v>335</v>
      </c>
      <c r="EE52" t="s">
        <v>335</v>
      </c>
      <c r="EF52" t="s">
        <v>335</v>
      </c>
      <c r="EG52" t="s">
        <v>335</v>
      </c>
      <c r="EH52" t="s">
        <v>335</v>
      </c>
      <c r="EI52" t="s">
        <v>335</v>
      </c>
      <c r="EJ52" t="s">
        <v>335</v>
      </c>
      <c r="EK52" t="s">
        <v>335</v>
      </c>
      <c r="EL52" t="s">
        <v>335</v>
      </c>
      <c r="EM52" t="s">
        <v>335</v>
      </c>
      <c r="EN52" t="s">
        <v>335</v>
      </c>
      <c r="EO52" t="s">
        <v>335</v>
      </c>
      <c r="EP52" t="s">
        <v>335</v>
      </c>
      <c r="EQ52" t="s">
        <v>335</v>
      </c>
      <c r="ER52" t="s">
        <v>335</v>
      </c>
      <c r="ES52" t="s">
        <v>335</v>
      </c>
      <c r="ET52" t="s">
        <v>335</v>
      </c>
      <c r="EU52" t="s">
        <v>335</v>
      </c>
      <c r="EV52" t="s">
        <v>335</v>
      </c>
      <c r="EW52" t="s">
        <v>335</v>
      </c>
      <c r="EX52" t="s">
        <v>335</v>
      </c>
      <c r="EY52" t="s">
        <v>335</v>
      </c>
      <c r="EZ52" t="s">
        <v>335</v>
      </c>
      <c r="FA52" t="s">
        <v>335</v>
      </c>
      <c r="FB52" t="s">
        <v>336</v>
      </c>
      <c r="FE52" t="s">
        <v>336</v>
      </c>
      <c r="FF52" t="s">
        <v>336</v>
      </c>
      <c r="FG52" t="s">
        <v>364</v>
      </c>
      <c r="FH52" s="15">
        <v>45264</v>
      </c>
      <c r="FI52" t="s">
        <v>334</v>
      </c>
      <c r="FJ52" t="s">
        <v>335</v>
      </c>
      <c r="FK52" t="s">
        <v>335</v>
      </c>
      <c r="FL52" t="s">
        <v>343</v>
      </c>
      <c r="FM52" t="s">
        <v>344</v>
      </c>
      <c r="FN52">
        <v>94</v>
      </c>
      <c r="FO52">
        <v>85</v>
      </c>
      <c r="FP52">
        <v>55</v>
      </c>
      <c r="FS52">
        <v>84</v>
      </c>
      <c r="FT52">
        <v>2.5925925925925924E+16</v>
      </c>
      <c r="FV52">
        <v>133</v>
      </c>
      <c r="FX52">
        <v>114</v>
      </c>
      <c r="FY52">
        <v>123</v>
      </c>
      <c r="FZ52">
        <v>35</v>
      </c>
      <c r="GA52">
        <v>67</v>
      </c>
      <c r="GB52">
        <v>103</v>
      </c>
      <c r="GC52">
        <v>38</v>
      </c>
      <c r="GD52">
        <v>1077</v>
      </c>
      <c r="GE52">
        <v>104</v>
      </c>
      <c r="GF52">
        <v>376</v>
      </c>
      <c r="GJ52">
        <v>11</v>
      </c>
      <c r="GK52">
        <v>11</v>
      </c>
      <c r="GL52">
        <v>141</v>
      </c>
      <c r="GM52">
        <v>48</v>
      </c>
      <c r="GN52" t="s">
        <v>335</v>
      </c>
      <c r="GO52" t="s">
        <v>335</v>
      </c>
      <c r="GP52" t="s">
        <v>334</v>
      </c>
      <c r="GQ52" t="s">
        <v>335</v>
      </c>
      <c r="GR52" t="s">
        <v>335</v>
      </c>
      <c r="GS52" t="s">
        <v>335</v>
      </c>
      <c r="GT52" t="s">
        <v>335</v>
      </c>
      <c r="GU52" t="s">
        <v>335</v>
      </c>
      <c r="GV52" t="s">
        <v>335</v>
      </c>
      <c r="GW52" t="s">
        <v>335</v>
      </c>
      <c r="GX52" t="s">
        <v>335</v>
      </c>
      <c r="GY52" t="s">
        <v>335</v>
      </c>
      <c r="GZ52" t="s">
        <v>335</v>
      </c>
      <c r="HA52" t="s">
        <v>335</v>
      </c>
      <c r="HB52" t="s">
        <v>335</v>
      </c>
      <c r="HC52" t="s">
        <v>335</v>
      </c>
      <c r="HD52" t="s">
        <v>335</v>
      </c>
      <c r="HE52" t="s">
        <v>335</v>
      </c>
      <c r="HF52" t="s">
        <v>335</v>
      </c>
      <c r="HG52" t="s">
        <v>335</v>
      </c>
      <c r="HH52" t="s">
        <v>335</v>
      </c>
      <c r="HI52" t="s">
        <v>335</v>
      </c>
      <c r="HJ52" t="s">
        <v>334</v>
      </c>
      <c r="HK52" t="s">
        <v>442</v>
      </c>
      <c r="HL52" t="s">
        <v>334</v>
      </c>
      <c r="HM52" t="s">
        <v>335</v>
      </c>
      <c r="HN52" t="s">
        <v>335</v>
      </c>
      <c r="HO52" t="s">
        <v>334</v>
      </c>
      <c r="HP52" t="s">
        <v>334</v>
      </c>
      <c r="HQ52" t="s">
        <v>335</v>
      </c>
      <c r="HR52" t="s">
        <v>334</v>
      </c>
      <c r="HS52" t="s">
        <v>335</v>
      </c>
      <c r="HT52" t="s">
        <v>335</v>
      </c>
      <c r="HU52" t="s">
        <v>334</v>
      </c>
      <c r="HV52" t="s">
        <v>335</v>
      </c>
      <c r="HW52" t="s">
        <v>335</v>
      </c>
      <c r="HX52" t="s">
        <v>335</v>
      </c>
      <c r="HY52" t="s">
        <v>337</v>
      </c>
      <c r="HZ52" t="s">
        <v>337</v>
      </c>
      <c r="IA52">
        <v>37</v>
      </c>
      <c r="IC52">
        <v>9</v>
      </c>
      <c r="ID52" t="s">
        <v>373</v>
      </c>
      <c r="IF52" t="s">
        <v>346</v>
      </c>
      <c r="IQ52" t="s">
        <v>336</v>
      </c>
      <c r="IR52" t="s">
        <v>336</v>
      </c>
      <c r="IS52" t="s">
        <v>336</v>
      </c>
      <c r="IT52" t="s">
        <v>336</v>
      </c>
      <c r="IU52" t="s">
        <v>336</v>
      </c>
      <c r="IV52" t="s">
        <v>336</v>
      </c>
      <c r="IW52" t="s">
        <v>336</v>
      </c>
      <c r="IX52" t="s">
        <v>336</v>
      </c>
      <c r="IY52" t="s">
        <v>336</v>
      </c>
      <c r="JB52" t="s">
        <v>336</v>
      </c>
      <c r="JC52" t="s">
        <v>336</v>
      </c>
      <c r="JD52" t="s">
        <v>336</v>
      </c>
      <c r="JE52" t="s">
        <v>336</v>
      </c>
      <c r="JF52" t="s">
        <v>336</v>
      </c>
      <c r="JG52" t="s">
        <v>336</v>
      </c>
      <c r="JH52" t="s">
        <v>336</v>
      </c>
      <c r="JI52" t="s">
        <v>336</v>
      </c>
      <c r="JJ52" t="s">
        <v>336</v>
      </c>
      <c r="JK52" t="s">
        <v>336</v>
      </c>
      <c r="JL52" t="s">
        <v>336</v>
      </c>
      <c r="JM52" t="s">
        <v>336</v>
      </c>
      <c r="JN52">
        <v>16</v>
      </c>
      <c r="JO52">
        <v>465</v>
      </c>
      <c r="JQ52">
        <v>96</v>
      </c>
      <c r="JR52">
        <v>2</v>
      </c>
      <c r="JS52">
        <v>98</v>
      </c>
      <c r="JT52" t="s">
        <v>337</v>
      </c>
      <c r="JX52" t="s">
        <v>371</v>
      </c>
      <c r="JY52" t="s">
        <v>443</v>
      </c>
      <c r="JZ52" t="s">
        <v>406</v>
      </c>
      <c r="KA52" t="s">
        <v>444</v>
      </c>
      <c r="KB52" t="s">
        <v>351</v>
      </c>
      <c r="KC52" t="s">
        <v>400</v>
      </c>
      <c r="KD52" t="s">
        <v>353</v>
      </c>
      <c r="KE52" t="s">
        <v>353</v>
      </c>
      <c r="KF52" t="s">
        <v>371</v>
      </c>
      <c r="KG52" t="s">
        <v>438</v>
      </c>
      <c r="KH52" t="s">
        <v>412</v>
      </c>
      <c r="KI52" t="s">
        <v>368</v>
      </c>
      <c r="KJ52" t="s">
        <v>371</v>
      </c>
      <c r="KK52" t="s">
        <v>445</v>
      </c>
      <c r="KL52">
        <v>7</v>
      </c>
      <c r="KM52">
        <v>1</v>
      </c>
      <c r="KN52">
        <v>14</v>
      </c>
      <c r="KO52">
        <v>3</v>
      </c>
      <c r="KP52">
        <v>95</v>
      </c>
      <c r="KQ52">
        <v>95</v>
      </c>
      <c r="KS52" t="s">
        <v>336</v>
      </c>
      <c r="KT52" t="s">
        <v>337</v>
      </c>
      <c r="KU52" t="s">
        <v>337</v>
      </c>
      <c r="KV52" t="s">
        <v>337</v>
      </c>
      <c r="KW52" t="s">
        <v>337</v>
      </c>
      <c r="KX52" t="s">
        <v>337</v>
      </c>
      <c r="KY52" t="s">
        <v>335</v>
      </c>
      <c r="KZ52" t="s">
        <v>335</v>
      </c>
      <c r="LA52" t="s">
        <v>335</v>
      </c>
      <c r="LB52" t="s">
        <v>334</v>
      </c>
      <c r="LC52" t="s">
        <v>334</v>
      </c>
      <c r="LD52" t="s">
        <v>335</v>
      </c>
      <c r="LE52" t="s">
        <v>335</v>
      </c>
      <c r="LF52" t="s">
        <v>334</v>
      </c>
      <c r="LG52" t="s">
        <v>334</v>
      </c>
      <c r="LH52" t="s">
        <v>335</v>
      </c>
      <c r="LI52" t="s">
        <v>335</v>
      </c>
      <c r="LJ52" t="s">
        <v>334</v>
      </c>
      <c r="LK52" t="s">
        <v>359</v>
      </c>
      <c r="LL52" t="s">
        <v>336</v>
      </c>
      <c r="LM52">
        <v>4</v>
      </c>
      <c r="LN52" t="s">
        <v>364</v>
      </c>
    </row>
    <row r="53" spans="1:326" x14ac:dyDescent="0.3">
      <c r="A53">
        <v>52</v>
      </c>
      <c r="B53" t="s">
        <v>326</v>
      </c>
      <c r="C53" t="s">
        <v>327</v>
      </c>
      <c r="D53" s="1">
        <v>19071</v>
      </c>
      <c r="E53" t="s">
        <v>360</v>
      </c>
      <c r="F53">
        <v>160</v>
      </c>
      <c r="G53">
        <v>82</v>
      </c>
      <c r="H53">
        <v>3203124999999999</v>
      </c>
      <c r="I53" s="1">
        <v>45246</v>
      </c>
      <c r="J53" s="1">
        <v>45264</v>
      </c>
      <c r="K53">
        <v>18</v>
      </c>
      <c r="L53" t="s">
        <v>329</v>
      </c>
      <c r="M53" t="s">
        <v>330</v>
      </c>
      <c r="N53" t="s">
        <v>331</v>
      </c>
      <c r="O53" t="s">
        <v>332</v>
      </c>
      <c r="P53" t="s">
        <v>436</v>
      </c>
      <c r="Q53" t="s">
        <v>335</v>
      </c>
      <c r="R53" t="s">
        <v>335</v>
      </c>
      <c r="S53" t="s">
        <v>335</v>
      </c>
      <c r="T53" t="s">
        <v>334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335</v>
      </c>
      <c r="AE53" t="s">
        <v>335</v>
      </c>
      <c r="AF53" t="s">
        <v>335</v>
      </c>
      <c r="AG53" t="s">
        <v>334</v>
      </c>
      <c r="AH53" t="s">
        <v>530</v>
      </c>
      <c r="AI53" t="s">
        <v>335</v>
      </c>
      <c r="AJ53" t="s">
        <v>335</v>
      </c>
      <c r="AK53" t="s">
        <v>335</v>
      </c>
      <c r="AL53" t="s">
        <v>335</v>
      </c>
      <c r="AM53" t="s">
        <v>335</v>
      </c>
      <c r="AN53" t="s">
        <v>335</v>
      </c>
      <c r="AO53" t="s">
        <v>335</v>
      </c>
      <c r="AP53" t="s">
        <v>335</v>
      </c>
      <c r="AQ53" t="s">
        <v>335</v>
      </c>
      <c r="AR53" t="s">
        <v>335</v>
      </c>
      <c r="AS53" t="s">
        <v>335</v>
      </c>
      <c r="AT53" t="s">
        <v>335</v>
      </c>
      <c r="AU53" t="s">
        <v>335</v>
      </c>
      <c r="AV53" t="s">
        <v>334</v>
      </c>
      <c r="AW53">
        <v>25</v>
      </c>
      <c r="AX53">
        <v>28</v>
      </c>
      <c r="BC53" t="s">
        <v>335</v>
      </c>
      <c r="BD53" t="s">
        <v>335</v>
      </c>
      <c r="BE53" t="s">
        <v>335</v>
      </c>
      <c r="BF53" t="s">
        <v>335</v>
      </c>
      <c r="BG53" t="s">
        <v>334</v>
      </c>
      <c r="BH53" t="s">
        <v>335</v>
      </c>
      <c r="BI53" t="s">
        <v>335</v>
      </c>
      <c r="BJ53" t="s">
        <v>335</v>
      </c>
      <c r="BK53" t="s">
        <v>335</v>
      </c>
      <c r="BL53" t="s">
        <v>335</v>
      </c>
      <c r="BM53" t="s">
        <v>335</v>
      </c>
      <c r="BN53" t="s">
        <v>335</v>
      </c>
      <c r="BO53" t="s">
        <v>335</v>
      </c>
      <c r="BP53" t="s">
        <v>335</v>
      </c>
      <c r="BQ53" t="s">
        <v>335</v>
      </c>
      <c r="BR53" t="s">
        <v>335</v>
      </c>
      <c r="BS53" t="s">
        <v>335</v>
      </c>
      <c r="BT53" t="s">
        <v>335</v>
      </c>
      <c r="BU53" t="s">
        <v>335</v>
      </c>
      <c r="BV53" t="s">
        <v>335</v>
      </c>
      <c r="BW53" t="s">
        <v>335</v>
      </c>
      <c r="BX53" t="s">
        <v>335</v>
      </c>
      <c r="BY53" t="s">
        <v>335</v>
      </c>
      <c r="BZ53" t="s">
        <v>335</v>
      </c>
      <c r="CA53" t="s">
        <v>335</v>
      </c>
      <c r="CB53" t="s">
        <v>335</v>
      </c>
      <c r="CC53" t="s">
        <v>335</v>
      </c>
      <c r="CD53" t="s">
        <v>335</v>
      </c>
      <c r="CE53" t="s">
        <v>335</v>
      </c>
      <c r="CF53" t="s">
        <v>335</v>
      </c>
      <c r="CG53" t="s">
        <v>335</v>
      </c>
      <c r="CH53" t="s">
        <v>335</v>
      </c>
      <c r="CI53" t="s">
        <v>335</v>
      </c>
      <c r="CJ53" t="s">
        <v>335</v>
      </c>
      <c r="CK53" t="s">
        <v>335</v>
      </c>
      <c r="CL53" t="s">
        <v>335</v>
      </c>
      <c r="CM53" t="s">
        <v>335</v>
      </c>
      <c r="CN53" t="s">
        <v>335</v>
      </c>
      <c r="CO53" t="s">
        <v>335</v>
      </c>
      <c r="CP53" t="s">
        <v>335</v>
      </c>
      <c r="CQ53" t="s">
        <v>335</v>
      </c>
      <c r="CR53" t="s">
        <v>335</v>
      </c>
      <c r="CS53" t="s">
        <v>335</v>
      </c>
      <c r="CT53" t="s">
        <v>336</v>
      </c>
      <c r="CU53" t="s">
        <v>336</v>
      </c>
      <c r="CW53" t="s">
        <v>336</v>
      </c>
      <c r="CX53" t="s">
        <v>336</v>
      </c>
      <c r="CZ53" t="s">
        <v>336</v>
      </c>
      <c r="DA53" t="s">
        <v>336</v>
      </c>
      <c r="DC53" t="s">
        <v>336</v>
      </c>
      <c r="DD53" t="s">
        <v>336</v>
      </c>
      <c r="DF53" t="s">
        <v>336</v>
      </c>
      <c r="DG53" t="s">
        <v>336</v>
      </c>
      <c r="DI53" t="s">
        <v>336</v>
      </c>
      <c r="DJ53" t="s">
        <v>336</v>
      </c>
      <c r="DL53" t="s">
        <v>335</v>
      </c>
      <c r="DM53" t="s">
        <v>335</v>
      </c>
      <c r="DN53" t="s">
        <v>335</v>
      </c>
      <c r="DO53" t="s">
        <v>335</v>
      </c>
      <c r="DP53" t="s">
        <v>335</v>
      </c>
      <c r="DQ53" t="s">
        <v>335</v>
      </c>
      <c r="DR53" t="s">
        <v>335</v>
      </c>
      <c r="DS53" t="s">
        <v>335</v>
      </c>
      <c r="DT53" t="s">
        <v>335</v>
      </c>
      <c r="DU53" t="s">
        <v>335</v>
      </c>
      <c r="DV53" t="s">
        <v>335</v>
      </c>
      <c r="DW53" t="s">
        <v>335</v>
      </c>
      <c r="DX53" t="s">
        <v>335</v>
      </c>
      <c r="DY53" t="s">
        <v>335</v>
      </c>
      <c r="DZ53" t="s">
        <v>335</v>
      </c>
      <c r="EA53" t="s">
        <v>335</v>
      </c>
      <c r="EB53" t="s">
        <v>335</v>
      </c>
      <c r="EC53" t="s">
        <v>335</v>
      </c>
      <c r="ED53" t="s">
        <v>335</v>
      </c>
      <c r="EE53" t="s">
        <v>335</v>
      </c>
      <c r="EF53" t="s">
        <v>335</v>
      </c>
      <c r="EG53" t="s">
        <v>335</v>
      </c>
      <c r="EH53" t="s">
        <v>335</v>
      </c>
      <c r="EI53" t="s">
        <v>335</v>
      </c>
      <c r="EJ53" t="s">
        <v>335</v>
      </c>
      <c r="EK53" t="s">
        <v>335</v>
      </c>
      <c r="EL53" t="s">
        <v>335</v>
      </c>
      <c r="EM53" t="s">
        <v>335</v>
      </c>
      <c r="EN53" t="s">
        <v>335</v>
      </c>
      <c r="EO53" t="s">
        <v>335</v>
      </c>
      <c r="EP53" t="s">
        <v>335</v>
      </c>
      <c r="EQ53" t="s">
        <v>335</v>
      </c>
      <c r="ER53" t="s">
        <v>335</v>
      </c>
      <c r="ES53" t="s">
        <v>335</v>
      </c>
      <c r="ET53" t="s">
        <v>335</v>
      </c>
      <c r="EU53" t="s">
        <v>335</v>
      </c>
      <c r="EV53" t="s">
        <v>335</v>
      </c>
      <c r="EW53" t="s">
        <v>335</v>
      </c>
      <c r="EX53" t="s">
        <v>335</v>
      </c>
      <c r="EY53" t="s">
        <v>335</v>
      </c>
      <c r="EZ53" t="s">
        <v>335</v>
      </c>
      <c r="FA53" t="s">
        <v>335</v>
      </c>
      <c r="FB53" t="s">
        <v>336</v>
      </c>
      <c r="FE53" t="s">
        <v>336</v>
      </c>
      <c r="FF53" t="s">
        <v>336</v>
      </c>
      <c r="FG53" t="s">
        <v>364</v>
      </c>
      <c r="FH53" s="15">
        <v>45264</v>
      </c>
      <c r="FI53" t="s">
        <v>334</v>
      </c>
      <c r="FJ53" t="s">
        <v>335</v>
      </c>
      <c r="FK53" t="s">
        <v>335</v>
      </c>
      <c r="FL53" t="s">
        <v>336</v>
      </c>
      <c r="FM53" t="s">
        <v>397</v>
      </c>
      <c r="FN53">
        <v>134</v>
      </c>
      <c r="FO53">
        <v>135</v>
      </c>
      <c r="FP53">
        <v>70</v>
      </c>
      <c r="FS53">
        <v>83</v>
      </c>
      <c r="FT53">
        <v>3242187499999999</v>
      </c>
      <c r="GN53" t="s">
        <v>335</v>
      </c>
      <c r="GO53" t="s">
        <v>335</v>
      </c>
      <c r="GP53" t="s">
        <v>335</v>
      </c>
      <c r="GQ53" t="s">
        <v>335</v>
      </c>
      <c r="GR53" t="s">
        <v>335</v>
      </c>
      <c r="GS53" t="s">
        <v>335</v>
      </c>
      <c r="GT53" t="s">
        <v>335</v>
      </c>
      <c r="GU53" t="s">
        <v>335</v>
      </c>
      <c r="GV53" t="s">
        <v>335</v>
      </c>
      <c r="GW53" t="s">
        <v>335</v>
      </c>
      <c r="GX53" t="s">
        <v>335</v>
      </c>
      <c r="GY53" t="s">
        <v>335</v>
      </c>
      <c r="GZ53" t="s">
        <v>334</v>
      </c>
      <c r="HA53" t="s">
        <v>335</v>
      </c>
      <c r="HB53" t="s">
        <v>335</v>
      </c>
      <c r="HC53" t="s">
        <v>335</v>
      </c>
      <c r="HD53" t="s">
        <v>335</v>
      </c>
      <c r="HE53" t="s">
        <v>335</v>
      </c>
      <c r="HF53" t="s">
        <v>334</v>
      </c>
      <c r="HG53" t="s">
        <v>334</v>
      </c>
      <c r="HH53" t="s">
        <v>335</v>
      </c>
      <c r="HI53" t="s">
        <v>335</v>
      </c>
      <c r="HJ53" t="s">
        <v>334</v>
      </c>
      <c r="HK53" t="s">
        <v>446</v>
      </c>
      <c r="HL53" t="s">
        <v>335</v>
      </c>
      <c r="HM53" t="s">
        <v>335</v>
      </c>
      <c r="HN53" t="s">
        <v>334</v>
      </c>
      <c r="HO53" t="s">
        <v>335</v>
      </c>
      <c r="HP53" t="s">
        <v>335</v>
      </c>
      <c r="HQ53" t="s">
        <v>335</v>
      </c>
      <c r="HR53" t="s">
        <v>334</v>
      </c>
      <c r="HS53" t="s">
        <v>335</v>
      </c>
      <c r="HT53" t="s">
        <v>334</v>
      </c>
      <c r="HU53" t="s">
        <v>334</v>
      </c>
      <c r="HV53" t="s">
        <v>334</v>
      </c>
      <c r="HW53" t="s">
        <v>335</v>
      </c>
      <c r="HX53" t="s">
        <v>335</v>
      </c>
      <c r="HY53" t="s">
        <v>337</v>
      </c>
      <c r="HZ53" t="s">
        <v>337</v>
      </c>
      <c r="IA53">
        <v>37</v>
      </c>
      <c r="IC53">
        <v>9</v>
      </c>
      <c r="ID53" t="s">
        <v>345</v>
      </c>
      <c r="IF53" t="s">
        <v>346</v>
      </c>
      <c r="IQ53" t="s">
        <v>336</v>
      </c>
      <c r="IR53" t="s">
        <v>336</v>
      </c>
      <c r="IS53" t="s">
        <v>336</v>
      </c>
      <c r="IT53" t="s">
        <v>336</v>
      </c>
      <c r="IU53" t="s">
        <v>336</v>
      </c>
      <c r="IV53" t="s">
        <v>336</v>
      </c>
      <c r="IW53" t="s">
        <v>336</v>
      </c>
      <c r="IX53" t="s">
        <v>336</v>
      </c>
      <c r="IY53" t="s">
        <v>336</v>
      </c>
      <c r="JB53" t="s">
        <v>336</v>
      </c>
      <c r="JC53" t="s">
        <v>336</v>
      </c>
      <c r="JD53" t="s">
        <v>336</v>
      </c>
      <c r="JE53" t="s">
        <v>336</v>
      </c>
      <c r="JF53" t="s">
        <v>336</v>
      </c>
      <c r="JG53" t="s">
        <v>336</v>
      </c>
      <c r="JH53" t="s">
        <v>336</v>
      </c>
      <c r="JI53" t="s">
        <v>336</v>
      </c>
      <c r="JJ53" t="s">
        <v>336</v>
      </c>
      <c r="JK53" t="s">
        <v>336</v>
      </c>
      <c r="JL53" t="s">
        <v>336</v>
      </c>
      <c r="JM53" t="s">
        <v>336</v>
      </c>
      <c r="JN53">
        <v>7</v>
      </c>
      <c r="JO53">
        <v>198</v>
      </c>
      <c r="JQ53">
        <v>71</v>
      </c>
      <c r="JR53">
        <v>7</v>
      </c>
      <c r="JS53">
        <v>96</v>
      </c>
      <c r="JT53" t="s">
        <v>337</v>
      </c>
      <c r="JX53" t="s">
        <v>353</v>
      </c>
      <c r="JY53" t="s">
        <v>348</v>
      </c>
      <c r="JZ53" t="s">
        <v>367</v>
      </c>
      <c r="KA53" t="s">
        <v>350</v>
      </c>
      <c r="KB53" t="s">
        <v>375</v>
      </c>
      <c r="KC53" t="s">
        <v>347</v>
      </c>
      <c r="KD53" t="s">
        <v>352</v>
      </c>
      <c r="KE53" t="s">
        <v>353</v>
      </c>
      <c r="KF53" t="s">
        <v>371</v>
      </c>
      <c r="KG53" t="s">
        <v>355</v>
      </c>
      <c r="KH53" t="s">
        <v>374</v>
      </c>
      <c r="KI53" t="s">
        <v>350</v>
      </c>
      <c r="KJ53" t="s">
        <v>371</v>
      </c>
      <c r="KK53" t="s">
        <v>358</v>
      </c>
      <c r="KL53">
        <v>2</v>
      </c>
      <c r="KM53">
        <v>1</v>
      </c>
      <c r="KN53">
        <v>1</v>
      </c>
      <c r="KO53">
        <v>1</v>
      </c>
      <c r="KP53">
        <v>85</v>
      </c>
      <c r="KQ53">
        <v>85</v>
      </c>
      <c r="KR53">
        <v>8</v>
      </c>
      <c r="KS53" t="s">
        <v>337</v>
      </c>
      <c r="KT53" t="s">
        <v>337</v>
      </c>
      <c r="KU53" t="s">
        <v>337</v>
      </c>
      <c r="KV53" t="s">
        <v>337</v>
      </c>
      <c r="KW53" t="s">
        <v>337</v>
      </c>
      <c r="KX53" t="s">
        <v>337</v>
      </c>
      <c r="KY53" t="s">
        <v>335</v>
      </c>
      <c r="KZ53" t="s">
        <v>335</v>
      </c>
      <c r="LA53" t="s">
        <v>335</v>
      </c>
      <c r="LB53" t="s">
        <v>335</v>
      </c>
      <c r="LC53" t="s">
        <v>335</v>
      </c>
      <c r="LD53" t="s">
        <v>335</v>
      </c>
      <c r="LE53" t="s">
        <v>335</v>
      </c>
      <c r="LF53" t="s">
        <v>334</v>
      </c>
      <c r="LG53" t="s">
        <v>334</v>
      </c>
      <c r="LH53" t="s">
        <v>335</v>
      </c>
      <c r="LI53" t="s">
        <v>335</v>
      </c>
      <c r="LJ53" t="s">
        <v>334</v>
      </c>
      <c r="LK53" t="s">
        <v>359</v>
      </c>
      <c r="LL53" t="s">
        <v>336</v>
      </c>
      <c r="LM53">
        <v>4</v>
      </c>
      <c r="LN53" t="s">
        <v>364</v>
      </c>
    </row>
    <row r="54" spans="1:326" x14ac:dyDescent="0.3">
      <c r="A54">
        <v>53</v>
      </c>
      <c r="B54" t="s">
        <v>326</v>
      </c>
      <c r="C54" t="s">
        <v>376</v>
      </c>
      <c r="D54" s="1">
        <v>14865</v>
      </c>
      <c r="E54" t="s">
        <v>328</v>
      </c>
      <c r="F54">
        <v>162</v>
      </c>
      <c r="G54">
        <v>64</v>
      </c>
      <c r="H54">
        <v>2438652644413961</v>
      </c>
      <c r="I54" s="1">
        <v>45232</v>
      </c>
      <c r="J54" s="1">
        <v>45246</v>
      </c>
      <c r="K54">
        <v>14</v>
      </c>
      <c r="L54" t="s">
        <v>380</v>
      </c>
      <c r="M54" t="s">
        <v>330</v>
      </c>
      <c r="N54" t="s">
        <v>331</v>
      </c>
      <c r="O54" t="s">
        <v>387</v>
      </c>
      <c r="P54" t="s">
        <v>363</v>
      </c>
      <c r="Q54" t="s">
        <v>334</v>
      </c>
      <c r="R54" t="s">
        <v>335</v>
      </c>
      <c r="S54" t="s">
        <v>335</v>
      </c>
      <c r="T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335</v>
      </c>
      <c r="AE54" t="s">
        <v>335</v>
      </c>
      <c r="AF54" t="s">
        <v>335</v>
      </c>
      <c r="AG54" t="s">
        <v>335</v>
      </c>
      <c r="AH54" t="s">
        <v>336</v>
      </c>
      <c r="AI54" t="s">
        <v>335</v>
      </c>
      <c r="AJ54" t="s">
        <v>335</v>
      </c>
      <c r="AK54" t="s">
        <v>335</v>
      </c>
      <c r="AL54" t="s">
        <v>335</v>
      </c>
      <c r="AM54" t="s">
        <v>335</v>
      </c>
      <c r="AN54" t="s">
        <v>335</v>
      </c>
      <c r="AO54" t="s">
        <v>335</v>
      </c>
      <c r="AP54" t="s">
        <v>335</v>
      </c>
      <c r="AQ54" t="s">
        <v>335</v>
      </c>
      <c r="AR54" t="s">
        <v>335</v>
      </c>
      <c r="AS54" t="s">
        <v>334</v>
      </c>
      <c r="AT54" t="s">
        <v>335</v>
      </c>
      <c r="AU54" t="s">
        <v>335</v>
      </c>
      <c r="AV54" t="s">
        <v>335</v>
      </c>
      <c r="AW54">
        <v>45</v>
      </c>
      <c r="AX54">
        <v>45</v>
      </c>
      <c r="AY54">
        <v>2796</v>
      </c>
      <c r="AZ54">
        <v>595</v>
      </c>
      <c r="BC54" t="s">
        <v>334</v>
      </c>
      <c r="BD54" t="s">
        <v>335</v>
      </c>
      <c r="BE54" t="s">
        <v>335</v>
      </c>
      <c r="BF54" t="s">
        <v>335</v>
      </c>
      <c r="BG54" t="s">
        <v>335</v>
      </c>
      <c r="BH54" t="s">
        <v>335</v>
      </c>
      <c r="BI54" t="s">
        <v>335</v>
      </c>
      <c r="BJ54" t="s">
        <v>335</v>
      </c>
      <c r="BK54" t="s">
        <v>335</v>
      </c>
      <c r="BL54" t="s">
        <v>335</v>
      </c>
      <c r="BM54" t="s">
        <v>335</v>
      </c>
      <c r="BN54" t="s">
        <v>335</v>
      </c>
      <c r="BO54" t="s">
        <v>335</v>
      </c>
      <c r="BP54" t="s">
        <v>335</v>
      </c>
      <c r="BQ54" t="s">
        <v>335</v>
      </c>
      <c r="BR54" t="s">
        <v>335</v>
      </c>
      <c r="BS54" t="s">
        <v>335</v>
      </c>
      <c r="BT54" t="s">
        <v>335</v>
      </c>
      <c r="BU54" t="s">
        <v>334</v>
      </c>
      <c r="BV54" t="s">
        <v>334</v>
      </c>
      <c r="BW54" t="s">
        <v>335</v>
      </c>
      <c r="BX54" t="s">
        <v>334</v>
      </c>
      <c r="BY54" t="s">
        <v>335</v>
      </c>
      <c r="BZ54" t="s">
        <v>334</v>
      </c>
      <c r="CA54" t="s">
        <v>335</v>
      </c>
      <c r="CB54" t="s">
        <v>334</v>
      </c>
      <c r="CC54" t="s">
        <v>335</v>
      </c>
      <c r="CD54" t="s">
        <v>334</v>
      </c>
      <c r="CE54" t="s">
        <v>334</v>
      </c>
      <c r="CF54" t="s">
        <v>335</v>
      </c>
      <c r="CG54" t="s">
        <v>334</v>
      </c>
      <c r="CH54" t="s">
        <v>335</v>
      </c>
      <c r="CI54" t="s">
        <v>335</v>
      </c>
      <c r="CJ54" t="s">
        <v>335</v>
      </c>
      <c r="CK54" t="s">
        <v>335</v>
      </c>
      <c r="CL54" t="s">
        <v>335</v>
      </c>
      <c r="CM54" t="s">
        <v>335</v>
      </c>
      <c r="CN54" t="s">
        <v>335</v>
      </c>
      <c r="CO54" t="s">
        <v>335</v>
      </c>
      <c r="CP54" t="s">
        <v>335</v>
      </c>
      <c r="CQ54" t="s">
        <v>335</v>
      </c>
      <c r="CR54" t="s">
        <v>335</v>
      </c>
      <c r="CS54" t="s">
        <v>335</v>
      </c>
      <c r="CT54" t="s">
        <v>337</v>
      </c>
      <c r="CU54" t="s">
        <v>336</v>
      </c>
      <c r="CW54" t="s">
        <v>337</v>
      </c>
      <c r="CX54" t="s">
        <v>336</v>
      </c>
      <c r="CZ54" t="s">
        <v>337</v>
      </c>
      <c r="DA54" t="s">
        <v>336</v>
      </c>
      <c r="DC54" t="s">
        <v>330</v>
      </c>
      <c r="DD54" t="s">
        <v>416</v>
      </c>
      <c r="DE54">
        <v>100</v>
      </c>
      <c r="DF54" t="s">
        <v>330</v>
      </c>
      <c r="DG54" t="s">
        <v>395</v>
      </c>
      <c r="DH54">
        <v>37</v>
      </c>
      <c r="DI54" t="s">
        <v>330</v>
      </c>
      <c r="DJ54" t="s">
        <v>378</v>
      </c>
      <c r="DK54">
        <v>10</v>
      </c>
      <c r="DL54" t="s">
        <v>335</v>
      </c>
      <c r="DM54" t="s">
        <v>334</v>
      </c>
      <c r="DN54" t="s">
        <v>334</v>
      </c>
      <c r="DO54" t="s">
        <v>335</v>
      </c>
      <c r="DP54" t="s">
        <v>334</v>
      </c>
      <c r="DQ54" t="s">
        <v>335</v>
      </c>
      <c r="DR54" t="s">
        <v>335</v>
      </c>
      <c r="DS54" t="s">
        <v>334</v>
      </c>
      <c r="DT54" t="s">
        <v>334</v>
      </c>
      <c r="DU54" t="s">
        <v>335</v>
      </c>
      <c r="DV54" t="s">
        <v>334</v>
      </c>
      <c r="DW54" t="s">
        <v>335</v>
      </c>
      <c r="DX54" t="s">
        <v>335</v>
      </c>
      <c r="DY54" t="s">
        <v>334</v>
      </c>
      <c r="DZ54" t="s">
        <v>335</v>
      </c>
      <c r="EA54" t="s">
        <v>334</v>
      </c>
      <c r="EB54" t="s">
        <v>334</v>
      </c>
      <c r="EC54" t="s">
        <v>335</v>
      </c>
      <c r="ED54" t="s">
        <v>335</v>
      </c>
      <c r="EE54" t="s">
        <v>334</v>
      </c>
      <c r="EF54" t="s">
        <v>334</v>
      </c>
      <c r="EG54" t="s">
        <v>335</v>
      </c>
      <c r="EH54" t="s">
        <v>334</v>
      </c>
      <c r="EI54" t="s">
        <v>335</v>
      </c>
      <c r="EJ54" t="s">
        <v>334</v>
      </c>
      <c r="EK54" t="s">
        <v>335</v>
      </c>
      <c r="EL54" t="s">
        <v>334</v>
      </c>
      <c r="EM54" t="s">
        <v>335</v>
      </c>
      <c r="EN54" t="s">
        <v>334</v>
      </c>
      <c r="EO54" t="s">
        <v>335</v>
      </c>
      <c r="EP54" t="s">
        <v>334</v>
      </c>
      <c r="EQ54" t="s">
        <v>335</v>
      </c>
      <c r="ER54" t="s">
        <v>334</v>
      </c>
      <c r="ES54" t="s">
        <v>335</v>
      </c>
      <c r="ET54" t="s">
        <v>334</v>
      </c>
      <c r="EU54" t="s">
        <v>335</v>
      </c>
      <c r="EV54" t="s">
        <v>334</v>
      </c>
      <c r="EW54" t="s">
        <v>335</v>
      </c>
      <c r="EX54" t="s">
        <v>334</v>
      </c>
      <c r="EY54" t="s">
        <v>335</v>
      </c>
      <c r="EZ54" t="s">
        <v>334</v>
      </c>
      <c r="FA54" t="s">
        <v>335</v>
      </c>
      <c r="FB54" t="s">
        <v>379</v>
      </c>
      <c r="FC54">
        <v>75</v>
      </c>
      <c r="FE54" t="s">
        <v>336</v>
      </c>
      <c r="FF54" t="s">
        <v>336</v>
      </c>
      <c r="FG54" t="s">
        <v>342</v>
      </c>
      <c r="FH54" s="15">
        <v>45246</v>
      </c>
      <c r="FI54" t="s">
        <v>334</v>
      </c>
      <c r="FJ54" t="s">
        <v>335</v>
      </c>
      <c r="FK54" t="s">
        <v>335</v>
      </c>
      <c r="FL54" t="s">
        <v>343</v>
      </c>
      <c r="FM54" t="s">
        <v>344</v>
      </c>
      <c r="FN54">
        <v>134</v>
      </c>
      <c r="FO54">
        <v>130</v>
      </c>
      <c r="FP54">
        <v>65</v>
      </c>
      <c r="FS54">
        <v>64</v>
      </c>
      <c r="FT54">
        <v>2438652644413961</v>
      </c>
      <c r="FV54">
        <v>148</v>
      </c>
      <c r="FW54">
        <v>63</v>
      </c>
      <c r="FX54">
        <v>99</v>
      </c>
      <c r="FY54">
        <v>79</v>
      </c>
      <c r="FZ54">
        <v>32</v>
      </c>
      <c r="GA54">
        <v>30</v>
      </c>
      <c r="GB54">
        <v>71</v>
      </c>
      <c r="GC54">
        <v>57</v>
      </c>
      <c r="GD54">
        <v>47</v>
      </c>
      <c r="GJ54">
        <v>44</v>
      </c>
      <c r="GK54">
        <v>52</v>
      </c>
      <c r="GL54">
        <v>141</v>
      </c>
      <c r="GM54">
        <v>5</v>
      </c>
      <c r="GN54" t="s">
        <v>335</v>
      </c>
      <c r="GO54" t="s">
        <v>334</v>
      </c>
      <c r="GP54" t="s">
        <v>334</v>
      </c>
      <c r="GQ54" t="s">
        <v>335</v>
      </c>
      <c r="GR54" t="s">
        <v>335</v>
      </c>
      <c r="GS54" t="s">
        <v>334</v>
      </c>
      <c r="GT54" t="s">
        <v>335</v>
      </c>
      <c r="GU54" t="s">
        <v>334</v>
      </c>
      <c r="GV54" t="s">
        <v>335</v>
      </c>
      <c r="GW54" t="s">
        <v>335</v>
      </c>
      <c r="GX54" t="s">
        <v>335</v>
      </c>
      <c r="GY54" t="s">
        <v>335</v>
      </c>
      <c r="GZ54" t="s">
        <v>335</v>
      </c>
      <c r="HA54" t="s">
        <v>335</v>
      </c>
      <c r="HB54" t="s">
        <v>335</v>
      </c>
      <c r="HC54" t="s">
        <v>335</v>
      </c>
      <c r="HD54" t="s">
        <v>335</v>
      </c>
      <c r="HE54" t="s">
        <v>335</v>
      </c>
      <c r="HF54" t="s">
        <v>335</v>
      </c>
      <c r="HG54" t="s">
        <v>335</v>
      </c>
      <c r="HH54" t="s">
        <v>335</v>
      </c>
      <c r="HI54" t="s">
        <v>335</v>
      </c>
      <c r="HJ54" t="s">
        <v>335</v>
      </c>
      <c r="HK54" t="s">
        <v>336</v>
      </c>
      <c r="HL54" t="s">
        <v>335</v>
      </c>
      <c r="HM54" t="s">
        <v>334</v>
      </c>
      <c r="HN54" t="s">
        <v>334</v>
      </c>
      <c r="HO54" t="s">
        <v>335</v>
      </c>
      <c r="HP54" t="s">
        <v>335</v>
      </c>
      <c r="HQ54" t="s">
        <v>335</v>
      </c>
      <c r="HR54" t="s">
        <v>334</v>
      </c>
      <c r="HS54" t="s">
        <v>335</v>
      </c>
      <c r="HT54" t="s">
        <v>335</v>
      </c>
      <c r="HU54" t="s">
        <v>335</v>
      </c>
      <c r="HV54" t="s">
        <v>335</v>
      </c>
      <c r="HW54" t="s">
        <v>335</v>
      </c>
      <c r="HX54" t="s">
        <v>334</v>
      </c>
      <c r="HY54" t="s">
        <v>337</v>
      </c>
      <c r="HZ54" t="s">
        <v>337</v>
      </c>
      <c r="IA54">
        <v>45</v>
      </c>
      <c r="IB54">
        <v>37</v>
      </c>
      <c r="IC54">
        <v>12</v>
      </c>
      <c r="ID54" t="s">
        <v>345</v>
      </c>
      <c r="IE54">
        <v>30</v>
      </c>
      <c r="IF54" t="s">
        <v>346</v>
      </c>
      <c r="IQ54" t="s">
        <v>336</v>
      </c>
      <c r="IR54" t="s">
        <v>336</v>
      </c>
      <c r="IS54" t="s">
        <v>336</v>
      </c>
      <c r="IT54" t="s">
        <v>336</v>
      </c>
      <c r="IU54" t="s">
        <v>336</v>
      </c>
      <c r="IV54" t="s">
        <v>336</v>
      </c>
      <c r="IW54" t="s">
        <v>336</v>
      </c>
      <c r="IX54" t="s">
        <v>336</v>
      </c>
      <c r="IY54" t="s">
        <v>336</v>
      </c>
      <c r="JB54" t="s">
        <v>336</v>
      </c>
      <c r="JC54" t="s">
        <v>336</v>
      </c>
      <c r="JD54" t="s">
        <v>336</v>
      </c>
      <c r="JE54" t="s">
        <v>336</v>
      </c>
      <c r="JF54" t="s">
        <v>336</v>
      </c>
      <c r="JG54" t="s">
        <v>336</v>
      </c>
      <c r="JH54" t="s">
        <v>336</v>
      </c>
      <c r="JI54" t="s">
        <v>336</v>
      </c>
      <c r="JJ54" t="s">
        <v>336</v>
      </c>
      <c r="JK54" t="s">
        <v>336</v>
      </c>
      <c r="JL54" t="s">
        <v>336</v>
      </c>
      <c r="JM54" t="s">
        <v>336</v>
      </c>
      <c r="JO54">
        <v>230</v>
      </c>
      <c r="JP54">
        <v>59</v>
      </c>
      <c r="JQ54">
        <v>67</v>
      </c>
      <c r="JR54">
        <v>0</v>
      </c>
      <c r="JS54">
        <v>97</v>
      </c>
      <c r="JT54" t="s">
        <v>337</v>
      </c>
      <c r="JX54" t="s">
        <v>336</v>
      </c>
      <c r="JY54" t="s">
        <v>336</v>
      </c>
      <c r="JZ54" t="s">
        <v>336</v>
      </c>
      <c r="KA54" t="s">
        <v>336</v>
      </c>
      <c r="KB54" t="s">
        <v>336</v>
      </c>
      <c r="KC54" t="s">
        <v>336</v>
      </c>
      <c r="KD54" t="s">
        <v>336</v>
      </c>
      <c r="KE54" t="s">
        <v>336</v>
      </c>
      <c r="KF54" t="s">
        <v>336</v>
      </c>
      <c r="KG54" t="s">
        <v>336</v>
      </c>
      <c r="KH54" t="s">
        <v>336</v>
      </c>
      <c r="KI54" t="s">
        <v>336</v>
      </c>
      <c r="KJ54" t="s">
        <v>336</v>
      </c>
      <c r="KK54" t="s">
        <v>336</v>
      </c>
      <c r="KS54" t="s">
        <v>337</v>
      </c>
      <c r="KT54" t="s">
        <v>337</v>
      </c>
      <c r="KU54" t="s">
        <v>337</v>
      </c>
      <c r="KV54" t="s">
        <v>337</v>
      </c>
      <c r="KW54" t="s">
        <v>337</v>
      </c>
      <c r="KX54" t="s">
        <v>330</v>
      </c>
      <c r="KY54" t="s">
        <v>335</v>
      </c>
      <c r="KZ54" t="s">
        <v>334</v>
      </c>
      <c r="LA54" t="s">
        <v>334</v>
      </c>
      <c r="LB54" t="s">
        <v>335</v>
      </c>
      <c r="LC54" t="s">
        <v>334</v>
      </c>
      <c r="LD54" t="s">
        <v>335</v>
      </c>
      <c r="LE54" t="s">
        <v>334</v>
      </c>
      <c r="LF54" t="s">
        <v>335</v>
      </c>
      <c r="LG54" t="s">
        <v>335</v>
      </c>
      <c r="LH54" t="s">
        <v>334</v>
      </c>
      <c r="LI54" t="s">
        <v>334</v>
      </c>
      <c r="LJ54" t="s">
        <v>335</v>
      </c>
      <c r="LK54" t="s">
        <v>345</v>
      </c>
      <c r="LL54" t="s">
        <v>336</v>
      </c>
      <c r="LN54" t="s">
        <v>342</v>
      </c>
    </row>
    <row r="55" spans="1:326" x14ac:dyDescent="0.3">
      <c r="A55">
        <v>54</v>
      </c>
      <c r="B55" t="s">
        <v>326</v>
      </c>
      <c r="C55" t="s">
        <v>327</v>
      </c>
      <c r="D55" s="1">
        <v>23534</v>
      </c>
      <c r="E55" t="s">
        <v>328</v>
      </c>
      <c r="G55">
        <v>70</v>
      </c>
      <c r="I55" s="1">
        <v>45233</v>
      </c>
      <c r="J55" s="1">
        <v>45272</v>
      </c>
      <c r="K55">
        <v>39</v>
      </c>
      <c r="L55" t="s">
        <v>329</v>
      </c>
      <c r="M55" t="s">
        <v>330</v>
      </c>
      <c r="N55" t="s">
        <v>361</v>
      </c>
      <c r="O55" t="s">
        <v>332</v>
      </c>
      <c r="P55" t="s">
        <v>333</v>
      </c>
      <c r="Q55" t="s">
        <v>335</v>
      </c>
      <c r="R55" t="s">
        <v>335</v>
      </c>
      <c r="S55" t="s">
        <v>335</v>
      </c>
      <c r="T55" t="s">
        <v>335</v>
      </c>
      <c r="U55" t="s">
        <v>335</v>
      </c>
      <c r="V55" t="s">
        <v>335</v>
      </c>
      <c r="W55" t="s">
        <v>335</v>
      </c>
      <c r="X55" t="s">
        <v>335</v>
      </c>
      <c r="Y55" t="s">
        <v>335</v>
      </c>
      <c r="Z55" t="s">
        <v>335</v>
      </c>
      <c r="AA55" t="s">
        <v>335</v>
      </c>
      <c r="AB55" t="s">
        <v>335</v>
      </c>
      <c r="AC55" t="s">
        <v>334</v>
      </c>
      <c r="AD55" t="s">
        <v>335</v>
      </c>
      <c r="AE55" t="s">
        <v>335</v>
      </c>
      <c r="AF55" t="s">
        <v>335</v>
      </c>
      <c r="AG55" t="s">
        <v>334</v>
      </c>
      <c r="AH55" t="s">
        <v>531</v>
      </c>
      <c r="AI55" t="s">
        <v>335</v>
      </c>
      <c r="AJ55" t="s">
        <v>335</v>
      </c>
      <c r="AK55" t="s">
        <v>335</v>
      </c>
      <c r="AL55" t="s">
        <v>335</v>
      </c>
      <c r="AM55" t="s">
        <v>335</v>
      </c>
      <c r="AN55" t="s">
        <v>335</v>
      </c>
      <c r="AO55" t="s">
        <v>334</v>
      </c>
      <c r="AP55" t="s">
        <v>335</v>
      </c>
      <c r="AQ55" t="s">
        <v>335</v>
      </c>
      <c r="AR55" t="s">
        <v>335</v>
      </c>
      <c r="AS55" t="s">
        <v>335</v>
      </c>
      <c r="AT55" t="s">
        <v>335</v>
      </c>
      <c r="AU55" t="s">
        <v>335</v>
      </c>
      <c r="AV55" t="s">
        <v>335</v>
      </c>
      <c r="AW55">
        <v>19</v>
      </c>
      <c r="BC55" t="s">
        <v>335</v>
      </c>
      <c r="BD55" t="s">
        <v>335</v>
      </c>
      <c r="BE55" t="s">
        <v>335</v>
      </c>
      <c r="BF55" t="s">
        <v>335</v>
      </c>
      <c r="BG55" t="s">
        <v>335</v>
      </c>
      <c r="BH55" t="s">
        <v>335</v>
      </c>
      <c r="BI55" t="s">
        <v>335</v>
      </c>
      <c r="BJ55" t="s">
        <v>335</v>
      </c>
      <c r="BK55" t="s">
        <v>335</v>
      </c>
      <c r="BL55" t="s">
        <v>335</v>
      </c>
      <c r="BM55" t="s">
        <v>335</v>
      </c>
      <c r="BN55" t="s">
        <v>334</v>
      </c>
      <c r="BO55" t="s">
        <v>335</v>
      </c>
      <c r="BP55" t="s">
        <v>335</v>
      </c>
      <c r="BQ55" t="s">
        <v>335</v>
      </c>
      <c r="BR55" t="s">
        <v>335</v>
      </c>
      <c r="BS55" t="s">
        <v>335</v>
      </c>
      <c r="BT55" t="s">
        <v>335</v>
      </c>
      <c r="BU55" t="s">
        <v>335</v>
      </c>
      <c r="BV55" t="s">
        <v>335</v>
      </c>
      <c r="BW55" t="s">
        <v>334</v>
      </c>
      <c r="BX55" t="s">
        <v>335</v>
      </c>
      <c r="BY55" t="s">
        <v>335</v>
      </c>
      <c r="BZ55" t="s">
        <v>335</v>
      </c>
      <c r="CA55" t="s">
        <v>335</v>
      </c>
      <c r="CB55" t="s">
        <v>335</v>
      </c>
      <c r="CC55" t="s">
        <v>335</v>
      </c>
      <c r="CD55" t="s">
        <v>335</v>
      </c>
      <c r="CE55" t="s">
        <v>335</v>
      </c>
      <c r="CF55" t="s">
        <v>335</v>
      </c>
      <c r="CG55" t="s">
        <v>335</v>
      </c>
      <c r="CH55" t="s">
        <v>335</v>
      </c>
      <c r="CI55" t="s">
        <v>335</v>
      </c>
      <c r="CJ55" t="s">
        <v>335</v>
      </c>
      <c r="CK55" t="s">
        <v>334</v>
      </c>
      <c r="CL55" t="s">
        <v>335</v>
      </c>
      <c r="CM55" t="s">
        <v>335</v>
      </c>
      <c r="CN55" t="s">
        <v>335</v>
      </c>
      <c r="CO55" t="s">
        <v>335</v>
      </c>
      <c r="CP55" t="s">
        <v>335</v>
      </c>
      <c r="CQ55" t="s">
        <v>335</v>
      </c>
      <c r="CR55" t="s">
        <v>335</v>
      </c>
      <c r="CS55" t="s">
        <v>335</v>
      </c>
      <c r="CT55" t="s">
        <v>336</v>
      </c>
      <c r="CU55" t="s">
        <v>336</v>
      </c>
      <c r="CW55" t="s">
        <v>336</v>
      </c>
      <c r="CX55" t="s">
        <v>336</v>
      </c>
      <c r="CZ55" t="s">
        <v>336</v>
      </c>
      <c r="DA55" t="s">
        <v>336</v>
      </c>
      <c r="DC55" t="s">
        <v>336</v>
      </c>
      <c r="DD55" t="s">
        <v>336</v>
      </c>
      <c r="DF55" t="s">
        <v>336</v>
      </c>
      <c r="DG55" t="s">
        <v>336</v>
      </c>
      <c r="DI55" t="s">
        <v>336</v>
      </c>
      <c r="DJ55" t="s">
        <v>336</v>
      </c>
      <c r="DL55" t="s">
        <v>335</v>
      </c>
      <c r="DM55" t="s">
        <v>335</v>
      </c>
      <c r="DN55" t="s">
        <v>335</v>
      </c>
      <c r="DO55" t="s">
        <v>335</v>
      </c>
      <c r="DP55" t="s">
        <v>335</v>
      </c>
      <c r="DQ55" t="s">
        <v>335</v>
      </c>
      <c r="DR55" t="s">
        <v>335</v>
      </c>
      <c r="DS55" t="s">
        <v>335</v>
      </c>
      <c r="DT55" t="s">
        <v>335</v>
      </c>
      <c r="DU55" t="s">
        <v>335</v>
      </c>
      <c r="DV55" t="s">
        <v>335</v>
      </c>
      <c r="DW55" t="s">
        <v>335</v>
      </c>
      <c r="DX55" t="s">
        <v>335</v>
      </c>
      <c r="DY55" t="s">
        <v>335</v>
      </c>
      <c r="DZ55" t="s">
        <v>335</v>
      </c>
      <c r="EA55" t="s">
        <v>335</v>
      </c>
      <c r="EB55" t="s">
        <v>335</v>
      </c>
      <c r="EC55" t="s">
        <v>335</v>
      </c>
      <c r="ED55" t="s">
        <v>335</v>
      </c>
      <c r="EE55" t="s">
        <v>335</v>
      </c>
      <c r="EF55" t="s">
        <v>335</v>
      </c>
      <c r="EG55" t="s">
        <v>335</v>
      </c>
      <c r="EH55" t="s">
        <v>335</v>
      </c>
      <c r="EI55" t="s">
        <v>335</v>
      </c>
      <c r="EJ55" t="s">
        <v>335</v>
      </c>
      <c r="EK55" t="s">
        <v>335</v>
      </c>
      <c r="EL55" t="s">
        <v>335</v>
      </c>
      <c r="EM55" t="s">
        <v>335</v>
      </c>
      <c r="EN55" t="s">
        <v>335</v>
      </c>
      <c r="EO55" t="s">
        <v>335</v>
      </c>
      <c r="EP55" t="s">
        <v>335</v>
      </c>
      <c r="EQ55" t="s">
        <v>335</v>
      </c>
      <c r="ER55" t="s">
        <v>335</v>
      </c>
      <c r="ES55" t="s">
        <v>335</v>
      </c>
      <c r="ET55" t="s">
        <v>335</v>
      </c>
      <c r="EU55" t="s">
        <v>335</v>
      </c>
      <c r="EV55" t="s">
        <v>335</v>
      </c>
      <c r="EW55" t="s">
        <v>335</v>
      </c>
      <c r="EX55" t="s">
        <v>335</v>
      </c>
      <c r="EY55" t="s">
        <v>335</v>
      </c>
      <c r="EZ55" t="s">
        <v>335</v>
      </c>
      <c r="FA55" t="s">
        <v>335</v>
      </c>
      <c r="FB55" t="s">
        <v>336</v>
      </c>
      <c r="FE55" t="s">
        <v>336</v>
      </c>
      <c r="FF55" t="s">
        <v>336</v>
      </c>
      <c r="FG55" t="s">
        <v>364</v>
      </c>
      <c r="FH55" s="15">
        <v>45272</v>
      </c>
      <c r="FI55" t="s">
        <v>334</v>
      </c>
      <c r="FJ55" t="s">
        <v>335</v>
      </c>
      <c r="FK55" t="s">
        <v>335</v>
      </c>
      <c r="FL55" t="s">
        <v>336</v>
      </c>
      <c r="FM55" t="s">
        <v>344</v>
      </c>
      <c r="FO55">
        <v>90</v>
      </c>
      <c r="FP55">
        <v>60</v>
      </c>
      <c r="FS55">
        <v>70</v>
      </c>
      <c r="GN55" t="s">
        <v>335</v>
      </c>
      <c r="GO55" t="s">
        <v>335</v>
      </c>
      <c r="GP55" t="s">
        <v>335</v>
      </c>
      <c r="GQ55" t="s">
        <v>335</v>
      </c>
      <c r="GR55" t="s">
        <v>335</v>
      </c>
      <c r="GS55" t="s">
        <v>335</v>
      </c>
      <c r="GT55" t="s">
        <v>335</v>
      </c>
      <c r="GU55" t="s">
        <v>335</v>
      </c>
      <c r="GV55" t="s">
        <v>335</v>
      </c>
      <c r="GW55" t="s">
        <v>335</v>
      </c>
      <c r="GX55" t="s">
        <v>335</v>
      </c>
      <c r="GY55" t="s">
        <v>335</v>
      </c>
      <c r="GZ55" t="s">
        <v>335</v>
      </c>
      <c r="HA55" t="s">
        <v>335</v>
      </c>
      <c r="HB55" t="s">
        <v>335</v>
      </c>
      <c r="HC55" t="s">
        <v>335</v>
      </c>
      <c r="HD55" t="s">
        <v>335</v>
      </c>
      <c r="HE55" t="s">
        <v>334</v>
      </c>
      <c r="HF55" t="s">
        <v>335</v>
      </c>
      <c r="HG55" t="s">
        <v>335</v>
      </c>
      <c r="HH55" t="s">
        <v>335</v>
      </c>
      <c r="HI55" t="s">
        <v>335</v>
      </c>
      <c r="HJ55" t="s">
        <v>334</v>
      </c>
      <c r="HK55" t="s">
        <v>447</v>
      </c>
      <c r="HL55" t="s">
        <v>334</v>
      </c>
      <c r="HM55" t="s">
        <v>335</v>
      </c>
      <c r="HN55" t="s">
        <v>335</v>
      </c>
      <c r="HO55" t="s">
        <v>335</v>
      </c>
      <c r="HP55" t="s">
        <v>335</v>
      </c>
      <c r="HQ55" t="s">
        <v>335</v>
      </c>
      <c r="HR55" t="s">
        <v>335</v>
      </c>
      <c r="HS55" t="s">
        <v>335</v>
      </c>
      <c r="HT55" t="s">
        <v>335</v>
      </c>
      <c r="HU55" t="s">
        <v>335</v>
      </c>
      <c r="HV55" t="s">
        <v>335</v>
      </c>
      <c r="HW55" t="s">
        <v>335</v>
      </c>
      <c r="HX55" t="s">
        <v>335</v>
      </c>
      <c r="HY55" t="s">
        <v>337</v>
      </c>
      <c r="HZ55" t="s">
        <v>337</v>
      </c>
      <c r="IA55">
        <v>21</v>
      </c>
      <c r="ID55" t="s">
        <v>448</v>
      </c>
      <c r="IF55" t="s">
        <v>346</v>
      </c>
      <c r="IQ55" t="s">
        <v>336</v>
      </c>
      <c r="IR55" t="s">
        <v>336</v>
      </c>
      <c r="IS55" t="s">
        <v>336</v>
      </c>
      <c r="IT55" t="s">
        <v>336</v>
      </c>
      <c r="IU55" t="s">
        <v>336</v>
      </c>
      <c r="IV55" t="s">
        <v>336</v>
      </c>
      <c r="IW55" t="s">
        <v>336</v>
      </c>
      <c r="IX55" t="s">
        <v>336</v>
      </c>
      <c r="IY55" t="s">
        <v>336</v>
      </c>
      <c r="JB55" t="s">
        <v>336</v>
      </c>
      <c r="JC55" t="s">
        <v>336</v>
      </c>
      <c r="JD55" t="s">
        <v>336</v>
      </c>
      <c r="JE55" t="s">
        <v>336</v>
      </c>
      <c r="JF55" t="s">
        <v>336</v>
      </c>
      <c r="JG55" t="s">
        <v>336</v>
      </c>
      <c r="JH55" t="s">
        <v>336</v>
      </c>
      <c r="JI55" t="s">
        <v>336</v>
      </c>
      <c r="JJ55" t="s">
        <v>336</v>
      </c>
      <c r="JK55" t="s">
        <v>336</v>
      </c>
      <c r="JL55" t="s">
        <v>336</v>
      </c>
      <c r="JM55" t="s">
        <v>336</v>
      </c>
      <c r="JN55">
        <v>0</v>
      </c>
      <c r="JO55">
        <v>0</v>
      </c>
      <c r="JT55" t="s">
        <v>337</v>
      </c>
      <c r="JX55" t="s">
        <v>371</v>
      </c>
      <c r="JY55" t="s">
        <v>348</v>
      </c>
      <c r="JZ55" t="s">
        <v>367</v>
      </c>
      <c r="KA55" t="s">
        <v>350</v>
      </c>
      <c r="KB55" t="s">
        <v>375</v>
      </c>
      <c r="KC55" t="s">
        <v>347</v>
      </c>
      <c r="KD55" t="s">
        <v>358</v>
      </c>
      <c r="KE55" t="s">
        <v>371</v>
      </c>
      <c r="KF55" t="s">
        <v>371</v>
      </c>
      <c r="KG55" t="s">
        <v>355</v>
      </c>
      <c r="KH55" t="s">
        <v>374</v>
      </c>
      <c r="KI55" t="s">
        <v>350</v>
      </c>
      <c r="KJ55" t="s">
        <v>371</v>
      </c>
      <c r="KK55" t="s">
        <v>358</v>
      </c>
      <c r="KL55">
        <v>2</v>
      </c>
      <c r="KM55">
        <v>1</v>
      </c>
      <c r="KN55">
        <v>0</v>
      </c>
      <c r="KO55">
        <v>1</v>
      </c>
      <c r="KS55" t="s">
        <v>336</v>
      </c>
      <c r="KT55" t="s">
        <v>337</v>
      </c>
      <c r="KU55" t="s">
        <v>330</v>
      </c>
      <c r="KV55" t="s">
        <v>337</v>
      </c>
      <c r="KW55" t="s">
        <v>337</v>
      </c>
      <c r="KX55" t="s">
        <v>337</v>
      </c>
      <c r="KY55" t="s">
        <v>334</v>
      </c>
      <c r="KZ55" t="s">
        <v>335</v>
      </c>
      <c r="LA55" t="s">
        <v>334</v>
      </c>
      <c r="LB55" t="s">
        <v>335</v>
      </c>
      <c r="LC55" t="s">
        <v>335</v>
      </c>
      <c r="LD55" t="s">
        <v>334</v>
      </c>
      <c r="LE55" t="s">
        <v>335</v>
      </c>
      <c r="LF55" t="s">
        <v>334</v>
      </c>
      <c r="LG55" t="s">
        <v>334</v>
      </c>
      <c r="LH55" t="s">
        <v>335</v>
      </c>
      <c r="LI55" t="s">
        <v>334</v>
      </c>
      <c r="LJ55" t="s">
        <v>335</v>
      </c>
      <c r="LK55" t="s">
        <v>345</v>
      </c>
      <c r="LL55" t="s">
        <v>336</v>
      </c>
      <c r="LM55">
        <v>2</v>
      </c>
      <c r="LN55" t="s">
        <v>364</v>
      </c>
    </row>
    <row r="56" spans="1:326" x14ac:dyDescent="0.3">
      <c r="A56">
        <v>55</v>
      </c>
      <c r="B56" t="s">
        <v>326</v>
      </c>
      <c r="C56" t="s">
        <v>327</v>
      </c>
      <c r="D56" s="1">
        <v>25333</v>
      </c>
      <c r="E56" t="s">
        <v>328</v>
      </c>
      <c r="I56" s="1">
        <v>45257</v>
      </c>
      <c r="J56" s="1">
        <v>45272</v>
      </c>
      <c r="K56">
        <v>15</v>
      </c>
      <c r="L56" t="s">
        <v>329</v>
      </c>
      <c r="M56" t="s">
        <v>337</v>
      </c>
      <c r="N56" t="s">
        <v>361</v>
      </c>
      <c r="O56" t="s">
        <v>332</v>
      </c>
      <c r="P56" t="s">
        <v>363</v>
      </c>
      <c r="Q56" t="s">
        <v>334</v>
      </c>
      <c r="R56" t="s">
        <v>335</v>
      </c>
      <c r="S56" t="s">
        <v>335</v>
      </c>
      <c r="T56" t="s">
        <v>335</v>
      </c>
      <c r="U56" t="s">
        <v>335</v>
      </c>
      <c r="V56" t="s">
        <v>335</v>
      </c>
      <c r="W56" t="s">
        <v>335</v>
      </c>
      <c r="X56" t="s">
        <v>335</v>
      </c>
      <c r="Y56" t="s">
        <v>335</v>
      </c>
      <c r="Z56" t="s">
        <v>335</v>
      </c>
      <c r="AA56" t="s">
        <v>335</v>
      </c>
      <c r="AB56" t="s">
        <v>335</v>
      </c>
      <c r="AC56" t="s">
        <v>335</v>
      </c>
      <c r="AD56" t="s">
        <v>335</v>
      </c>
      <c r="AE56" t="s">
        <v>335</v>
      </c>
      <c r="AF56" t="s">
        <v>335</v>
      </c>
      <c r="AG56" t="s">
        <v>335</v>
      </c>
      <c r="AH56" t="s">
        <v>336</v>
      </c>
      <c r="AI56" t="s">
        <v>334</v>
      </c>
      <c r="AJ56" t="s">
        <v>334</v>
      </c>
      <c r="AK56" t="s">
        <v>335</v>
      </c>
      <c r="AL56" t="s">
        <v>335</v>
      </c>
      <c r="AM56" t="s">
        <v>335</v>
      </c>
      <c r="AN56" t="s">
        <v>335</v>
      </c>
      <c r="AO56" t="s">
        <v>335</v>
      </c>
      <c r="AP56" t="s">
        <v>335</v>
      </c>
      <c r="AQ56" t="s">
        <v>335</v>
      </c>
      <c r="AR56" t="s">
        <v>335</v>
      </c>
      <c r="AS56" t="s">
        <v>335</v>
      </c>
      <c r="AT56" t="s">
        <v>335</v>
      </c>
      <c r="AU56" t="s">
        <v>335</v>
      </c>
      <c r="AV56" t="s">
        <v>335</v>
      </c>
      <c r="AW56">
        <v>25</v>
      </c>
      <c r="AX56">
        <v>35</v>
      </c>
      <c r="AZ56">
        <v>657</v>
      </c>
      <c r="BA56">
        <v>1901</v>
      </c>
      <c r="BC56" t="s">
        <v>335</v>
      </c>
      <c r="BD56" t="s">
        <v>334</v>
      </c>
      <c r="BE56" t="s">
        <v>335</v>
      </c>
      <c r="BF56" t="s">
        <v>335</v>
      </c>
      <c r="BG56" t="s">
        <v>335</v>
      </c>
      <c r="BH56" t="s">
        <v>335</v>
      </c>
      <c r="BI56" t="s">
        <v>335</v>
      </c>
      <c r="BJ56" t="s">
        <v>335</v>
      </c>
      <c r="BK56" t="s">
        <v>335</v>
      </c>
      <c r="BL56" t="s">
        <v>335</v>
      </c>
      <c r="BM56" t="s">
        <v>335</v>
      </c>
      <c r="BN56" t="s">
        <v>335</v>
      </c>
      <c r="BO56" t="s">
        <v>335</v>
      </c>
      <c r="BP56" t="s">
        <v>335</v>
      </c>
      <c r="BQ56" t="s">
        <v>335</v>
      </c>
      <c r="BR56" t="s">
        <v>335</v>
      </c>
      <c r="BS56" t="s">
        <v>335</v>
      </c>
      <c r="BT56" t="s">
        <v>335</v>
      </c>
      <c r="BU56" t="s">
        <v>335</v>
      </c>
      <c r="BV56" t="s">
        <v>335</v>
      </c>
      <c r="BW56" t="s">
        <v>335</v>
      </c>
      <c r="BX56" t="s">
        <v>335</v>
      </c>
      <c r="BY56" t="s">
        <v>335</v>
      </c>
      <c r="BZ56" t="s">
        <v>335</v>
      </c>
      <c r="CA56" t="s">
        <v>335</v>
      </c>
      <c r="CB56" t="s">
        <v>335</v>
      </c>
      <c r="CC56" t="s">
        <v>335</v>
      </c>
      <c r="CD56" t="s">
        <v>335</v>
      </c>
      <c r="CE56" t="s">
        <v>335</v>
      </c>
      <c r="CF56" t="s">
        <v>335</v>
      </c>
      <c r="CG56" t="s">
        <v>334</v>
      </c>
      <c r="CH56" t="s">
        <v>335</v>
      </c>
      <c r="CI56" t="s">
        <v>335</v>
      </c>
      <c r="CJ56" t="s">
        <v>335</v>
      </c>
      <c r="CK56" t="s">
        <v>335</v>
      </c>
      <c r="CL56" t="s">
        <v>335</v>
      </c>
      <c r="CM56" t="s">
        <v>335</v>
      </c>
      <c r="CN56" t="s">
        <v>335</v>
      </c>
      <c r="CO56" t="s">
        <v>335</v>
      </c>
      <c r="CP56" t="s">
        <v>335</v>
      </c>
      <c r="CQ56" t="s">
        <v>335</v>
      </c>
      <c r="CR56" t="s">
        <v>335</v>
      </c>
      <c r="CS56" t="s">
        <v>335</v>
      </c>
      <c r="CT56" t="s">
        <v>336</v>
      </c>
      <c r="CU56" t="s">
        <v>336</v>
      </c>
      <c r="CW56" t="s">
        <v>336</v>
      </c>
      <c r="CX56" t="s">
        <v>336</v>
      </c>
      <c r="CZ56" t="s">
        <v>336</v>
      </c>
      <c r="DA56" t="s">
        <v>336</v>
      </c>
      <c r="DC56" t="s">
        <v>336</v>
      </c>
      <c r="DD56" t="s">
        <v>336</v>
      </c>
      <c r="DF56" t="s">
        <v>336</v>
      </c>
      <c r="DG56" t="s">
        <v>336</v>
      </c>
      <c r="DI56" t="s">
        <v>336</v>
      </c>
      <c r="DJ56" t="s">
        <v>336</v>
      </c>
      <c r="DL56" t="s">
        <v>335</v>
      </c>
      <c r="DM56" t="s">
        <v>334</v>
      </c>
      <c r="DN56" t="s">
        <v>335</v>
      </c>
      <c r="DO56" t="s">
        <v>335</v>
      </c>
      <c r="DP56" t="s">
        <v>335</v>
      </c>
      <c r="DQ56" t="s">
        <v>335</v>
      </c>
      <c r="DR56" t="s">
        <v>335</v>
      </c>
      <c r="DS56" t="s">
        <v>335</v>
      </c>
      <c r="DT56" t="s">
        <v>335</v>
      </c>
      <c r="DU56" t="s">
        <v>335</v>
      </c>
      <c r="DV56" t="s">
        <v>335</v>
      </c>
      <c r="DW56" t="s">
        <v>335</v>
      </c>
      <c r="DX56" t="s">
        <v>335</v>
      </c>
      <c r="DY56" t="s">
        <v>335</v>
      </c>
      <c r="DZ56" t="s">
        <v>335</v>
      </c>
      <c r="EA56" t="s">
        <v>335</v>
      </c>
      <c r="EB56" t="s">
        <v>335</v>
      </c>
      <c r="EC56" t="s">
        <v>335</v>
      </c>
      <c r="ED56" t="s">
        <v>335</v>
      </c>
      <c r="EE56" t="s">
        <v>335</v>
      </c>
      <c r="EF56" t="s">
        <v>335</v>
      </c>
      <c r="EG56" t="s">
        <v>335</v>
      </c>
      <c r="EH56" t="s">
        <v>335</v>
      </c>
      <c r="EI56" t="s">
        <v>335</v>
      </c>
      <c r="EJ56" t="s">
        <v>335</v>
      </c>
      <c r="EK56" t="s">
        <v>335</v>
      </c>
      <c r="EL56" t="s">
        <v>335</v>
      </c>
      <c r="EM56" t="s">
        <v>335</v>
      </c>
      <c r="EN56" t="s">
        <v>335</v>
      </c>
      <c r="EO56" t="s">
        <v>335</v>
      </c>
      <c r="EP56" t="s">
        <v>335</v>
      </c>
      <c r="EQ56" t="s">
        <v>335</v>
      </c>
      <c r="ER56" t="s">
        <v>335</v>
      </c>
      <c r="ES56" t="s">
        <v>335</v>
      </c>
      <c r="ET56" t="s">
        <v>335</v>
      </c>
      <c r="EU56" t="s">
        <v>335</v>
      </c>
      <c r="EV56" t="s">
        <v>335</v>
      </c>
      <c r="EW56" t="s">
        <v>335</v>
      </c>
      <c r="EX56" t="s">
        <v>335</v>
      </c>
      <c r="EY56" t="s">
        <v>335</v>
      </c>
      <c r="EZ56" t="s">
        <v>335</v>
      </c>
      <c r="FA56" t="s">
        <v>335</v>
      </c>
      <c r="FB56" t="s">
        <v>341</v>
      </c>
      <c r="FC56">
        <v>25</v>
      </c>
      <c r="FE56" t="s">
        <v>336</v>
      </c>
      <c r="FF56" t="s">
        <v>336</v>
      </c>
      <c r="FG56" t="s">
        <v>364</v>
      </c>
      <c r="FH56" s="15">
        <v>45638</v>
      </c>
      <c r="FI56" t="s">
        <v>334</v>
      </c>
      <c r="FJ56" t="s">
        <v>335</v>
      </c>
      <c r="FK56" t="s">
        <v>335</v>
      </c>
      <c r="FL56" t="s">
        <v>336</v>
      </c>
      <c r="FM56" t="s">
        <v>344</v>
      </c>
      <c r="FN56">
        <v>98</v>
      </c>
      <c r="FO56">
        <v>90</v>
      </c>
      <c r="FP56">
        <v>60</v>
      </c>
      <c r="FR56">
        <v>3988</v>
      </c>
      <c r="FV56">
        <v>133</v>
      </c>
      <c r="FW56">
        <v>43</v>
      </c>
      <c r="FX56">
        <v>91</v>
      </c>
      <c r="FY56">
        <v>133</v>
      </c>
      <c r="FZ56">
        <v>40</v>
      </c>
      <c r="GA56">
        <v>64</v>
      </c>
      <c r="GB56">
        <v>146</v>
      </c>
      <c r="GC56">
        <v>41</v>
      </c>
      <c r="GD56">
        <v>998</v>
      </c>
      <c r="GE56">
        <v>33</v>
      </c>
      <c r="GF56">
        <v>2014</v>
      </c>
      <c r="GG56">
        <v>9</v>
      </c>
      <c r="GH56">
        <v>57</v>
      </c>
      <c r="GJ56">
        <v>52</v>
      </c>
      <c r="GK56">
        <v>85</v>
      </c>
      <c r="GL56">
        <v>141</v>
      </c>
      <c r="GM56">
        <v>47</v>
      </c>
      <c r="GN56" t="s">
        <v>335</v>
      </c>
      <c r="GO56" t="s">
        <v>335</v>
      </c>
      <c r="GP56" t="s">
        <v>335</v>
      </c>
      <c r="GQ56" t="s">
        <v>335</v>
      </c>
      <c r="GR56" t="s">
        <v>335</v>
      </c>
      <c r="GS56" t="s">
        <v>335</v>
      </c>
      <c r="GT56" t="s">
        <v>335</v>
      </c>
      <c r="GU56" t="s">
        <v>335</v>
      </c>
      <c r="GV56" t="s">
        <v>335</v>
      </c>
      <c r="GW56" t="s">
        <v>335</v>
      </c>
      <c r="GX56" t="s">
        <v>335</v>
      </c>
      <c r="GY56" t="s">
        <v>335</v>
      </c>
      <c r="GZ56" t="s">
        <v>335</v>
      </c>
      <c r="HA56" t="s">
        <v>335</v>
      </c>
      <c r="HB56" t="s">
        <v>335</v>
      </c>
      <c r="HC56" t="s">
        <v>335</v>
      </c>
      <c r="HD56" t="s">
        <v>335</v>
      </c>
      <c r="HE56" t="s">
        <v>335</v>
      </c>
      <c r="HF56" t="s">
        <v>335</v>
      </c>
      <c r="HG56" t="s">
        <v>335</v>
      </c>
      <c r="HH56" t="s">
        <v>335</v>
      </c>
      <c r="HI56" t="s">
        <v>335</v>
      </c>
      <c r="HJ56" t="s">
        <v>334</v>
      </c>
      <c r="HK56" t="s">
        <v>449</v>
      </c>
      <c r="HL56" t="s">
        <v>334</v>
      </c>
      <c r="HM56" t="s">
        <v>335</v>
      </c>
      <c r="HN56" t="s">
        <v>335</v>
      </c>
      <c r="HO56" t="s">
        <v>335</v>
      </c>
      <c r="HP56" t="s">
        <v>335</v>
      </c>
      <c r="HQ56" t="s">
        <v>335</v>
      </c>
      <c r="HR56" t="s">
        <v>335</v>
      </c>
      <c r="HS56" t="s">
        <v>335</v>
      </c>
      <c r="HT56" t="s">
        <v>335</v>
      </c>
      <c r="HU56" t="s">
        <v>334</v>
      </c>
      <c r="HV56" t="s">
        <v>334</v>
      </c>
      <c r="HW56" t="s">
        <v>335</v>
      </c>
      <c r="HX56" t="s">
        <v>334</v>
      </c>
      <c r="HY56" t="s">
        <v>337</v>
      </c>
      <c r="HZ56" t="s">
        <v>337</v>
      </c>
      <c r="IA56">
        <v>37</v>
      </c>
      <c r="IC56">
        <v>16</v>
      </c>
      <c r="ID56" t="s">
        <v>345</v>
      </c>
      <c r="IE56">
        <v>32</v>
      </c>
      <c r="IF56" t="s">
        <v>346</v>
      </c>
      <c r="IG56">
        <v>1125</v>
      </c>
      <c r="IH56">
        <v>519</v>
      </c>
      <c r="II56">
        <v>116</v>
      </c>
      <c r="IJ56">
        <v>729</v>
      </c>
      <c r="IK56">
        <v>1065</v>
      </c>
      <c r="IL56">
        <v>75</v>
      </c>
      <c r="IM56">
        <v>136</v>
      </c>
      <c r="IN56">
        <v>457</v>
      </c>
      <c r="IO56">
        <v>532</v>
      </c>
      <c r="IP56">
        <v>89</v>
      </c>
      <c r="IQ56" t="s">
        <v>330</v>
      </c>
      <c r="IR56" t="s">
        <v>330</v>
      </c>
      <c r="IS56" t="s">
        <v>337</v>
      </c>
      <c r="IT56" t="s">
        <v>330</v>
      </c>
      <c r="IU56" t="s">
        <v>330</v>
      </c>
      <c r="IV56" t="s">
        <v>337</v>
      </c>
      <c r="IW56" t="s">
        <v>337</v>
      </c>
      <c r="IX56" t="s">
        <v>337</v>
      </c>
      <c r="IY56" t="s">
        <v>337</v>
      </c>
      <c r="JB56" t="s">
        <v>336</v>
      </c>
      <c r="JC56" t="s">
        <v>336</v>
      </c>
      <c r="JD56" t="s">
        <v>336</v>
      </c>
      <c r="JE56" t="s">
        <v>336</v>
      </c>
      <c r="JF56" t="s">
        <v>336</v>
      </c>
      <c r="JG56" t="s">
        <v>336</v>
      </c>
      <c r="JH56" t="s">
        <v>336</v>
      </c>
      <c r="JI56" t="s">
        <v>336</v>
      </c>
      <c r="JJ56" t="s">
        <v>336</v>
      </c>
      <c r="JK56" t="s">
        <v>336</v>
      </c>
      <c r="JL56" t="s">
        <v>336</v>
      </c>
      <c r="JM56" t="s">
        <v>336</v>
      </c>
      <c r="JN56">
        <v>12</v>
      </c>
      <c r="JO56">
        <v>505</v>
      </c>
      <c r="JQ56">
        <v>110</v>
      </c>
      <c r="JR56">
        <v>4</v>
      </c>
      <c r="JS56">
        <v>97</v>
      </c>
      <c r="JT56" t="s">
        <v>337</v>
      </c>
      <c r="JX56" t="s">
        <v>353</v>
      </c>
      <c r="JY56" t="s">
        <v>443</v>
      </c>
      <c r="JZ56" t="s">
        <v>367</v>
      </c>
      <c r="KA56" t="s">
        <v>350</v>
      </c>
      <c r="KB56" t="s">
        <v>375</v>
      </c>
      <c r="KC56" t="s">
        <v>347</v>
      </c>
      <c r="KD56" t="s">
        <v>353</v>
      </c>
      <c r="KE56" t="s">
        <v>353</v>
      </c>
      <c r="KF56" t="s">
        <v>353</v>
      </c>
      <c r="KG56" t="s">
        <v>355</v>
      </c>
      <c r="KH56" t="s">
        <v>412</v>
      </c>
      <c r="KI56" t="s">
        <v>350</v>
      </c>
      <c r="KJ56" t="s">
        <v>357</v>
      </c>
      <c r="KK56" t="s">
        <v>353</v>
      </c>
      <c r="KL56">
        <v>8</v>
      </c>
      <c r="KM56">
        <v>2</v>
      </c>
      <c r="KN56">
        <v>4</v>
      </c>
      <c r="KO56">
        <v>1</v>
      </c>
      <c r="KP56">
        <v>84</v>
      </c>
      <c r="KQ56">
        <v>84</v>
      </c>
      <c r="KS56" t="s">
        <v>336</v>
      </c>
      <c r="KT56" t="s">
        <v>337</v>
      </c>
      <c r="KU56" t="s">
        <v>330</v>
      </c>
      <c r="KV56" t="s">
        <v>337</v>
      </c>
      <c r="KW56" t="s">
        <v>337</v>
      </c>
      <c r="KX56" t="s">
        <v>337</v>
      </c>
      <c r="KY56" t="s">
        <v>335</v>
      </c>
      <c r="KZ56" t="s">
        <v>335</v>
      </c>
      <c r="LA56" t="s">
        <v>335</v>
      </c>
      <c r="LB56" t="s">
        <v>335</v>
      </c>
      <c r="LC56" t="s">
        <v>335</v>
      </c>
      <c r="LD56" t="s">
        <v>335</v>
      </c>
      <c r="LE56" t="s">
        <v>335</v>
      </c>
      <c r="LF56" t="s">
        <v>334</v>
      </c>
      <c r="LG56" t="s">
        <v>334</v>
      </c>
      <c r="LH56" t="s">
        <v>335</v>
      </c>
      <c r="LI56" t="s">
        <v>335</v>
      </c>
      <c r="LJ56" t="s">
        <v>334</v>
      </c>
      <c r="LK56" t="s">
        <v>359</v>
      </c>
      <c r="LL56" t="s">
        <v>336</v>
      </c>
      <c r="LM56">
        <v>4</v>
      </c>
      <c r="LN56" t="s">
        <v>364</v>
      </c>
    </row>
    <row r="57" spans="1:326" x14ac:dyDescent="0.3">
      <c r="A57">
        <v>56</v>
      </c>
      <c r="B57" t="s">
        <v>326</v>
      </c>
      <c r="C57" t="s">
        <v>376</v>
      </c>
      <c r="D57" s="1">
        <v>17387</v>
      </c>
      <c r="E57" t="s">
        <v>328</v>
      </c>
      <c r="F57">
        <v>180</v>
      </c>
      <c r="G57">
        <v>76</v>
      </c>
      <c r="H57">
        <v>2.3456790123456788E+16</v>
      </c>
      <c r="I57" s="1">
        <v>45231</v>
      </c>
      <c r="J57" s="1">
        <v>45251</v>
      </c>
      <c r="K57">
        <v>20</v>
      </c>
      <c r="L57" t="s">
        <v>329</v>
      </c>
      <c r="M57" t="s">
        <v>330</v>
      </c>
      <c r="N57" t="s">
        <v>331</v>
      </c>
      <c r="O57" t="s">
        <v>387</v>
      </c>
      <c r="P57" t="s">
        <v>436</v>
      </c>
      <c r="Q57" t="s">
        <v>335</v>
      </c>
      <c r="R57" t="s">
        <v>335</v>
      </c>
      <c r="S57" t="s">
        <v>335</v>
      </c>
      <c r="T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335</v>
      </c>
      <c r="AE57" t="s">
        <v>335</v>
      </c>
      <c r="AF57" t="s">
        <v>334</v>
      </c>
      <c r="AG57" t="s">
        <v>335</v>
      </c>
      <c r="AH57" t="s">
        <v>336</v>
      </c>
      <c r="AI57" t="s">
        <v>335</v>
      </c>
      <c r="AJ57" t="s">
        <v>335</v>
      </c>
      <c r="AK57" t="s">
        <v>335</v>
      </c>
      <c r="AL57" t="s">
        <v>335</v>
      </c>
      <c r="AM57" t="s">
        <v>335</v>
      </c>
      <c r="AN57" t="s">
        <v>335</v>
      </c>
      <c r="AO57" t="s">
        <v>335</v>
      </c>
      <c r="AP57" t="s">
        <v>335</v>
      </c>
      <c r="AQ57" t="s">
        <v>335</v>
      </c>
      <c r="AR57" t="s">
        <v>335</v>
      </c>
      <c r="AS57" t="s">
        <v>335</v>
      </c>
      <c r="AT57" t="s">
        <v>335</v>
      </c>
      <c r="AU57" t="s">
        <v>335</v>
      </c>
      <c r="AV57" t="s">
        <v>335</v>
      </c>
      <c r="AW57">
        <v>20</v>
      </c>
      <c r="AX57">
        <v>20</v>
      </c>
      <c r="AY57">
        <v>4782</v>
      </c>
      <c r="AZ57">
        <v>3323</v>
      </c>
      <c r="BC57" t="s">
        <v>334</v>
      </c>
      <c r="BD57" t="s">
        <v>335</v>
      </c>
      <c r="BE57" t="s">
        <v>335</v>
      </c>
      <c r="BF57" t="s">
        <v>335</v>
      </c>
      <c r="BG57" t="s">
        <v>335</v>
      </c>
      <c r="BH57" t="s">
        <v>335</v>
      </c>
      <c r="BI57" t="s">
        <v>335</v>
      </c>
      <c r="BJ57" t="s">
        <v>335</v>
      </c>
      <c r="BK57" t="s">
        <v>335</v>
      </c>
      <c r="BL57" t="s">
        <v>335</v>
      </c>
      <c r="BM57" t="s">
        <v>335</v>
      </c>
      <c r="BN57" t="s">
        <v>335</v>
      </c>
      <c r="BO57" t="s">
        <v>335</v>
      </c>
      <c r="BP57" t="s">
        <v>335</v>
      </c>
      <c r="BQ57" t="s">
        <v>335</v>
      </c>
      <c r="BR57" t="s">
        <v>335</v>
      </c>
      <c r="BS57" t="s">
        <v>335</v>
      </c>
      <c r="BT57" t="s">
        <v>335</v>
      </c>
      <c r="BU57" t="s">
        <v>335</v>
      </c>
      <c r="BV57" t="s">
        <v>334</v>
      </c>
      <c r="BW57" t="s">
        <v>335</v>
      </c>
      <c r="BX57" t="s">
        <v>334</v>
      </c>
      <c r="BY57" t="s">
        <v>335</v>
      </c>
      <c r="BZ57" t="s">
        <v>334</v>
      </c>
      <c r="CA57" t="s">
        <v>335</v>
      </c>
      <c r="CB57" t="s">
        <v>334</v>
      </c>
      <c r="CC57" t="s">
        <v>335</v>
      </c>
      <c r="CD57" t="s">
        <v>334</v>
      </c>
      <c r="CE57" t="s">
        <v>335</v>
      </c>
      <c r="CF57" t="s">
        <v>334</v>
      </c>
      <c r="CG57" t="s">
        <v>335</v>
      </c>
      <c r="CH57" t="s">
        <v>335</v>
      </c>
      <c r="CI57" t="s">
        <v>335</v>
      </c>
      <c r="CJ57" t="s">
        <v>335</v>
      </c>
      <c r="CK57" t="s">
        <v>335</v>
      </c>
      <c r="CL57" t="s">
        <v>335</v>
      </c>
      <c r="CM57" t="s">
        <v>335</v>
      </c>
      <c r="CN57" t="s">
        <v>335</v>
      </c>
      <c r="CO57" t="s">
        <v>335</v>
      </c>
      <c r="CP57" t="s">
        <v>335</v>
      </c>
      <c r="CQ57" t="s">
        <v>335</v>
      </c>
      <c r="CR57" t="s">
        <v>335</v>
      </c>
      <c r="CS57" t="s">
        <v>335</v>
      </c>
      <c r="CT57" t="s">
        <v>337</v>
      </c>
      <c r="CU57" t="s">
        <v>336</v>
      </c>
      <c r="CW57" t="s">
        <v>337</v>
      </c>
      <c r="CX57" t="s">
        <v>336</v>
      </c>
      <c r="CZ57" t="s">
        <v>337</v>
      </c>
      <c r="DA57" t="s">
        <v>336</v>
      </c>
      <c r="DC57" t="s">
        <v>337</v>
      </c>
      <c r="DD57" t="s">
        <v>336</v>
      </c>
      <c r="DF57" t="s">
        <v>330</v>
      </c>
      <c r="DG57" t="s">
        <v>384</v>
      </c>
      <c r="DH57">
        <v>100</v>
      </c>
      <c r="DI57" t="s">
        <v>330</v>
      </c>
      <c r="DJ57" t="s">
        <v>378</v>
      </c>
      <c r="DK57">
        <v>10</v>
      </c>
      <c r="DL57" t="s">
        <v>335</v>
      </c>
      <c r="DM57" t="s">
        <v>334</v>
      </c>
      <c r="DN57" t="s">
        <v>334</v>
      </c>
      <c r="DO57" t="s">
        <v>335</v>
      </c>
      <c r="DP57" t="s">
        <v>334</v>
      </c>
      <c r="DQ57" t="s">
        <v>335</v>
      </c>
      <c r="DR57" t="s">
        <v>335</v>
      </c>
      <c r="DS57" t="s">
        <v>334</v>
      </c>
      <c r="DT57" t="s">
        <v>334</v>
      </c>
      <c r="DU57" t="s">
        <v>335</v>
      </c>
      <c r="DV57" t="s">
        <v>334</v>
      </c>
      <c r="DW57" t="s">
        <v>335</v>
      </c>
      <c r="DX57" t="s">
        <v>335</v>
      </c>
      <c r="DY57" t="s">
        <v>334</v>
      </c>
      <c r="DZ57" t="s">
        <v>334</v>
      </c>
      <c r="EA57" t="s">
        <v>335</v>
      </c>
      <c r="EB57" t="s">
        <v>335</v>
      </c>
      <c r="EC57" t="s">
        <v>334</v>
      </c>
      <c r="ED57" t="s">
        <v>334</v>
      </c>
      <c r="EE57" t="s">
        <v>335</v>
      </c>
      <c r="EF57" t="s">
        <v>334</v>
      </c>
      <c r="EG57" t="s">
        <v>335</v>
      </c>
      <c r="EH57" t="s">
        <v>334</v>
      </c>
      <c r="EI57" t="s">
        <v>335</v>
      </c>
      <c r="EJ57" t="s">
        <v>334</v>
      </c>
      <c r="EK57" t="s">
        <v>335</v>
      </c>
      <c r="EL57" t="s">
        <v>334</v>
      </c>
      <c r="EM57" t="s">
        <v>335</v>
      </c>
      <c r="EN57" t="s">
        <v>334</v>
      </c>
      <c r="EO57" t="s">
        <v>335</v>
      </c>
      <c r="EP57" t="s">
        <v>334</v>
      </c>
      <c r="EQ57" t="s">
        <v>335</v>
      </c>
      <c r="ER57" t="s">
        <v>334</v>
      </c>
      <c r="ES57" t="s">
        <v>335</v>
      </c>
      <c r="ET57" t="s">
        <v>334</v>
      </c>
      <c r="EU57" t="s">
        <v>335</v>
      </c>
      <c r="EV57" t="s">
        <v>334</v>
      </c>
      <c r="EW57" t="s">
        <v>335</v>
      </c>
      <c r="EX57" t="s">
        <v>334</v>
      </c>
      <c r="EY57" t="s">
        <v>335</v>
      </c>
      <c r="EZ57" t="s">
        <v>334</v>
      </c>
      <c r="FA57" t="s">
        <v>335</v>
      </c>
      <c r="FB57" t="s">
        <v>379</v>
      </c>
      <c r="FC57">
        <v>125</v>
      </c>
      <c r="FE57" t="s">
        <v>336</v>
      </c>
      <c r="FF57" t="s">
        <v>336</v>
      </c>
      <c r="FG57" t="s">
        <v>342</v>
      </c>
      <c r="FH57" s="15">
        <v>45251</v>
      </c>
      <c r="FI57" t="s">
        <v>334</v>
      </c>
      <c r="FJ57" t="s">
        <v>335</v>
      </c>
      <c r="FK57" t="s">
        <v>335</v>
      </c>
      <c r="FL57" t="s">
        <v>343</v>
      </c>
      <c r="FM57" t="s">
        <v>397</v>
      </c>
      <c r="FN57">
        <v>166</v>
      </c>
      <c r="FO57">
        <v>110</v>
      </c>
      <c r="FP57">
        <v>70</v>
      </c>
      <c r="FQ57">
        <v>720</v>
      </c>
      <c r="FS57">
        <v>66</v>
      </c>
      <c r="FT57">
        <v>2037037037037037</v>
      </c>
      <c r="FV57">
        <v>11</v>
      </c>
      <c r="FY57">
        <v>60</v>
      </c>
      <c r="FZ57">
        <v>22</v>
      </c>
      <c r="GB57">
        <v>53</v>
      </c>
      <c r="GC57">
        <v>92</v>
      </c>
      <c r="GD57">
        <v>21</v>
      </c>
      <c r="GE57">
        <v>61</v>
      </c>
      <c r="GF57">
        <v>256</v>
      </c>
      <c r="GG57">
        <v>16</v>
      </c>
      <c r="GJ57">
        <v>22</v>
      </c>
      <c r="GK57">
        <v>7</v>
      </c>
      <c r="GL57">
        <v>137</v>
      </c>
      <c r="GM57">
        <v>39</v>
      </c>
      <c r="GN57" t="s">
        <v>335</v>
      </c>
      <c r="GO57" t="s">
        <v>334</v>
      </c>
      <c r="GP57" t="s">
        <v>334</v>
      </c>
      <c r="GQ57" t="s">
        <v>335</v>
      </c>
      <c r="GR57" t="s">
        <v>334</v>
      </c>
      <c r="GS57" t="s">
        <v>335</v>
      </c>
      <c r="GT57" t="s">
        <v>335</v>
      </c>
      <c r="GU57" t="s">
        <v>335</v>
      </c>
      <c r="GV57" t="s">
        <v>335</v>
      </c>
      <c r="GW57" t="s">
        <v>335</v>
      </c>
      <c r="GX57" t="s">
        <v>335</v>
      </c>
      <c r="GY57" t="s">
        <v>335</v>
      </c>
      <c r="GZ57" t="s">
        <v>334</v>
      </c>
      <c r="HA57" t="s">
        <v>335</v>
      </c>
      <c r="HB57" t="s">
        <v>335</v>
      </c>
      <c r="HC57" t="s">
        <v>335</v>
      </c>
      <c r="HD57" t="s">
        <v>335</v>
      </c>
      <c r="HE57" t="s">
        <v>335</v>
      </c>
      <c r="HF57" t="s">
        <v>335</v>
      </c>
      <c r="HG57" t="s">
        <v>335</v>
      </c>
      <c r="HH57" t="s">
        <v>335</v>
      </c>
      <c r="HI57" t="s">
        <v>335</v>
      </c>
      <c r="HJ57" t="s">
        <v>335</v>
      </c>
      <c r="HK57" t="s">
        <v>336</v>
      </c>
      <c r="HL57" t="s">
        <v>335</v>
      </c>
      <c r="HM57" t="s">
        <v>334</v>
      </c>
      <c r="HN57" t="s">
        <v>334</v>
      </c>
      <c r="HO57" t="s">
        <v>334</v>
      </c>
      <c r="HP57" t="s">
        <v>335</v>
      </c>
      <c r="HQ57" t="s">
        <v>335</v>
      </c>
      <c r="HR57" t="s">
        <v>335</v>
      </c>
      <c r="HS57" t="s">
        <v>335</v>
      </c>
      <c r="HT57" t="s">
        <v>335</v>
      </c>
      <c r="HU57" t="s">
        <v>335</v>
      </c>
      <c r="HV57" t="s">
        <v>335</v>
      </c>
      <c r="HW57" t="s">
        <v>335</v>
      </c>
      <c r="HX57" t="s">
        <v>335</v>
      </c>
      <c r="HY57" t="s">
        <v>337</v>
      </c>
      <c r="HZ57" t="s">
        <v>337</v>
      </c>
      <c r="IA57">
        <v>20</v>
      </c>
      <c r="IB57">
        <v>80</v>
      </c>
      <c r="IC57">
        <v>10</v>
      </c>
      <c r="ID57" t="s">
        <v>345</v>
      </c>
      <c r="IE57">
        <v>41</v>
      </c>
      <c r="IF57" t="s">
        <v>346</v>
      </c>
      <c r="IQ57" t="s">
        <v>336</v>
      </c>
      <c r="IR57" t="s">
        <v>336</v>
      </c>
      <c r="IS57" t="s">
        <v>336</v>
      </c>
      <c r="IT57" t="s">
        <v>336</v>
      </c>
      <c r="IU57" t="s">
        <v>336</v>
      </c>
      <c r="IV57" t="s">
        <v>336</v>
      </c>
      <c r="IW57" t="s">
        <v>336</v>
      </c>
      <c r="IX57" t="s">
        <v>336</v>
      </c>
      <c r="IY57" t="s">
        <v>336</v>
      </c>
      <c r="JB57" t="s">
        <v>336</v>
      </c>
      <c r="JC57" t="s">
        <v>336</v>
      </c>
      <c r="JD57" t="s">
        <v>336</v>
      </c>
      <c r="JE57" t="s">
        <v>336</v>
      </c>
      <c r="JF57" t="s">
        <v>336</v>
      </c>
      <c r="JG57" t="s">
        <v>336</v>
      </c>
      <c r="JH57" t="s">
        <v>336</v>
      </c>
      <c r="JI57" t="s">
        <v>336</v>
      </c>
      <c r="JJ57" t="s">
        <v>336</v>
      </c>
      <c r="JK57" t="s">
        <v>336</v>
      </c>
      <c r="JL57" t="s">
        <v>336</v>
      </c>
      <c r="JM57" t="s">
        <v>336</v>
      </c>
      <c r="JO57">
        <v>280</v>
      </c>
      <c r="JP57">
        <v>50</v>
      </c>
      <c r="JQ57">
        <v>77</v>
      </c>
      <c r="JR57">
        <v>0</v>
      </c>
      <c r="JS57">
        <v>83</v>
      </c>
      <c r="JT57" t="s">
        <v>337</v>
      </c>
      <c r="JX57" t="s">
        <v>336</v>
      </c>
      <c r="JY57" t="s">
        <v>336</v>
      </c>
      <c r="JZ57" t="s">
        <v>336</v>
      </c>
      <c r="KA57" t="s">
        <v>336</v>
      </c>
      <c r="KB57" t="s">
        <v>336</v>
      </c>
      <c r="KC57" t="s">
        <v>336</v>
      </c>
      <c r="KD57" t="s">
        <v>336</v>
      </c>
      <c r="KE57" t="s">
        <v>336</v>
      </c>
      <c r="KF57" t="s">
        <v>336</v>
      </c>
      <c r="KG57" t="s">
        <v>336</v>
      </c>
      <c r="KH57" t="s">
        <v>336</v>
      </c>
      <c r="KI57" t="s">
        <v>336</v>
      </c>
      <c r="KJ57" t="s">
        <v>336</v>
      </c>
      <c r="KK57" t="s">
        <v>336</v>
      </c>
      <c r="KS57" t="s">
        <v>336</v>
      </c>
      <c r="KT57" t="s">
        <v>336</v>
      </c>
      <c r="KU57" t="s">
        <v>336</v>
      </c>
      <c r="KV57" t="s">
        <v>336</v>
      </c>
      <c r="KW57" t="s">
        <v>336</v>
      </c>
      <c r="KX57" t="s">
        <v>336</v>
      </c>
      <c r="KY57" t="s">
        <v>335</v>
      </c>
      <c r="KZ57" t="s">
        <v>334</v>
      </c>
      <c r="LA57" t="s">
        <v>334</v>
      </c>
      <c r="LB57" t="s">
        <v>335</v>
      </c>
      <c r="LC57" t="s">
        <v>334</v>
      </c>
      <c r="LD57" t="s">
        <v>335</v>
      </c>
      <c r="LE57" t="s">
        <v>334</v>
      </c>
      <c r="LF57" t="s">
        <v>335</v>
      </c>
      <c r="LG57" t="s">
        <v>335</v>
      </c>
      <c r="LH57" t="s">
        <v>334</v>
      </c>
      <c r="LI57" t="s">
        <v>334</v>
      </c>
      <c r="LJ57" t="s">
        <v>335</v>
      </c>
      <c r="LK57" t="s">
        <v>345</v>
      </c>
      <c r="LL57" t="s">
        <v>336</v>
      </c>
      <c r="LN57" t="s">
        <v>342</v>
      </c>
    </row>
    <row r="58" spans="1:326" x14ac:dyDescent="0.3">
      <c r="A58">
        <v>57</v>
      </c>
      <c r="B58" t="s">
        <v>326</v>
      </c>
      <c r="C58" t="s">
        <v>327</v>
      </c>
      <c r="D58" s="1">
        <v>22489</v>
      </c>
      <c r="E58" t="s">
        <v>328</v>
      </c>
      <c r="I58" s="1">
        <v>45241</v>
      </c>
      <c r="J58" s="1">
        <v>45271</v>
      </c>
      <c r="K58">
        <v>30</v>
      </c>
      <c r="L58" t="s">
        <v>329</v>
      </c>
      <c r="M58" t="s">
        <v>337</v>
      </c>
      <c r="N58" t="s">
        <v>331</v>
      </c>
      <c r="O58" t="s">
        <v>332</v>
      </c>
      <c r="P58" t="s">
        <v>436</v>
      </c>
      <c r="Q58" t="s">
        <v>335</v>
      </c>
      <c r="R58" t="s">
        <v>334</v>
      </c>
      <c r="S58" t="s">
        <v>335</v>
      </c>
      <c r="T58" t="s">
        <v>335</v>
      </c>
      <c r="U58" t="s">
        <v>335</v>
      </c>
      <c r="V58" t="s">
        <v>335</v>
      </c>
      <c r="W58" t="s">
        <v>335</v>
      </c>
      <c r="X58" t="s">
        <v>335</v>
      </c>
      <c r="Y58" t="s">
        <v>335</v>
      </c>
      <c r="Z58" t="s">
        <v>335</v>
      </c>
      <c r="AA58" t="s">
        <v>335</v>
      </c>
      <c r="AB58" t="s">
        <v>335</v>
      </c>
      <c r="AC58" t="s">
        <v>335</v>
      </c>
      <c r="AD58" t="s">
        <v>335</v>
      </c>
      <c r="AE58" t="s">
        <v>335</v>
      </c>
      <c r="AF58" t="s">
        <v>334</v>
      </c>
      <c r="AG58" t="s">
        <v>334</v>
      </c>
      <c r="AH58" t="s">
        <v>524</v>
      </c>
      <c r="AI58" t="s">
        <v>334</v>
      </c>
      <c r="AJ58" t="s">
        <v>335</v>
      </c>
      <c r="AK58" t="s">
        <v>335</v>
      </c>
      <c r="AL58" t="s">
        <v>335</v>
      </c>
      <c r="AM58" t="s">
        <v>335</v>
      </c>
      <c r="AN58" t="s">
        <v>334</v>
      </c>
      <c r="AO58" t="s">
        <v>334</v>
      </c>
      <c r="AP58" t="s">
        <v>335</v>
      </c>
      <c r="AQ58" t="s">
        <v>334</v>
      </c>
      <c r="AR58" t="s">
        <v>335</v>
      </c>
      <c r="AS58" t="s">
        <v>335</v>
      </c>
      <c r="AT58" t="s">
        <v>335</v>
      </c>
      <c r="AU58" t="s">
        <v>335</v>
      </c>
      <c r="AV58" t="s">
        <v>335</v>
      </c>
      <c r="AW58">
        <v>30</v>
      </c>
      <c r="BC58" t="s">
        <v>335</v>
      </c>
      <c r="BD58" t="s">
        <v>334</v>
      </c>
      <c r="BE58" t="s">
        <v>335</v>
      </c>
      <c r="BF58" t="s">
        <v>335</v>
      </c>
      <c r="BG58" t="s">
        <v>335</v>
      </c>
      <c r="BH58" t="s">
        <v>335</v>
      </c>
      <c r="BI58" t="s">
        <v>335</v>
      </c>
      <c r="BJ58" t="s">
        <v>335</v>
      </c>
      <c r="BK58" t="s">
        <v>335</v>
      </c>
      <c r="BL58" t="s">
        <v>335</v>
      </c>
      <c r="BM58" t="s">
        <v>335</v>
      </c>
      <c r="BN58" t="s">
        <v>335</v>
      </c>
      <c r="BO58" t="s">
        <v>335</v>
      </c>
      <c r="BP58" t="s">
        <v>335</v>
      </c>
      <c r="BQ58" t="s">
        <v>335</v>
      </c>
      <c r="BR58" t="s">
        <v>335</v>
      </c>
      <c r="BS58" t="s">
        <v>335</v>
      </c>
      <c r="BT58" t="s">
        <v>334</v>
      </c>
      <c r="BU58" t="s">
        <v>334</v>
      </c>
      <c r="BV58" t="s">
        <v>335</v>
      </c>
      <c r="BW58" t="s">
        <v>334</v>
      </c>
      <c r="BX58" t="s">
        <v>335</v>
      </c>
      <c r="BY58" t="s">
        <v>335</v>
      </c>
      <c r="BZ58" t="s">
        <v>334</v>
      </c>
      <c r="CA58" t="s">
        <v>335</v>
      </c>
      <c r="CB58" t="s">
        <v>335</v>
      </c>
      <c r="CC58" t="s">
        <v>335</v>
      </c>
      <c r="CD58" t="s">
        <v>335</v>
      </c>
      <c r="CE58" t="s">
        <v>335</v>
      </c>
      <c r="CF58" t="s">
        <v>334</v>
      </c>
      <c r="CG58" t="s">
        <v>335</v>
      </c>
      <c r="CH58" t="s">
        <v>335</v>
      </c>
      <c r="CI58" t="s">
        <v>335</v>
      </c>
      <c r="CJ58" t="s">
        <v>335</v>
      </c>
      <c r="CK58" t="s">
        <v>334</v>
      </c>
      <c r="CL58" t="s">
        <v>335</v>
      </c>
      <c r="CM58" t="s">
        <v>335</v>
      </c>
      <c r="CN58" t="s">
        <v>335</v>
      </c>
      <c r="CO58" t="s">
        <v>335</v>
      </c>
      <c r="CP58" t="s">
        <v>335</v>
      </c>
      <c r="CQ58" t="s">
        <v>335</v>
      </c>
      <c r="CR58" t="s">
        <v>335</v>
      </c>
      <c r="CS58" t="s">
        <v>335</v>
      </c>
      <c r="CT58" t="s">
        <v>337</v>
      </c>
      <c r="CU58" t="s">
        <v>336</v>
      </c>
      <c r="CW58" t="s">
        <v>337</v>
      </c>
      <c r="CX58" t="s">
        <v>336</v>
      </c>
      <c r="CZ58" t="s">
        <v>330</v>
      </c>
      <c r="DA58" t="s">
        <v>339</v>
      </c>
      <c r="DB58">
        <v>250</v>
      </c>
      <c r="DC58" t="s">
        <v>337</v>
      </c>
      <c r="DD58" t="s">
        <v>336</v>
      </c>
      <c r="DF58" t="s">
        <v>330</v>
      </c>
      <c r="DG58" t="s">
        <v>340</v>
      </c>
      <c r="DH58">
        <v>100</v>
      </c>
      <c r="DI58" t="s">
        <v>330</v>
      </c>
      <c r="DJ58" t="s">
        <v>336</v>
      </c>
      <c r="DL58" t="s">
        <v>335</v>
      </c>
      <c r="DM58" t="s">
        <v>334</v>
      </c>
      <c r="DN58" t="s">
        <v>334</v>
      </c>
      <c r="DO58" t="s">
        <v>335</v>
      </c>
      <c r="DP58" t="s">
        <v>334</v>
      </c>
      <c r="DQ58" t="s">
        <v>335</v>
      </c>
      <c r="DR58" t="s">
        <v>334</v>
      </c>
      <c r="DS58" t="s">
        <v>335</v>
      </c>
      <c r="DT58" t="s">
        <v>334</v>
      </c>
      <c r="DU58" t="s">
        <v>335</v>
      </c>
      <c r="DV58" t="s">
        <v>334</v>
      </c>
      <c r="DW58" t="s">
        <v>335</v>
      </c>
      <c r="DX58" t="s">
        <v>335</v>
      </c>
      <c r="DY58" t="s">
        <v>334</v>
      </c>
      <c r="DZ58" t="s">
        <v>334</v>
      </c>
      <c r="EA58" t="s">
        <v>335</v>
      </c>
      <c r="EB58" t="s">
        <v>334</v>
      </c>
      <c r="EC58" t="s">
        <v>335</v>
      </c>
      <c r="ED58" t="s">
        <v>334</v>
      </c>
      <c r="EE58" t="s">
        <v>335</v>
      </c>
      <c r="EF58" t="s">
        <v>335</v>
      </c>
      <c r="EG58" t="s">
        <v>334</v>
      </c>
      <c r="EH58" t="s">
        <v>334</v>
      </c>
      <c r="EI58" t="s">
        <v>335</v>
      </c>
      <c r="EJ58" t="s">
        <v>334</v>
      </c>
      <c r="EK58" t="s">
        <v>335</v>
      </c>
      <c r="EL58" t="s">
        <v>334</v>
      </c>
      <c r="EM58" t="s">
        <v>335</v>
      </c>
      <c r="EN58" t="s">
        <v>334</v>
      </c>
      <c r="EO58" t="s">
        <v>335</v>
      </c>
      <c r="EP58" t="s">
        <v>334</v>
      </c>
      <c r="EQ58" t="s">
        <v>335</v>
      </c>
      <c r="ER58" t="s">
        <v>334</v>
      </c>
      <c r="ES58" t="s">
        <v>335</v>
      </c>
      <c r="ET58" t="s">
        <v>335</v>
      </c>
      <c r="EU58" t="s">
        <v>334</v>
      </c>
      <c r="EV58" t="s">
        <v>334</v>
      </c>
      <c r="EW58" t="s">
        <v>335</v>
      </c>
      <c r="EX58" t="s">
        <v>334</v>
      </c>
      <c r="EY58" t="s">
        <v>335</v>
      </c>
      <c r="EZ58" t="s">
        <v>334</v>
      </c>
      <c r="FA58" t="s">
        <v>335</v>
      </c>
      <c r="FB58" t="s">
        <v>390</v>
      </c>
      <c r="FC58">
        <v>20</v>
      </c>
      <c r="FE58" t="s">
        <v>336</v>
      </c>
      <c r="FF58" t="s">
        <v>336</v>
      </c>
      <c r="FG58" t="s">
        <v>342</v>
      </c>
      <c r="FH58" s="15">
        <v>45271</v>
      </c>
      <c r="FI58" t="s">
        <v>334</v>
      </c>
      <c r="FJ58" t="s">
        <v>335</v>
      </c>
      <c r="FK58" t="s">
        <v>335</v>
      </c>
      <c r="FL58" t="s">
        <v>365</v>
      </c>
      <c r="FM58" t="s">
        <v>344</v>
      </c>
      <c r="FN58">
        <v>136</v>
      </c>
      <c r="FO58">
        <v>100</v>
      </c>
      <c r="FP58">
        <v>60</v>
      </c>
      <c r="GN58" t="s">
        <v>334</v>
      </c>
      <c r="GO58" t="s">
        <v>335</v>
      </c>
      <c r="GP58" t="s">
        <v>335</v>
      </c>
      <c r="GQ58" t="s">
        <v>335</v>
      </c>
      <c r="GR58" t="s">
        <v>335</v>
      </c>
      <c r="GS58" t="s">
        <v>335</v>
      </c>
      <c r="GT58" t="s">
        <v>335</v>
      </c>
      <c r="GU58" t="s">
        <v>335</v>
      </c>
      <c r="GV58" t="s">
        <v>335</v>
      </c>
      <c r="GW58" t="s">
        <v>335</v>
      </c>
      <c r="GX58" t="s">
        <v>335</v>
      </c>
      <c r="GY58" t="s">
        <v>335</v>
      </c>
      <c r="GZ58" t="s">
        <v>335</v>
      </c>
      <c r="HA58" t="s">
        <v>335</v>
      </c>
      <c r="HB58" t="s">
        <v>335</v>
      </c>
      <c r="HC58" t="s">
        <v>335</v>
      </c>
      <c r="HD58" t="s">
        <v>335</v>
      </c>
      <c r="HE58" t="s">
        <v>335</v>
      </c>
      <c r="HF58" t="s">
        <v>335</v>
      </c>
      <c r="HG58" t="s">
        <v>335</v>
      </c>
      <c r="HH58" t="s">
        <v>335</v>
      </c>
      <c r="HI58" t="s">
        <v>335</v>
      </c>
      <c r="HJ58" t="s">
        <v>335</v>
      </c>
      <c r="HK58" t="s">
        <v>336</v>
      </c>
      <c r="HL58" t="s">
        <v>334</v>
      </c>
      <c r="HM58" t="s">
        <v>335</v>
      </c>
      <c r="HN58" t="s">
        <v>334</v>
      </c>
      <c r="HO58" t="s">
        <v>335</v>
      </c>
      <c r="HP58" t="s">
        <v>335</v>
      </c>
      <c r="HQ58" t="s">
        <v>335</v>
      </c>
      <c r="HR58" t="s">
        <v>334</v>
      </c>
      <c r="HS58" t="s">
        <v>335</v>
      </c>
      <c r="HT58" t="s">
        <v>335</v>
      </c>
      <c r="HU58" t="s">
        <v>335</v>
      </c>
      <c r="HV58" t="s">
        <v>335</v>
      </c>
      <c r="HW58" t="s">
        <v>335</v>
      </c>
      <c r="HX58" t="s">
        <v>335</v>
      </c>
      <c r="HY58" t="s">
        <v>337</v>
      </c>
      <c r="HZ58" t="s">
        <v>337</v>
      </c>
      <c r="IA58">
        <v>33</v>
      </c>
      <c r="IC58">
        <v>7</v>
      </c>
      <c r="ID58" t="s">
        <v>345</v>
      </c>
      <c r="IF58" t="s">
        <v>346</v>
      </c>
      <c r="IG58">
        <v>971</v>
      </c>
      <c r="IH58">
        <v>447</v>
      </c>
      <c r="II58">
        <v>115</v>
      </c>
      <c r="IJ58">
        <v>778</v>
      </c>
      <c r="IK58">
        <v>934</v>
      </c>
      <c r="IL58">
        <v>58</v>
      </c>
      <c r="IM58">
        <v>121</v>
      </c>
      <c r="IN58">
        <v>459</v>
      </c>
      <c r="IO58">
        <v>567</v>
      </c>
      <c r="IP58">
        <v>83</v>
      </c>
      <c r="IQ58" t="s">
        <v>330</v>
      </c>
      <c r="IR58" t="s">
        <v>330</v>
      </c>
      <c r="IS58" t="s">
        <v>337</v>
      </c>
      <c r="IT58" t="s">
        <v>330</v>
      </c>
      <c r="IU58" t="s">
        <v>330</v>
      </c>
      <c r="IV58" t="s">
        <v>337</v>
      </c>
      <c r="IW58" t="s">
        <v>337</v>
      </c>
      <c r="IX58" t="s">
        <v>337</v>
      </c>
      <c r="IY58" t="s">
        <v>337</v>
      </c>
      <c r="JB58" t="s">
        <v>336</v>
      </c>
      <c r="JC58" t="s">
        <v>336</v>
      </c>
      <c r="JD58" t="s">
        <v>336</v>
      </c>
      <c r="JE58" t="s">
        <v>336</v>
      </c>
      <c r="JF58" t="s">
        <v>336</v>
      </c>
      <c r="JG58" t="s">
        <v>336</v>
      </c>
      <c r="JH58" t="s">
        <v>336</v>
      </c>
      <c r="JI58" t="s">
        <v>336</v>
      </c>
      <c r="JJ58" t="s">
        <v>336</v>
      </c>
      <c r="JK58" t="s">
        <v>336</v>
      </c>
      <c r="JL58" t="s">
        <v>336</v>
      </c>
      <c r="JM58" t="s">
        <v>336</v>
      </c>
      <c r="JT58" t="s">
        <v>336</v>
      </c>
      <c r="JX58" t="s">
        <v>371</v>
      </c>
      <c r="JY58" t="s">
        <v>348</v>
      </c>
      <c r="JZ58" t="s">
        <v>374</v>
      </c>
      <c r="KA58" t="s">
        <v>350</v>
      </c>
      <c r="KB58" t="s">
        <v>375</v>
      </c>
      <c r="KC58" t="s">
        <v>347</v>
      </c>
      <c r="KD58" t="s">
        <v>352</v>
      </c>
      <c r="KE58" t="s">
        <v>353</v>
      </c>
      <c r="KF58" t="s">
        <v>371</v>
      </c>
      <c r="KG58" t="s">
        <v>355</v>
      </c>
      <c r="KH58" t="s">
        <v>374</v>
      </c>
      <c r="KI58" t="s">
        <v>399</v>
      </c>
      <c r="KJ58" t="s">
        <v>371</v>
      </c>
      <c r="KK58" t="s">
        <v>358</v>
      </c>
      <c r="KL58">
        <v>0</v>
      </c>
      <c r="KM58">
        <v>1</v>
      </c>
      <c r="KN58">
        <v>2</v>
      </c>
      <c r="KO58">
        <v>1</v>
      </c>
      <c r="KS58" t="s">
        <v>336</v>
      </c>
      <c r="KT58" t="s">
        <v>337</v>
      </c>
      <c r="KU58" t="s">
        <v>330</v>
      </c>
      <c r="KV58" t="s">
        <v>337</v>
      </c>
      <c r="KW58" t="s">
        <v>337</v>
      </c>
      <c r="KX58" t="s">
        <v>337</v>
      </c>
      <c r="KY58" t="s">
        <v>334</v>
      </c>
      <c r="KZ58" t="s">
        <v>335</v>
      </c>
      <c r="LA58" t="s">
        <v>334</v>
      </c>
      <c r="LB58" t="s">
        <v>335</v>
      </c>
      <c r="LC58" t="s">
        <v>335</v>
      </c>
      <c r="LD58" t="s">
        <v>334</v>
      </c>
      <c r="LE58" t="s">
        <v>335</v>
      </c>
      <c r="LF58" t="s">
        <v>334</v>
      </c>
      <c r="LG58" t="s">
        <v>334</v>
      </c>
      <c r="LH58" t="s">
        <v>335</v>
      </c>
      <c r="LI58" t="s">
        <v>335</v>
      </c>
      <c r="LJ58" t="s">
        <v>334</v>
      </c>
      <c r="LK58" t="s">
        <v>345</v>
      </c>
      <c r="LL58" t="s">
        <v>336</v>
      </c>
      <c r="LM58">
        <v>4</v>
      </c>
      <c r="LN58" t="s">
        <v>364</v>
      </c>
    </row>
    <row r="59" spans="1:326" x14ac:dyDescent="0.3">
      <c r="A59">
        <v>58</v>
      </c>
      <c r="B59" t="s">
        <v>326</v>
      </c>
      <c r="C59" t="s">
        <v>327</v>
      </c>
      <c r="D59" s="1">
        <v>15269</v>
      </c>
      <c r="E59" t="s">
        <v>328</v>
      </c>
      <c r="I59" s="1">
        <v>45243</v>
      </c>
      <c r="J59" s="1">
        <v>45271</v>
      </c>
      <c r="K59">
        <v>28</v>
      </c>
      <c r="L59" t="s">
        <v>362</v>
      </c>
      <c r="M59" t="s">
        <v>337</v>
      </c>
      <c r="N59" t="s">
        <v>361</v>
      </c>
      <c r="O59" t="s">
        <v>372</v>
      </c>
      <c r="P59" t="s">
        <v>333</v>
      </c>
      <c r="Q59" t="s">
        <v>334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335</v>
      </c>
      <c r="AE59" t="s">
        <v>335</v>
      </c>
      <c r="AF59" t="s">
        <v>335</v>
      </c>
      <c r="AG59" t="s">
        <v>335</v>
      </c>
      <c r="AH59" t="s">
        <v>336</v>
      </c>
      <c r="AI59" t="s">
        <v>334</v>
      </c>
      <c r="AJ59" t="s">
        <v>335</v>
      </c>
      <c r="AK59" t="s">
        <v>335</v>
      </c>
      <c r="AL59" t="s">
        <v>335</v>
      </c>
      <c r="AM59" t="s">
        <v>335</v>
      </c>
      <c r="AN59" t="s">
        <v>335</v>
      </c>
      <c r="AO59" t="s">
        <v>335</v>
      </c>
      <c r="AP59" t="s">
        <v>335</v>
      </c>
      <c r="AQ59" t="s">
        <v>335</v>
      </c>
      <c r="AR59" t="s">
        <v>335</v>
      </c>
      <c r="AS59" t="s">
        <v>335</v>
      </c>
      <c r="AT59" t="s">
        <v>335</v>
      </c>
      <c r="AU59" t="s">
        <v>335</v>
      </c>
      <c r="AV59" t="s">
        <v>335</v>
      </c>
      <c r="AW59">
        <v>30</v>
      </c>
      <c r="BC59" t="s">
        <v>335</v>
      </c>
      <c r="BD59" t="s">
        <v>334</v>
      </c>
      <c r="BE59" t="s">
        <v>335</v>
      </c>
      <c r="BF59" t="s">
        <v>335</v>
      </c>
      <c r="BG59" t="s">
        <v>335</v>
      </c>
      <c r="BH59" t="s">
        <v>335</v>
      </c>
      <c r="BI59" t="s">
        <v>335</v>
      </c>
      <c r="BJ59" t="s">
        <v>335</v>
      </c>
      <c r="BK59" t="s">
        <v>335</v>
      </c>
      <c r="BL59" t="s">
        <v>335</v>
      </c>
      <c r="BM59" t="s">
        <v>335</v>
      </c>
      <c r="BN59" t="s">
        <v>335</v>
      </c>
      <c r="BO59" t="s">
        <v>335</v>
      </c>
      <c r="BP59" t="s">
        <v>335</v>
      </c>
      <c r="BQ59" t="s">
        <v>335</v>
      </c>
      <c r="BR59" t="s">
        <v>335</v>
      </c>
      <c r="BS59" t="s">
        <v>335</v>
      </c>
      <c r="BT59" t="s">
        <v>334</v>
      </c>
      <c r="BU59" t="s">
        <v>334</v>
      </c>
      <c r="BV59" t="s">
        <v>335</v>
      </c>
      <c r="BW59" t="s">
        <v>334</v>
      </c>
      <c r="BX59" t="s">
        <v>335</v>
      </c>
      <c r="BY59" t="s">
        <v>335</v>
      </c>
      <c r="BZ59" t="s">
        <v>334</v>
      </c>
      <c r="CA59" t="s">
        <v>335</v>
      </c>
      <c r="CB59" t="s">
        <v>335</v>
      </c>
      <c r="CC59" t="s">
        <v>335</v>
      </c>
      <c r="CD59" t="s">
        <v>335</v>
      </c>
      <c r="CE59" t="s">
        <v>335</v>
      </c>
      <c r="CF59" t="s">
        <v>335</v>
      </c>
      <c r="CG59" t="s">
        <v>335</v>
      </c>
      <c r="CH59" t="s">
        <v>335</v>
      </c>
      <c r="CI59" t="s">
        <v>335</v>
      </c>
      <c r="CJ59" t="s">
        <v>335</v>
      </c>
      <c r="CK59" t="s">
        <v>335</v>
      </c>
      <c r="CL59" t="s">
        <v>335</v>
      </c>
      <c r="CM59" t="s">
        <v>335</v>
      </c>
      <c r="CN59" t="s">
        <v>335</v>
      </c>
      <c r="CO59" t="s">
        <v>335</v>
      </c>
      <c r="CP59" t="s">
        <v>335</v>
      </c>
      <c r="CQ59" t="s">
        <v>335</v>
      </c>
      <c r="CR59" t="s">
        <v>335</v>
      </c>
      <c r="CS59" t="s">
        <v>335</v>
      </c>
      <c r="CT59" t="s">
        <v>337</v>
      </c>
      <c r="CU59" t="s">
        <v>336</v>
      </c>
      <c r="CW59" t="s">
        <v>337</v>
      </c>
      <c r="CX59" t="s">
        <v>336</v>
      </c>
      <c r="CZ59" t="s">
        <v>330</v>
      </c>
      <c r="DA59" t="s">
        <v>383</v>
      </c>
      <c r="DB59">
        <v>5</v>
      </c>
      <c r="DC59" t="s">
        <v>330</v>
      </c>
      <c r="DD59" t="s">
        <v>414</v>
      </c>
      <c r="DE59">
        <v>50</v>
      </c>
      <c r="DF59" t="s">
        <v>330</v>
      </c>
      <c r="DG59" t="s">
        <v>408</v>
      </c>
      <c r="DH59">
        <v>100</v>
      </c>
      <c r="DI59" t="s">
        <v>330</v>
      </c>
      <c r="DJ59" t="s">
        <v>389</v>
      </c>
      <c r="DK59">
        <v>10</v>
      </c>
      <c r="DL59" t="s">
        <v>334</v>
      </c>
      <c r="DM59" t="s">
        <v>335</v>
      </c>
      <c r="DN59" t="s">
        <v>334</v>
      </c>
      <c r="DO59" t="s">
        <v>335</v>
      </c>
      <c r="DP59" t="s">
        <v>334</v>
      </c>
      <c r="DQ59" t="s">
        <v>335</v>
      </c>
      <c r="DR59" t="s">
        <v>334</v>
      </c>
      <c r="DS59" t="s">
        <v>335</v>
      </c>
      <c r="DT59" t="s">
        <v>334</v>
      </c>
      <c r="DU59" t="s">
        <v>335</v>
      </c>
      <c r="DV59" t="s">
        <v>335</v>
      </c>
      <c r="DW59" t="s">
        <v>334</v>
      </c>
      <c r="DX59" t="s">
        <v>334</v>
      </c>
      <c r="DY59" t="s">
        <v>335</v>
      </c>
      <c r="DZ59" t="s">
        <v>334</v>
      </c>
      <c r="EA59" t="s">
        <v>335</v>
      </c>
      <c r="EB59" t="s">
        <v>334</v>
      </c>
      <c r="EC59" t="s">
        <v>335</v>
      </c>
      <c r="ED59" t="s">
        <v>334</v>
      </c>
      <c r="EE59" t="s">
        <v>335</v>
      </c>
      <c r="EF59" t="s">
        <v>335</v>
      </c>
      <c r="EG59" t="s">
        <v>334</v>
      </c>
      <c r="EH59" t="s">
        <v>334</v>
      </c>
      <c r="EI59" t="s">
        <v>335</v>
      </c>
      <c r="EJ59" t="s">
        <v>334</v>
      </c>
      <c r="EK59" t="s">
        <v>335</v>
      </c>
      <c r="EL59" t="s">
        <v>334</v>
      </c>
      <c r="EM59" t="s">
        <v>335</v>
      </c>
      <c r="EN59" t="s">
        <v>334</v>
      </c>
      <c r="EO59" t="s">
        <v>335</v>
      </c>
      <c r="EP59" t="s">
        <v>334</v>
      </c>
      <c r="EQ59" t="s">
        <v>335</v>
      </c>
      <c r="ER59" t="s">
        <v>334</v>
      </c>
      <c r="ES59" t="s">
        <v>335</v>
      </c>
      <c r="ET59" t="s">
        <v>334</v>
      </c>
      <c r="EU59" t="s">
        <v>335</v>
      </c>
      <c r="EV59" t="s">
        <v>334</v>
      </c>
      <c r="EW59" t="s">
        <v>335</v>
      </c>
      <c r="EX59" t="s">
        <v>334</v>
      </c>
      <c r="EY59" t="s">
        <v>335</v>
      </c>
      <c r="EZ59" t="s">
        <v>334</v>
      </c>
      <c r="FA59" t="s">
        <v>335</v>
      </c>
      <c r="FB59" t="s">
        <v>336</v>
      </c>
      <c r="FE59" t="s">
        <v>336</v>
      </c>
      <c r="FF59" t="s">
        <v>336</v>
      </c>
      <c r="FG59" t="s">
        <v>364</v>
      </c>
      <c r="FH59" s="15">
        <v>45271</v>
      </c>
      <c r="FI59" t="s">
        <v>334</v>
      </c>
      <c r="FJ59" t="s">
        <v>335</v>
      </c>
      <c r="FK59" t="s">
        <v>335</v>
      </c>
      <c r="FL59" t="s">
        <v>336</v>
      </c>
      <c r="FM59" t="s">
        <v>397</v>
      </c>
      <c r="FN59">
        <v>144</v>
      </c>
      <c r="FO59">
        <v>95</v>
      </c>
      <c r="FP59">
        <v>45</v>
      </c>
      <c r="GN59" t="s">
        <v>335</v>
      </c>
      <c r="GO59" t="s">
        <v>335</v>
      </c>
      <c r="GP59" t="s">
        <v>334</v>
      </c>
      <c r="GQ59" t="s">
        <v>334</v>
      </c>
      <c r="GR59" t="s">
        <v>335</v>
      </c>
      <c r="GS59" t="s">
        <v>334</v>
      </c>
      <c r="GT59" t="s">
        <v>335</v>
      </c>
      <c r="GU59" t="s">
        <v>335</v>
      </c>
      <c r="GV59" t="s">
        <v>335</v>
      </c>
      <c r="GW59" t="s">
        <v>335</v>
      </c>
      <c r="GX59" t="s">
        <v>335</v>
      </c>
      <c r="GY59" t="s">
        <v>335</v>
      </c>
      <c r="GZ59" t="s">
        <v>335</v>
      </c>
      <c r="HA59" t="s">
        <v>335</v>
      </c>
      <c r="HB59" t="s">
        <v>335</v>
      </c>
      <c r="HC59" t="s">
        <v>335</v>
      </c>
      <c r="HD59" t="s">
        <v>335</v>
      </c>
      <c r="HE59" t="s">
        <v>335</v>
      </c>
      <c r="HF59" t="s">
        <v>335</v>
      </c>
      <c r="HG59" t="s">
        <v>335</v>
      </c>
      <c r="HH59" t="s">
        <v>335</v>
      </c>
      <c r="HI59" t="s">
        <v>335</v>
      </c>
      <c r="HJ59" t="s">
        <v>335</v>
      </c>
      <c r="HK59" t="s">
        <v>336</v>
      </c>
      <c r="HL59" t="s">
        <v>335</v>
      </c>
      <c r="HM59" t="s">
        <v>335</v>
      </c>
      <c r="HN59" t="s">
        <v>334</v>
      </c>
      <c r="HO59" t="s">
        <v>334</v>
      </c>
      <c r="HP59" t="s">
        <v>334</v>
      </c>
      <c r="HQ59" t="s">
        <v>335</v>
      </c>
      <c r="HR59" t="s">
        <v>335</v>
      </c>
      <c r="HS59" t="s">
        <v>335</v>
      </c>
      <c r="HT59" t="s">
        <v>335</v>
      </c>
      <c r="HU59" t="s">
        <v>335</v>
      </c>
      <c r="HV59" t="s">
        <v>335</v>
      </c>
      <c r="HW59" t="s">
        <v>335</v>
      </c>
      <c r="HX59" t="s">
        <v>335</v>
      </c>
      <c r="HY59" t="s">
        <v>337</v>
      </c>
      <c r="HZ59" t="s">
        <v>330</v>
      </c>
      <c r="IA59">
        <v>19</v>
      </c>
      <c r="IC59">
        <v>14</v>
      </c>
      <c r="ID59" t="s">
        <v>345</v>
      </c>
      <c r="IE59">
        <v>50</v>
      </c>
      <c r="IF59" t="s">
        <v>346</v>
      </c>
      <c r="IQ59" t="s">
        <v>336</v>
      </c>
      <c r="IR59" t="s">
        <v>336</v>
      </c>
      <c r="IS59" t="s">
        <v>336</v>
      </c>
      <c r="IT59" t="s">
        <v>336</v>
      </c>
      <c r="IU59" t="s">
        <v>336</v>
      </c>
      <c r="IV59" t="s">
        <v>336</v>
      </c>
      <c r="IW59" t="s">
        <v>336</v>
      </c>
      <c r="IX59" t="s">
        <v>336</v>
      </c>
      <c r="IY59" t="s">
        <v>336</v>
      </c>
      <c r="JB59" t="s">
        <v>336</v>
      </c>
      <c r="JC59" t="s">
        <v>336</v>
      </c>
      <c r="JD59" t="s">
        <v>336</v>
      </c>
      <c r="JE59" t="s">
        <v>336</v>
      </c>
      <c r="JF59" t="s">
        <v>336</v>
      </c>
      <c r="JG59" t="s">
        <v>336</v>
      </c>
      <c r="JH59" t="s">
        <v>336</v>
      </c>
      <c r="JI59" t="s">
        <v>336</v>
      </c>
      <c r="JJ59" t="s">
        <v>336</v>
      </c>
      <c r="JK59" t="s">
        <v>336</v>
      </c>
      <c r="JL59" t="s">
        <v>336</v>
      </c>
      <c r="JM59" t="s">
        <v>336</v>
      </c>
      <c r="JN59">
        <v>0</v>
      </c>
      <c r="JO59">
        <v>0</v>
      </c>
      <c r="JT59" t="s">
        <v>336</v>
      </c>
      <c r="JX59" t="s">
        <v>371</v>
      </c>
      <c r="JY59" t="s">
        <v>366</v>
      </c>
      <c r="JZ59" t="s">
        <v>374</v>
      </c>
      <c r="KA59" t="s">
        <v>399</v>
      </c>
      <c r="KB59" t="s">
        <v>351</v>
      </c>
      <c r="KC59" t="s">
        <v>353</v>
      </c>
      <c r="KD59" t="s">
        <v>352</v>
      </c>
      <c r="KE59" t="s">
        <v>354</v>
      </c>
      <c r="KF59" t="s">
        <v>371</v>
      </c>
      <c r="KG59" t="s">
        <v>355</v>
      </c>
      <c r="KH59" t="s">
        <v>374</v>
      </c>
      <c r="KI59" t="s">
        <v>350</v>
      </c>
      <c r="KJ59" t="s">
        <v>371</v>
      </c>
      <c r="KK59" t="s">
        <v>445</v>
      </c>
      <c r="KL59">
        <v>1</v>
      </c>
      <c r="KM59">
        <v>1</v>
      </c>
      <c r="KN59">
        <v>7</v>
      </c>
      <c r="KO59">
        <v>1</v>
      </c>
      <c r="KS59" t="s">
        <v>336</v>
      </c>
      <c r="KT59" t="s">
        <v>337</v>
      </c>
      <c r="KU59" t="s">
        <v>337</v>
      </c>
      <c r="KV59" t="s">
        <v>337</v>
      </c>
      <c r="KW59" t="s">
        <v>337</v>
      </c>
      <c r="KX59" t="s">
        <v>337</v>
      </c>
      <c r="KY59" t="s">
        <v>334</v>
      </c>
      <c r="KZ59" t="s">
        <v>335</v>
      </c>
      <c r="LA59" t="s">
        <v>334</v>
      </c>
      <c r="LB59" t="s">
        <v>335</v>
      </c>
      <c r="LC59" t="s">
        <v>335</v>
      </c>
      <c r="LD59" t="s">
        <v>334</v>
      </c>
      <c r="LE59" t="s">
        <v>335</v>
      </c>
      <c r="LF59" t="s">
        <v>334</v>
      </c>
      <c r="LG59" t="s">
        <v>334</v>
      </c>
      <c r="LH59" t="s">
        <v>335</v>
      </c>
      <c r="LI59" t="s">
        <v>335</v>
      </c>
      <c r="LJ59" t="s">
        <v>334</v>
      </c>
      <c r="LK59" t="s">
        <v>345</v>
      </c>
      <c r="LL59" t="s">
        <v>336</v>
      </c>
      <c r="LM59">
        <v>4</v>
      </c>
      <c r="LN59" t="s">
        <v>364</v>
      </c>
    </row>
    <row r="60" spans="1:326" x14ac:dyDescent="0.3">
      <c r="A60">
        <v>59</v>
      </c>
      <c r="B60" t="s">
        <v>326</v>
      </c>
      <c r="C60" t="s">
        <v>327</v>
      </c>
      <c r="D60" s="1">
        <v>23488</v>
      </c>
      <c r="E60" t="s">
        <v>328</v>
      </c>
      <c r="F60">
        <v>169</v>
      </c>
      <c r="I60" s="1">
        <v>45252</v>
      </c>
      <c r="J60" s="1">
        <v>45275</v>
      </c>
      <c r="K60">
        <v>23</v>
      </c>
      <c r="L60" t="s">
        <v>329</v>
      </c>
      <c r="M60" t="s">
        <v>337</v>
      </c>
      <c r="N60" t="s">
        <v>331</v>
      </c>
      <c r="O60" t="s">
        <v>362</v>
      </c>
      <c r="P60" t="s">
        <v>363</v>
      </c>
      <c r="Q60" t="s">
        <v>335</v>
      </c>
      <c r="R60" t="s">
        <v>335</v>
      </c>
      <c r="S60" t="s">
        <v>335</v>
      </c>
      <c r="T60" t="s">
        <v>335</v>
      </c>
      <c r="U60" t="s">
        <v>335</v>
      </c>
      <c r="V60" t="s">
        <v>335</v>
      </c>
      <c r="W60" t="s">
        <v>335</v>
      </c>
      <c r="X60" t="s">
        <v>335</v>
      </c>
      <c r="Y60" t="s">
        <v>335</v>
      </c>
      <c r="Z60" t="s">
        <v>335</v>
      </c>
      <c r="AA60" t="s">
        <v>335</v>
      </c>
      <c r="AB60" t="s">
        <v>335</v>
      </c>
      <c r="AC60" t="s">
        <v>335</v>
      </c>
      <c r="AD60" t="s">
        <v>334</v>
      </c>
      <c r="AE60" t="s">
        <v>335</v>
      </c>
      <c r="AF60" t="s">
        <v>334</v>
      </c>
      <c r="AG60" t="s">
        <v>335</v>
      </c>
      <c r="AH60" t="s">
        <v>336</v>
      </c>
      <c r="AI60" t="s">
        <v>334</v>
      </c>
      <c r="AJ60" t="s">
        <v>335</v>
      </c>
      <c r="AK60" t="s">
        <v>335</v>
      </c>
      <c r="AL60" t="s">
        <v>335</v>
      </c>
      <c r="AM60" t="s">
        <v>335</v>
      </c>
      <c r="AN60" t="s">
        <v>335</v>
      </c>
      <c r="AO60" t="s">
        <v>334</v>
      </c>
      <c r="AP60" t="s">
        <v>335</v>
      </c>
      <c r="AQ60" t="s">
        <v>335</v>
      </c>
      <c r="AR60" t="s">
        <v>335</v>
      </c>
      <c r="AS60" t="s">
        <v>335</v>
      </c>
      <c r="AT60" t="s">
        <v>334</v>
      </c>
      <c r="AU60" t="s">
        <v>335</v>
      </c>
      <c r="AV60" t="s">
        <v>335</v>
      </c>
      <c r="AW60">
        <v>23</v>
      </c>
      <c r="AX60">
        <v>35</v>
      </c>
      <c r="BC60" t="s">
        <v>335</v>
      </c>
      <c r="BD60" t="s">
        <v>335</v>
      </c>
      <c r="BE60" t="s">
        <v>335</v>
      </c>
      <c r="BF60" t="s">
        <v>335</v>
      </c>
      <c r="BG60" t="s">
        <v>335</v>
      </c>
      <c r="BH60" t="s">
        <v>335</v>
      </c>
      <c r="BI60" t="s">
        <v>335</v>
      </c>
      <c r="BJ60" t="s">
        <v>335</v>
      </c>
      <c r="BK60" t="s">
        <v>335</v>
      </c>
      <c r="BL60" t="s">
        <v>335</v>
      </c>
      <c r="BM60" t="s">
        <v>335</v>
      </c>
      <c r="BN60" t="s">
        <v>335</v>
      </c>
      <c r="BO60" t="s">
        <v>335</v>
      </c>
      <c r="BP60" t="s">
        <v>335</v>
      </c>
      <c r="BQ60" t="s">
        <v>334</v>
      </c>
      <c r="BR60" t="s">
        <v>335</v>
      </c>
      <c r="BS60" t="s">
        <v>334</v>
      </c>
      <c r="BT60" t="s">
        <v>334</v>
      </c>
      <c r="BU60" t="s">
        <v>334</v>
      </c>
      <c r="BV60" t="s">
        <v>335</v>
      </c>
      <c r="BW60" t="s">
        <v>334</v>
      </c>
      <c r="BX60" t="s">
        <v>335</v>
      </c>
      <c r="BY60" t="s">
        <v>335</v>
      </c>
      <c r="BZ60" t="s">
        <v>335</v>
      </c>
      <c r="CA60" t="s">
        <v>335</v>
      </c>
      <c r="CB60" t="s">
        <v>334</v>
      </c>
      <c r="CC60" t="s">
        <v>335</v>
      </c>
      <c r="CD60" t="s">
        <v>334</v>
      </c>
      <c r="CE60" t="s">
        <v>335</v>
      </c>
      <c r="CF60" t="s">
        <v>334</v>
      </c>
      <c r="CG60" t="s">
        <v>335</v>
      </c>
      <c r="CH60" t="s">
        <v>335</v>
      </c>
      <c r="CI60" t="s">
        <v>335</v>
      </c>
      <c r="CJ60" t="s">
        <v>335</v>
      </c>
      <c r="CK60" t="s">
        <v>334</v>
      </c>
      <c r="CL60" t="s">
        <v>335</v>
      </c>
      <c r="CM60" t="s">
        <v>335</v>
      </c>
      <c r="CN60" t="s">
        <v>335</v>
      </c>
      <c r="CO60" t="s">
        <v>335</v>
      </c>
      <c r="CP60" t="s">
        <v>335</v>
      </c>
      <c r="CQ60" t="s">
        <v>335</v>
      </c>
      <c r="CR60" t="s">
        <v>335</v>
      </c>
      <c r="CS60" t="s">
        <v>335</v>
      </c>
      <c r="CT60" t="s">
        <v>337</v>
      </c>
      <c r="CU60" t="s">
        <v>336</v>
      </c>
      <c r="CW60" t="s">
        <v>337</v>
      </c>
      <c r="CX60" t="s">
        <v>336</v>
      </c>
      <c r="CZ60" t="s">
        <v>330</v>
      </c>
      <c r="DA60" t="s">
        <v>383</v>
      </c>
      <c r="DB60">
        <v>25</v>
      </c>
      <c r="DC60" t="s">
        <v>330</v>
      </c>
      <c r="DD60" t="s">
        <v>414</v>
      </c>
      <c r="DE60">
        <v>50</v>
      </c>
      <c r="DF60" t="s">
        <v>337</v>
      </c>
      <c r="DG60" t="s">
        <v>336</v>
      </c>
      <c r="DI60" t="s">
        <v>330</v>
      </c>
      <c r="DJ60" t="s">
        <v>433</v>
      </c>
      <c r="DK60">
        <v>10</v>
      </c>
      <c r="DL60" t="s">
        <v>334</v>
      </c>
      <c r="DM60" t="s">
        <v>335</v>
      </c>
      <c r="DN60" t="s">
        <v>334</v>
      </c>
      <c r="DO60" t="s">
        <v>335</v>
      </c>
      <c r="DP60" t="s">
        <v>334</v>
      </c>
      <c r="DQ60" t="s">
        <v>335</v>
      </c>
      <c r="DR60" t="s">
        <v>334</v>
      </c>
      <c r="DS60" t="s">
        <v>335</v>
      </c>
      <c r="DT60" t="s">
        <v>334</v>
      </c>
      <c r="DU60" t="s">
        <v>335</v>
      </c>
      <c r="DV60" t="s">
        <v>334</v>
      </c>
      <c r="DW60" t="s">
        <v>335</v>
      </c>
      <c r="DX60" t="s">
        <v>335</v>
      </c>
      <c r="DY60" t="s">
        <v>334</v>
      </c>
      <c r="DZ60" t="s">
        <v>335</v>
      </c>
      <c r="EA60" t="s">
        <v>334</v>
      </c>
      <c r="EB60" t="s">
        <v>335</v>
      </c>
      <c r="EC60" t="s">
        <v>334</v>
      </c>
      <c r="ED60" t="s">
        <v>334</v>
      </c>
      <c r="EE60" t="s">
        <v>335</v>
      </c>
      <c r="EF60" t="s">
        <v>334</v>
      </c>
      <c r="EG60" t="s">
        <v>335</v>
      </c>
      <c r="EH60" t="s">
        <v>334</v>
      </c>
      <c r="EI60" t="s">
        <v>335</v>
      </c>
      <c r="EJ60" t="s">
        <v>334</v>
      </c>
      <c r="EK60" t="s">
        <v>335</v>
      </c>
      <c r="EL60" t="s">
        <v>334</v>
      </c>
      <c r="EM60" t="s">
        <v>335</v>
      </c>
      <c r="EN60" t="s">
        <v>334</v>
      </c>
      <c r="EO60" t="s">
        <v>335</v>
      </c>
      <c r="EP60" t="s">
        <v>334</v>
      </c>
      <c r="EQ60" t="s">
        <v>335</v>
      </c>
      <c r="ER60" t="s">
        <v>334</v>
      </c>
      <c r="ES60" t="s">
        <v>335</v>
      </c>
      <c r="ET60" t="s">
        <v>334</v>
      </c>
      <c r="EU60" t="s">
        <v>335</v>
      </c>
      <c r="EV60" t="s">
        <v>334</v>
      </c>
      <c r="EW60" t="s">
        <v>335</v>
      </c>
      <c r="EX60" t="s">
        <v>334</v>
      </c>
      <c r="EY60" t="s">
        <v>335</v>
      </c>
      <c r="EZ60" t="s">
        <v>334</v>
      </c>
      <c r="FA60" t="s">
        <v>335</v>
      </c>
      <c r="FB60" t="s">
        <v>336</v>
      </c>
      <c r="FE60" t="s">
        <v>336</v>
      </c>
      <c r="FF60" t="s">
        <v>336</v>
      </c>
      <c r="FG60" t="s">
        <v>342</v>
      </c>
      <c r="FH60" s="15">
        <v>45275</v>
      </c>
      <c r="FI60" t="s">
        <v>334</v>
      </c>
      <c r="FJ60" t="s">
        <v>334</v>
      </c>
      <c r="FK60" t="s">
        <v>335</v>
      </c>
      <c r="FL60" t="s">
        <v>336</v>
      </c>
      <c r="FM60" t="s">
        <v>344</v>
      </c>
      <c r="FO60">
        <v>125</v>
      </c>
      <c r="FP60">
        <v>70</v>
      </c>
      <c r="GN60" t="s">
        <v>335</v>
      </c>
      <c r="GO60" t="s">
        <v>335</v>
      </c>
      <c r="GP60" t="s">
        <v>335</v>
      </c>
      <c r="GQ60" t="s">
        <v>335</v>
      </c>
      <c r="GR60" t="s">
        <v>335</v>
      </c>
      <c r="GS60" t="s">
        <v>335</v>
      </c>
      <c r="GT60" t="s">
        <v>335</v>
      </c>
      <c r="GU60" t="s">
        <v>335</v>
      </c>
      <c r="GV60" t="s">
        <v>335</v>
      </c>
      <c r="GW60" t="s">
        <v>335</v>
      </c>
      <c r="GX60" t="s">
        <v>335</v>
      </c>
      <c r="GY60" t="s">
        <v>335</v>
      </c>
      <c r="GZ60" t="s">
        <v>335</v>
      </c>
      <c r="HA60" t="s">
        <v>335</v>
      </c>
      <c r="HB60" t="s">
        <v>335</v>
      </c>
      <c r="HC60" t="s">
        <v>335</v>
      </c>
      <c r="HD60" t="s">
        <v>335</v>
      </c>
      <c r="HE60" t="s">
        <v>335</v>
      </c>
      <c r="HF60" t="s">
        <v>335</v>
      </c>
      <c r="HG60" t="s">
        <v>335</v>
      </c>
      <c r="HH60" t="s">
        <v>335</v>
      </c>
      <c r="HI60" t="s">
        <v>335</v>
      </c>
      <c r="HJ60" t="s">
        <v>334</v>
      </c>
      <c r="HK60" t="s">
        <v>450</v>
      </c>
      <c r="HL60" t="s">
        <v>334</v>
      </c>
      <c r="HM60" t="s">
        <v>335</v>
      </c>
      <c r="HN60" t="s">
        <v>335</v>
      </c>
      <c r="HO60" t="s">
        <v>335</v>
      </c>
      <c r="HP60" t="s">
        <v>335</v>
      </c>
      <c r="HQ60" t="s">
        <v>335</v>
      </c>
      <c r="HR60" t="s">
        <v>335</v>
      </c>
      <c r="HS60" t="s">
        <v>335</v>
      </c>
      <c r="HT60" t="s">
        <v>335</v>
      </c>
      <c r="HU60" t="s">
        <v>335</v>
      </c>
      <c r="HV60" t="s">
        <v>335</v>
      </c>
      <c r="HW60" t="s">
        <v>335</v>
      </c>
      <c r="HX60" t="s">
        <v>335</v>
      </c>
      <c r="HY60" t="s">
        <v>337</v>
      </c>
      <c r="HZ60" t="s">
        <v>337</v>
      </c>
      <c r="IA60">
        <v>32</v>
      </c>
      <c r="ID60" t="s">
        <v>336</v>
      </c>
      <c r="IE60">
        <v>35</v>
      </c>
      <c r="IF60" t="s">
        <v>346</v>
      </c>
      <c r="IG60">
        <v>1019</v>
      </c>
      <c r="IH60">
        <v>486</v>
      </c>
      <c r="II60">
        <v>113</v>
      </c>
      <c r="IJ60">
        <v>684</v>
      </c>
      <c r="IK60">
        <v>972</v>
      </c>
      <c r="IL60">
        <v>66</v>
      </c>
      <c r="IM60">
        <v>86</v>
      </c>
      <c r="IN60">
        <v>57</v>
      </c>
      <c r="IO60">
        <v>663</v>
      </c>
      <c r="IP60">
        <v>8</v>
      </c>
      <c r="IQ60" t="s">
        <v>330</v>
      </c>
      <c r="IR60" t="s">
        <v>330</v>
      </c>
      <c r="IS60" t="s">
        <v>337</v>
      </c>
      <c r="IT60" t="s">
        <v>330</v>
      </c>
      <c r="IU60" t="s">
        <v>330</v>
      </c>
      <c r="IV60" t="s">
        <v>337</v>
      </c>
      <c r="IW60" t="s">
        <v>337</v>
      </c>
      <c r="IX60" t="s">
        <v>337</v>
      </c>
      <c r="IY60" t="s">
        <v>337</v>
      </c>
      <c r="JB60" t="s">
        <v>336</v>
      </c>
      <c r="JC60" t="s">
        <v>336</v>
      </c>
      <c r="JD60" t="s">
        <v>336</v>
      </c>
      <c r="JE60" t="s">
        <v>336</v>
      </c>
      <c r="JF60" t="s">
        <v>336</v>
      </c>
      <c r="JG60" t="s">
        <v>336</v>
      </c>
      <c r="JH60" t="s">
        <v>336</v>
      </c>
      <c r="JI60" t="s">
        <v>336</v>
      </c>
      <c r="JJ60" t="s">
        <v>336</v>
      </c>
      <c r="JK60" t="s">
        <v>336</v>
      </c>
      <c r="JL60" t="s">
        <v>336</v>
      </c>
      <c r="JM60" t="s">
        <v>336</v>
      </c>
      <c r="JT60" t="s">
        <v>336</v>
      </c>
      <c r="JX60" t="s">
        <v>353</v>
      </c>
      <c r="JY60" t="s">
        <v>348</v>
      </c>
      <c r="JZ60" t="s">
        <v>374</v>
      </c>
      <c r="KA60" t="s">
        <v>350</v>
      </c>
      <c r="KB60" t="s">
        <v>375</v>
      </c>
      <c r="KC60" t="s">
        <v>347</v>
      </c>
      <c r="KD60" t="s">
        <v>352</v>
      </c>
      <c r="KE60" t="s">
        <v>353</v>
      </c>
      <c r="KF60" t="s">
        <v>371</v>
      </c>
      <c r="KG60" t="s">
        <v>438</v>
      </c>
      <c r="KH60" t="s">
        <v>374</v>
      </c>
      <c r="KI60" t="s">
        <v>350</v>
      </c>
      <c r="KJ60" t="s">
        <v>371</v>
      </c>
      <c r="KK60" t="s">
        <v>358</v>
      </c>
      <c r="KL60">
        <v>1</v>
      </c>
      <c r="KM60">
        <v>1</v>
      </c>
      <c r="KN60">
        <v>3</v>
      </c>
      <c r="KO60">
        <v>1</v>
      </c>
      <c r="KS60" t="s">
        <v>337</v>
      </c>
      <c r="KT60" t="s">
        <v>337</v>
      </c>
      <c r="KU60" t="s">
        <v>330</v>
      </c>
      <c r="KV60" t="s">
        <v>337</v>
      </c>
      <c r="KW60" t="s">
        <v>330</v>
      </c>
      <c r="KX60" t="s">
        <v>330</v>
      </c>
      <c r="KY60" t="s">
        <v>335</v>
      </c>
      <c r="KZ60" t="s">
        <v>334</v>
      </c>
      <c r="LA60" t="s">
        <v>334</v>
      </c>
      <c r="LB60" t="s">
        <v>335</v>
      </c>
      <c r="LC60" t="s">
        <v>335</v>
      </c>
      <c r="LD60" t="s">
        <v>334</v>
      </c>
      <c r="LE60" t="s">
        <v>335</v>
      </c>
      <c r="LF60" t="s">
        <v>334</v>
      </c>
      <c r="LG60" t="s">
        <v>334</v>
      </c>
      <c r="LH60" t="s">
        <v>335</v>
      </c>
      <c r="LI60" t="s">
        <v>335</v>
      </c>
      <c r="LJ60" t="s">
        <v>334</v>
      </c>
      <c r="LK60" t="s">
        <v>336</v>
      </c>
      <c r="LL60" t="s">
        <v>336</v>
      </c>
      <c r="LM60">
        <v>4</v>
      </c>
      <c r="LN60" t="s">
        <v>364</v>
      </c>
    </row>
    <row r="61" spans="1:326" x14ac:dyDescent="0.3">
      <c r="A61">
        <v>60</v>
      </c>
      <c r="B61" t="s">
        <v>326</v>
      </c>
      <c r="C61" t="s">
        <v>327</v>
      </c>
      <c r="D61" s="1">
        <v>32175</v>
      </c>
      <c r="E61" t="s">
        <v>328</v>
      </c>
      <c r="I61" s="1">
        <v>45227</v>
      </c>
      <c r="J61" s="1">
        <v>45275</v>
      </c>
      <c r="K61">
        <v>48</v>
      </c>
      <c r="L61" t="s">
        <v>329</v>
      </c>
      <c r="M61" t="s">
        <v>337</v>
      </c>
      <c r="N61" t="s">
        <v>361</v>
      </c>
      <c r="O61" t="s">
        <v>362</v>
      </c>
      <c r="P61" t="s">
        <v>363</v>
      </c>
      <c r="Q61" t="s">
        <v>335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335</v>
      </c>
      <c r="AC61" t="s">
        <v>335</v>
      </c>
      <c r="AD61" t="s">
        <v>335</v>
      </c>
      <c r="AE61" t="s">
        <v>334</v>
      </c>
      <c r="AF61" t="s">
        <v>335</v>
      </c>
      <c r="AG61" t="s">
        <v>334</v>
      </c>
      <c r="AH61" t="s">
        <v>532</v>
      </c>
      <c r="AI61" t="s">
        <v>335</v>
      </c>
      <c r="AJ61" t="s">
        <v>335</v>
      </c>
      <c r="AK61" t="s">
        <v>335</v>
      </c>
      <c r="AL61" t="s">
        <v>335</v>
      </c>
      <c r="AM61" t="s">
        <v>335</v>
      </c>
      <c r="AN61" t="s">
        <v>335</v>
      </c>
      <c r="AO61" t="s">
        <v>334</v>
      </c>
      <c r="AP61" t="s">
        <v>335</v>
      </c>
      <c r="AQ61" t="s">
        <v>334</v>
      </c>
      <c r="AR61" t="s">
        <v>335</v>
      </c>
      <c r="AS61" t="s">
        <v>335</v>
      </c>
      <c r="AT61" t="s">
        <v>335</v>
      </c>
      <c r="AU61" t="s">
        <v>335</v>
      </c>
      <c r="AV61" t="s">
        <v>335</v>
      </c>
      <c r="AX61">
        <v>27</v>
      </c>
      <c r="BA61">
        <v>1486</v>
      </c>
      <c r="BC61" t="s">
        <v>335</v>
      </c>
      <c r="BD61" t="s">
        <v>335</v>
      </c>
      <c r="BE61" t="s">
        <v>335</v>
      </c>
      <c r="BF61" t="s">
        <v>335</v>
      </c>
      <c r="BG61" t="s">
        <v>335</v>
      </c>
      <c r="BH61" t="s">
        <v>335</v>
      </c>
      <c r="BI61" t="s">
        <v>335</v>
      </c>
      <c r="BJ61" t="s">
        <v>335</v>
      </c>
      <c r="BK61" t="s">
        <v>335</v>
      </c>
      <c r="BL61" t="s">
        <v>334</v>
      </c>
      <c r="BM61" t="s">
        <v>335</v>
      </c>
      <c r="BN61" t="s">
        <v>334</v>
      </c>
      <c r="BO61" t="s">
        <v>335</v>
      </c>
      <c r="BP61" t="s">
        <v>335</v>
      </c>
      <c r="BQ61" t="s">
        <v>334</v>
      </c>
      <c r="BR61" t="s">
        <v>335</v>
      </c>
      <c r="BS61" t="s">
        <v>335</v>
      </c>
      <c r="BT61" t="s">
        <v>335</v>
      </c>
      <c r="BU61" t="s">
        <v>335</v>
      </c>
      <c r="BV61" t="s">
        <v>335</v>
      </c>
      <c r="BW61" t="s">
        <v>335</v>
      </c>
      <c r="BX61" t="s">
        <v>335</v>
      </c>
      <c r="BY61" t="s">
        <v>335</v>
      </c>
      <c r="BZ61" t="s">
        <v>335</v>
      </c>
      <c r="CA61" t="s">
        <v>335</v>
      </c>
      <c r="CB61" t="s">
        <v>334</v>
      </c>
      <c r="CC61" t="s">
        <v>335</v>
      </c>
      <c r="CD61" t="s">
        <v>335</v>
      </c>
      <c r="CE61" t="s">
        <v>335</v>
      </c>
      <c r="CF61" t="s">
        <v>335</v>
      </c>
      <c r="CG61" t="s">
        <v>335</v>
      </c>
      <c r="CH61" t="s">
        <v>334</v>
      </c>
      <c r="CI61" t="s">
        <v>335</v>
      </c>
      <c r="CJ61" t="s">
        <v>335</v>
      </c>
      <c r="CK61" t="s">
        <v>335</v>
      </c>
      <c r="CL61" t="s">
        <v>335</v>
      </c>
      <c r="CM61" t="s">
        <v>335</v>
      </c>
      <c r="CN61" t="s">
        <v>335</v>
      </c>
      <c r="CO61" t="s">
        <v>335</v>
      </c>
      <c r="CP61" t="s">
        <v>335</v>
      </c>
      <c r="CQ61" t="s">
        <v>335</v>
      </c>
      <c r="CR61" t="s">
        <v>335</v>
      </c>
      <c r="CS61" t="s">
        <v>335</v>
      </c>
      <c r="CT61" t="s">
        <v>337</v>
      </c>
      <c r="CU61" t="s">
        <v>336</v>
      </c>
      <c r="CW61" t="s">
        <v>337</v>
      </c>
      <c r="CX61" t="s">
        <v>336</v>
      </c>
      <c r="CZ61" t="s">
        <v>330</v>
      </c>
      <c r="DA61" t="s">
        <v>339</v>
      </c>
      <c r="DB61">
        <v>25</v>
      </c>
      <c r="DC61" t="s">
        <v>337</v>
      </c>
      <c r="DD61" t="s">
        <v>336</v>
      </c>
      <c r="DF61" t="s">
        <v>337</v>
      </c>
      <c r="DG61" t="s">
        <v>336</v>
      </c>
      <c r="DI61" t="s">
        <v>330</v>
      </c>
      <c r="DJ61" t="s">
        <v>389</v>
      </c>
      <c r="DK61">
        <v>10</v>
      </c>
      <c r="DL61" t="s">
        <v>334</v>
      </c>
      <c r="DM61" t="s">
        <v>335</v>
      </c>
      <c r="DN61" t="s">
        <v>334</v>
      </c>
      <c r="DO61" t="s">
        <v>335</v>
      </c>
      <c r="DP61" t="s">
        <v>335</v>
      </c>
      <c r="DQ61" t="s">
        <v>334</v>
      </c>
      <c r="DR61" t="s">
        <v>334</v>
      </c>
      <c r="DS61" t="s">
        <v>335</v>
      </c>
      <c r="DT61" t="s">
        <v>334</v>
      </c>
      <c r="DU61" t="s">
        <v>335</v>
      </c>
      <c r="DV61" t="s">
        <v>334</v>
      </c>
      <c r="DW61" t="s">
        <v>335</v>
      </c>
      <c r="DX61" t="s">
        <v>334</v>
      </c>
      <c r="DY61" t="s">
        <v>335</v>
      </c>
      <c r="DZ61" t="s">
        <v>334</v>
      </c>
      <c r="EA61" t="s">
        <v>335</v>
      </c>
      <c r="EB61" t="s">
        <v>334</v>
      </c>
      <c r="EC61" t="s">
        <v>335</v>
      </c>
      <c r="ED61" t="s">
        <v>334</v>
      </c>
      <c r="EE61" t="s">
        <v>335</v>
      </c>
      <c r="EF61" t="s">
        <v>335</v>
      </c>
      <c r="EG61" t="s">
        <v>334</v>
      </c>
      <c r="EH61" t="s">
        <v>334</v>
      </c>
      <c r="EI61" t="s">
        <v>335</v>
      </c>
      <c r="EJ61" t="s">
        <v>334</v>
      </c>
      <c r="EK61" t="s">
        <v>335</v>
      </c>
      <c r="EL61" t="s">
        <v>334</v>
      </c>
      <c r="EM61" t="s">
        <v>335</v>
      </c>
      <c r="EN61" t="s">
        <v>334</v>
      </c>
      <c r="EO61" t="s">
        <v>335</v>
      </c>
      <c r="EP61" t="s">
        <v>334</v>
      </c>
      <c r="EQ61" t="s">
        <v>335</v>
      </c>
      <c r="ER61" t="s">
        <v>334</v>
      </c>
      <c r="ES61" t="s">
        <v>335</v>
      </c>
      <c r="ET61" t="s">
        <v>334</v>
      </c>
      <c r="EU61" t="s">
        <v>335</v>
      </c>
      <c r="EV61" t="s">
        <v>334</v>
      </c>
      <c r="EW61" t="s">
        <v>335</v>
      </c>
      <c r="EX61" t="s">
        <v>334</v>
      </c>
      <c r="EY61" t="s">
        <v>335</v>
      </c>
      <c r="EZ61" t="s">
        <v>334</v>
      </c>
      <c r="FA61" t="s">
        <v>335</v>
      </c>
      <c r="FB61" t="s">
        <v>336</v>
      </c>
      <c r="FD61">
        <v>15</v>
      </c>
      <c r="FE61" t="s">
        <v>336</v>
      </c>
      <c r="FF61" t="s">
        <v>336</v>
      </c>
      <c r="FG61" t="s">
        <v>342</v>
      </c>
      <c r="FH61" s="15">
        <v>45275</v>
      </c>
      <c r="FI61" t="s">
        <v>334</v>
      </c>
      <c r="FJ61" t="s">
        <v>335</v>
      </c>
      <c r="FK61" t="s">
        <v>335</v>
      </c>
      <c r="FL61" t="s">
        <v>365</v>
      </c>
      <c r="FM61" t="s">
        <v>344</v>
      </c>
      <c r="FO61">
        <v>95</v>
      </c>
      <c r="FP61">
        <v>65</v>
      </c>
      <c r="GN61" t="s">
        <v>335</v>
      </c>
      <c r="GO61" t="s">
        <v>335</v>
      </c>
      <c r="GP61" t="s">
        <v>335</v>
      </c>
      <c r="GQ61" t="s">
        <v>335</v>
      </c>
      <c r="GR61" t="s">
        <v>335</v>
      </c>
      <c r="GS61" t="s">
        <v>335</v>
      </c>
      <c r="GT61" t="s">
        <v>335</v>
      </c>
      <c r="GU61" t="s">
        <v>335</v>
      </c>
      <c r="GV61" t="s">
        <v>335</v>
      </c>
      <c r="GW61" t="s">
        <v>335</v>
      </c>
      <c r="GX61" t="s">
        <v>335</v>
      </c>
      <c r="GY61" t="s">
        <v>335</v>
      </c>
      <c r="GZ61" t="s">
        <v>335</v>
      </c>
      <c r="HA61" t="s">
        <v>335</v>
      </c>
      <c r="HB61" t="s">
        <v>335</v>
      </c>
      <c r="HC61" t="s">
        <v>335</v>
      </c>
      <c r="HD61" t="s">
        <v>335</v>
      </c>
      <c r="HE61" t="s">
        <v>335</v>
      </c>
      <c r="HF61" t="s">
        <v>335</v>
      </c>
      <c r="HG61" t="s">
        <v>335</v>
      </c>
      <c r="HH61" t="s">
        <v>335</v>
      </c>
      <c r="HI61" t="s">
        <v>335</v>
      </c>
      <c r="HJ61" t="s">
        <v>334</v>
      </c>
      <c r="HK61" t="s">
        <v>451</v>
      </c>
      <c r="HL61" t="s">
        <v>335</v>
      </c>
      <c r="HM61" t="s">
        <v>335</v>
      </c>
      <c r="HN61" t="s">
        <v>335</v>
      </c>
      <c r="HO61" t="s">
        <v>334</v>
      </c>
      <c r="HP61" t="s">
        <v>334</v>
      </c>
      <c r="HQ61" t="s">
        <v>335</v>
      </c>
      <c r="HR61" t="s">
        <v>335</v>
      </c>
      <c r="HS61" t="s">
        <v>335</v>
      </c>
      <c r="HT61" t="s">
        <v>335</v>
      </c>
      <c r="HU61" t="s">
        <v>335</v>
      </c>
      <c r="HV61" t="s">
        <v>335</v>
      </c>
      <c r="HW61" t="s">
        <v>335</v>
      </c>
      <c r="HX61" t="s">
        <v>335</v>
      </c>
      <c r="HY61" t="s">
        <v>337</v>
      </c>
      <c r="HZ61" t="s">
        <v>337</v>
      </c>
      <c r="IA61">
        <v>32</v>
      </c>
      <c r="IC61">
        <v>7</v>
      </c>
      <c r="ID61" t="s">
        <v>345</v>
      </c>
      <c r="IF61" t="s">
        <v>346</v>
      </c>
      <c r="IQ61" t="s">
        <v>336</v>
      </c>
      <c r="IR61" t="s">
        <v>336</v>
      </c>
      <c r="IS61" t="s">
        <v>336</v>
      </c>
      <c r="IT61" t="s">
        <v>336</v>
      </c>
      <c r="IU61" t="s">
        <v>336</v>
      </c>
      <c r="IV61" t="s">
        <v>336</v>
      </c>
      <c r="IW61" t="s">
        <v>336</v>
      </c>
      <c r="IX61" t="s">
        <v>336</v>
      </c>
      <c r="IY61" t="s">
        <v>336</v>
      </c>
      <c r="JB61" t="s">
        <v>336</v>
      </c>
      <c r="JC61" t="s">
        <v>336</v>
      </c>
      <c r="JD61" t="s">
        <v>336</v>
      </c>
      <c r="JE61" t="s">
        <v>336</v>
      </c>
      <c r="JF61" t="s">
        <v>336</v>
      </c>
      <c r="JG61" t="s">
        <v>336</v>
      </c>
      <c r="JH61" t="s">
        <v>336</v>
      </c>
      <c r="JI61" t="s">
        <v>336</v>
      </c>
      <c r="JJ61" t="s">
        <v>336</v>
      </c>
      <c r="JK61" t="s">
        <v>336</v>
      </c>
      <c r="JL61" t="s">
        <v>336</v>
      </c>
      <c r="JM61" t="s">
        <v>336</v>
      </c>
      <c r="JN61">
        <v>0</v>
      </c>
      <c r="JO61">
        <v>0</v>
      </c>
      <c r="JT61" t="s">
        <v>336</v>
      </c>
      <c r="JX61" t="s">
        <v>336</v>
      </c>
      <c r="JY61" t="s">
        <v>336</v>
      </c>
      <c r="JZ61" t="s">
        <v>336</v>
      </c>
      <c r="KA61" t="s">
        <v>336</v>
      </c>
      <c r="KB61" t="s">
        <v>336</v>
      </c>
      <c r="KC61" t="s">
        <v>336</v>
      </c>
      <c r="KD61" t="s">
        <v>336</v>
      </c>
      <c r="KE61" t="s">
        <v>336</v>
      </c>
      <c r="KF61" t="s">
        <v>336</v>
      </c>
      <c r="KG61" t="s">
        <v>336</v>
      </c>
      <c r="KH61" t="s">
        <v>336</v>
      </c>
      <c r="KI61" t="s">
        <v>336</v>
      </c>
      <c r="KJ61" t="s">
        <v>336</v>
      </c>
      <c r="KK61" t="s">
        <v>336</v>
      </c>
      <c r="KS61" t="s">
        <v>336</v>
      </c>
      <c r="KT61" t="s">
        <v>337</v>
      </c>
      <c r="KU61" t="s">
        <v>330</v>
      </c>
      <c r="KV61" t="s">
        <v>337</v>
      </c>
      <c r="KW61" t="s">
        <v>337</v>
      </c>
      <c r="KX61" t="s">
        <v>337</v>
      </c>
      <c r="KY61" t="s">
        <v>334</v>
      </c>
      <c r="KZ61" t="s">
        <v>335</v>
      </c>
      <c r="LA61" t="s">
        <v>334</v>
      </c>
      <c r="LB61" t="s">
        <v>335</v>
      </c>
      <c r="LC61" t="s">
        <v>335</v>
      </c>
      <c r="LD61" t="s">
        <v>334</v>
      </c>
      <c r="LE61" t="s">
        <v>335</v>
      </c>
      <c r="LF61" t="s">
        <v>334</v>
      </c>
      <c r="LG61" t="s">
        <v>334</v>
      </c>
      <c r="LH61" t="s">
        <v>335</v>
      </c>
      <c r="LI61" t="s">
        <v>334</v>
      </c>
      <c r="LJ61" t="s">
        <v>335</v>
      </c>
      <c r="LK61" t="s">
        <v>345</v>
      </c>
      <c r="LL61" t="s">
        <v>336</v>
      </c>
      <c r="LM61">
        <v>4</v>
      </c>
      <c r="LN61" t="s">
        <v>364</v>
      </c>
    </row>
    <row r="62" spans="1:326" x14ac:dyDescent="0.3">
      <c r="A62">
        <v>61</v>
      </c>
      <c r="B62" t="s">
        <v>326</v>
      </c>
      <c r="C62" t="s">
        <v>327</v>
      </c>
      <c r="D62" s="1">
        <v>23996</v>
      </c>
      <c r="E62" t="s">
        <v>328</v>
      </c>
      <c r="I62" s="1">
        <v>45239</v>
      </c>
      <c r="J62" s="1">
        <v>45260</v>
      </c>
      <c r="K62">
        <v>21</v>
      </c>
      <c r="L62" t="s">
        <v>329</v>
      </c>
      <c r="M62" t="s">
        <v>337</v>
      </c>
      <c r="N62" t="s">
        <v>331</v>
      </c>
      <c r="O62" t="s">
        <v>332</v>
      </c>
      <c r="P62" t="s">
        <v>363</v>
      </c>
      <c r="Q62" t="s">
        <v>335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335</v>
      </c>
      <c r="AE62" t="s">
        <v>335</v>
      </c>
      <c r="AF62" t="s">
        <v>335</v>
      </c>
      <c r="AG62" t="s">
        <v>334</v>
      </c>
      <c r="AH62" t="s">
        <v>524</v>
      </c>
      <c r="AI62" t="s">
        <v>335</v>
      </c>
      <c r="AJ62" t="s">
        <v>334</v>
      </c>
      <c r="AK62" t="s">
        <v>335</v>
      </c>
      <c r="AL62" t="s">
        <v>335</v>
      </c>
      <c r="AM62" t="s">
        <v>335</v>
      </c>
      <c r="AN62" t="s">
        <v>335</v>
      </c>
      <c r="AO62" t="s">
        <v>335</v>
      </c>
      <c r="AP62" t="s">
        <v>335</v>
      </c>
      <c r="AQ62" t="s">
        <v>335</v>
      </c>
      <c r="AR62" t="s">
        <v>335</v>
      </c>
      <c r="AS62" t="s">
        <v>335</v>
      </c>
      <c r="AT62" t="s">
        <v>335</v>
      </c>
      <c r="AU62" t="s">
        <v>335</v>
      </c>
      <c r="AV62" t="s">
        <v>335</v>
      </c>
      <c r="BC62" t="s">
        <v>334</v>
      </c>
      <c r="BD62" t="s">
        <v>335</v>
      </c>
      <c r="BE62" t="s">
        <v>335</v>
      </c>
      <c r="BF62" t="s">
        <v>335</v>
      </c>
      <c r="BG62" t="s">
        <v>335</v>
      </c>
      <c r="BH62" t="s">
        <v>335</v>
      </c>
      <c r="BI62" t="s">
        <v>335</v>
      </c>
      <c r="BJ62" t="s">
        <v>335</v>
      </c>
      <c r="BK62" t="s">
        <v>335</v>
      </c>
      <c r="BL62" t="s">
        <v>335</v>
      </c>
      <c r="BM62" t="s">
        <v>335</v>
      </c>
      <c r="BN62" t="s">
        <v>335</v>
      </c>
      <c r="BO62" t="s">
        <v>335</v>
      </c>
      <c r="BP62" t="s">
        <v>335</v>
      </c>
      <c r="BQ62" t="s">
        <v>335</v>
      </c>
      <c r="BR62" t="s">
        <v>335</v>
      </c>
      <c r="BS62" t="s">
        <v>335</v>
      </c>
      <c r="BT62" t="s">
        <v>335</v>
      </c>
      <c r="BU62" t="s">
        <v>335</v>
      </c>
      <c r="BV62" t="s">
        <v>335</v>
      </c>
      <c r="BW62" t="s">
        <v>335</v>
      </c>
      <c r="BX62" t="s">
        <v>335</v>
      </c>
      <c r="BY62" t="s">
        <v>335</v>
      </c>
      <c r="BZ62" t="s">
        <v>335</v>
      </c>
      <c r="CA62" t="s">
        <v>335</v>
      </c>
      <c r="CB62" t="s">
        <v>335</v>
      </c>
      <c r="CC62" t="s">
        <v>335</v>
      </c>
      <c r="CD62" t="s">
        <v>335</v>
      </c>
      <c r="CE62" t="s">
        <v>335</v>
      </c>
      <c r="CF62" t="s">
        <v>335</v>
      </c>
      <c r="CG62" t="s">
        <v>335</v>
      </c>
      <c r="CH62" t="s">
        <v>335</v>
      </c>
      <c r="CI62" t="s">
        <v>335</v>
      </c>
      <c r="CJ62" t="s">
        <v>335</v>
      </c>
      <c r="CK62" t="s">
        <v>334</v>
      </c>
      <c r="CL62" t="s">
        <v>335</v>
      </c>
      <c r="CM62" t="s">
        <v>335</v>
      </c>
      <c r="CN62" t="s">
        <v>335</v>
      </c>
      <c r="CO62" t="s">
        <v>335</v>
      </c>
      <c r="CP62" t="s">
        <v>335</v>
      </c>
      <c r="CQ62" t="s">
        <v>335</v>
      </c>
      <c r="CR62" t="s">
        <v>335</v>
      </c>
      <c r="CS62" t="s">
        <v>335</v>
      </c>
      <c r="CT62" t="s">
        <v>337</v>
      </c>
      <c r="CU62" t="s">
        <v>336</v>
      </c>
      <c r="CW62" t="s">
        <v>337</v>
      </c>
      <c r="CX62" t="s">
        <v>336</v>
      </c>
      <c r="CZ62" t="s">
        <v>330</v>
      </c>
      <c r="DA62" t="s">
        <v>383</v>
      </c>
      <c r="DB62">
        <v>125</v>
      </c>
      <c r="DC62" t="s">
        <v>337</v>
      </c>
      <c r="DD62" t="s">
        <v>336</v>
      </c>
      <c r="DF62" t="s">
        <v>330</v>
      </c>
      <c r="DG62" t="s">
        <v>340</v>
      </c>
      <c r="DH62">
        <v>50</v>
      </c>
      <c r="DI62" t="s">
        <v>330</v>
      </c>
      <c r="DJ62" t="s">
        <v>452</v>
      </c>
      <c r="DK62">
        <v>10</v>
      </c>
      <c r="DL62" t="s">
        <v>335</v>
      </c>
      <c r="DM62" t="s">
        <v>334</v>
      </c>
      <c r="DN62" t="s">
        <v>334</v>
      </c>
      <c r="DO62" t="s">
        <v>335</v>
      </c>
      <c r="DP62" t="s">
        <v>334</v>
      </c>
      <c r="DQ62" t="s">
        <v>335</v>
      </c>
      <c r="DR62" t="s">
        <v>334</v>
      </c>
      <c r="DS62" t="s">
        <v>335</v>
      </c>
      <c r="DT62" t="s">
        <v>334</v>
      </c>
      <c r="DU62" t="s">
        <v>335</v>
      </c>
      <c r="DV62" t="s">
        <v>334</v>
      </c>
      <c r="DW62" t="s">
        <v>335</v>
      </c>
      <c r="DX62" t="s">
        <v>335</v>
      </c>
      <c r="DY62" t="s">
        <v>334</v>
      </c>
      <c r="DZ62" t="s">
        <v>335</v>
      </c>
      <c r="EA62" t="s">
        <v>335</v>
      </c>
      <c r="EB62" t="s">
        <v>335</v>
      </c>
      <c r="EC62" t="s">
        <v>334</v>
      </c>
      <c r="ED62" t="s">
        <v>334</v>
      </c>
      <c r="EE62" t="s">
        <v>335</v>
      </c>
      <c r="EF62" t="s">
        <v>335</v>
      </c>
      <c r="EG62" t="s">
        <v>334</v>
      </c>
      <c r="EH62" t="s">
        <v>334</v>
      </c>
      <c r="EI62" t="s">
        <v>335</v>
      </c>
      <c r="EJ62" t="s">
        <v>334</v>
      </c>
      <c r="EK62" t="s">
        <v>335</v>
      </c>
      <c r="EL62" t="s">
        <v>334</v>
      </c>
      <c r="EM62" t="s">
        <v>335</v>
      </c>
      <c r="EN62" t="s">
        <v>334</v>
      </c>
      <c r="EO62" t="s">
        <v>335</v>
      </c>
      <c r="EP62" t="s">
        <v>334</v>
      </c>
      <c r="EQ62" t="s">
        <v>335</v>
      </c>
      <c r="ER62" t="s">
        <v>334</v>
      </c>
      <c r="ES62" t="s">
        <v>335</v>
      </c>
      <c r="ET62" t="s">
        <v>335</v>
      </c>
      <c r="EU62" t="s">
        <v>334</v>
      </c>
      <c r="EV62" t="s">
        <v>334</v>
      </c>
      <c r="EW62" t="s">
        <v>335</v>
      </c>
      <c r="EX62" t="s">
        <v>334</v>
      </c>
      <c r="EY62" t="s">
        <v>335</v>
      </c>
      <c r="EZ62" t="s">
        <v>334</v>
      </c>
      <c r="FA62" t="s">
        <v>335</v>
      </c>
      <c r="FB62" t="s">
        <v>453</v>
      </c>
      <c r="FC62">
        <v>40</v>
      </c>
      <c r="FE62" t="s">
        <v>336</v>
      </c>
      <c r="FF62" t="s">
        <v>336</v>
      </c>
      <c r="FG62" t="s">
        <v>342</v>
      </c>
      <c r="FH62" s="15">
        <v>45260</v>
      </c>
      <c r="FI62" t="s">
        <v>334</v>
      </c>
      <c r="FJ62" t="s">
        <v>335</v>
      </c>
      <c r="FK62" t="s">
        <v>335</v>
      </c>
      <c r="FL62" t="s">
        <v>336</v>
      </c>
      <c r="FM62" t="s">
        <v>344</v>
      </c>
      <c r="FO62">
        <v>90</v>
      </c>
      <c r="FP62">
        <v>60</v>
      </c>
      <c r="GN62" t="s">
        <v>335</v>
      </c>
      <c r="GO62" t="s">
        <v>335</v>
      </c>
      <c r="GP62" t="s">
        <v>335</v>
      </c>
      <c r="GQ62" t="s">
        <v>335</v>
      </c>
      <c r="GR62" t="s">
        <v>335</v>
      </c>
      <c r="GS62" t="s">
        <v>335</v>
      </c>
      <c r="GT62" t="s">
        <v>335</v>
      </c>
      <c r="GU62" t="s">
        <v>335</v>
      </c>
      <c r="GV62" t="s">
        <v>335</v>
      </c>
      <c r="GW62" t="s">
        <v>335</v>
      </c>
      <c r="GX62" t="s">
        <v>335</v>
      </c>
      <c r="GY62" t="s">
        <v>335</v>
      </c>
      <c r="GZ62" t="s">
        <v>335</v>
      </c>
      <c r="HA62" t="s">
        <v>335</v>
      </c>
      <c r="HB62" t="s">
        <v>335</v>
      </c>
      <c r="HC62" t="s">
        <v>335</v>
      </c>
      <c r="HD62" t="s">
        <v>335</v>
      </c>
      <c r="HE62" t="s">
        <v>335</v>
      </c>
      <c r="HF62" t="s">
        <v>335</v>
      </c>
      <c r="HG62" t="s">
        <v>335</v>
      </c>
      <c r="HH62" t="s">
        <v>335</v>
      </c>
      <c r="HI62" t="s">
        <v>335</v>
      </c>
      <c r="HJ62" t="s">
        <v>334</v>
      </c>
      <c r="HK62" t="s">
        <v>454</v>
      </c>
      <c r="HL62" t="s">
        <v>335</v>
      </c>
      <c r="HM62" t="s">
        <v>335</v>
      </c>
      <c r="HN62" t="s">
        <v>335</v>
      </c>
      <c r="HO62" t="s">
        <v>335</v>
      </c>
      <c r="HP62" t="s">
        <v>335</v>
      </c>
      <c r="HQ62" t="s">
        <v>335</v>
      </c>
      <c r="HR62" t="s">
        <v>334</v>
      </c>
      <c r="HS62" t="s">
        <v>335</v>
      </c>
      <c r="HT62" t="s">
        <v>335</v>
      </c>
      <c r="HU62" t="s">
        <v>335</v>
      </c>
      <c r="HV62" t="s">
        <v>335</v>
      </c>
      <c r="HW62" t="s">
        <v>335</v>
      </c>
      <c r="HX62" t="s">
        <v>335</v>
      </c>
      <c r="HY62" t="s">
        <v>337</v>
      </c>
      <c r="HZ62" t="s">
        <v>337</v>
      </c>
      <c r="IA62">
        <v>33</v>
      </c>
      <c r="IC62">
        <v>10</v>
      </c>
      <c r="ID62" t="s">
        <v>345</v>
      </c>
      <c r="IF62" t="s">
        <v>346</v>
      </c>
      <c r="IQ62" t="s">
        <v>336</v>
      </c>
      <c r="IR62" t="s">
        <v>336</v>
      </c>
      <c r="IS62" t="s">
        <v>336</v>
      </c>
      <c r="IT62" t="s">
        <v>336</v>
      </c>
      <c r="IU62" t="s">
        <v>336</v>
      </c>
      <c r="IV62" t="s">
        <v>336</v>
      </c>
      <c r="IW62" t="s">
        <v>336</v>
      </c>
      <c r="IX62" t="s">
        <v>336</v>
      </c>
      <c r="IY62" t="s">
        <v>336</v>
      </c>
      <c r="JB62" t="s">
        <v>336</v>
      </c>
      <c r="JC62" t="s">
        <v>336</v>
      </c>
      <c r="JD62" t="s">
        <v>336</v>
      </c>
      <c r="JE62" t="s">
        <v>336</v>
      </c>
      <c r="JF62" t="s">
        <v>336</v>
      </c>
      <c r="JG62" t="s">
        <v>336</v>
      </c>
      <c r="JH62" t="s">
        <v>336</v>
      </c>
      <c r="JI62" t="s">
        <v>336</v>
      </c>
      <c r="JJ62" t="s">
        <v>336</v>
      </c>
      <c r="JK62" t="s">
        <v>336</v>
      </c>
      <c r="JL62" t="s">
        <v>336</v>
      </c>
      <c r="JM62" t="s">
        <v>336</v>
      </c>
      <c r="JT62" t="s">
        <v>336</v>
      </c>
      <c r="JX62" t="s">
        <v>353</v>
      </c>
      <c r="JY62" t="s">
        <v>411</v>
      </c>
      <c r="JZ62" t="s">
        <v>406</v>
      </c>
      <c r="KA62" t="s">
        <v>368</v>
      </c>
      <c r="KB62" t="s">
        <v>351</v>
      </c>
      <c r="KC62" t="s">
        <v>353</v>
      </c>
      <c r="KD62" t="s">
        <v>353</v>
      </c>
      <c r="KE62" t="s">
        <v>354</v>
      </c>
      <c r="KF62" t="s">
        <v>353</v>
      </c>
      <c r="KG62" t="s">
        <v>369</v>
      </c>
      <c r="KH62" t="s">
        <v>370</v>
      </c>
      <c r="KI62" t="s">
        <v>368</v>
      </c>
      <c r="KJ62" t="s">
        <v>357</v>
      </c>
      <c r="KK62" t="s">
        <v>445</v>
      </c>
      <c r="KL62">
        <v>9</v>
      </c>
      <c r="KM62">
        <v>2</v>
      </c>
      <c r="KN62">
        <v>13</v>
      </c>
      <c r="KO62">
        <v>3</v>
      </c>
      <c r="KS62" t="s">
        <v>337</v>
      </c>
      <c r="KT62" t="s">
        <v>337</v>
      </c>
      <c r="KU62" t="s">
        <v>330</v>
      </c>
      <c r="KV62" t="s">
        <v>337</v>
      </c>
      <c r="KW62" t="s">
        <v>337</v>
      </c>
      <c r="KX62" t="s">
        <v>337</v>
      </c>
      <c r="KY62" t="s">
        <v>335</v>
      </c>
      <c r="KZ62" t="s">
        <v>335</v>
      </c>
      <c r="LA62" t="s">
        <v>335</v>
      </c>
      <c r="LB62" t="s">
        <v>335</v>
      </c>
      <c r="LC62" t="s">
        <v>335</v>
      </c>
      <c r="LD62" t="s">
        <v>335</v>
      </c>
      <c r="LE62" t="s">
        <v>335</v>
      </c>
      <c r="LF62" t="s">
        <v>334</v>
      </c>
      <c r="LG62" t="s">
        <v>334</v>
      </c>
      <c r="LH62" t="s">
        <v>335</v>
      </c>
      <c r="LI62" t="s">
        <v>334</v>
      </c>
      <c r="LJ62" t="s">
        <v>335</v>
      </c>
      <c r="LK62" t="s">
        <v>359</v>
      </c>
      <c r="LL62" t="s">
        <v>336</v>
      </c>
      <c r="LM62">
        <v>4</v>
      </c>
      <c r="LN62" t="s">
        <v>364</v>
      </c>
    </row>
    <row r="63" spans="1:326" x14ac:dyDescent="0.3">
      <c r="A63">
        <v>62</v>
      </c>
      <c r="B63" t="s">
        <v>326</v>
      </c>
      <c r="C63" t="s">
        <v>376</v>
      </c>
      <c r="D63" s="1">
        <v>23276</v>
      </c>
      <c r="E63" t="s">
        <v>328</v>
      </c>
      <c r="F63">
        <v>169</v>
      </c>
      <c r="G63">
        <v>78</v>
      </c>
      <c r="H63">
        <v>2.7309968138370508E+16</v>
      </c>
      <c r="I63" s="1">
        <v>45248</v>
      </c>
      <c r="J63" s="1">
        <v>45259</v>
      </c>
      <c r="K63">
        <v>11</v>
      </c>
      <c r="L63" t="s">
        <v>329</v>
      </c>
      <c r="M63" t="s">
        <v>337</v>
      </c>
      <c r="N63" t="s">
        <v>361</v>
      </c>
      <c r="O63" t="s">
        <v>387</v>
      </c>
      <c r="P63" t="s">
        <v>363</v>
      </c>
      <c r="Q63" t="s">
        <v>335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335</v>
      </c>
      <c r="AE63" t="s">
        <v>335</v>
      </c>
      <c r="AF63" t="s">
        <v>334</v>
      </c>
      <c r="AG63" t="s">
        <v>335</v>
      </c>
      <c r="AH63" t="s">
        <v>336</v>
      </c>
      <c r="AI63" t="s">
        <v>334</v>
      </c>
      <c r="AJ63" t="s">
        <v>335</v>
      </c>
      <c r="AK63" t="s">
        <v>335</v>
      </c>
      <c r="AL63" t="s">
        <v>335</v>
      </c>
      <c r="AM63" t="s">
        <v>335</v>
      </c>
      <c r="AN63" t="s">
        <v>335</v>
      </c>
      <c r="AO63" t="s">
        <v>335</v>
      </c>
      <c r="AP63" t="s">
        <v>335</v>
      </c>
      <c r="AQ63" t="s">
        <v>335</v>
      </c>
      <c r="AR63" t="s">
        <v>335</v>
      </c>
      <c r="AS63" t="s">
        <v>335</v>
      </c>
      <c r="AT63" t="s">
        <v>335</v>
      </c>
      <c r="AU63" t="s">
        <v>335</v>
      </c>
      <c r="AV63" t="s">
        <v>335</v>
      </c>
      <c r="AW63">
        <v>20</v>
      </c>
      <c r="AX63">
        <v>20</v>
      </c>
      <c r="AY63">
        <v>1200</v>
      </c>
      <c r="AZ63">
        <v>270</v>
      </c>
      <c r="BC63" t="s">
        <v>335</v>
      </c>
      <c r="BD63" t="s">
        <v>335</v>
      </c>
      <c r="BE63" t="s">
        <v>335</v>
      </c>
      <c r="BF63" t="s">
        <v>335</v>
      </c>
      <c r="BG63" t="s">
        <v>335</v>
      </c>
      <c r="BH63" t="s">
        <v>335</v>
      </c>
      <c r="BI63" t="s">
        <v>335</v>
      </c>
      <c r="BJ63" t="s">
        <v>335</v>
      </c>
      <c r="BK63" t="s">
        <v>335</v>
      </c>
      <c r="BL63" t="s">
        <v>334</v>
      </c>
      <c r="BM63" t="s">
        <v>335</v>
      </c>
      <c r="BN63" t="s">
        <v>335</v>
      </c>
      <c r="BO63" t="s">
        <v>335</v>
      </c>
      <c r="BP63" t="s">
        <v>335</v>
      </c>
      <c r="BQ63" t="s">
        <v>335</v>
      </c>
      <c r="BR63" t="s">
        <v>335</v>
      </c>
      <c r="BS63" t="s">
        <v>335</v>
      </c>
      <c r="BT63" t="s">
        <v>334</v>
      </c>
      <c r="BU63" t="s">
        <v>334</v>
      </c>
      <c r="BV63" t="s">
        <v>335</v>
      </c>
      <c r="BW63" t="s">
        <v>335</v>
      </c>
      <c r="BX63" t="s">
        <v>334</v>
      </c>
      <c r="BY63" t="s">
        <v>335</v>
      </c>
      <c r="BZ63" t="s">
        <v>335</v>
      </c>
      <c r="CA63" t="s">
        <v>335</v>
      </c>
      <c r="CB63" t="s">
        <v>334</v>
      </c>
      <c r="CC63" t="s">
        <v>335</v>
      </c>
      <c r="CD63" t="s">
        <v>334</v>
      </c>
      <c r="CE63" t="s">
        <v>334</v>
      </c>
      <c r="CF63" t="s">
        <v>335</v>
      </c>
      <c r="CG63" t="s">
        <v>335</v>
      </c>
      <c r="CH63" t="s">
        <v>335</v>
      </c>
      <c r="CI63" t="s">
        <v>335</v>
      </c>
      <c r="CJ63" t="s">
        <v>335</v>
      </c>
      <c r="CK63" t="s">
        <v>335</v>
      </c>
      <c r="CL63" t="s">
        <v>335</v>
      </c>
      <c r="CM63" t="s">
        <v>335</v>
      </c>
      <c r="CN63" t="s">
        <v>335</v>
      </c>
      <c r="CO63" t="s">
        <v>335</v>
      </c>
      <c r="CP63" t="s">
        <v>335</v>
      </c>
      <c r="CQ63" t="s">
        <v>335</v>
      </c>
      <c r="CR63" t="s">
        <v>335</v>
      </c>
      <c r="CS63" t="s">
        <v>335</v>
      </c>
      <c r="CT63" t="s">
        <v>337</v>
      </c>
      <c r="CU63" t="s">
        <v>336</v>
      </c>
      <c r="CW63" t="s">
        <v>337</v>
      </c>
      <c r="CX63" t="s">
        <v>336</v>
      </c>
      <c r="CZ63" t="s">
        <v>330</v>
      </c>
      <c r="DA63" t="s">
        <v>383</v>
      </c>
      <c r="DB63">
        <v>125</v>
      </c>
      <c r="DC63" t="s">
        <v>330</v>
      </c>
      <c r="DD63" t="s">
        <v>416</v>
      </c>
      <c r="DE63">
        <v>100</v>
      </c>
      <c r="DF63" t="s">
        <v>330</v>
      </c>
      <c r="DG63" t="s">
        <v>384</v>
      </c>
      <c r="DH63">
        <v>25</v>
      </c>
      <c r="DI63" t="s">
        <v>330</v>
      </c>
      <c r="DJ63" t="s">
        <v>378</v>
      </c>
      <c r="DK63">
        <v>10</v>
      </c>
      <c r="DL63" t="s">
        <v>334</v>
      </c>
      <c r="DM63" t="s">
        <v>335</v>
      </c>
      <c r="DN63" t="s">
        <v>334</v>
      </c>
      <c r="DO63" t="s">
        <v>335</v>
      </c>
      <c r="DP63" t="s">
        <v>334</v>
      </c>
      <c r="DQ63" t="s">
        <v>335</v>
      </c>
      <c r="DR63" t="s">
        <v>334</v>
      </c>
      <c r="DS63" t="s">
        <v>335</v>
      </c>
      <c r="DT63" t="s">
        <v>334</v>
      </c>
      <c r="DU63" t="s">
        <v>335</v>
      </c>
      <c r="DV63" t="s">
        <v>334</v>
      </c>
      <c r="DW63" t="s">
        <v>335</v>
      </c>
      <c r="DX63" t="s">
        <v>335</v>
      </c>
      <c r="DY63" t="s">
        <v>334</v>
      </c>
      <c r="DZ63" t="s">
        <v>335</v>
      </c>
      <c r="EA63" t="s">
        <v>334</v>
      </c>
      <c r="EB63" t="s">
        <v>334</v>
      </c>
      <c r="EC63" t="s">
        <v>335</v>
      </c>
      <c r="ED63" t="s">
        <v>334</v>
      </c>
      <c r="EE63" t="s">
        <v>335</v>
      </c>
      <c r="EF63" t="s">
        <v>334</v>
      </c>
      <c r="EG63" t="s">
        <v>335</v>
      </c>
      <c r="EH63" t="s">
        <v>334</v>
      </c>
      <c r="EI63" t="s">
        <v>335</v>
      </c>
      <c r="EJ63" t="s">
        <v>334</v>
      </c>
      <c r="EK63" t="s">
        <v>335</v>
      </c>
      <c r="EL63" t="s">
        <v>334</v>
      </c>
      <c r="EM63" t="s">
        <v>335</v>
      </c>
      <c r="EN63" t="s">
        <v>334</v>
      </c>
      <c r="EO63" t="s">
        <v>335</v>
      </c>
      <c r="EP63" t="s">
        <v>334</v>
      </c>
      <c r="EQ63" t="s">
        <v>335</v>
      </c>
      <c r="ER63" t="s">
        <v>334</v>
      </c>
      <c r="ES63" t="s">
        <v>335</v>
      </c>
      <c r="ET63" t="s">
        <v>334</v>
      </c>
      <c r="EU63" t="s">
        <v>335</v>
      </c>
      <c r="EV63" t="s">
        <v>334</v>
      </c>
      <c r="EW63" t="s">
        <v>335</v>
      </c>
      <c r="EX63" t="s">
        <v>334</v>
      </c>
      <c r="EY63" t="s">
        <v>335</v>
      </c>
      <c r="EZ63" t="s">
        <v>334</v>
      </c>
      <c r="FA63" t="s">
        <v>335</v>
      </c>
      <c r="FB63" t="s">
        <v>336</v>
      </c>
      <c r="FE63" t="s">
        <v>336</v>
      </c>
      <c r="FF63" t="s">
        <v>336</v>
      </c>
      <c r="FG63" t="s">
        <v>342</v>
      </c>
      <c r="FH63" s="15">
        <v>45259</v>
      </c>
      <c r="FI63" t="s">
        <v>334</v>
      </c>
      <c r="FJ63" t="s">
        <v>335</v>
      </c>
      <c r="FK63" t="s">
        <v>335</v>
      </c>
      <c r="FL63" t="s">
        <v>343</v>
      </c>
      <c r="FM63" t="s">
        <v>344</v>
      </c>
      <c r="FN63">
        <v>184</v>
      </c>
      <c r="FO63">
        <v>95</v>
      </c>
      <c r="FP63">
        <v>60</v>
      </c>
      <c r="FQ63">
        <v>132</v>
      </c>
      <c r="FS63">
        <v>78</v>
      </c>
      <c r="FT63">
        <v>2.7309968138370508E+16</v>
      </c>
      <c r="FU63">
        <v>105</v>
      </c>
      <c r="FV63">
        <v>163</v>
      </c>
      <c r="FX63">
        <v>122</v>
      </c>
      <c r="FY63">
        <v>148</v>
      </c>
      <c r="FZ63">
        <v>43</v>
      </c>
      <c r="GA63">
        <v>94</v>
      </c>
      <c r="GB63">
        <v>54</v>
      </c>
      <c r="GC63">
        <v>39</v>
      </c>
      <c r="GD63">
        <v>92</v>
      </c>
      <c r="GE63">
        <v>65</v>
      </c>
      <c r="GF63">
        <v>186</v>
      </c>
      <c r="GG63">
        <v>18</v>
      </c>
      <c r="GJ63">
        <v>23</v>
      </c>
      <c r="GK63">
        <v>29</v>
      </c>
      <c r="GL63">
        <v>136</v>
      </c>
      <c r="GM63">
        <v>56</v>
      </c>
      <c r="GN63" t="s">
        <v>335</v>
      </c>
      <c r="GO63" t="s">
        <v>335</v>
      </c>
      <c r="GP63" t="s">
        <v>335</v>
      </c>
      <c r="GQ63" t="s">
        <v>335</v>
      </c>
      <c r="GR63" t="s">
        <v>335</v>
      </c>
      <c r="GS63" t="s">
        <v>335</v>
      </c>
      <c r="GT63" t="s">
        <v>335</v>
      </c>
      <c r="GU63" t="s">
        <v>335</v>
      </c>
      <c r="GV63" t="s">
        <v>335</v>
      </c>
      <c r="GW63" t="s">
        <v>335</v>
      </c>
      <c r="GX63" t="s">
        <v>335</v>
      </c>
      <c r="GY63" t="s">
        <v>335</v>
      </c>
      <c r="GZ63" t="s">
        <v>335</v>
      </c>
      <c r="HA63" t="s">
        <v>335</v>
      </c>
      <c r="HB63" t="s">
        <v>335</v>
      </c>
      <c r="HC63" t="s">
        <v>335</v>
      </c>
      <c r="HD63" t="s">
        <v>335</v>
      </c>
      <c r="HE63" t="s">
        <v>335</v>
      </c>
      <c r="HF63" t="s">
        <v>335</v>
      </c>
      <c r="HG63" t="s">
        <v>334</v>
      </c>
      <c r="HH63" t="s">
        <v>335</v>
      </c>
      <c r="HI63" t="s">
        <v>335</v>
      </c>
      <c r="HJ63" t="s">
        <v>335</v>
      </c>
      <c r="HK63" t="s">
        <v>336</v>
      </c>
      <c r="HL63" t="s">
        <v>334</v>
      </c>
      <c r="HM63" t="s">
        <v>335</v>
      </c>
      <c r="HN63" t="s">
        <v>335</v>
      </c>
      <c r="HO63" t="s">
        <v>335</v>
      </c>
      <c r="HP63" t="s">
        <v>335</v>
      </c>
      <c r="HQ63" t="s">
        <v>335</v>
      </c>
      <c r="HR63" t="s">
        <v>334</v>
      </c>
      <c r="HS63" t="s">
        <v>335</v>
      </c>
      <c r="HT63" t="s">
        <v>334</v>
      </c>
      <c r="HU63" t="s">
        <v>335</v>
      </c>
      <c r="HV63" t="s">
        <v>335</v>
      </c>
      <c r="HW63" t="s">
        <v>335</v>
      </c>
      <c r="HX63" t="s">
        <v>335</v>
      </c>
      <c r="HY63" t="s">
        <v>337</v>
      </c>
      <c r="HZ63" t="s">
        <v>337</v>
      </c>
      <c r="IA63">
        <v>30</v>
      </c>
      <c r="IB63">
        <v>64</v>
      </c>
      <c r="IC63">
        <v>8</v>
      </c>
      <c r="ID63" t="s">
        <v>359</v>
      </c>
      <c r="IE63">
        <v>25</v>
      </c>
      <c r="IF63" t="s">
        <v>346</v>
      </c>
      <c r="IQ63" t="s">
        <v>336</v>
      </c>
      <c r="IR63" t="s">
        <v>336</v>
      </c>
      <c r="IS63" t="s">
        <v>336</v>
      </c>
      <c r="IT63" t="s">
        <v>336</v>
      </c>
      <c r="IU63" t="s">
        <v>336</v>
      </c>
      <c r="IV63" t="s">
        <v>336</v>
      </c>
      <c r="IW63" t="s">
        <v>336</v>
      </c>
      <c r="IX63" t="s">
        <v>336</v>
      </c>
      <c r="IY63" t="s">
        <v>336</v>
      </c>
      <c r="JB63" t="s">
        <v>336</v>
      </c>
      <c r="JC63" t="s">
        <v>336</v>
      </c>
      <c r="JD63" t="s">
        <v>336</v>
      </c>
      <c r="JE63" t="s">
        <v>336</v>
      </c>
      <c r="JF63" t="s">
        <v>336</v>
      </c>
      <c r="JG63" t="s">
        <v>336</v>
      </c>
      <c r="JH63" t="s">
        <v>336</v>
      </c>
      <c r="JI63" t="s">
        <v>336</v>
      </c>
      <c r="JJ63" t="s">
        <v>336</v>
      </c>
      <c r="JK63" t="s">
        <v>336</v>
      </c>
      <c r="JL63" t="s">
        <v>336</v>
      </c>
      <c r="JM63" t="s">
        <v>336</v>
      </c>
      <c r="JO63">
        <v>405</v>
      </c>
      <c r="JP63">
        <v>75</v>
      </c>
      <c r="JQ63">
        <v>120</v>
      </c>
      <c r="JR63">
        <v>1</v>
      </c>
      <c r="JS63">
        <v>76</v>
      </c>
      <c r="JT63" t="s">
        <v>337</v>
      </c>
      <c r="JX63" t="s">
        <v>336</v>
      </c>
      <c r="JY63" t="s">
        <v>336</v>
      </c>
      <c r="JZ63" t="s">
        <v>336</v>
      </c>
      <c r="KA63" t="s">
        <v>336</v>
      </c>
      <c r="KB63" t="s">
        <v>336</v>
      </c>
      <c r="KC63" t="s">
        <v>336</v>
      </c>
      <c r="KD63" t="s">
        <v>336</v>
      </c>
      <c r="KE63" t="s">
        <v>336</v>
      </c>
      <c r="KF63" t="s">
        <v>336</v>
      </c>
      <c r="KG63" t="s">
        <v>336</v>
      </c>
      <c r="KH63" t="s">
        <v>336</v>
      </c>
      <c r="KI63" t="s">
        <v>336</v>
      </c>
      <c r="KJ63" t="s">
        <v>336</v>
      </c>
      <c r="KK63" t="s">
        <v>336</v>
      </c>
      <c r="KS63" t="s">
        <v>337</v>
      </c>
      <c r="KT63" t="s">
        <v>337</v>
      </c>
      <c r="KU63" t="s">
        <v>337</v>
      </c>
      <c r="KV63" t="s">
        <v>337</v>
      </c>
      <c r="KW63" t="s">
        <v>337</v>
      </c>
      <c r="KX63" t="s">
        <v>337</v>
      </c>
      <c r="KY63" t="s">
        <v>335</v>
      </c>
      <c r="KZ63" t="s">
        <v>334</v>
      </c>
      <c r="LA63" t="s">
        <v>334</v>
      </c>
      <c r="LB63" t="s">
        <v>335</v>
      </c>
      <c r="LC63" t="s">
        <v>334</v>
      </c>
      <c r="LD63" t="s">
        <v>335</v>
      </c>
      <c r="LE63" t="s">
        <v>334</v>
      </c>
      <c r="LF63" t="s">
        <v>335</v>
      </c>
      <c r="LG63" t="s">
        <v>335</v>
      </c>
      <c r="LH63" t="s">
        <v>334</v>
      </c>
      <c r="LI63" t="s">
        <v>334</v>
      </c>
      <c r="LJ63" t="s">
        <v>335</v>
      </c>
      <c r="LK63" t="s">
        <v>345</v>
      </c>
      <c r="LL63" t="s">
        <v>336</v>
      </c>
      <c r="LN63" t="s">
        <v>342</v>
      </c>
    </row>
    <row r="64" spans="1:326" x14ac:dyDescent="0.3">
      <c r="A64">
        <v>63</v>
      </c>
      <c r="B64" t="s">
        <v>326</v>
      </c>
      <c r="C64" t="s">
        <v>327</v>
      </c>
      <c r="D64" s="1">
        <v>42918</v>
      </c>
      <c r="E64" t="s">
        <v>360</v>
      </c>
      <c r="F64">
        <v>155</v>
      </c>
      <c r="I64" s="1">
        <v>45253</v>
      </c>
      <c r="J64" s="1">
        <v>45279</v>
      </c>
      <c r="K64">
        <v>26</v>
      </c>
      <c r="L64" t="s">
        <v>362</v>
      </c>
      <c r="M64" t="s">
        <v>337</v>
      </c>
      <c r="N64" t="s">
        <v>455</v>
      </c>
      <c r="O64" t="s">
        <v>362</v>
      </c>
      <c r="P64" t="s">
        <v>363</v>
      </c>
      <c r="Q64" t="s">
        <v>335</v>
      </c>
      <c r="R64" t="s">
        <v>335</v>
      </c>
      <c r="S64" t="s">
        <v>334</v>
      </c>
      <c r="T64" t="s">
        <v>335</v>
      </c>
      <c r="U64" t="s">
        <v>335</v>
      </c>
      <c r="V64" t="s">
        <v>335</v>
      </c>
      <c r="W64" t="s">
        <v>335</v>
      </c>
      <c r="X64" t="s">
        <v>335</v>
      </c>
      <c r="Y64" t="s">
        <v>335</v>
      </c>
      <c r="Z64" t="s">
        <v>335</v>
      </c>
      <c r="AA64" t="s">
        <v>335</v>
      </c>
      <c r="AB64" t="s">
        <v>335</v>
      </c>
      <c r="AC64" t="s">
        <v>334</v>
      </c>
      <c r="AD64" t="s">
        <v>335</v>
      </c>
      <c r="AE64" t="s">
        <v>335</v>
      </c>
      <c r="AF64" t="s">
        <v>334</v>
      </c>
      <c r="AG64" t="s">
        <v>334</v>
      </c>
      <c r="AH64" t="s">
        <v>540</v>
      </c>
      <c r="AI64" t="s">
        <v>335</v>
      </c>
      <c r="AJ64" t="s">
        <v>335</v>
      </c>
      <c r="AK64" t="s">
        <v>335</v>
      </c>
      <c r="AL64" t="s">
        <v>335</v>
      </c>
      <c r="AM64" t="s">
        <v>335</v>
      </c>
      <c r="AN64" t="s">
        <v>334</v>
      </c>
      <c r="AO64" t="s">
        <v>334</v>
      </c>
      <c r="AP64" t="s">
        <v>335</v>
      </c>
      <c r="AQ64" t="s">
        <v>335</v>
      </c>
      <c r="AR64" t="s">
        <v>335</v>
      </c>
      <c r="AS64" t="s">
        <v>335</v>
      </c>
      <c r="AT64" t="s">
        <v>335</v>
      </c>
      <c r="AU64" t="s">
        <v>335</v>
      </c>
      <c r="AV64" t="s">
        <v>335</v>
      </c>
      <c r="AW64">
        <v>20</v>
      </c>
      <c r="AX64">
        <v>40</v>
      </c>
      <c r="BC64" t="s">
        <v>335</v>
      </c>
      <c r="BD64" t="s">
        <v>335</v>
      </c>
      <c r="BE64" t="s">
        <v>335</v>
      </c>
      <c r="BF64" t="s">
        <v>335</v>
      </c>
      <c r="BG64" t="s">
        <v>335</v>
      </c>
      <c r="BH64" t="s">
        <v>335</v>
      </c>
      <c r="BI64" t="s">
        <v>335</v>
      </c>
      <c r="BJ64" t="s">
        <v>335</v>
      </c>
      <c r="BK64" t="s">
        <v>335</v>
      </c>
      <c r="BL64" t="s">
        <v>334</v>
      </c>
      <c r="BM64" t="s">
        <v>335</v>
      </c>
      <c r="BN64" t="s">
        <v>335</v>
      </c>
      <c r="BO64" t="s">
        <v>335</v>
      </c>
      <c r="BP64" t="s">
        <v>335</v>
      </c>
      <c r="BQ64" t="s">
        <v>334</v>
      </c>
      <c r="BR64" t="s">
        <v>335</v>
      </c>
      <c r="BS64" t="s">
        <v>335</v>
      </c>
      <c r="BT64" t="s">
        <v>335</v>
      </c>
      <c r="BU64" t="s">
        <v>335</v>
      </c>
      <c r="BV64" t="s">
        <v>335</v>
      </c>
      <c r="BW64" t="s">
        <v>335</v>
      </c>
      <c r="BX64" t="s">
        <v>335</v>
      </c>
      <c r="BY64" t="s">
        <v>335</v>
      </c>
      <c r="BZ64" t="s">
        <v>334</v>
      </c>
      <c r="CA64" t="s">
        <v>335</v>
      </c>
      <c r="CB64" t="s">
        <v>335</v>
      </c>
      <c r="CC64" t="s">
        <v>335</v>
      </c>
      <c r="CD64" t="s">
        <v>335</v>
      </c>
      <c r="CE64" t="s">
        <v>335</v>
      </c>
      <c r="CF64" t="s">
        <v>335</v>
      </c>
      <c r="CG64" t="s">
        <v>335</v>
      </c>
      <c r="CH64" t="s">
        <v>335</v>
      </c>
      <c r="CI64" t="s">
        <v>335</v>
      </c>
      <c r="CJ64" t="s">
        <v>335</v>
      </c>
      <c r="CK64" t="s">
        <v>335</v>
      </c>
      <c r="CL64" t="s">
        <v>335</v>
      </c>
      <c r="CM64" t="s">
        <v>335</v>
      </c>
      <c r="CN64" t="s">
        <v>335</v>
      </c>
      <c r="CO64" t="s">
        <v>335</v>
      </c>
      <c r="CP64" t="s">
        <v>335</v>
      </c>
      <c r="CQ64" t="s">
        <v>335</v>
      </c>
      <c r="CR64" t="s">
        <v>335</v>
      </c>
      <c r="CS64" t="s">
        <v>335</v>
      </c>
      <c r="CT64" t="s">
        <v>337</v>
      </c>
      <c r="CU64" t="s">
        <v>336</v>
      </c>
      <c r="CW64" t="s">
        <v>337</v>
      </c>
      <c r="CX64" t="s">
        <v>336</v>
      </c>
      <c r="CZ64" t="s">
        <v>330</v>
      </c>
      <c r="DA64" t="s">
        <v>383</v>
      </c>
      <c r="DB64">
        <v>125</v>
      </c>
      <c r="DC64" t="s">
        <v>337</v>
      </c>
      <c r="DD64" t="s">
        <v>336</v>
      </c>
      <c r="DF64" t="s">
        <v>337</v>
      </c>
      <c r="DG64" t="s">
        <v>336</v>
      </c>
      <c r="DI64" t="s">
        <v>330</v>
      </c>
      <c r="DJ64" t="s">
        <v>389</v>
      </c>
      <c r="DK64">
        <v>10</v>
      </c>
      <c r="DL64" t="s">
        <v>334</v>
      </c>
      <c r="DM64" t="s">
        <v>335</v>
      </c>
      <c r="DN64" t="s">
        <v>334</v>
      </c>
      <c r="DO64" t="s">
        <v>335</v>
      </c>
      <c r="DP64" t="s">
        <v>334</v>
      </c>
      <c r="DQ64" t="s">
        <v>335</v>
      </c>
      <c r="DR64" t="s">
        <v>335</v>
      </c>
      <c r="DS64" t="s">
        <v>334</v>
      </c>
      <c r="DT64" t="s">
        <v>334</v>
      </c>
      <c r="DU64" t="s">
        <v>335</v>
      </c>
      <c r="DV64" t="s">
        <v>334</v>
      </c>
      <c r="DW64" t="s">
        <v>335</v>
      </c>
      <c r="DX64" t="s">
        <v>334</v>
      </c>
      <c r="DY64" t="s">
        <v>335</v>
      </c>
      <c r="DZ64" t="s">
        <v>334</v>
      </c>
      <c r="EA64" t="s">
        <v>335</v>
      </c>
      <c r="EB64" t="s">
        <v>334</v>
      </c>
      <c r="EC64" t="s">
        <v>335</v>
      </c>
      <c r="ED64" t="s">
        <v>334</v>
      </c>
      <c r="EE64" t="s">
        <v>335</v>
      </c>
      <c r="EF64" t="s">
        <v>335</v>
      </c>
      <c r="EG64" t="s">
        <v>334</v>
      </c>
      <c r="EH64" t="s">
        <v>334</v>
      </c>
      <c r="EI64" t="s">
        <v>335</v>
      </c>
      <c r="EJ64" t="s">
        <v>334</v>
      </c>
      <c r="EK64" t="s">
        <v>335</v>
      </c>
      <c r="EL64" t="s">
        <v>334</v>
      </c>
      <c r="EM64" t="s">
        <v>335</v>
      </c>
      <c r="EN64" t="s">
        <v>334</v>
      </c>
      <c r="EO64" t="s">
        <v>335</v>
      </c>
      <c r="EP64" t="s">
        <v>334</v>
      </c>
      <c r="EQ64" t="s">
        <v>335</v>
      </c>
      <c r="ER64" t="s">
        <v>334</v>
      </c>
      <c r="ES64" t="s">
        <v>335</v>
      </c>
      <c r="ET64" t="s">
        <v>334</v>
      </c>
      <c r="EU64" t="s">
        <v>335</v>
      </c>
      <c r="EV64" t="s">
        <v>334</v>
      </c>
      <c r="EW64" t="s">
        <v>335</v>
      </c>
      <c r="EX64" t="s">
        <v>334</v>
      </c>
      <c r="EY64" t="s">
        <v>335</v>
      </c>
      <c r="EZ64" t="s">
        <v>334</v>
      </c>
      <c r="FA64" t="s">
        <v>335</v>
      </c>
      <c r="FB64" t="s">
        <v>336</v>
      </c>
      <c r="FE64" t="s">
        <v>336</v>
      </c>
      <c r="FF64" t="s">
        <v>336</v>
      </c>
      <c r="FG64" t="s">
        <v>342</v>
      </c>
      <c r="FH64" s="15">
        <v>45279</v>
      </c>
      <c r="FI64" t="s">
        <v>334</v>
      </c>
      <c r="FJ64" t="s">
        <v>335</v>
      </c>
      <c r="FK64" t="s">
        <v>335</v>
      </c>
      <c r="FL64" t="s">
        <v>343</v>
      </c>
      <c r="FM64" t="s">
        <v>344</v>
      </c>
      <c r="FO64">
        <v>90</v>
      </c>
      <c r="FP64">
        <v>60</v>
      </c>
      <c r="FS64">
        <v>63</v>
      </c>
      <c r="FT64">
        <v>2622268470343392</v>
      </c>
      <c r="GN64" t="s">
        <v>335</v>
      </c>
      <c r="GO64" t="s">
        <v>335</v>
      </c>
      <c r="GP64" t="s">
        <v>335</v>
      </c>
      <c r="GQ64" t="s">
        <v>335</v>
      </c>
      <c r="GR64" t="s">
        <v>335</v>
      </c>
      <c r="GS64" t="s">
        <v>335</v>
      </c>
      <c r="GT64" t="s">
        <v>335</v>
      </c>
      <c r="GU64" t="s">
        <v>335</v>
      </c>
      <c r="GV64" t="s">
        <v>335</v>
      </c>
      <c r="GW64" t="s">
        <v>335</v>
      </c>
      <c r="GX64" t="s">
        <v>335</v>
      </c>
      <c r="GY64" t="s">
        <v>335</v>
      </c>
      <c r="GZ64" t="s">
        <v>335</v>
      </c>
      <c r="HA64" t="s">
        <v>335</v>
      </c>
      <c r="HB64" t="s">
        <v>335</v>
      </c>
      <c r="HC64" t="s">
        <v>335</v>
      </c>
      <c r="HD64" t="s">
        <v>335</v>
      </c>
      <c r="HE64" t="s">
        <v>335</v>
      </c>
      <c r="HF64" t="s">
        <v>334</v>
      </c>
      <c r="HG64" t="s">
        <v>335</v>
      </c>
      <c r="HH64" t="s">
        <v>335</v>
      </c>
      <c r="HI64" t="s">
        <v>335</v>
      </c>
      <c r="HJ64" t="s">
        <v>334</v>
      </c>
      <c r="HK64" t="s">
        <v>456</v>
      </c>
      <c r="HL64" t="s">
        <v>335</v>
      </c>
      <c r="HM64" t="s">
        <v>335</v>
      </c>
      <c r="HN64" t="s">
        <v>334</v>
      </c>
      <c r="HO64" t="s">
        <v>335</v>
      </c>
      <c r="HP64" t="s">
        <v>335</v>
      </c>
      <c r="HQ64" t="s">
        <v>335</v>
      </c>
      <c r="HR64" t="s">
        <v>335</v>
      </c>
      <c r="HS64" t="s">
        <v>335</v>
      </c>
      <c r="HT64" t="s">
        <v>335</v>
      </c>
      <c r="HU64" t="s">
        <v>335</v>
      </c>
      <c r="HV64" t="s">
        <v>335</v>
      </c>
      <c r="HW64" t="s">
        <v>335</v>
      </c>
      <c r="HX64" t="s">
        <v>335</v>
      </c>
      <c r="HY64" t="s">
        <v>337</v>
      </c>
      <c r="HZ64" t="s">
        <v>337</v>
      </c>
      <c r="IA64">
        <v>34</v>
      </c>
      <c r="IC64">
        <v>12</v>
      </c>
      <c r="ID64" t="s">
        <v>359</v>
      </c>
      <c r="IF64" t="s">
        <v>418</v>
      </c>
      <c r="IG64">
        <v>714</v>
      </c>
      <c r="IH64">
        <v>602</v>
      </c>
      <c r="II64">
        <v>129</v>
      </c>
      <c r="IJ64">
        <v>511</v>
      </c>
      <c r="IK64">
        <v>680</v>
      </c>
      <c r="IL64">
        <v>55</v>
      </c>
      <c r="IM64">
        <v>131</v>
      </c>
      <c r="IN64">
        <v>44</v>
      </c>
      <c r="IO64">
        <v>463</v>
      </c>
      <c r="IP64">
        <v>74</v>
      </c>
      <c r="IQ64" t="s">
        <v>330</v>
      </c>
      <c r="IR64" t="s">
        <v>330</v>
      </c>
      <c r="IS64" t="s">
        <v>337</v>
      </c>
      <c r="IT64" t="s">
        <v>330</v>
      </c>
      <c r="IU64" t="s">
        <v>330</v>
      </c>
      <c r="IV64" t="s">
        <v>337</v>
      </c>
      <c r="IW64" t="s">
        <v>337</v>
      </c>
      <c r="IX64" t="s">
        <v>337</v>
      </c>
      <c r="IY64" t="s">
        <v>337</v>
      </c>
      <c r="JB64" t="s">
        <v>336</v>
      </c>
      <c r="JC64" t="s">
        <v>336</v>
      </c>
      <c r="JD64" t="s">
        <v>336</v>
      </c>
      <c r="JE64" t="s">
        <v>336</v>
      </c>
      <c r="JF64" t="s">
        <v>336</v>
      </c>
      <c r="JG64" t="s">
        <v>336</v>
      </c>
      <c r="JH64" t="s">
        <v>336</v>
      </c>
      <c r="JI64" t="s">
        <v>336</v>
      </c>
      <c r="JJ64" t="s">
        <v>336</v>
      </c>
      <c r="JK64" t="s">
        <v>336</v>
      </c>
      <c r="JL64" t="s">
        <v>336</v>
      </c>
      <c r="JM64" t="s">
        <v>336</v>
      </c>
      <c r="JN64">
        <v>3</v>
      </c>
      <c r="JO64">
        <v>195</v>
      </c>
      <c r="JQ64">
        <v>110</v>
      </c>
      <c r="JR64">
        <v>8</v>
      </c>
      <c r="JS64">
        <v>96</v>
      </c>
      <c r="JT64" t="s">
        <v>337</v>
      </c>
      <c r="JX64" t="s">
        <v>371</v>
      </c>
      <c r="JY64" t="s">
        <v>348</v>
      </c>
      <c r="JZ64" t="s">
        <v>374</v>
      </c>
      <c r="KA64" t="s">
        <v>350</v>
      </c>
      <c r="KB64" t="s">
        <v>375</v>
      </c>
      <c r="KC64" t="s">
        <v>347</v>
      </c>
      <c r="KD64" t="s">
        <v>352</v>
      </c>
      <c r="KE64" t="s">
        <v>371</v>
      </c>
      <c r="KF64" t="s">
        <v>371</v>
      </c>
      <c r="KG64" t="s">
        <v>355</v>
      </c>
      <c r="KH64" t="s">
        <v>374</v>
      </c>
      <c r="KI64" t="s">
        <v>350</v>
      </c>
      <c r="KJ64" t="s">
        <v>371</v>
      </c>
      <c r="KK64" t="s">
        <v>358</v>
      </c>
      <c r="KL64">
        <v>0</v>
      </c>
      <c r="KM64">
        <v>1</v>
      </c>
      <c r="KN64">
        <v>0</v>
      </c>
      <c r="KO64">
        <v>1</v>
      </c>
      <c r="KP64">
        <v>83</v>
      </c>
      <c r="KQ64">
        <v>83</v>
      </c>
      <c r="KR64">
        <v>15</v>
      </c>
      <c r="KS64" t="s">
        <v>330</v>
      </c>
      <c r="KT64" t="s">
        <v>337</v>
      </c>
      <c r="KU64" t="s">
        <v>330</v>
      </c>
      <c r="KV64" t="s">
        <v>337</v>
      </c>
      <c r="KW64" t="s">
        <v>337</v>
      </c>
      <c r="KX64" t="s">
        <v>337</v>
      </c>
      <c r="KY64" t="s">
        <v>335</v>
      </c>
      <c r="KZ64" t="s">
        <v>334</v>
      </c>
      <c r="LA64" t="s">
        <v>334</v>
      </c>
      <c r="LB64" t="s">
        <v>335</v>
      </c>
      <c r="LC64" t="s">
        <v>335</v>
      </c>
      <c r="LD64" t="s">
        <v>334</v>
      </c>
      <c r="LE64" t="s">
        <v>335</v>
      </c>
      <c r="LF64" t="s">
        <v>334</v>
      </c>
      <c r="LG64" t="s">
        <v>334</v>
      </c>
      <c r="LH64" t="s">
        <v>335</v>
      </c>
      <c r="LI64" t="s">
        <v>335</v>
      </c>
      <c r="LJ64" t="s">
        <v>334</v>
      </c>
      <c r="LK64" t="s">
        <v>345</v>
      </c>
      <c r="LL64" t="s">
        <v>336</v>
      </c>
      <c r="LM64">
        <v>3</v>
      </c>
      <c r="LN64" t="s">
        <v>364</v>
      </c>
    </row>
    <row r="65" spans="1:326" x14ac:dyDescent="0.3">
      <c r="A65">
        <v>64</v>
      </c>
      <c r="B65" t="s">
        <v>326</v>
      </c>
      <c r="C65" t="s">
        <v>376</v>
      </c>
      <c r="D65" s="1">
        <v>16977</v>
      </c>
      <c r="E65" t="s">
        <v>360</v>
      </c>
      <c r="F65">
        <v>163</v>
      </c>
      <c r="G65">
        <v>50</v>
      </c>
      <c r="H65">
        <v>1.8818924310286428E+16</v>
      </c>
      <c r="I65" s="1">
        <v>45245</v>
      </c>
      <c r="J65" s="1">
        <v>45257</v>
      </c>
      <c r="K65">
        <v>12</v>
      </c>
      <c r="L65" t="s">
        <v>329</v>
      </c>
      <c r="M65" t="s">
        <v>330</v>
      </c>
      <c r="N65" t="s">
        <v>331</v>
      </c>
      <c r="O65" t="s">
        <v>387</v>
      </c>
      <c r="P65" t="s">
        <v>333</v>
      </c>
      <c r="Q65" t="s">
        <v>334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335</v>
      </c>
      <c r="AE65" t="s">
        <v>335</v>
      </c>
      <c r="AF65" t="s">
        <v>335</v>
      </c>
      <c r="AG65" t="s">
        <v>335</v>
      </c>
      <c r="AH65" t="s">
        <v>336</v>
      </c>
      <c r="AI65" t="s">
        <v>335</v>
      </c>
      <c r="AJ65" t="s">
        <v>334</v>
      </c>
      <c r="AK65" t="s">
        <v>335</v>
      </c>
      <c r="AL65" t="s">
        <v>335</v>
      </c>
      <c r="AM65" t="s">
        <v>335</v>
      </c>
      <c r="AN65" t="s">
        <v>335</v>
      </c>
      <c r="AO65" t="s">
        <v>335</v>
      </c>
      <c r="AP65" t="s">
        <v>335</v>
      </c>
      <c r="AQ65" t="s">
        <v>335</v>
      </c>
      <c r="AR65" t="s">
        <v>335</v>
      </c>
      <c r="AS65" t="s">
        <v>335</v>
      </c>
      <c r="AT65" t="s">
        <v>335</v>
      </c>
      <c r="AU65" t="s">
        <v>335</v>
      </c>
      <c r="AV65" t="s">
        <v>335</v>
      </c>
      <c r="AW65">
        <v>35</v>
      </c>
      <c r="AX65">
        <v>35</v>
      </c>
      <c r="AY65">
        <v>2319</v>
      </c>
      <c r="AZ65">
        <v>1280</v>
      </c>
      <c r="BC65" t="s">
        <v>334</v>
      </c>
      <c r="BD65" t="s">
        <v>335</v>
      </c>
      <c r="BE65" t="s">
        <v>335</v>
      </c>
      <c r="BF65" t="s">
        <v>335</v>
      </c>
      <c r="BG65" t="s">
        <v>335</v>
      </c>
      <c r="BH65" t="s">
        <v>335</v>
      </c>
      <c r="BI65" t="s">
        <v>335</v>
      </c>
      <c r="BJ65" t="s">
        <v>335</v>
      </c>
      <c r="BK65" t="s">
        <v>335</v>
      </c>
      <c r="BL65" t="s">
        <v>335</v>
      </c>
      <c r="BM65" t="s">
        <v>335</v>
      </c>
      <c r="BN65" t="s">
        <v>335</v>
      </c>
      <c r="BO65" t="s">
        <v>335</v>
      </c>
      <c r="BP65" t="s">
        <v>335</v>
      </c>
      <c r="BQ65" t="s">
        <v>335</v>
      </c>
      <c r="BR65" t="s">
        <v>335</v>
      </c>
      <c r="BS65" t="s">
        <v>335</v>
      </c>
      <c r="BT65" t="s">
        <v>334</v>
      </c>
      <c r="BU65" t="s">
        <v>334</v>
      </c>
      <c r="BV65" t="s">
        <v>334</v>
      </c>
      <c r="BW65" t="s">
        <v>335</v>
      </c>
      <c r="BX65" t="s">
        <v>334</v>
      </c>
      <c r="BY65" t="s">
        <v>335</v>
      </c>
      <c r="BZ65" t="s">
        <v>335</v>
      </c>
      <c r="CA65" t="s">
        <v>335</v>
      </c>
      <c r="CB65" t="s">
        <v>334</v>
      </c>
      <c r="CC65" t="s">
        <v>335</v>
      </c>
      <c r="CD65" t="s">
        <v>334</v>
      </c>
      <c r="CE65" t="s">
        <v>335</v>
      </c>
      <c r="CF65" t="s">
        <v>335</v>
      </c>
      <c r="CG65" t="s">
        <v>334</v>
      </c>
      <c r="CH65" t="s">
        <v>335</v>
      </c>
      <c r="CI65" t="s">
        <v>335</v>
      </c>
      <c r="CJ65" t="s">
        <v>335</v>
      </c>
      <c r="CK65" t="s">
        <v>335</v>
      </c>
      <c r="CL65" t="s">
        <v>335</v>
      </c>
      <c r="CM65" t="s">
        <v>335</v>
      </c>
      <c r="CN65" t="s">
        <v>335</v>
      </c>
      <c r="CO65" t="s">
        <v>335</v>
      </c>
      <c r="CP65" t="s">
        <v>335</v>
      </c>
      <c r="CQ65" t="s">
        <v>334</v>
      </c>
      <c r="CR65" t="s">
        <v>335</v>
      </c>
      <c r="CS65" t="s">
        <v>335</v>
      </c>
      <c r="CT65" t="s">
        <v>337</v>
      </c>
      <c r="CU65" t="s">
        <v>336</v>
      </c>
      <c r="CW65" t="s">
        <v>337</v>
      </c>
      <c r="CX65" t="s">
        <v>336</v>
      </c>
      <c r="CZ65" t="s">
        <v>330</v>
      </c>
      <c r="DA65" t="s">
        <v>383</v>
      </c>
      <c r="DB65">
        <v>5</v>
      </c>
      <c r="DC65" t="s">
        <v>330</v>
      </c>
      <c r="DD65" t="s">
        <v>416</v>
      </c>
      <c r="DE65">
        <v>100</v>
      </c>
      <c r="DF65" t="s">
        <v>330</v>
      </c>
      <c r="DG65" t="s">
        <v>384</v>
      </c>
      <c r="DH65">
        <v>100</v>
      </c>
      <c r="DI65" t="s">
        <v>330</v>
      </c>
      <c r="DJ65" t="s">
        <v>378</v>
      </c>
      <c r="DK65">
        <v>10</v>
      </c>
      <c r="DL65" t="s">
        <v>335</v>
      </c>
      <c r="DM65" t="s">
        <v>334</v>
      </c>
      <c r="DN65" t="s">
        <v>334</v>
      </c>
      <c r="DO65" t="s">
        <v>335</v>
      </c>
      <c r="DP65" t="s">
        <v>334</v>
      </c>
      <c r="DQ65" t="s">
        <v>335</v>
      </c>
      <c r="DR65" t="s">
        <v>334</v>
      </c>
      <c r="DS65" t="s">
        <v>335</v>
      </c>
      <c r="DT65" t="s">
        <v>334</v>
      </c>
      <c r="DU65" t="s">
        <v>335</v>
      </c>
      <c r="DV65" t="s">
        <v>334</v>
      </c>
      <c r="DW65" t="s">
        <v>335</v>
      </c>
      <c r="DX65" t="s">
        <v>335</v>
      </c>
      <c r="DY65" t="s">
        <v>334</v>
      </c>
      <c r="DZ65" t="s">
        <v>334</v>
      </c>
      <c r="EA65" t="s">
        <v>335</v>
      </c>
      <c r="EB65" t="s">
        <v>334</v>
      </c>
      <c r="EC65" t="s">
        <v>335</v>
      </c>
      <c r="ED65" t="s">
        <v>335</v>
      </c>
      <c r="EE65" t="s">
        <v>334</v>
      </c>
      <c r="EF65" t="s">
        <v>334</v>
      </c>
      <c r="EG65" t="s">
        <v>335</v>
      </c>
      <c r="EH65" t="s">
        <v>334</v>
      </c>
      <c r="EI65" t="s">
        <v>335</v>
      </c>
      <c r="EJ65" t="s">
        <v>334</v>
      </c>
      <c r="EK65" t="s">
        <v>335</v>
      </c>
      <c r="EL65" t="s">
        <v>334</v>
      </c>
      <c r="EM65" t="s">
        <v>335</v>
      </c>
      <c r="EN65" t="s">
        <v>334</v>
      </c>
      <c r="EO65" t="s">
        <v>335</v>
      </c>
      <c r="EP65" t="s">
        <v>334</v>
      </c>
      <c r="EQ65" t="s">
        <v>335</v>
      </c>
      <c r="ER65" t="s">
        <v>334</v>
      </c>
      <c r="ES65" t="s">
        <v>335</v>
      </c>
      <c r="ET65" t="s">
        <v>334</v>
      </c>
      <c r="EU65" t="s">
        <v>335</v>
      </c>
      <c r="EV65" t="s">
        <v>335</v>
      </c>
      <c r="EW65" t="s">
        <v>334</v>
      </c>
      <c r="EX65" t="s">
        <v>334</v>
      </c>
      <c r="EY65" t="s">
        <v>335</v>
      </c>
      <c r="EZ65" t="s">
        <v>334</v>
      </c>
      <c r="FA65" t="s">
        <v>335</v>
      </c>
      <c r="FB65" t="s">
        <v>379</v>
      </c>
      <c r="FC65">
        <v>100</v>
      </c>
      <c r="FE65" t="s">
        <v>336</v>
      </c>
      <c r="FF65" t="s">
        <v>336</v>
      </c>
      <c r="FG65" t="s">
        <v>342</v>
      </c>
      <c r="FH65" s="15">
        <v>45257</v>
      </c>
      <c r="FI65" t="s">
        <v>334</v>
      </c>
      <c r="FJ65" t="s">
        <v>335</v>
      </c>
      <c r="FK65" t="s">
        <v>335</v>
      </c>
      <c r="FL65" t="s">
        <v>343</v>
      </c>
      <c r="FM65" t="s">
        <v>344</v>
      </c>
      <c r="FN65">
        <v>94</v>
      </c>
      <c r="FO65">
        <v>110</v>
      </c>
      <c r="FP65">
        <v>70</v>
      </c>
      <c r="FQ65">
        <v>1280</v>
      </c>
      <c r="FS65">
        <v>50</v>
      </c>
      <c r="FT65">
        <v>1.8818924310286428E+16</v>
      </c>
      <c r="FV65">
        <v>119</v>
      </c>
      <c r="FX65">
        <v>124</v>
      </c>
      <c r="FY65">
        <v>139</v>
      </c>
      <c r="FZ65">
        <v>68</v>
      </c>
      <c r="GA65">
        <v>54</v>
      </c>
      <c r="GB65">
        <v>62</v>
      </c>
      <c r="GC65">
        <v>25</v>
      </c>
      <c r="GD65">
        <v>54</v>
      </c>
      <c r="GE65">
        <v>68</v>
      </c>
      <c r="GF65">
        <v>99</v>
      </c>
      <c r="GG65">
        <v>13</v>
      </c>
      <c r="GJ65">
        <v>37</v>
      </c>
      <c r="GK65">
        <v>18</v>
      </c>
      <c r="GL65">
        <v>135</v>
      </c>
      <c r="GM65">
        <v>56</v>
      </c>
      <c r="GN65" t="s">
        <v>335</v>
      </c>
      <c r="GO65" t="s">
        <v>335</v>
      </c>
      <c r="GP65" t="s">
        <v>334</v>
      </c>
      <c r="GQ65" t="s">
        <v>335</v>
      </c>
      <c r="GR65" t="s">
        <v>335</v>
      </c>
      <c r="GS65" t="s">
        <v>335</v>
      </c>
      <c r="GT65" t="s">
        <v>335</v>
      </c>
      <c r="GU65" t="s">
        <v>335</v>
      </c>
      <c r="GV65" t="s">
        <v>335</v>
      </c>
      <c r="GW65" t="s">
        <v>335</v>
      </c>
      <c r="GX65" t="s">
        <v>335</v>
      </c>
      <c r="GY65" t="s">
        <v>335</v>
      </c>
      <c r="GZ65" t="s">
        <v>335</v>
      </c>
      <c r="HA65" t="s">
        <v>335</v>
      </c>
      <c r="HB65" t="s">
        <v>335</v>
      </c>
      <c r="HC65" t="s">
        <v>335</v>
      </c>
      <c r="HD65" t="s">
        <v>335</v>
      </c>
      <c r="HE65" t="s">
        <v>335</v>
      </c>
      <c r="HF65" t="s">
        <v>335</v>
      </c>
      <c r="HG65" t="s">
        <v>335</v>
      </c>
      <c r="HH65" t="s">
        <v>335</v>
      </c>
      <c r="HI65" t="s">
        <v>335</v>
      </c>
      <c r="HJ65" t="s">
        <v>335</v>
      </c>
      <c r="HK65" t="s">
        <v>336</v>
      </c>
      <c r="HL65" t="s">
        <v>335</v>
      </c>
      <c r="HM65" t="s">
        <v>335</v>
      </c>
      <c r="HN65" t="s">
        <v>334</v>
      </c>
      <c r="HO65" t="s">
        <v>335</v>
      </c>
      <c r="HP65" t="s">
        <v>335</v>
      </c>
      <c r="HQ65" t="s">
        <v>335</v>
      </c>
      <c r="HR65" t="s">
        <v>334</v>
      </c>
      <c r="HS65" t="s">
        <v>335</v>
      </c>
      <c r="HT65" t="s">
        <v>335</v>
      </c>
      <c r="HU65" t="s">
        <v>335</v>
      </c>
      <c r="HV65" t="s">
        <v>335</v>
      </c>
      <c r="HW65" t="s">
        <v>335</v>
      </c>
      <c r="HX65" t="s">
        <v>335</v>
      </c>
      <c r="HY65" t="s">
        <v>337</v>
      </c>
      <c r="HZ65" t="s">
        <v>337</v>
      </c>
      <c r="IA65">
        <v>35</v>
      </c>
      <c r="IB65">
        <v>66</v>
      </c>
      <c r="IC65">
        <v>10</v>
      </c>
      <c r="ID65" t="s">
        <v>359</v>
      </c>
      <c r="IE65">
        <v>33</v>
      </c>
      <c r="IF65" t="s">
        <v>346</v>
      </c>
      <c r="IQ65" t="s">
        <v>336</v>
      </c>
      <c r="IR65" t="s">
        <v>336</v>
      </c>
      <c r="IS65" t="s">
        <v>336</v>
      </c>
      <c r="IT65" t="s">
        <v>336</v>
      </c>
      <c r="IU65" t="s">
        <v>336</v>
      </c>
      <c r="IV65" t="s">
        <v>336</v>
      </c>
      <c r="IW65" t="s">
        <v>336</v>
      </c>
      <c r="IX65" t="s">
        <v>336</v>
      </c>
      <c r="IY65" t="s">
        <v>336</v>
      </c>
      <c r="JB65" t="s">
        <v>336</v>
      </c>
      <c r="JC65" t="s">
        <v>336</v>
      </c>
      <c r="JD65" t="s">
        <v>336</v>
      </c>
      <c r="JE65" t="s">
        <v>336</v>
      </c>
      <c r="JF65" t="s">
        <v>336</v>
      </c>
      <c r="JG65" t="s">
        <v>336</v>
      </c>
      <c r="JH65" t="s">
        <v>336</v>
      </c>
      <c r="JI65" t="s">
        <v>336</v>
      </c>
      <c r="JJ65" t="s">
        <v>336</v>
      </c>
      <c r="JK65" t="s">
        <v>336</v>
      </c>
      <c r="JL65" t="s">
        <v>336</v>
      </c>
      <c r="JM65" t="s">
        <v>336</v>
      </c>
      <c r="JO65">
        <v>175</v>
      </c>
      <c r="JP65">
        <v>39</v>
      </c>
      <c r="JQ65">
        <v>78</v>
      </c>
      <c r="JR65">
        <v>0</v>
      </c>
      <c r="JS65">
        <v>70</v>
      </c>
      <c r="JT65" t="s">
        <v>337</v>
      </c>
      <c r="JX65" t="s">
        <v>336</v>
      </c>
      <c r="JY65" t="s">
        <v>336</v>
      </c>
      <c r="JZ65" t="s">
        <v>336</v>
      </c>
      <c r="KA65" t="s">
        <v>336</v>
      </c>
      <c r="KB65" t="s">
        <v>336</v>
      </c>
      <c r="KC65" t="s">
        <v>336</v>
      </c>
      <c r="KD65" t="s">
        <v>336</v>
      </c>
      <c r="KE65" t="s">
        <v>336</v>
      </c>
      <c r="KF65" t="s">
        <v>336</v>
      </c>
      <c r="KG65" t="s">
        <v>336</v>
      </c>
      <c r="KH65" t="s">
        <v>336</v>
      </c>
      <c r="KI65" t="s">
        <v>336</v>
      </c>
      <c r="KJ65" t="s">
        <v>336</v>
      </c>
      <c r="KK65" t="s">
        <v>336</v>
      </c>
      <c r="KS65" t="s">
        <v>337</v>
      </c>
      <c r="KT65" t="s">
        <v>337</v>
      </c>
      <c r="KU65" t="s">
        <v>337</v>
      </c>
      <c r="KV65" t="s">
        <v>337</v>
      </c>
      <c r="KW65" t="s">
        <v>337</v>
      </c>
      <c r="KX65" t="s">
        <v>337</v>
      </c>
      <c r="KY65" t="s">
        <v>335</v>
      </c>
      <c r="KZ65" t="s">
        <v>334</v>
      </c>
      <c r="LA65" t="s">
        <v>334</v>
      </c>
      <c r="LB65" t="s">
        <v>335</v>
      </c>
      <c r="LC65" t="s">
        <v>334</v>
      </c>
      <c r="LD65" t="s">
        <v>335</v>
      </c>
      <c r="LE65" t="s">
        <v>334</v>
      </c>
      <c r="LF65" t="s">
        <v>335</v>
      </c>
      <c r="LG65" t="s">
        <v>335</v>
      </c>
      <c r="LH65" t="s">
        <v>334</v>
      </c>
      <c r="LI65" t="s">
        <v>334</v>
      </c>
      <c r="LJ65" t="s">
        <v>335</v>
      </c>
      <c r="LK65" t="s">
        <v>345</v>
      </c>
      <c r="LL65" t="s">
        <v>336</v>
      </c>
      <c r="LN65" t="s">
        <v>342</v>
      </c>
    </row>
    <row r="66" spans="1:326" x14ac:dyDescent="0.3">
      <c r="A66">
        <v>65</v>
      </c>
      <c r="B66" t="s">
        <v>326</v>
      </c>
      <c r="C66" t="s">
        <v>376</v>
      </c>
      <c r="D66" s="1">
        <v>27818</v>
      </c>
      <c r="E66" t="s">
        <v>360</v>
      </c>
      <c r="F66">
        <v>150</v>
      </c>
      <c r="G66">
        <v>63</v>
      </c>
      <c r="H66">
        <v>28000000</v>
      </c>
      <c r="I66" s="1">
        <v>45254</v>
      </c>
      <c r="J66" s="1">
        <v>45260</v>
      </c>
      <c r="K66">
        <v>6</v>
      </c>
      <c r="L66" t="s">
        <v>329</v>
      </c>
      <c r="M66" t="s">
        <v>337</v>
      </c>
      <c r="N66" t="s">
        <v>361</v>
      </c>
      <c r="O66" t="s">
        <v>387</v>
      </c>
      <c r="P66" t="s">
        <v>363</v>
      </c>
      <c r="Q66" t="s">
        <v>334</v>
      </c>
      <c r="R66" t="s">
        <v>335</v>
      </c>
      <c r="S66" t="s">
        <v>335</v>
      </c>
      <c r="T66" t="s">
        <v>335</v>
      </c>
      <c r="U66" t="s">
        <v>335</v>
      </c>
      <c r="V66" t="s">
        <v>335</v>
      </c>
      <c r="W66" t="s">
        <v>335</v>
      </c>
      <c r="X66" t="s">
        <v>335</v>
      </c>
      <c r="Y66" t="s">
        <v>335</v>
      </c>
      <c r="Z66" t="s">
        <v>335</v>
      </c>
      <c r="AA66" t="s">
        <v>335</v>
      </c>
      <c r="AB66" t="s">
        <v>335</v>
      </c>
      <c r="AC66" t="s">
        <v>335</v>
      </c>
      <c r="AD66" t="s">
        <v>335</v>
      </c>
      <c r="AE66" t="s">
        <v>335</v>
      </c>
      <c r="AF66" t="s">
        <v>335</v>
      </c>
      <c r="AG66" t="s">
        <v>335</v>
      </c>
      <c r="AH66" t="s">
        <v>336</v>
      </c>
      <c r="AI66" t="s">
        <v>334</v>
      </c>
      <c r="AJ66" t="s">
        <v>335</v>
      </c>
      <c r="AK66" t="s">
        <v>335</v>
      </c>
      <c r="AL66" t="s">
        <v>335</v>
      </c>
      <c r="AM66" t="s">
        <v>335</v>
      </c>
      <c r="AN66" t="s">
        <v>335</v>
      </c>
      <c r="AO66" t="s">
        <v>334</v>
      </c>
      <c r="AP66" t="s">
        <v>335</v>
      </c>
      <c r="AQ66" t="s">
        <v>335</v>
      </c>
      <c r="AR66" t="s">
        <v>335</v>
      </c>
      <c r="AS66" t="s">
        <v>335</v>
      </c>
      <c r="AT66" t="s">
        <v>335</v>
      </c>
      <c r="AU66" t="s">
        <v>335</v>
      </c>
      <c r="AV66" t="s">
        <v>335</v>
      </c>
      <c r="AW66">
        <v>30</v>
      </c>
      <c r="AX66">
        <v>30</v>
      </c>
      <c r="AY66">
        <v>1200</v>
      </c>
      <c r="AZ66">
        <v>280</v>
      </c>
      <c r="BC66" t="s">
        <v>334</v>
      </c>
      <c r="BD66" t="s">
        <v>335</v>
      </c>
      <c r="BE66" t="s">
        <v>335</v>
      </c>
      <c r="BF66" t="s">
        <v>335</v>
      </c>
      <c r="BG66" t="s">
        <v>335</v>
      </c>
      <c r="BH66" t="s">
        <v>335</v>
      </c>
      <c r="BI66" t="s">
        <v>335</v>
      </c>
      <c r="BJ66" t="s">
        <v>335</v>
      </c>
      <c r="BK66" t="s">
        <v>335</v>
      </c>
      <c r="BL66" t="s">
        <v>334</v>
      </c>
      <c r="BM66" t="s">
        <v>335</v>
      </c>
      <c r="BN66" t="s">
        <v>335</v>
      </c>
      <c r="BO66" t="s">
        <v>335</v>
      </c>
      <c r="BP66" t="s">
        <v>335</v>
      </c>
      <c r="BQ66" t="s">
        <v>335</v>
      </c>
      <c r="BR66" t="s">
        <v>335</v>
      </c>
      <c r="BS66" t="s">
        <v>335</v>
      </c>
      <c r="BT66" t="s">
        <v>335</v>
      </c>
      <c r="BU66" t="s">
        <v>334</v>
      </c>
      <c r="BV66" t="s">
        <v>334</v>
      </c>
      <c r="BW66" t="s">
        <v>335</v>
      </c>
      <c r="BX66" t="s">
        <v>334</v>
      </c>
      <c r="BY66" t="s">
        <v>335</v>
      </c>
      <c r="BZ66" t="s">
        <v>335</v>
      </c>
      <c r="CA66" t="s">
        <v>335</v>
      </c>
      <c r="CB66" t="s">
        <v>334</v>
      </c>
      <c r="CC66" t="s">
        <v>335</v>
      </c>
      <c r="CD66" t="s">
        <v>334</v>
      </c>
      <c r="CE66" t="s">
        <v>334</v>
      </c>
      <c r="CF66" t="s">
        <v>335</v>
      </c>
      <c r="CG66" t="s">
        <v>335</v>
      </c>
      <c r="CH66" t="s">
        <v>335</v>
      </c>
      <c r="CI66" t="s">
        <v>335</v>
      </c>
      <c r="CJ66" t="s">
        <v>335</v>
      </c>
      <c r="CK66" t="s">
        <v>335</v>
      </c>
      <c r="CL66" t="s">
        <v>335</v>
      </c>
      <c r="CM66" t="s">
        <v>335</v>
      </c>
      <c r="CN66" t="s">
        <v>335</v>
      </c>
      <c r="CO66" t="s">
        <v>335</v>
      </c>
      <c r="CP66" t="s">
        <v>335</v>
      </c>
      <c r="CQ66" t="s">
        <v>335</v>
      </c>
      <c r="CR66" t="s">
        <v>335</v>
      </c>
      <c r="CS66" t="s">
        <v>335</v>
      </c>
      <c r="CT66" t="s">
        <v>337</v>
      </c>
      <c r="CU66" t="s">
        <v>336</v>
      </c>
      <c r="CW66" t="s">
        <v>337</v>
      </c>
      <c r="CX66" t="s">
        <v>336</v>
      </c>
      <c r="CZ66" t="s">
        <v>330</v>
      </c>
      <c r="DA66" t="s">
        <v>383</v>
      </c>
      <c r="DB66">
        <v>25</v>
      </c>
      <c r="DC66" t="s">
        <v>330</v>
      </c>
      <c r="DD66" t="s">
        <v>416</v>
      </c>
      <c r="DE66">
        <v>100</v>
      </c>
      <c r="DF66" t="s">
        <v>330</v>
      </c>
      <c r="DG66" t="s">
        <v>384</v>
      </c>
      <c r="DH66">
        <v>50</v>
      </c>
      <c r="DI66" t="s">
        <v>330</v>
      </c>
      <c r="DJ66" t="s">
        <v>378</v>
      </c>
      <c r="DK66">
        <v>10</v>
      </c>
      <c r="DL66" t="s">
        <v>335</v>
      </c>
      <c r="DM66" t="s">
        <v>334</v>
      </c>
      <c r="DN66" t="s">
        <v>334</v>
      </c>
      <c r="DO66" t="s">
        <v>335</v>
      </c>
      <c r="DP66" t="s">
        <v>334</v>
      </c>
      <c r="DQ66" t="s">
        <v>335</v>
      </c>
      <c r="DR66" t="s">
        <v>334</v>
      </c>
      <c r="DS66" t="s">
        <v>335</v>
      </c>
      <c r="DT66" t="s">
        <v>334</v>
      </c>
      <c r="DU66" t="s">
        <v>335</v>
      </c>
      <c r="DV66" t="s">
        <v>334</v>
      </c>
      <c r="DW66" t="s">
        <v>335</v>
      </c>
      <c r="DX66" t="s">
        <v>335</v>
      </c>
      <c r="DY66" t="s">
        <v>334</v>
      </c>
      <c r="DZ66" t="s">
        <v>335</v>
      </c>
      <c r="EA66" t="s">
        <v>334</v>
      </c>
      <c r="EB66" t="s">
        <v>334</v>
      </c>
      <c r="EC66" t="s">
        <v>335</v>
      </c>
      <c r="ED66" t="s">
        <v>334</v>
      </c>
      <c r="EE66" t="s">
        <v>335</v>
      </c>
      <c r="EF66" t="s">
        <v>334</v>
      </c>
      <c r="EG66" t="s">
        <v>335</v>
      </c>
      <c r="EH66" t="s">
        <v>334</v>
      </c>
      <c r="EI66" t="s">
        <v>335</v>
      </c>
      <c r="EJ66" t="s">
        <v>334</v>
      </c>
      <c r="EK66" t="s">
        <v>335</v>
      </c>
      <c r="EL66" t="s">
        <v>334</v>
      </c>
      <c r="EM66" t="s">
        <v>335</v>
      </c>
      <c r="EN66" t="s">
        <v>334</v>
      </c>
      <c r="EO66" t="s">
        <v>335</v>
      </c>
      <c r="EP66" t="s">
        <v>334</v>
      </c>
      <c r="EQ66" t="s">
        <v>335</v>
      </c>
      <c r="ER66" t="s">
        <v>334</v>
      </c>
      <c r="ES66" t="s">
        <v>335</v>
      </c>
      <c r="ET66" t="s">
        <v>334</v>
      </c>
      <c r="EU66" t="s">
        <v>335</v>
      </c>
      <c r="EV66" t="s">
        <v>334</v>
      </c>
      <c r="EW66" t="s">
        <v>335</v>
      </c>
      <c r="EX66" t="s">
        <v>334</v>
      </c>
      <c r="EY66" t="s">
        <v>335</v>
      </c>
      <c r="EZ66" t="s">
        <v>334</v>
      </c>
      <c r="FA66" t="s">
        <v>335</v>
      </c>
      <c r="FB66" t="s">
        <v>379</v>
      </c>
      <c r="FC66">
        <v>25</v>
      </c>
      <c r="FE66" t="s">
        <v>336</v>
      </c>
      <c r="FF66" t="s">
        <v>336</v>
      </c>
      <c r="FG66" t="s">
        <v>342</v>
      </c>
      <c r="FH66" s="15">
        <v>45260</v>
      </c>
      <c r="FI66" t="s">
        <v>334</v>
      </c>
      <c r="FJ66" t="s">
        <v>334</v>
      </c>
      <c r="FK66" t="s">
        <v>335</v>
      </c>
      <c r="FL66" t="s">
        <v>343</v>
      </c>
      <c r="FM66" t="s">
        <v>344</v>
      </c>
      <c r="FN66">
        <v>90</v>
      </c>
      <c r="FO66">
        <v>90</v>
      </c>
      <c r="FP66">
        <v>64</v>
      </c>
      <c r="FQ66">
        <v>23</v>
      </c>
      <c r="FS66">
        <v>63</v>
      </c>
      <c r="FT66">
        <v>28000000</v>
      </c>
      <c r="FU66">
        <v>97</v>
      </c>
      <c r="FV66">
        <v>144</v>
      </c>
      <c r="FX66">
        <v>61</v>
      </c>
      <c r="FY66">
        <v>202</v>
      </c>
      <c r="FZ66">
        <v>35</v>
      </c>
      <c r="GA66">
        <v>154</v>
      </c>
      <c r="GB66">
        <v>67</v>
      </c>
      <c r="GD66">
        <v>65</v>
      </c>
      <c r="GE66">
        <v>82</v>
      </c>
      <c r="GF66">
        <v>26</v>
      </c>
      <c r="GG66">
        <v>17</v>
      </c>
      <c r="GJ66">
        <v>14</v>
      </c>
      <c r="GK66">
        <v>13</v>
      </c>
      <c r="GL66">
        <v>137</v>
      </c>
      <c r="GM66">
        <v>44</v>
      </c>
      <c r="GN66" t="s">
        <v>334</v>
      </c>
      <c r="GO66" t="s">
        <v>335</v>
      </c>
      <c r="GP66" t="s">
        <v>335</v>
      </c>
      <c r="GQ66" t="s">
        <v>335</v>
      </c>
      <c r="GR66" t="s">
        <v>335</v>
      </c>
      <c r="GS66" t="s">
        <v>335</v>
      </c>
      <c r="GT66" t="s">
        <v>335</v>
      </c>
      <c r="GU66" t="s">
        <v>335</v>
      </c>
      <c r="GV66" t="s">
        <v>335</v>
      </c>
      <c r="GW66" t="s">
        <v>335</v>
      </c>
      <c r="GX66" t="s">
        <v>335</v>
      </c>
      <c r="GY66" t="s">
        <v>335</v>
      </c>
      <c r="GZ66" t="s">
        <v>335</v>
      </c>
      <c r="HA66" t="s">
        <v>335</v>
      </c>
      <c r="HB66" t="s">
        <v>335</v>
      </c>
      <c r="HC66" t="s">
        <v>335</v>
      </c>
      <c r="HD66" t="s">
        <v>335</v>
      </c>
      <c r="HE66" t="s">
        <v>335</v>
      </c>
      <c r="HF66" t="s">
        <v>335</v>
      </c>
      <c r="HG66" t="s">
        <v>335</v>
      </c>
      <c r="HH66" t="s">
        <v>335</v>
      </c>
      <c r="HI66" t="s">
        <v>335</v>
      </c>
      <c r="HJ66" t="s">
        <v>335</v>
      </c>
      <c r="HK66" t="s">
        <v>336</v>
      </c>
      <c r="HL66" t="s">
        <v>335</v>
      </c>
      <c r="HM66" t="s">
        <v>335</v>
      </c>
      <c r="HN66" t="s">
        <v>334</v>
      </c>
      <c r="HO66" t="s">
        <v>334</v>
      </c>
      <c r="HP66" t="s">
        <v>335</v>
      </c>
      <c r="HQ66" t="s">
        <v>335</v>
      </c>
      <c r="HR66" t="s">
        <v>335</v>
      </c>
      <c r="HS66" t="s">
        <v>335</v>
      </c>
      <c r="HT66" t="s">
        <v>334</v>
      </c>
      <c r="HU66" t="s">
        <v>335</v>
      </c>
      <c r="HV66" t="s">
        <v>335</v>
      </c>
      <c r="HW66" t="s">
        <v>335</v>
      </c>
      <c r="HX66" t="s">
        <v>335</v>
      </c>
      <c r="HY66" t="s">
        <v>337</v>
      </c>
      <c r="HZ66" t="s">
        <v>337</v>
      </c>
      <c r="IA66">
        <v>33</v>
      </c>
      <c r="IB66">
        <v>73</v>
      </c>
      <c r="IC66">
        <v>8</v>
      </c>
      <c r="ID66" t="s">
        <v>345</v>
      </c>
      <c r="IE66">
        <v>25</v>
      </c>
      <c r="IF66" t="s">
        <v>346</v>
      </c>
      <c r="IQ66" t="s">
        <v>336</v>
      </c>
      <c r="IR66" t="s">
        <v>336</v>
      </c>
      <c r="IS66" t="s">
        <v>336</v>
      </c>
      <c r="IT66" t="s">
        <v>336</v>
      </c>
      <c r="IU66" t="s">
        <v>336</v>
      </c>
      <c r="IV66" t="s">
        <v>336</v>
      </c>
      <c r="IW66" t="s">
        <v>336</v>
      </c>
      <c r="IX66" t="s">
        <v>336</v>
      </c>
      <c r="IY66" t="s">
        <v>336</v>
      </c>
      <c r="JB66" t="s">
        <v>336</v>
      </c>
      <c r="JC66" t="s">
        <v>336</v>
      </c>
      <c r="JD66" t="s">
        <v>336</v>
      </c>
      <c r="JE66" t="s">
        <v>336</v>
      </c>
      <c r="JF66" t="s">
        <v>336</v>
      </c>
      <c r="JG66" t="s">
        <v>336</v>
      </c>
      <c r="JH66" t="s">
        <v>336</v>
      </c>
      <c r="JI66" t="s">
        <v>336</v>
      </c>
      <c r="JJ66" t="s">
        <v>336</v>
      </c>
      <c r="JK66" t="s">
        <v>336</v>
      </c>
      <c r="JL66" t="s">
        <v>336</v>
      </c>
      <c r="JM66" t="s">
        <v>336</v>
      </c>
      <c r="JO66">
        <v>395</v>
      </c>
      <c r="JP66">
        <v>70</v>
      </c>
      <c r="JQ66">
        <v>100</v>
      </c>
      <c r="JR66">
        <v>0</v>
      </c>
      <c r="JS66">
        <v>93</v>
      </c>
      <c r="JT66" t="s">
        <v>337</v>
      </c>
      <c r="JX66" t="s">
        <v>336</v>
      </c>
      <c r="JY66" t="s">
        <v>336</v>
      </c>
      <c r="JZ66" t="s">
        <v>336</v>
      </c>
      <c r="KA66" t="s">
        <v>336</v>
      </c>
      <c r="KB66" t="s">
        <v>336</v>
      </c>
      <c r="KC66" t="s">
        <v>336</v>
      </c>
      <c r="KD66" t="s">
        <v>336</v>
      </c>
      <c r="KE66" t="s">
        <v>336</v>
      </c>
      <c r="KF66" t="s">
        <v>336</v>
      </c>
      <c r="KG66" t="s">
        <v>336</v>
      </c>
      <c r="KH66" t="s">
        <v>336</v>
      </c>
      <c r="KI66" t="s">
        <v>336</v>
      </c>
      <c r="KJ66" t="s">
        <v>336</v>
      </c>
      <c r="KK66" t="s">
        <v>336</v>
      </c>
      <c r="KS66" t="s">
        <v>337</v>
      </c>
      <c r="KT66" t="s">
        <v>337</v>
      </c>
      <c r="KU66" t="s">
        <v>337</v>
      </c>
      <c r="KV66" t="s">
        <v>337</v>
      </c>
      <c r="KW66" t="s">
        <v>337</v>
      </c>
      <c r="KX66" t="s">
        <v>337</v>
      </c>
      <c r="KY66" t="s">
        <v>335</v>
      </c>
      <c r="KZ66" t="s">
        <v>334</v>
      </c>
      <c r="LA66" t="s">
        <v>334</v>
      </c>
      <c r="LB66" t="s">
        <v>335</v>
      </c>
      <c r="LC66" t="s">
        <v>334</v>
      </c>
      <c r="LD66" t="s">
        <v>335</v>
      </c>
      <c r="LE66" t="s">
        <v>334</v>
      </c>
      <c r="LF66" t="s">
        <v>335</v>
      </c>
      <c r="LG66" t="s">
        <v>334</v>
      </c>
      <c r="LH66" t="s">
        <v>335</v>
      </c>
      <c r="LI66" t="s">
        <v>334</v>
      </c>
      <c r="LJ66" t="s">
        <v>335</v>
      </c>
      <c r="LK66" t="s">
        <v>345</v>
      </c>
      <c r="LL66" t="s">
        <v>336</v>
      </c>
      <c r="LN66" t="s">
        <v>342</v>
      </c>
    </row>
    <row r="67" spans="1:326" x14ac:dyDescent="0.3">
      <c r="A67">
        <v>66</v>
      </c>
      <c r="B67" t="s">
        <v>326</v>
      </c>
      <c r="C67" t="s">
        <v>376</v>
      </c>
      <c r="D67" s="1">
        <v>14369</v>
      </c>
      <c r="E67" t="s">
        <v>328</v>
      </c>
      <c r="F67">
        <v>174</v>
      </c>
      <c r="G67">
        <v>52</v>
      </c>
      <c r="H67">
        <v>1717532038578412</v>
      </c>
      <c r="I67" s="1">
        <v>45252</v>
      </c>
      <c r="J67" s="1">
        <v>45261</v>
      </c>
      <c r="K67">
        <v>9</v>
      </c>
      <c r="L67" t="s">
        <v>329</v>
      </c>
      <c r="M67" t="s">
        <v>337</v>
      </c>
      <c r="N67" t="s">
        <v>361</v>
      </c>
      <c r="O67" t="s">
        <v>382</v>
      </c>
      <c r="P67" t="s">
        <v>363</v>
      </c>
      <c r="Q67" t="s">
        <v>335</v>
      </c>
      <c r="R67" t="s">
        <v>335</v>
      </c>
      <c r="S67" t="s">
        <v>335</v>
      </c>
      <c r="T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335</v>
      </c>
      <c r="AC67" t="s">
        <v>335</v>
      </c>
      <c r="AD67" t="s">
        <v>335</v>
      </c>
      <c r="AE67" t="s">
        <v>335</v>
      </c>
      <c r="AF67" t="s">
        <v>335</v>
      </c>
      <c r="AG67" t="s">
        <v>335</v>
      </c>
      <c r="AH67" t="s">
        <v>336</v>
      </c>
      <c r="AI67" t="s">
        <v>334</v>
      </c>
      <c r="AJ67" t="s">
        <v>335</v>
      </c>
      <c r="AK67" t="s">
        <v>335</v>
      </c>
      <c r="AL67" t="s">
        <v>335</v>
      </c>
      <c r="AM67" t="s">
        <v>335</v>
      </c>
      <c r="AN67" t="s">
        <v>335</v>
      </c>
      <c r="AO67" t="s">
        <v>335</v>
      </c>
      <c r="AP67" t="s">
        <v>335</v>
      </c>
      <c r="AQ67" t="s">
        <v>335</v>
      </c>
      <c r="AR67" t="s">
        <v>335</v>
      </c>
      <c r="AS67" t="s">
        <v>335</v>
      </c>
      <c r="AT67" t="s">
        <v>335</v>
      </c>
      <c r="AU67" t="s">
        <v>335</v>
      </c>
      <c r="AV67" t="s">
        <v>335</v>
      </c>
      <c r="AW67">
        <v>35</v>
      </c>
      <c r="AX67">
        <v>35</v>
      </c>
      <c r="AY67">
        <v>1200</v>
      </c>
      <c r="BC67" t="s">
        <v>334</v>
      </c>
      <c r="BD67" t="s">
        <v>335</v>
      </c>
      <c r="BE67" t="s">
        <v>335</v>
      </c>
      <c r="BF67" t="s">
        <v>335</v>
      </c>
      <c r="BG67" t="s">
        <v>335</v>
      </c>
      <c r="BH67" t="s">
        <v>335</v>
      </c>
      <c r="BI67" t="s">
        <v>335</v>
      </c>
      <c r="BJ67" t="s">
        <v>335</v>
      </c>
      <c r="BK67" t="s">
        <v>335</v>
      </c>
      <c r="BL67" t="s">
        <v>335</v>
      </c>
      <c r="BM67" t="s">
        <v>335</v>
      </c>
      <c r="BN67" t="s">
        <v>335</v>
      </c>
      <c r="BO67" t="s">
        <v>335</v>
      </c>
      <c r="BP67" t="s">
        <v>335</v>
      </c>
      <c r="BQ67" t="s">
        <v>335</v>
      </c>
      <c r="BR67" t="s">
        <v>335</v>
      </c>
      <c r="BS67" t="s">
        <v>335</v>
      </c>
      <c r="BT67" t="s">
        <v>334</v>
      </c>
      <c r="BU67" t="s">
        <v>334</v>
      </c>
      <c r="BV67" t="s">
        <v>334</v>
      </c>
      <c r="BW67" t="s">
        <v>335</v>
      </c>
      <c r="BX67" t="s">
        <v>334</v>
      </c>
      <c r="BY67" t="s">
        <v>335</v>
      </c>
      <c r="BZ67" t="s">
        <v>335</v>
      </c>
      <c r="CA67" t="s">
        <v>335</v>
      </c>
      <c r="CB67" t="s">
        <v>334</v>
      </c>
      <c r="CC67" t="s">
        <v>335</v>
      </c>
      <c r="CD67" t="s">
        <v>335</v>
      </c>
      <c r="CE67" t="s">
        <v>335</v>
      </c>
      <c r="CF67" t="s">
        <v>335</v>
      </c>
      <c r="CG67" t="s">
        <v>335</v>
      </c>
      <c r="CH67" t="s">
        <v>335</v>
      </c>
      <c r="CI67" t="s">
        <v>335</v>
      </c>
      <c r="CJ67" t="s">
        <v>335</v>
      </c>
      <c r="CK67" t="s">
        <v>335</v>
      </c>
      <c r="CL67" t="s">
        <v>335</v>
      </c>
      <c r="CM67" t="s">
        <v>335</v>
      </c>
      <c r="CN67" t="s">
        <v>335</v>
      </c>
      <c r="CO67" t="s">
        <v>335</v>
      </c>
      <c r="CP67" t="s">
        <v>335</v>
      </c>
      <c r="CQ67" t="s">
        <v>335</v>
      </c>
      <c r="CR67" t="s">
        <v>334</v>
      </c>
      <c r="CS67" t="s">
        <v>335</v>
      </c>
      <c r="CT67" t="s">
        <v>337</v>
      </c>
      <c r="CU67" t="s">
        <v>336</v>
      </c>
      <c r="CW67" t="s">
        <v>337</v>
      </c>
      <c r="CX67" t="s">
        <v>336</v>
      </c>
      <c r="CZ67" t="s">
        <v>330</v>
      </c>
      <c r="DA67" t="s">
        <v>383</v>
      </c>
      <c r="DB67">
        <v>25</v>
      </c>
      <c r="DC67" t="s">
        <v>330</v>
      </c>
      <c r="DD67" t="s">
        <v>457</v>
      </c>
      <c r="DE67">
        <v>100</v>
      </c>
      <c r="DF67" t="s">
        <v>330</v>
      </c>
      <c r="DG67" t="s">
        <v>384</v>
      </c>
      <c r="DH67">
        <v>25</v>
      </c>
      <c r="DI67" t="s">
        <v>330</v>
      </c>
      <c r="DJ67" t="s">
        <v>378</v>
      </c>
      <c r="DK67">
        <v>10</v>
      </c>
      <c r="DL67" t="s">
        <v>335</v>
      </c>
      <c r="DM67" t="s">
        <v>334</v>
      </c>
      <c r="DN67" t="s">
        <v>334</v>
      </c>
      <c r="DO67" t="s">
        <v>335</v>
      </c>
      <c r="DP67" t="s">
        <v>334</v>
      </c>
      <c r="DQ67" t="s">
        <v>335</v>
      </c>
      <c r="DR67" t="s">
        <v>334</v>
      </c>
      <c r="DS67" t="s">
        <v>335</v>
      </c>
      <c r="DT67" t="s">
        <v>334</v>
      </c>
      <c r="DU67" t="s">
        <v>335</v>
      </c>
      <c r="DV67" t="s">
        <v>334</v>
      </c>
      <c r="DW67" t="s">
        <v>335</v>
      </c>
      <c r="DX67" t="s">
        <v>334</v>
      </c>
      <c r="DY67" t="s">
        <v>335</v>
      </c>
      <c r="DZ67" t="s">
        <v>334</v>
      </c>
      <c r="EA67" t="s">
        <v>335</v>
      </c>
      <c r="EB67" t="s">
        <v>334</v>
      </c>
      <c r="EC67" t="s">
        <v>335</v>
      </c>
      <c r="ED67" t="s">
        <v>334</v>
      </c>
      <c r="EE67" t="s">
        <v>335</v>
      </c>
      <c r="EF67" t="s">
        <v>334</v>
      </c>
      <c r="EG67" t="s">
        <v>335</v>
      </c>
      <c r="EH67" t="s">
        <v>335</v>
      </c>
      <c r="EI67" t="s">
        <v>334</v>
      </c>
      <c r="EJ67" t="s">
        <v>334</v>
      </c>
      <c r="EK67" t="s">
        <v>335</v>
      </c>
      <c r="EL67" t="s">
        <v>334</v>
      </c>
      <c r="EM67" t="s">
        <v>335</v>
      </c>
      <c r="EN67" t="s">
        <v>334</v>
      </c>
      <c r="EO67" t="s">
        <v>335</v>
      </c>
      <c r="EP67" t="s">
        <v>334</v>
      </c>
      <c r="EQ67" t="s">
        <v>335</v>
      </c>
      <c r="ER67" t="s">
        <v>334</v>
      </c>
      <c r="ES67" t="s">
        <v>335</v>
      </c>
      <c r="ET67" t="s">
        <v>334</v>
      </c>
      <c r="EU67" t="s">
        <v>335</v>
      </c>
      <c r="EV67" t="s">
        <v>334</v>
      </c>
      <c r="EW67" t="s">
        <v>335</v>
      </c>
      <c r="EX67" t="s">
        <v>335</v>
      </c>
      <c r="EY67" t="s">
        <v>334</v>
      </c>
      <c r="EZ67" t="s">
        <v>334</v>
      </c>
      <c r="FA67" t="s">
        <v>335</v>
      </c>
      <c r="FB67" t="s">
        <v>341</v>
      </c>
      <c r="FC67">
        <v>50</v>
      </c>
      <c r="FE67" t="s">
        <v>336</v>
      </c>
      <c r="FF67" t="s">
        <v>336</v>
      </c>
      <c r="FG67" t="s">
        <v>342</v>
      </c>
      <c r="FH67" s="15">
        <v>45252</v>
      </c>
      <c r="FI67" t="s">
        <v>334</v>
      </c>
      <c r="FJ67" t="s">
        <v>335</v>
      </c>
      <c r="FK67" t="s">
        <v>335</v>
      </c>
      <c r="FL67" t="s">
        <v>343</v>
      </c>
      <c r="FM67" t="s">
        <v>344</v>
      </c>
      <c r="FN67">
        <v>136</v>
      </c>
      <c r="FO67">
        <v>140</v>
      </c>
      <c r="FP67">
        <v>70</v>
      </c>
      <c r="FQ67">
        <v>829</v>
      </c>
      <c r="FS67">
        <v>53</v>
      </c>
      <c r="FT67">
        <v>1750561500858766</v>
      </c>
      <c r="FU67">
        <v>85</v>
      </c>
      <c r="FV67">
        <v>107</v>
      </c>
      <c r="FY67">
        <v>128</v>
      </c>
      <c r="FZ67">
        <v>33</v>
      </c>
      <c r="GA67">
        <v>85</v>
      </c>
      <c r="GB67">
        <v>78</v>
      </c>
      <c r="GC67">
        <v>43</v>
      </c>
      <c r="GD67">
        <v>55</v>
      </c>
      <c r="GE67">
        <v>36</v>
      </c>
      <c r="GF67">
        <v>334</v>
      </c>
      <c r="GG67">
        <v>16</v>
      </c>
      <c r="GJ67">
        <v>18</v>
      </c>
      <c r="GK67">
        <v>3</v>
      </c>
      <c r="GL67">
        <v>141</v>
      </c>
      <c r="GM67">
        <v>38</v>
      </c>
      <c r="GN67" t="s">
        <v>335</v>
      </c>
      <c r="GO67" t="s">
        <v>335</v>
      </c>
      <c r="GP67" t="s">
        <v>335</v>
      </c>
      <c r="GQ67" t="s">
        <v>335</v>
      </c>
      <c r="GR67" t="s">
        <v>335</v>
      </c>
      <c r="GS67" t="s">
        <v>335</v>
      </c>
      <c r="GT67" t="s">
        <v>335</v>
      </c>
      <c r="GU67" t="s">
        <v>335</v>
      </c>
      <c r="GV67" t="s">
        <v>335</v>
      </c>
      <c r="GW67" t="s">
        <v>335</v>
      </c>
      <c r="GX67" t="s">
        <v>335</v>
      </c>
      <c r="GY67" t="s">
        <v>334</v>
      </c>
      <c r="GZ67" t="s">
        <v>335</v>
      </c>
      <c r="HA67" t="s">
        <v>335</v>
      </c>
      <c r="HB67" t="s">
        <v>335</v>
      </c>
      <c r="HC67" t="s">
        <v>335</v>
      </c>
      <c r="HD67" t="s">
        <v>335</v>
      </c>
      <c r="HE67" t="s">
        <v>335</v>
      </c>
      <c r="HF67" t="s">
        <v>335</v>
      </c>
      <c r="HG67" t="s">
        <v>334</v>
      </c>
      <c r="HH67" t="s">
        <v>335</v>
      </c>
      <c r="HI67" t="s">
        <v>335</v>
      </c>
      <c r="HJ67" t="s">
        <v>335</v>
      </c>
      <c r="HK67" t="s">
        <v>336</v>
      </c>
      <c r="HL67" t="s">
        <v>335</v>
      </c>
      <c r="HM67" t="s">
        <v>334</v>
      </c>
      <c r="HN67" t="s">
        <v>334</v>
      </c>
      <c r="HO67" t="s">
        <v>335</v>
      </c>
      <c r="HP67" t="s">
        <v>335</v>
      </c>
      <c r="HQ67" t="s">
        <v>335</v>
      </c>
      <c r="HR67" t="s">
        <v>335</v>
      </c>
      <c r="HS67" t="s">
        <v>335</v>
      </c>
      <c r="HT67" t="s">
        <v>335</v>
      </c>
      <c r="HU67" t="s">
        <v>335</v>
      </c>
      <c r="HV67" t="s">
        <v>335</v>
      </c>
      <c r="HW67" t="s">
        <v>335</v>
      </c>
      <c r="HX67" t="s">
        <v>335</v>
      </c>
      <c r="HY67" t="s">
        <v>337</v>
      </c>
      <c r="HZ67" t="s">
        <v>337</v>
      </c>
      <c r="IA67">
        <v>33</v>
      </c>
      <c r="IB67">
        <v>71</v>
      </c>
      <c r="IC67">
        <v>13</v>
      </c>
      <c r="ID67" t="s">
        <v>345</v>
      </c>
      <c r="IE67">
        <v>33</v>
      </c>
      <c r="IF67" t="s">
        <v>346</v>
      </c>
      <c r="IQ67" t="s">
        <v>336</v>
      </c>
      <c r="IR67" t="s">
        <v>336</v>
      </c>
      <c r="IS67" t="s">
        <v>336</v>
      </c>
      <c r="IT67" t="s">
        <v>336</v>
      </c>
      <c r="IU67" t="s">
        <v>336</v>
      </c>
      <c r="IV67" t="s">
        <v>336</v>
      </c>
      <c r="IW67" t="s">
        <v>336</v>
      </c>
      <c r="IX67" t="s">
        <v>336</v>
      </c>
      <c r="IY67" t="s">
        <v>336</v>
      </c>
      <c r="JB67" t="s">
        <v>336</v>
      </c>
      <c r="JC67" t="s">
        <v>336</v>
      </c>
      <c r="JD67" t="s">
        <v>336</v>
      </c>
      <c r="JE67" t="s">
        <v>336</v>
      </c>
      <c r="JF67" t="s">
        <v>336</v>
      </c>
      <c r="JG67" t="s">
        <v>336</v>
      </c>
      <c r="JH67" t="s">
        <v>336</v>
      </c>
      <c r="JI67" t="s">
        <v>336</v>
      </c>
      <c r="JJ67" t="s">
        <v>336</v>
      </c>
      <c r="JK67" t="s">
        <v>336</v>
      </c>
      <c r="JL67" t="s">
        <v>336</v>
      </c>
      <c r="JM67" t="s">
        <v>336</v>
      </c>
      <c r="JO67">
        <v>265</v>
      </c>
      <c r="JP67">
        <v>54</v>
      </c>
      <c r="JQ67">
        <v>79</v>
      </c>
      <c r="JR67">
        <v>0</v>
      </c>
      <c r="JS67">
        <v>82</v>
      </c>
      <c r="JT67" t="s">
        <v>337</v>
      </c>
      <c r="JX67" t="s">
        <v>336</v>
      </c>
      <c r="JY67" t="s">
        <v>336</v>
      </c>
      <c r="JZ67" t="s">
        <v>336</v>
      </c>
      <c r="KA67" t="s">
        <v>336</v>
      </c>
      <c r="KB67" t="s">
        <v>336</v>
      </c>
      <c r="KC67" t="s">
        <v>336</v>
      </c>
      <c r="KD67" t="s">
        <v>336</v>
      </c>
      <c r="KE67" t="s">
        <v>336</v>
      </c>
      <c r="KF67" t="s">
        <v>336</v>
      </c>
      <c r="KG67" t="s">
        <v>336</v>
      </c>
      <c r="KH67" t="s">
        <v>336</v>
      </c>
      <c r="KI67" t="s">
        <v>336</v>
      </c>
      <c r="KJ67" t="s">
        <v>336</v>
      </c>
      <c r="KK67" t="s">
        <v>336</v>
      </c>
      <c r="KS67" t="s">
        <v>336</v>
      </c>
      <c r="KT67" t="s">
        <v>336</v>
      </c>
      <c r="KU67" t="s">
        <v>336</v>
      </c>
      <c r="KV67" t="s">
        <v>336</v>
      </c>
      <c r="KW67" t="s">
        <v>336</v>
      </c>
      <c r="KX67" t="s">
        <v>336</v>
      </c>
      <c r="KY67" t="s">
        <v>335</v>
      </c>
      <c r="KZ67" t="s">
        <v>334</v>
      </c>
      <c r="LA67" t="s">
        <v>334</v>
      </c>
      <c r="LB67" t="s">
        <v>335</v>
      </c>
      <c r="LC67" t="s">
        <v>334</v>
      </c>
      <c r="LD67" t="s">
        <v>335</v>
      </c>
      <c r="LE67" t="s">
        <v>334</v>
      </c>
      <c r="LF67" t="s">
        <v>335</v>
      </c>
      <c r="LG67" t="s">
        <v>334</v>
      </c>
      <c r="LH67" t="s">
        <v>335</v>
      </c>
      <c r="LI67" t="s">
        <v>335</v>
      </c>
      <c r="LJ67" t="s">
        <v>334</v>
      </c>
      <c r="LK67" t="s">
        <v>345</v>
      </c>
      <c r="LL67" t="s">
        <v>336</v>
      </c>
      <c r="LN67" t="s">
        <v>342</v>
      </c>
    </row>
    <row r="68" spans="1:326" x14ac:dyDescent="0.3">
      <c r="A68">
        <v>67</v>
      </c>
      <c r="B68" t="s">
        <v>326</v>
      </c>
      <c r="C68" t="s">
        <v>376</v>
      </c>
      <c r="D68" s="1">
        <v>17746</v>
      </c>
      <c r="E68" t="s">
        <v>360</v>
      </c>
      <c r="F68">
        <v>155</v>
      </c>
      <c r="G68">
        <v>88</v>
      </c>
      <c r="H68">
        <v>3.6628511966701344E+16</v>
      </c>
      <c r="I68" s="1">
        <v>45230</v>
      </c>
      <c r="J68" s="1">
        <v>45260</v>
      </c>
      <c r="K68">
        <v>30</v>
      </c>
      <c r="L68" t="s">
        <v>380</v>
      </c>
      <c r="M68" t="s">
        <v>337</v>
      </c>
      <c r="N68" t="s">
        <v>331</v>
      </c>
      <c r="O68" t="s">
        <v>387</v>
      </c>
      <c r="P68" t="s">
        <v>363</v>
      </c>
      <c r="Q68" t="s">
        <v>334</v>
      </c>
      <c r="R68" t="s">
        <v>335</v>
      </c>
      <c r="S68" t="s">
        <v>335</v>
      </c>
      <c r="T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335</v>
      </c>
      <c r="AE68" t="s">
        <v>335</v>
      </c>
      <c r="AF68" t="s">
        <v>335</v>
      </c>
      <c r="AG68" t="s">
        <v>335</v>
      </c>
      <c r="AH68" t="s">
        <v>336</v>
      </c>
      <c r="AI68" t="s">
        <v>335</v>
      </c>
      <c r="AJ68" t="s">
        <v>335</v>
      </c>
      <c r="AK68" t="s">
        <v>335</v>
      </c>
      <c r="AL68" t="s">
        <v>335</v>
      </c>
      <c r="AM68" t="s">
        <v>335</v>
      </c>
      <c r="AN68" t="s">
        <v>335</v>
      </c>
      <c r="AO68" t="s">
        <v>335</v>
      </c>
      <c r="AP68" t="s">
        <v>335</v>
      </c>
      <c r="AQ68" t="s">
        <v>335</v>
      </c>
      <c r="AR68" t="s">
        <v>335</v>
      </c>
      <c r="AS68" t="s">
        <v>335</v>
      </c>
      <c r="AT68" t="s">
        <v>335</v>
      </c>
      <c r="AU68" t="s">
        <v>335</v>
      </c>
      <c r="AV68" t="s">
        <v>335</v>
      </c>
      <c r="AX68">
        <v>40</v>
      </c>
      <c r="BC68" t="s">
        <v>334</v>
      </c>
      <c r="BD68" t="s">
        <v>335</v>
      </c>
      <c r="BE68" t="s">
        <v>335</v>
      </c>
      <c r="BF68" t="s">
        <v>335</v>
      </c>
      <c r="BG68" t="s">
        <v>335</v>
      </c>
      <c r="BH68" t="s">
        <v>335</v>
      </c>
      <c r="BI68" t="s">
        <v>335</v>
      </c>
      <c r="BJ68" t="s">
        <v>335</v>
      </c>
      <c r="BK68" t="s">
        <v>335</v>
      </c>
      <c r="BL68" t="s">
        <v>335</v>
      </c>
      <c r="BM68" t="s">
        <v>335</v>
      </c>
      <c r="BN68" t="s">
        <v>335</v>
      </c>
      <c r="BO68" t="s">
        <v>335</v>
      </c>
      <c r="BP68" t="s">
        <v>335</v>
      </c>
      <c r="BQ68" t="s">
        <v>335</v>
      </c>
      <c r="BR68" t="s">
        <v>334</v>
      </c>
      <c r="BS68" t="s">
        <v>335</v>
      </c>
      <c r="BT68" t="s">
        <v>334</v>
      </c>
      <c r="BU68" t="s">
        <v>335</v>
      </c>
      <c r="BV68" t="s">
        <v>335</v>
      </c>
      <c r="BW68" t="s">
        <v>335</v>
      </c>
      <c r="BX68" t="s">
        <v>334</v>
      </c>
      <c r="BY68" t="s">
        <v>335</v>
      </c>
      <c r="BZ68" t="s">
        <v>335</v>
      </c>
      <c r="CA68" t="s">
        <v>335</v>
      </c>
      <c r="CB68" t="s">
        <v>335</v>
      </c>
      <c r="CC68" t="s">
        <v>335</v>
      </c>
      <c r="CD68" t="s">
        <v>335</v>
      </c>
      <c r="CE68" t="s">
        <v>335</v>
      </c>
      <c r="CF68" t="s">
        <v>334</v>
      </c>
      <c r="CG68" t="s">
        <v>335</v>
      </c>
      <c r="CH68" t="s">
        <v>334</v>
      </c>
      <c r="CI68" t="s">
        <v>335</v>
      </c>
      <c r="CJ68" t="s">
        <v>335</v>
      </c>
      <c r="CK68" t="s">
        <v>335</v>
      </c>
      <c r="CL68" t="s">
        <v>335</v>
      </c>
      <c r="CM68" t="s">
        <v>334</v>
      </c>
      <c r="CN68" t="s">
        <v>335</v>
      </c>
      <c r="CO68" t="s">
        <v>335</v>
      </c>
      <c r="CP68" t="s">
        <v>335</v>
      </c>
      <c r="CQ68" t="s">
        <v>334</v>
      </c>
      <c r="CR68" t="s">
        <v>335</v>
      </c>
      <c r="CS68" t="s">
        <v>335</v>
      </c>
      <c r="CT68" t="s">
        <v>330</v>
      </c>
      <c r="CU68" t="s">
        <v>458</v>
      </c>
      <c r="CV68">
        <v>10</v>
      </c>
      <c r="CW68" t="s">
        <v>337</v>
      </c>
      <c r="CX68" t="s">
        <v>336</v>
      </c>
      <c r="CZ68" t="s">
        <v>330</v>
      </c>
      <c r="DA68" t="s">
        <v>383</v>
      </c>
      <c r="DB68">
        <v>25</v>
      </c>
      <c r="DC68" t="s">
        <v>337</v>
      </c>
      <c r="DD68" t="s">
        <v>336</v>
      </c>
      <c r="DF68" t="s">
        <v>330</v>
      </c>
      <c r="DG68" t="s">
        <v>384</v>
      </c>
      <c r="DH68">
        <v>50</v>
      </c>
      <c r="DI68" t="s">
        <v>337</v>
      </c>
      <c r="DJ68" t="s">
        <v>336</v>
      </c>
      <c r="DL68" t="s">
        <v>335</v>
      </c>
      <c r="DM68" t="s">
        <v>334</v>
      </c>
      <c r="DN68" t="s">
        <v>334</v>
      </c>
      <c r="DO68" t="s">
        <v>335</v>
      </c>
      <c r="DP68" t="s">
        <v>334</v>
      </c>
      <c r="DQ68" t="s">
        <v>335</v>
      </c>
      <c r="DR68" t="s">
        <v>334</v>
      </c>
      <c r="DS68" t="s">
        <v>335</v>
      </c>
      <c r="DT68" t="s">
        <v>334</v>
      </c>
      <c r="DU68" t="s">
        <v>335</v>
      </c>
      <c r="DV68" t="s">
        <v>334</v>
      </c>
      <c r="DW68" t="s">
        <v>335</v>
      </c>
      <c r="DX68" t="s">
        <v>334</v>
      </c>
      <c r="DY68" t="s">
        <v>335</v>
      </c>
      <c r="DZ68" t="s">
        <v>334</v>
      </c>
      <c r="EA68" t="s">
        <v>335</v>
      </c>
      <c r="EB68" t="s">
        <v>335</v>
      </c>
      <c r="EC68" t="s">
        <v>334</v>
      </c>
      <c r="ED68" t="s">
        <v>334</v>
      </c>
      <c r="EE68" t="s">
        <v>335</v>
      </c>
      <c r="EF68" t="s">
        <v>335</v>
      </c>
      <c r="EG68" t="s">
        <v>334</v>
      </c>
      <c r="EH68" t="s">
        <v>334</v>
      </c>
      <c r="EI68" t="s">
        <v>335</v>
      </c>
      <c r="EJ68" t="s">
        <v>334</v>
      </c>
      <c r="EK68" t="s">
        <v>335</v>
      </c>
      <c r="EL68" t="s">
        <v>334</v>
      </c>
      <c r="EM68" t="s">
        <v>335</v>
      </c>
      <c r="EN68" t="s">
        <v>335</v>
      </c>
      <c r="EO68" t="s">
        <v>334</v>
      </c>
      <c r="EP68" t="s">
        <v>334</v>
      </c>
      <c r="EQ68" t="s">
        <v>335</v>
      </c>
      <c r="ER68" t="s">
        <v>334</v>
      </c>
      <c r="ES68" t="s">
        <v>335</v>
      </c>
      <c r="ET68" t="s">
        <v>334</v>
      </c>
      <c r="EU68" t="s">
        <v>335</v>
      </c>
      <c r="EV68" t="s">
        <v>335</v>
      </c>
      <c r="EW68" t="s">
        <v>334</v>
      </c>
      <c r="EX68" t="s">
        <v>334</v>
      </c>
      <c r="EY68" t="s">
        <v>335</v>
      </c>
      <c r="EZ68" t="s">
        <v>334</v>
      </c>
      <c r="FA68" t="s">
        <v>335</v>
      </c>
      <c r="FB68" t="s">
        <v>379</v>
      </c>
      <c r="FC68">
        <v>50</v>
      </c>
      <c r="FE68" t="s">
        <v>336</v>
      </c>
      <c r="FF68" t="s">
        <v>336</v>
      </c>
      <c r="FG68" t="s">
        <v>342</v>
      </c>
      <c r="FH68" s="15">
        <v>45260</v>
      </c>
      <c r="FI68" t="s">
        <v>334</v>
      </c>
      <c r="FJ68" t="s">
        <v>335</v>
      </c>
      <c r="FK68" t="s">
        <v>335</v>
      </c>
      <c r="FL68" t="s">
        <v>365</v>
      </c>
      <c r="FM68" t="s">
        <v>344</v>
      </c>
      <c r="FN68">
        <v>70</v>
      </c>
      <c r="FO68">
        <v>130</v>
      </c>
      <c r="FP68">
        <v>80</v>
      </c>
      <c r="FQ68">
        <v>869</v>
      </c>
      <c r="FS68">
        <v>88</v>
      </c>
      <c r="FT68">
        <v>3.6628511966701344E+16</v>
      </c>
      <c r="FV68">
        <v>112</v>
      </c>
      <c r="FX68">
        <v>81</v>
      </c>
      <c r="FY68">
        <v>151</v>
      </c>
      <c r="FZ68">
        <v>25</v>
      </c>
      <c r="GA68">
        <v>104</v>
      </c>
      <c r="GB68">
        <v>150</v>
      </c>
      <c r="GC68">
        <v>102</v>
      </c>
      <c r="GD68">
        <v>49</v>
      </c>
      <c r="GE68">
        <v>50</v>
      </c>
      <c r="GF68">
        <v>53</v>
      </c>
      <c r="GG68">
        <v>15</v>
      </c>
      <c r="GJ68">
        <v>20</v>
      </c>
      <c r="GK68">
        <v>15</v>
      </c>
      <c r="GL68">
        <v>137</v>
      </c>
      <c r="GM68">
        <v>45</v>
      </c>
      <c r="GN68" t="s">
        <v>335</v>
      </c>
      <c r="GO68" t="s">
        <v>335</v>
      </c>
      <c r="GP68" t="s">
        <v>335</v>
      </c>
      <c r="GQ68" t="s">
        <v>335</v>
      </c>
      <c r="GR68" t="s">
        <v>335</v>
      </c>
      <c r="GS68" t="s">
        <v>335</v>
      </c>
      <c r="GT68" t="s">
        <v>335</v>
      </c>
      <c r="GU68" t="s">
        <v>335</v>
      </c>
      <c r="GV68" t="s">
        <v>335</v>
      </c>
      <c r="GW68" t="s">
        <v>335</v>
      </c>
      <c r="GX68" t="s">
        <v>335</v>
      </c>
      <c r="GY68" t="s">
        <v>335</v>
      </c>
      <c r="GZ68" t="s">
        <v>334</v>
      </c>
      <c r="HA68" t="s">
        <v>335</v>
      </c>
      <c r="HB68" t="s">
        <v>334</v>
      </c>
      <c r="HC68" t="s">
        <v>335</v>
      </c>
      <c r="HD68" t="s">
        <v>335</v>
      </c>
      <c r="HE68" t="s">
        <v>334</v>
      </c>
      <c r="HF68" t="s">
        <v>334</v>
      </c>
      <c r="HG68" t="s">
        <v>335</v>
      </c>
      <c r="HH68" t="s">
        <v>335</v>
      </c>
      <c r="HI68" t="s">
        <v>335</v>
      </c>
      <c r="HJ68" t="s">
        <v>335</v>
      </c>
      <c r="HK68" t="s">
        <v>336</v>
      </c>
      <c r="HL68" t="s">
        <v>335</v>
      </c>
      <c r="HM68" t="s">
        <v>335</v>
      </c>
      <c r="HN68" t="s">
        <v>334</v>
      </c>
      <c r="HO68" t="s">
        <v>334</v>
      </c>
      <c r="HP68" t="s">
        <v>335</v>
      </c>
      <c r="HQ68" t="s">
        <v>335</v>
      </c>
      <c r="HR68" t="s">
        <v>334</v>
      </c>
      <c r="HS68" t="s">
        <v>335</v>
      </c>
      <c r="HT68" t="s">
        <v>334</v>
      </c>
      <c r="HU68" t="s">
        <v>335</v>
      </c>
      <c r="HV68" t="s">
        <v>335</v>
      </c>
      <c r="HW68" t="s">
        <v>335</v>
      </c>
      <c r="HX68" t="s">
        <v>335</v>
      </c>
      <c r="HY68" t="s">
        <v>337</v>
      </c>
      <c r="HZ68" t="s">
        <v>337</v>
      </c>
      <c r="IA68">
        <v>46</v>
      </c>
      <c r="IB68">
        <v>40</v>
      </c>
      <c r="IC68">
        <v>7</v>
      </c>
      <c r="ID68" t="s">
        <v>345</v>
      </c>
      <c r="IE68">
        <v>28</v>
      </c>
      <c r="IF68" t="s">
        <v>346</v>
      </c>
      <c r="IQ68" t="s">
        <v>336</v>
      </c>
      <c r="IR68" t="s">
        <v>336</v>
      </c>
      <c r="IS68" t="s">
        <v>336</v>
      </c>
      <c r="IT68" t="s">
        <v>336</v>
      </c>
      <c r="IU68" t="s">
        <v>336</v>
      </c>
      <c r="IV68" t="s">
        <v>336</v>
      </c>
      <c r="IW68" t="s">
        <v>336</v>
      </c>
      <c r="IX68" t="s">
        <v>336</v>
      </c>
      <c r="IY68" t="s">
        <v>336</v>
      </c>
      <c r="JB68" t="s">
        <v>336</v>
      </c>
      <c r="JC68" t="s">
        <v>336</v>
      </c>
      <c r="JD68" t="s">
        <v>336</v>
      </c>
      <c r="JE68" t="s">
        <v>336</v>
      </c>
      <c r="JF68" t="s">
        <v>336</v>
      </c>
      <c r="JG68" t="s">
        <v>336</v>
      </c>
      <c r="JH68" t="s">
        <v>336</v>
      </c>
      <c r="JI68" t="s">
        <v>336</v>
      </c>
      <c r="JJ68" t="s">
        <v>336</v>
      </c>
      <c r="JK68" t="s">
        <v>336</v>
      </c>
      <c r="JL68" t="s">
        <v>336</v>
      </c>
      <c r="JM68" t="s">
        <v>336</v>
      </c>
      <c r="JT68" t="s">
        <v>336</v>
      </c>
      <c r="JU68">
        <v>0</v>
      </c>
      <c r="JX68" t="s">
        <v>336</v>
      </c>
      <c r="JY68" t="s">
        <v>336</v>
      </c>
      <c r="JZ68" t="s">
        <v>336</v>
      </c>
      <c r="KA68" t="s">
        <v>336</v>
      </c>
      <c r="KB68" t="s">
        <v>336</v>
      </c>
      <c r="KC68" t="s">
        <v>336</v>
      </c>
      <c r="KD68" t="s">
        <v>336</v>
      </c>
      <c r="KE68" t="s">
        <v>336</v>
      </c>
      <c r="KF68" t="s">
        <v>336</v>
      </c>
      <c r="KG68" t="s">
        <v>336</v>
      </c>
      <c r="KH68" t="s">
        <v>336</v>
      </c>
      <c r="KI68" t="s">
        <v>336</v>
      </c>
      <c r="KJ68" t="s">
        <v>336</v>
      </c>
      <c r="KK68" t="s">
        <v>336</v>
      </c>
      <c r="KP68">
        <v>85</v>
      </c>
      <c r="KS68" t="s">
        <v>337</v>
      </c>
      <c r="KT68" t="s">
        <v>337</v>
      </c>
      <c r="KU68" t="s">
        <v>330</v>
      </c>
      <c r="KV68" t="s">
        <v>337</v>
      </c>
      <c r="KW68" t="s">
        <v>337</v>
      </c>
      <c r="KX68" t="s">
        <v>337</v>
      </c>
      <c r="KY68" t="s">
        <v>335</v>
      </c>
      <c r="KZ68" t="s">
        <v>335</v>
      </c>
      <c r="LA68" t="s">
        <v>334</v>
      </c>
      <c r="LB68" t="s">
        <v>335</v>
      </c>
      <c r="LC68" t="s">
        <v>334</v>
      </c>
      <c r="LD68" t="s">
        <v>335</v>
      </c>
      <c r="LE68" t="s">
        <v>334</v>
      </c>
      <c r="LF68" t="s">
        <v>335</v>
      </c>
      <c r="LG68" t="s">
        <v>335</v>
      </c>
      <c r="LH68" t="s">
        <v>334</v>
      </c>
      <c r="LI68" t="s">
        <v>334</v>
      </c>
      <c r="LJ68" t="s">
        <v>335</v>
      </c>
      <c r="LK68" t="s">
        <v>345</v>
      </c>
      <c r="LL68" t="s">
        <v>336</v>
      </c>
      <c r="LN68" t="s">
        <v>342</v>
      </c>
    </row>
    <row r="69" spans="1:326" x14ac:dyDescent="0.3">
      <c r="A69">
        <v>68</v>
      </c>
      <c r="B69" t="s">
        <v>326</v>
      </c>
      <c r="C69" t="s">
        <v>376</v>
      </c>
      <c r="D69" s="1">
        <v>16003</v>
      </c>
      <c r="E69" t="s">
        <v>360</v>
      </c>
      <c r="F69">
        <v>155</v>
      </c>
      <c r="G69">
        <v>55</v>
      </c>
      <c r="H69">
        <v>2.2892819979188344E+16</v>
      </c>
      <c r="I69" s="1">
        <v>45248</v>
      </c>
      <c r="J69" s="1">
        <v>45264</v>
      </c>
      <c r="K69">
        <v>16</v>
      </c>
      <c r="L69" t="s">
        <v>329</v>
      </c>
      <c r="M69" t="s">
        <v>330</v>
      </c>
      <c r="N69" t="s">
        <v>331</v>
      </c>
      <c r="O69" t="s">
        <v>332</v>
      </c>
      <c r="P69" t="s">
        <v>336</v>
      </c>
      <c r="Q69" t="s">
        <v>335</v>
      </c>
      <c r="R69" t="s">
        <v>335</v>
      </c>
      <c r="S69" t="s">
        <v>335</v>
      </c>
      <c r="T69" t="s">
        <v>335</v>
      </c>
      <c r="U69" t="s">
        <v>335</v>
      </c>
      <c r="V69" t="s">
        <v>335</v>
      </c>
      <c r="W69" t="s">
        <v>334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335</v>
      </c>
      <c r="AE69" t="s">
        <v>335</v>
      </c>
      <c r="AF69" t="s">
        <v>334</v>
      </c>
      <c r="AG69" t="s">
        <v>335</v>
      </c>
      <c r="AH69" t="s">
        <v>336</v>
      </c>
      <c r="AI69" t="s">
        <v>335</v>
      </c>
      <c r="AJ69" t="s">
        <v>334</v>
      </c>
      <c r="AK69" t="s">
        <v>335</v>
      </c>
      <c r="AL69" t="s">
        <v>335</v>
      </c>
      <c r="AM69" t="s">
        <v>335</v>
      </c>
      <c r="AN69" t="s">
        <v>335</v>
      </c>
      <c r="AO69" t="s">
        <v>335</v>
      </c>
      <c r="AP69" t="s">
        <v>335</v>
      </c>
      <c r="AQ69" t="s">
        <v>335</v>
      </c>
      <c r="AR69" t="s">
        <v>335</v>
      </c>
      <c r="AS69" t="s">
        <v>335</v>
      </c>
      <c r="AT69" t="s">
        <v>334</v>
      </c>
      <c r="AU69" t="s">
        <v>335</v>
      </c>
      <c r="AV69" t="s">
        <v>335</v>
      </c>
      <c r="AW69">
        <v>35</v>
      </c>
      <c r="AX69">
        <v>34</v>
      </c>
      <c r="BC69" t="s">
        <v>334</v>
      </c>
      <c r="BD69" t="s">
        <v>335</v>
      </c>
      <c r="BE69" t="s">
        <v>335</v>
      </c>
      <c r="BF69" t="s">
        <v>335</v>
      </c>
      <c r="BG69" t="s">
        <v>335</v>
      </c>
      <c r="BH69" t="s">
        <v>335</v>
      </c>
      <c r="BI69" t="s">
        <v>335</v>
      </c>
      <c r="BJ69" t="s">
        <v>335</v>
      </c>
      <c r="BK69" t="s">
        <v>335</v>
      </c>
      <c r="BL69" t="s">
        <v>335</v>
      </c>
      <c r="BM69" t="s">
        <v>335</v>
      </c>
      <c r="BN69" t="s">
        <v>335</v>
      </c>
      <c r="BO69" t="s">
        <v>335</v>
      </c>
      <c r="BP69" t="s">
        <v>335</v>
      </c>
      <c r="BQ69" t="s">
        <v>335</v>
      </c>
      <c r="BR69" t="s">
        <v>335</v>
      </c>
      <c r="BS69" t="s">
        <v>335</v>
      </c>
      <c r="BT69" t="s">
        <v>334</v>
      </c>
      <c r="BU69" t="s">
        <v>335</v>
      </c>
      <c r="BV69" t="s">
        <v>334</v>
      </c>
      <c r="BW69" t="s">
        <v>335</v>
      </c>
      <c r="BX69" t="s">
        <v>334</v>
      </c>
      <c r="BY69" t="s">
        <v>335</v>
      </c>
      <c r="BZ69" t="s">
        <v>335</v>
      </c>
      <c r="CA69" t="s">
        <v>335</v>
      </c>
      <c r="CB69" t="s">
        <v>335</v>
      </c>
      <c r="CC69" t="s">
        <v>334</v>
      </c>
      <c r="CD69" t="s">
        <v>334</v>
      </c>
      <c r="CE69" t="s">
        <v>334</v>
      </c>
      <c r="CF69" t="s">
        <v>335</v>
      </c>
      <c r="CG69" t="s">
        <v>334</v>
      </c>
      <c r="CH69" t="s">
        <v>335</v>
      </c>
      <c r="CI69" t="s">
        <v>335</v>
      </c>
      <c r="CJ69" t="s">
        <v>335</v>
      </c>
      <c r="CK69" t="s">
        <v>335</v>
      </c>
      <c r="CL69" t="s">
        <v>335</v>
      </c>
      <c r="CM69" t="s">
        <v>334</v>
      </c>
      <c r="CN69" t="s">
        <v>335</v>
      </c>
      <c r="CO69" t="s">
        <v>335</v>
      </c>
      <c r="CP69" t="s">
        <v>334</v>
      </c>
      <c r="CQ69" t="s">
        <v>335</v>
      </c>
      <c r="CR69" t="s">
        <v>335</v>
      </c>
      <c r="CS69" t="s">
        <v>335</v>
      </c>
      <c r="CT69" t="s">
        <v>337</v>
      </c>
      <c r="CU69" t="s">
        <v>336</v>
      </c>
      <c r="CW69" t="s">
        <v>337</v>
      </c>
      <c r="CX69" t="s">
        <v>336</v>
      </c>
      <c r="CZ69" t="s">
        <v>330</v>
      </c>
      <c r="DA69" t="s">
        <v>459</v>
      </c>
      <c r="DB69">
        <v>125</v>
      </c>
      <c r="DC69" t="s">
        <v>337</v>
      </c>
      <c r="DD69" t="s">
        <v>336</v>
      </c>
      <c r="DF69" t="s">
        <v>330</v>
      </c>
      <c r="DG69" t="s">
        <v>340</v>
      </c>
      <c r="DH69">
        <v>125</v>
      </c>
      <c r="DI69" t="s">
        <v>337</v>
      </c>
      <c r="DJ69" t="s">
        <v>336</v>
      </c>
      <c r="DL69" t="s">
        <v>335</v>
      </c>
      <c r="DM69" t="s">
        <v>334</v>
      </c>
      <c r="DN69" t="s">
        <v>334</v>
      </c>
      <c r="DO69" t="s">
        <v>335</v>
      </c>
      <c r="DP69" t="s">
        <v>334</v>
      </c>
      <c r="DQ69" t="s">
        <v>335</v>
      </c>
      <c r="DR69" t="s">
        <v>334</v>
      </c>
      <c r="DS69" t="s">
        <v>335</v>
      </c>
      <c r="DT69" t="s">
        <v>334</v>
      </c>
      <c r="DU69" t="s">
        <v>335</v>
      </c>
      <c r="DV69" t="s">
        <v>335</v>
      </c>
      <c r="DW69" t="s">
        <v>334</v>
      </c>
      <c r="DX69" t="s">
        <v>335</v>
      </c>
      <c r="DY69" t="s">
        <v>334</v>
      </c>
      <c r="DZ69" t="s">
        <v>335</v>
      </c>
      <c r="EA69" t="s">
        <v>334</v>
      </c>
      <c r="EB69" t="s">
        <v>334</v>
      </c>
      <c r="EC69" t="s">
        <v>335</v>
      </c>
      <c r="ED69" t="s">
        <v>335</v>
      </c>
      <c r="EE69" t="s">
        <v>334</v>
      </c>
      <c r="EF69" t="s">
        <v>334</v>
      </c>
      <c r="EG69" t="s">
        <v>335</v>
      </c>
      <c r="EH69" t="s">
        <v>334</v>
      </c>
      <c r="EI69" t="s">
        <v>335</v>
      </c>
      <c r="EJ69" t="s">
        <v>334</v>
      </c>
      <c r="EK69" t="s">
        <v>335</v>
      </c>
      <c r="EL69" t="s">
        <v>334</v>
      </c>
      <c r="EM69" t="s">
        <v>335</v>
      </c>
      <c r="EN69" t="s">
        <v>335</v>
      </c>
      <c r="EO69" t="s">
        <v>334</v>
      </c>
      <c r="EP69" t="s">
        <v>334</v>
      </c>
      <c r="EQ69" t="s">
        <v>335</v>
      </c>
      <c r="ER69" t="s">
        <v>334</v>
      </c>
      <c r="ES69" t="s">
        <v>335</v>
      </c>
      <c r="ET69" t="s">
        <v>335</v>
      </c>
      <c r="EU69" t="s">
        <v>334</v>
      </c>
      <c r="EV69" t="s">
        <v>334</v>
      </c>
      <c r="EW69" t="s">
        <v>335</v>
      </c>
      <c r="EX69" t="s">
        <v>334</v>
      </c>
      <c r="EY69" t="s">
        <v>335</v>
      </c>
      <c r="EZ69" t="s">
        <v>334</v>
      </c>
      <c r="FA69" t="s">
        <v>335</v>
      </c>
      <c r="FB69" t="s">
        <v>379</v>
      </c>
      <c r="FC69">
        <v>25</v>
      </c>
      <c r="FE69" t="s">
        <v>336</v>
      </c>
      <c r="FF69" t="s">
        <v>336</v>
      </c>
      <c r="FG69" t="s">
        <v>342</v>
      </c>
      <c r="FH69" s="15">
        <v>45264</v>
      </c>
      <c r="FI69" t="s">
        <v>334</v>
      </c>
      <c r="FJ69" t="s">
        <v>335</v>
      </c>
      <c r="FK69" t="s">
        <v>335</v>
      </c>
      <c r="FL69" t="s">
        <v>343</v>
      </c>
      <c r="FM69" t="s">
        <v>344</v>
      </c>
      <c r="FN69">
        <v>138</v>
      </c>
      <c r="FO69">
        <v>110</v>
      </c>
      <c r="FP69">
        <v>60</v>
      </c>
      <c r="FQ69">
        <v>250</v>
      </c>
      <c r="FS69">
        <v>55</v>
      </c>
      <c r="FT69">
        <v>2.2892819979188344E+16</v>
      </c>
      <c r="FV69">
        <v>10</v>
      </c>
      <c r="FW69">
        <v>64</v>
      </c>
      <c r="FY69">
        <v>135</v>
      </c>
      <c r="FZ69">
        <v>55</v>
      </c>
      <c r="GA69">
        <v>60</v>
      </c>
      <c r="GB69">
        <v>97</v>
      </c>
      <c r="GC69">
        <v>24</v>
      </c>
      <c r="GD69">
        <v>43</v>
      </c>
      <c r="GE69">
        <v>40</v>
      </c>
      <c r="GF69">
        <v>100</v>
      </c>
      <c r="GG69">
        <v>13</v>
      </c>
      <c r="GJ69">
        <v>22</v>
      </c>
      <c r="GK69">
        <v>16</v>
      </c>
      <c r="GL69">
        <v>136</v>
      </c>
      <c r="GM69">
        <v>44</v>
      </c>
      <c r="GN69" t="s">
        <v>335</v>
      </c>
      <c r="GO69" t="s">
        <v>335</v>
      </c>
      <c r="GP69" t="s">
        <v>334</v>
      </c>
      <c r="GQ69" t="s">
        <v>335</v>
      </c>
      <c r="GR69" t="s">
        <v>335</v>
      </c>
      <c r="GS69" t="s">
        <v>335</v>
      </c>
      <c r="GT69" t="s">
        <v>335</v>
      </c>
      <c r="GU69" t="s">
        <v>335</v>
      </c>
      <c r="GV69" t="s">
        <v>335</v>
      </c>
      <c r="GW69" t="s">
        <v>335</v>
      </c>
      <c r="GX69" t="s">
        <v>334</v>
      </c>
      <c r="GY69" t="s">
        <v>335</v>
      </c>
      <c r="GZ69" t="s">
        <v>334</v>
      </c>
      <c r="HA69" t="s">
        <v>335</v>
      </c>
      <c r="HB69" t="s">
        <v>334</v>
      </c>
      <c r="HC69" t="s">
        <v>335</v>
      </c>
      <c r="HD69" t="s">
        <v>335</v>
      </c>
      <c r="HE69" t="s">
        <v>335</v>
      </c>
      <c r="HF69" t="s">
        <v>335</v>
      </c>
      <c r="HG69" t="s">
        <v>335</v>
      </c>
      <c r="HH69" t="s">
        <v>335</v>
      </c>
      <c r="HI69" t="s">
        <v>335</v>
      </c>
      <c r="HJ69" t="s">
        <v>335</v>
      </c>
      <c r="HK69" t="s">
        <v>336</v>
      </c>
      <c r="HL69" t="s">
        <v>335</v>
      </c>
      <c r="HM69" t="s">
        <v>335</v>
      </c>
      <c r="HN69" t="s">
        <v>334</v>
      </c>
      <c r="HO69" t="s">
        <v>334</v>
      </c>
      <c r="HP69" t="s">
        <v>335</v>
      </c>
      <c r="HQ69" t="s">
        <v>335</v>
      </c>
      <c r="HR69" t="s">
        <v>334</v>
      </c>
      <c r="HS69" t="s">
        <v>335</v>
      </c>
      <c r="HT69" t="s">
        <v>335</v>
      </c>
      <c r="HU69" t="s">
        <v>334</v>
      </c>
      <c r="HV69" t="s">
        <v>335</v>
      </c>
      <c r="HW69" t="s">
        <v>335</v>
      </c>
      <c r="HX69" t="s">
        <v>335</v>
      </c>
      <c r="HY69" t="s">
        <v>337</v>
      </c>
      <c r="HZ69" t="s">
        <v>337</v>
      </c>
      <c r="IA69">
        <v>36</v>
      </c>
      <c r="IB69">
        <v>77</v>
      </c>
      <c r="IC69">
        <v>15</v>
      </c>
      <c r="ID69" t="s">
        <v>359</v>
      </c>
      <c r="IE69">
        <v>35</v>
      </c>
      <c r="IF69" t="s">
        <v>346</v>
      </c>
      <c r="IQ69" t="s">
        <v>336</v>
      </c>
      <c r="IR69" t="s">
        <v>336</v>
      </c>
      <c r="IS69" t="s">
        <v>336</v>
      </c>
      <c r="IT69" t="s">
        <v>336</v>
      </c>
      <c r="IU69" t="s">
        <v>336</v>
      </c>
      <c r="IV69" t="s">
        <v>336</v>
      </c>
      <c r="IW69" t="s">
        <v>336</v>
      </c>
      <c r="IX69" t="s">
        <v>336</v>
      </c>
      <c r="IY69" t="s">
        <v>336</v>
      </c>
      <c r="JB69" t="s">
        <v>336</v>
      </c>
      <c r="JC69" t="s">
        <v>336</v>
      </c>
      <c r="JD69" t="s">
        <v>336</v>
      </c>
      <c r="JE69" t="s">
        <v>336</v>
      </c>
      <c r="JF69" t="s">
        <v>336</v>
      </c>
      <c r="JG69" t="s">
        <v>336</v>
      </c>
      <c r="JH69" t="s">
        <v>336</v>
      </c>
      <c r="JI69" t="s">
        <v>336</v>
      </c>
      <c r="JJ69" t="s">
        <v>336</v>
      </c>
      <c r="JK69" t="s">
        <v>336</v>
      </c>
      <c r="JL69" t="s">
        <v>336</v>
      </c>
      <c r="JM69" t="s">
        <v>336</v>
      </c>
      <c r="JO69">
        <v>225</v>
      </c>
      <c r="JP69">
        <v>59</v>
      </c>
      <c r="JQ69">
        <v>90</v>
      </c>
      <c r="JR69">
        <v>0</v>
      </c>
      <c r="JS69">
        <v>91</v>
      </c>
      <c r="JT69" t="s">
        <v>337</v>
      </c>
      <c r="JX69" t="s">
        <v>336</v>
      </c>
      <c r="JY69" t="s">
        <v>336</v>
      </c>
      <c r="JZ69" t="s">
        <v>336</v>
      </c>
      <c r="KA69" t="s">
        <v>336</v>
      </c>
      <c r="KB69" t="s">
        <v>336</v>
      </c>
      <c r="KC69" t="s">
        <v>336</v>
      </c>
      <c r="KD69" t="s">
        <v>336</v>
      </c>
      <c r="KE69" t="s">
        <v>336</v>
      </c>
      <c r="KF69" t="s">
        <v>336</v>
      </c>
      <c r="KG69" t="s">
        <v>336</v>
      </c>
      <c r="KH69" t="s">
        <v>336</v>
      </c>
      <c r="KI69" t="s">
        <v>336</v>
      </c>
      <c r="KJ69" t="s">
        <v>336</v>
      </c>
      <c r="KK69" t="s">
        <v>336</v>
      </c>
      <c r="KS69" t="s">
        <v>336</v>
      </c>
      <c r="KT69" t="s">
        <v>336</v>
      </c>
      <c r="KU69" t="s">
        <v>336</v>
      </c>
      <c r="KV69" t="s">
        <v>336</v>
      </c>
      <c r="KW69" t="s">
        <v>336</v>
      </c>
      <c r="KX69" t="s">
        <v>336</v>
      </c>
      <c r="KY69" t="s">
        <v>335</v>
      </c>
      <c r="KZ69" t="s">
        <v>334</v>
      </c>
      <c r="LA69" t="s">
        <v>334</v>
      </c>
      <c r="LB69" t="s">
        <v>335</v>
      </c>
      <c r="LC69" t="s">
        <v>334</v>
      </c>
      <c r="LD69" t="s">
        <v>335</v>
      </c>
      <c r="LE69" t="s">
        <v>334</v>
      </c>
      <c r="LF69" t="s">
        <v>335</v>
      </c>
      <c r="LG69" t="s">
        <v>335</v>
      </c>
      <c r="LH69" t="s">
        <v>334</v>
      </c>
      <c r="LI69" t="s">
        <v>334</v>
      </c>
      <c r="LJ69" t="s">
        <v>335</v>
      </c>
      <c r="LK69" t="s">
        <v>345</v>
      </c>
      <c r="LL69" t="s">
        <v>336</v>
      </c>
      <c r="LN69" t="s">
        <v>342</v>
      </c>
    </row>
    <row r="70" spans="1:326" x14ac:dyDescent="0.3">
      <c r="A70">
        <v>69</v>
      </c>
      <c r="B70" t="s">
        <v>326</v>
      </c>
      <c r="C70" t="s">
        <v>327</v>
      </c>
      <c r="D70" s="1">
        <v>16867</v>
      </c>
      <c r="E70" t="s">
        <v>328</v>
      </c>
      <c r="G70">
        <v>77</v>
      </c>
      <c r="I70" s="1">
        <v>45264</v>
      </c>
      <c r="J70" s="1">
        <v>45281</v>
      </c>
      <c r="K70">
        <v>17</v>
      </c>
      <c r="L70" t="s">
        <v>329</v>
      </c>
      <c r="M70" t="s">
        <v>337</v>
      </c>
      <c r="N70" t="s">
        <v>331</v>
      </c>
      <c r="O70" t="s">
        <v>332</v>
      </c>
      <c r="P70" t="s">
        <v>363</v>
      </c>
      <c r="Q70" t="s">
        <v>335</v>
      </c>
      <c r="R70" t="s">
        <v>335</v>
      </c>
      <c r="S70" t="s">
        <v>334</v>
      </c>
      <c r="T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335</v>
      </c>
      <c r="AD70" t="s">
        <v>335</v>
      </c>
      <c r="AE70" t="s">
        <v>335</v>
      </c>
      <c r="AF70" t="s">
        <v>335</v>
      </c>
      <c r="AG70" t="s">
        <v>335</v>
      </c>
      <c r="AH70" t="s">
        <v>336</v>
      </c>
      <c r="AI70" t="s">
        <v>334</v>
      </c>
      <c r="AJ70" t="s">
        <v>334</v>
      </c>
      <c r="AK70" t="s">
        <v>335</v>
      </c>
      <c r="AL70" t="s">
        <v>335</v>
      </c>
      <c r="AM70" t="s">
        <v>334</v>
      </c>
      <c r="AN70" t="s">
        <v>335</v>
      </c>
      <c r="AO70" t="s">
        <v>334</v>
      </c>
      <c r="AP70" t="s">
        <v>335</v>
      </c>
      <c r="AQ70" t="s">
        <v>335</v>
      </c>
      <c r="AR70" t="s">
        <v>335</v>
      </c>
      <c r="AS70" t="s">
        <v>335</v>
      </c>
      <c r="AT70" t="s">
        <v>335</v>
      </c>
      <c r="AU70" t="s">
        <v>335</v>
      </c>
      <c r="AV70" t="s">
        <v>335</v>
      </c>
      <c r="AW70">
        <v>20</v>
      </c>
      <c r="AX70">
        <v>44</v>
      </c>
      <c r="AY70">
        <v>868</v>
      </c>
      <c r="BC70" t="s">
        <v>334</v>
      </c>
      <c r="BD70" t="s">
        <v>334</v>
      </c>
      <c r="BE70" t="s">
        <v>335</v>
      </c>
      <c r="BF70" t="s">
        <v>334</v>
      </c>
      <c r="BG70" t="s">
        <v>335</v>
      </c>
      <c r="BH70" t="s">
        <v>335</v>
      </c>
      <c r="BI70" t="s">
        <v>335</v>
      </c>
      <c r="BJ70" t="s">
        <v>335</v>
      </c>
      <c r="BK70" t="s">
        <v>335</v>
      </c>
      <c r="BL70" t="s">
        <v>335</v>
      </c>
      <c r="BM70" t="s">
        <v>335</v>
      </c>
      <c r="BN70" t="s">
        <v>335</v>
      </c>
      <c r="BO70" t="s">
        <v>335</v>
      </c>
      <c r="BP70" t="s">
        <v>335</v>
      </c>
      <c r="BQ70" t="s">
        <v>335</v>
      </c>
      <c r="BR70" t="s">
        <v>335</v>
      </c>
      <c r="BS70" t="s">
        <v>335</v>
      </c>
      <c r="BT70" t="s">
        <v>335</v>
      </c>
      <c r="BU70" t="s">
        <v>335</v>
      </c>
      <c r="BV70" t="s">
        <v>335</v>
      </c>
      <c r="BW70" t="s">
        <v>335</v>
      </c>
      <c r="BX70" t="s">
        <v>335</v>
      </c>
      <c r="BY70" t="s">
        <v>335</v>
      </c>
      <c r="BZ70" t="s">
        <v>334</v>
      </c>
      <c r="CA70" t="s">
        <v>335</v>
      </c>
      <c r="CB70" t="s">
        <v>335</v>
      </c>
      <c r="CC70" t="s">
        <v>335</v>
      </c>
      <c r="CD70" t="s">
        <v>335</v>
      </c>
      <c r="CE70" t="s">
        <v>335</v>
      </c>
      <c r="CF70" t="s">
        <v>335</v>
      </c>
      <c r="CG70" t="s">
        <v>334</v>
      </c>
      <c r="CH70" t="s">
        <v>335</v>
      </c>
      <c r="CI70" t="s">
        <v>335</v>
      </c>
      <c r="CJ70" t="s">
        <v>335</v>
      </c>
      <c r="CK70" t="s">
        <v>335</v>
      </c>
      <c r="CL70" t="s">
        <v>335</v>
      </c>
      <c r="CM70" t="s">
        <v>335</v>
      </c>
      <c r="CN70" t="s">
        <v>335</v>
      </c>
      <c r="CO70" t="s">
        <v>335</v>
      </c>
      <c r="CP70" t="s">
        <v>335</v>
      </c>
      <c r="CQ70" t="s">
        <v>335</v>
      </c>
      <c r="CR70" t="s">
        <v>335</v>
      </c>
      <c r="CS70" t="s">
        <v>335</v>
      </c>
      <c r="CT70" t="s">
        <v>337</v>
      </c>
      <c r="CU70" t="s">
        <v>336</v>
      </c>
      <c r="CW70" t="s">
        <v>337</v>
      </c>
      <c r="CX70" t="s">
        <v>336</v>
      </c>
      <c r="CZ70" t="s">
        <v>330</v>
      </c>
      <c r="DA70" t="s">
        <v>383</v>
      </c>
      <c r="DB70">
        <v>125</v>
      </c>
      <c r="DC70" t="s">
        <v>330</v>
      </c>
      <c r="DD70" t="s">
        <v>414</v>
      </c>
      <c r="DE70">
        <v>100</v>
      </c>
      <c r="DF70" t="s">
        <v>330</v>
      </c>
      <c r="DG70" t="s">
        <v>340</v>
      </c>
      <c r="DH70">
        <v>50</v>
      </c>
      <c r="DI70" t="s">
        <v>330</v>
      </c>
      <c r="DJ70" t="s">
        <v>389</v>
      </c>
      <c r="DK70">
        <v>10</v>
      </c>
      <c r="DL70" t="s">
        <v>335</v>
      </c>
      <c r="DM70" t="s">
        <v>334</v>
      </c>
      <c r="DN70" t="s">
        <v>334</v>
      </c>
      <c r="DO70" t="s">
        <v>335</v>
      </c>
      <c r="DP70" t="s">
        <v>334</v>
      </c>
      <c r="DQ70" t="s">
        <v>335</v>
      </c>
      <c r="DR70" t="s">
        <v>335</v>
      </c>
      <c r="DS70" t="s">
        <v>334</v>
      </c>
      <c r="DT70" t="s">
        <v>334</v>
      </c>
      <c r="DU70" t="s">
        <v>335</v>
      </c>
      <c r="DV70" t="s">
        <v>334</v>
      </c>
      <c r="DW70" t="s">
        <v>335</v>
      </c>
      <c r="DX70" t="s">
        <v>335</v>
      </c>
      <c r="DY70" t="s">
        <v>334</v>
      </c>
      <c r="DZ70" t="s">
        <v>334</v>
      </c>
      <c r="EA70" t="s">
        <v>335</v>
      </c>
      <c r="EB70" t="s">
        <v>335</v>
      </c>
      <c r="EC70" t="s">
        <v>334</v>
      </c>
      <c r="ED70" t="s">
        <v>334</v>
      </c>
      <c r="EE70" t="s">
        <v>335</v>
      </c>
      <c r="EF70" t="s">
        <v>335</v>
      </c>
      <c r="EG70" t="s">
        <v>334</v>
      </c>
      <c r="EH70" t="s">
        <v>334</v>
      </c>
      <c r="EI70" t="s">
        <v>335</v>
      </c>
      <c r="EJ70" t="s">
        <v>334</v>
      </c>
      <c r="EK70" t="s">
        <v>335</v>
      </c>
      <c r="EL70" t="s">
        <v>334</v>
      </c>
      <c r="EM70" t="s">
        <v>335</v>
      </c>
      <c r="EN70" t="s">
        <v>334</v>
      </c>
      <c r="EO70" t="s">
        <v>335</v>
      </c>
      <c r="EP70" t="s">
        <v>334</v>
      </c>
      <c r="EQ70" t="s">
        <v>335</v>
      </c>
      <c r="ER70" t="s">
        <v>334</v>
      </c>
      <c r="ES70" t="s">
        <v>335</v>
      </c>
      <c r="ET70" t="s">
        <v>334</v>
      </c>
      <c r="EU70" t="s">
        <v>335</v>
      </c>
      <c r="EV70" t="s">
        <v>334</v>
      </c>
      <c r="EW70" t="s">
        <v>335</v>
      </c>
      <c r="EX70" t="s">
        <v>334</v>
      </c>
      <c r="EY70" t="s">
        <v>335</v>
      </c>
      <c r="EZ70" t="s">
        <v>334</v>
      </c>
      <c r="FA70" t="s">
        <v>335</v>
      </c>
      <c r="FB70" t="s">
        <v>341</v>
      </c>
      <c r="FC70">
        <v>25</v>
      </c>
      <c r="FE70" t="s">
        <v>336</v>
      </c>
      <c r="FF70" t="s">
        <v>336</v>
      </c>
      <c r="FG70" t="s">
        <v>364</v>
      </c>
      <c r="FH70" s="15">
        <v>45281</v>
      </c>
      <c r="FI70" t="s">
        <v>334</v>
      </c>
      <c r="FJ70" t="s">
        <v>334</v>
      </c>
      <c r="FK70" t="s">
        <v>335</v>
      </c>
      <c r="FL70" t="s">
        <v>336</v>
      </c>
      <c r="FM70" t="s">
        <v>344</v>
      </c>
      <c r="FN70">
        <v>86</v>
      </c>
      <c r="FO70">
        <v>110</v>
      </c>
      <c r="FP70">
        <v>60</v>
      </c>
      <c r="FS70">
        <v>77</v>
      </c>
      <c r="GN70" t="s">
        <v>335</v>
      </c>
      <c r="GO70" t="s">
        <v>335</v>
      </c>
      <c r="GP70" t="s">
        <v>335</v>
      </c>
      <c r="GQ70" t="s">
        <v>335</v>
      </c>
      <c r="GR70" t="s">
        <v>335</v>
      </c>
      <c r="GS70" t="s">
        <v>335</v>
      </c>
      <c r="GT70" t="s">
        <v>335</v>
      </c>
      <c r="GU70" t="s">
        <v>335</v>
      </c>
      <c r="GV70" t="s">
        <v>335</v>
      </c>
      <c r="GW70" t="s">
        <v>335</v>
      </c>
      <c r="GX70" t="s">
        <v>335</v>
      </c>
      <c r="GY70" t="s">
        <v>335</v>
      </c>
      <c r="GZ70" t="s">
        <v>335</v>
      </c>
      <c r="HA70" t="s">
        <v>335</v>
      </c>
      <c r="HB70" t="s">
        <v>335</v>
      </c>
      <c r="HC70" t="s">
        <v>335</v>
      </c>
      <c r="HD70" t="s">
        <v>335</v>
      </c>
      <c r="HE70" t="s">
        <v>335</v>
      </c>
      <c r="HF70" t="s">
        <v>335</v>
      </c>
      <c r="HG70" t="s">
        <v>334</v>
      </c>
      <c r="HH70" t="s">
        <v>335</v>
      </c>
      <c r="HI70" t="s">
        <v>335</v>
      </c>
      <c r="HJ70" t="s">
        <v>335</v>
      </c>
      <c r="HK70" t="s">
        <v>336</v>
      </c>
      <c r="HL70" t="s">
        <v>335</v>
      </c>
      <c r="HM70" t="s">
        <v>335</v>
      </c>
      <c r="HN70" t="s">
        <v>335</v>
      </c>
      <c r="HO70" t="s">
        <v>334</v>
      </c>
      <c r="HP70" t="s">
        <v>334</v>
      </c>
      <c r="HQ70" t="s">
        <v>335</v>
      </c>
      <c r="HR70" t="s">
        <v>335</v>
      </c>
      <c r="HS70" t="s">
        <v>335</v>
      </c>
      <c r="HT70" t="s">
        <v>335</v>
      </c>
      <c r="HU70" t="s">
        <v>335</v>
      </c>
      <c r="HV70" t="s">
        <v>335</v>
      </c>
      <c r="HW70" t="s">
        <v>335</v>
      </c>
      <c r="HX70" t="s">
        <v>335</v>
      </c>
      <c r="HY70" t="s">
        <v>337</v>
      </c>
      <c r="HZ70" t="s">
        <v>337</v>
      </c>
      <c r="IA70">
        <v>43</v>
      </c>
      <c r="IC70">
        <v>5</v>
      </c>
      <c r="ID70" t="s">
        <v>345</v>
      </c>
      <c r="IE70">
        <v>26</v>
      </c>
      <c r="IF70" t="s">
        <v>346</v>
      </c>
      <c r="IG70">
        <v>1526</v>
      </c>
      <c r="IH70">
        <v>905</v>
      </c>
      <c r="II70">
        <v>117</v>
      </c>
      <c r="IJ70">
        <v>1182</v>
      </c>
      <c r="IK70">
        <v>1525</v>
      </c>
      <c r="IL70">
        <v>114</v>
      </c>
      <c r="IM70">
        <v>125</v>
      </c>
      <c r="IN70">
        <v>45</v>
      </c>
      <c r="IO70">
        <v>583</v>
      </c>
      <c r="IP70">
        <v>94</v>
      </c>
      <c r="IQ70" t="s">
        <v>337</v>
      </c>
      <c r="IR70" t="s">
        <v>330</v>
      </c>
      <c r="IS70" t="s">
        <v>337</v>
      </c>
      <c r="IT70" t="s">
        <v>330</v>
      </c>
      <c r="IU70" t="s">
        <v>330</v>
      </c>
      <c r="IV70" t="s">
        <v>337</v>
      </c>
      <c r="IW70" t="s">
        <v>337</v>
      </c>
      <c r="IX70" t="s">
        <v>337</v>
      </c>
      <c r="IY70" t="s">
        <v>337</v>
      </c>
      <c r="JB70" t="s">
        <v>336</v>
      </c>
      <c r="JC70" t="s">
        <v>336</v>
      </c>
      <c r="JD70" t="s">
        <v>336</v>
      </c>
      <c r="JE70" t="s">
        <v>336</v>
      </c>
      <c r="JF70" t="s">
        <v>336</v>
      </c>
      <c r="JG70" t="s">
        <v>336</v>
      </c>
      <c r="JH70" t="s">
        <v>336</v>
      </c>
      <c r="JI70" t="s">
        <v>336</v>
      </c>
      <c r="JJ70" t="s">
        <v>336</v>
      </c>
      <c r="JK70" t="s">
        <v>336</v>
      </c>
      <c r="JL70" t="s">
        <v>336</v>
      </c>
      <c r="JM70" t="s">
        <v>336</v>
      </c>
      <c r="JN70">
        <v>11</v>
      </c>
      <c r="JO70">
        <v>330</v>
      </c>
      <c r="JQ70">
        <v>87</v>
      </c>
      <c r="JR70">
        <v>5</v>
      </c>
      <c r="JT70" t="s">
        <v>337</v>
      </c>
      <c r="JX70" t="s">
        <v>336</v>
      </c>
      <c r="JY70" t="s">
        <v>336</v>
      </c>
      <c r="JZ70" t="s">
        <v>336</v>
      </c>
      <c r="KA70" t="s">
        <v>336</v>
      </c>
      <c r="KB70" t="s">
        <v>336</v>
      </c>
      <c r="KC70" t="s">
        <v>336</v>
      </c>
      <c r="KD70" t="s">
        <v>336</v>
      </c>
      <c r="KE70" t="s">
        <v>336</v>
      </c>
      <c r="KF70" t="s">
        <v>336</v>
      </c>
      <c r="KG70" t="s">
        <v>336</v>
      </c>
      <c r="KH70" t="s">
        <v>336</v>
      </c>
      <c r="KI70" t="s">
        <v>336</v>
      </c>
      <c r="KJ70" t="s">
        <v>336</v>
      </c>
      <c r="KK70" t="s">
        <v>336</v>
      </c>
      <c r="KP70">
        <v>95</v>
      </c>
      <c r="KQ70">
        <v>95</v>
      </c>
      <c r="KS70" t="s">
        <v>336</v>
      </c>
      <c r="KT70" t="s">
        <v>337</v>
      </c>
      <c r="KU70" t="s">
        <v>337</v>
      </c>
      <c r="KV70" t="s">
        <v>337</v>
      </c>
      <c r="KW70" t="s">
        <v>337</v>
      </c>
      <c r="KX70" t="s">
        <v>337</v>
      </c>
      <c r="KY70" t="s">
        <v>335</v>
      </c>
      <c r="KZ70" t="s">
        <v>334</v>
      </c>
      <c r="LA70" t="s">
        <v>334</v>
      </c>
      <c r="LB70" t="s">
        <v>335</v>
      </c>
      <c r="LC70" t="s">
        <v>335</v>
      </c>
      <c r="LD70" t="s">
        <v>334</v>
      </c>
      <c r="LE70" t="s">
        <v>335</v>
      </c>
      <c r="LF70" t="s">
        <v>334</v>
      </c>
      <c r="LG70" t="s">
        <v>334</v>
      </c>
      <c r="LH70" t="s">
        <v>335</v>
      </c>
      <c r="LI70" t="s">
        <v>334</v>
      </c>
      <c r="LJ70" t="s">
        <v>335</v>
      </c>
      <c r="LK70" t="s">
        <v>359</v>
      </c>
      <c r="LL70" t="s">
        <v>336</v>
      </c>
      <c r="LM70">
        <v>4</v>
      </c>
      <c r="LN70" t="s">
        <v>364</v>
      </c>
    </row>
    <row r="71" spans="1:326" x14ac:dyDescent="0.3">
      <c r="A71">
        <v>70</v>
      </c>
      <c r="B71" t="s">
        <v>326</v>
      </c>
      <c r="C71" t="s">
        <v>327</v>
      </c>
      <c r="D71" s="1">
        <v>15599</v>
      </c>
      <c r="E71" t="s">
        <v>328</v>
      </c>
      <c r="I71" s="1">
        <v>45266</v>
      </c>
      <c r="J71" s="1">
        <v>45294</v>
      </c>
      <c r="K71">
        <v>28</v>
      </c>
      <c r="L71" t="s">
        <v>393</v>
      </c>
      <c r="M71" t="s">
        <v>337</v>
      </c>
      <c r="N71" t="s">
        <v>331</v>
      </c>
      <c r="O71" t="s">
        <v>387</v>
      </c>
      <c r="P71" t="s">
        <v>363</v>
      </c>
      <c r="Q71" t="s">
        <v>335</v>
      </c>
      <c r="R71" t="s">
        <v>335</v>
      </c>
      <c r="S71" t="s">
        <v>335</v>
      </c>
      <c r="T71" t="s">
        <v>335</v>
      </c>
      <c r="U71" t="s">
        <v>335</v>
      </c>
      <c r="V71" t="s">
        <v>335</v>
      </c>
      <c r="W71" t="s">
        <v>335</v>
      </c>
      <c r="X71" t="s">
        <v>335</v>
      </c>
      <c r="Y71" t="s">
        <v>335</v>
      </c>
      <c r="Z71" t="s">
        <v>335</v>
      </c>
      <c r="AA71" t="s">
        <v>335</v>
      </c>
      <c r="AB71" t="s">
        <v>335</v>
      </c>
      <c r="AC71" t="s">
        <v>335</v>
      </c>
      <c r="AD71" t="s">
        <v>335</v>
      </c>
      <c r="AE71" t="s">
        <v>335</v>
      </c>
      <c r="AF71" t="s">
        <v>335</v>
      </c>
      <c r="AG71" t="s">
        <v>334</v>
      </c>
      <c r="AH71" t="s">
        <v>533</v>
      </c>
      <c r="AI71" t="s">
        <v>335</v>
      </c>
      <c r="AJ71" t="s">
        <v>335</v>
      </c>
      <c r="AK71" t="s">
        <v>335</v>
      </c>
      <c r="AL71" t="s">
        <v>335</v>
      </c>
      <c r="AM71" t="s">
        <v>335</v>
      </c>
      <c r="AN71" t="s">
        <v>335</v>
      </c>
      <c r="AO71" t="s">
        <v>334</v>
      </c>
      <c r="AP71" t="s">
        <v>335</v>
      </c>
      <c r="AQ71" t="s">
        <v>335</v>
      </c>
      <c r="AR71" t="s">
        <v>335</v>
      </c>
      <c r="AS71" t="s">
        <v>335</v>
      </c>
      <c r="AT71" t="s">
        <v>334</v>
      </c>
      <c r="AU71" t="s">
        <v>334</v>
      </c>
      <c r="AV71" t="s">
        <v>335</v>
      </c>
      <c r="AW71">
        <v>25</v>
      </c>
      <c r="BC71" t="s">
        <v>334</v>
      </c>
      <c r="BD71" t="s">
        <v>334</v>
      </c>
      <c r="BE71" t="s">
        <v>335</v>
      </c>
      <c r="BF71" t="s">
        <v>335</v>
      </c>
      <c r="BG71" t="s">
        <v>335</v>
      </c>
      <c r="BH71" t="s">
        <v>334</v>
      </c>
      <c r="BI71" t="s">
        <v>335</v>
      </c>
      <c r="BJ71" t="s">
        <v>335</v>
      </c>
      <c r="BK71" t="s">
        <v>335</v>
      </c>
      <c r="BL71" t="s">
        <v>335</v>
      </c>
      <c r="BM71" t="s">
        <v>335</v>
      </c>
      <c r="BN71" t="s">
        <v>335</v>
      </c>
      <c r="BO71" t="s">
        <v>335</v>
      </c>
      <c r="BP71" t="s">
        <v>335</v>
      </c>
      <c r="BQ71" t="s">
        <v>334</v>
      </c>
      <c r="BR71" t="s">
        <v>335</v>
      </c>
      <c r="BS71" t="s">
        <v>335</v>
      </c>
      <c r="BT71" t="s">
        <v>335</v>
      </c>
      <c r="BU71" t="s">
        <v>335</v>
      </c>
      <c r="BV71" t="s">
        <v>335</v>
      </c>
      <c r="BW71" t="s">
        <v>334</v>
      </c>
      <c r="BX71" t="s">
        <v>335</v>
      </c>
      <c r="BY71" t="s">
        <v>335</v>
      </c>
      <c r="BZ71" t="s">
        <v>334</v>
      </c>
      <c r="CA71" t="s">
        <v>335</v>
      </c>
      <c r="CB71" t="s">
        <v>335</v>
      </c>
      <c r="CC71" t="s">
        <v>335</v>
      </c>
      <c r="CD71" t="s">
        <v>335</v>
      </c>
      <c r="CE71" t="s">
        <v>335</v>
      </c>
      <c r="CF71" t="s">
        <v>335</v>
      </c>
      <c r="CG71" t="s">
        <v>335</v>
      </c>
      <c r="CH71" t="s">
        <v>335</v>
      </c>
      <c r="CI71" t="s">
        <v>335</v>
      </c>
      <c r="CJ71" t="s">
        <v>335</v>
      </c>
      <c r="CK71" t="s">
        <v>335</v>
      </c>
      <c r="CL71" t="s">
        <v>335</v>
      </c>
      <c r="CM71" t="s">
        <v>335</v>
      </c>
      <c r="CN71" t="s">
        <v>335</v>
      </c>
      <c r="CO71" t="s">
        <v>335</v>
      </c>
      <c r="CP71" t="s">
        <v>334</v>
      </c>
      <c r="CQ71" t="s">
        <v>335</v>
      </c>
      <c r="CR71" t="s">
        <v>335</v>
      </c>
      <c r="CS71" t="s">
        <v>335</v>
      </c>
      <c r="CT71" t="s">
        <v>337</v>
      </c>
      <c r="CU71" t="s">
        <v>336</v>
      </c>
      <c r="CW71" t="s">
        <v>337</v>
      </c>
      <c r="CX71" t="s">
        <v>336</v>
      </c>
      <c r="CZ71" t="s">
        <v>337</v>
      </c>
      <c r="DA71" t="s">
        <v>336</v>
      </c>
      <c r="DC71" t="s">
        <v>337</v>
      </c>
      <c r="DD71" t="s">
        <v>336</v>
      </c>
      <c r="DF71" t="s">
        <v>330</v>
      </c>
      <c r="DG71" t="s">
        <v>340</v>
      </c>
      <c r="DH71">
        <v>25</v>
      </c>
      <c r="DI71" t="s">
        <v>337</v>
      </c>
      <c r="DJ71" t="s">
        <v>336</v>
      </c>
      <c r="DL71" t="s">
        <v>335</v>
      </c>
      <c r="DM71" t="s">
        <v>334</v>
      </c>
      <c r="DN71" t="s">
        <v>334</v>
      </c>
      <c r="DO71" t="s">
        <v>335</v>
      </c>
      <c r="DP71" t="s">
        <v>334</v>
      </c>
      <c r="DQ71" t="s">
        <v>335</v>
      </c>
      <c r="DR71" t="s">
        <v>334</v>
      </c>
      <c r="DS71" t="s">
        <v>335</v>
      </c>
      <c r="DT71" t="s">
        <v>334</v>
      </c>
      <c r="DU71" t="s">
        <v>335</v>
      </c>
      <c r="DV71" t="s">
        <v>334</v>
      </c>
      <c r="DW71" t="s">
        <v>335</v>
      </c>
      <c r="DX71" t="s">
        <v>334</v>
      </c>
      <c r="DY71" t="s">
        <v>335</v>
      </c>
      <c r="DZ71" t="s">
        <v>334</v>
      </c>
      <c r="EA71" t="s">
        <v>335</v>
      </c>
      <c r="EB71" t="s">
        <v>335</v>
      </c>
      <c r="EC71" t="s">
        <v>334</v>
      </c>
      <c r="ED71" t="s">
        <v>334</v>
      </c>
      <c r="EE71" t="s">
        <v>335</v>
      </c>
      <c r="EF71" t="s">
        <v>335</v>
      </c>
      <c r="EG71" t="s">
        <v>334</v>
      </c>
      <c r="EH71" t="s">
        <v>334</v>
      </c>
      <c r="EI71" t="s">
        <v>335</v>
      </c>
      <c r="EJ71" t="s">
        <v>334</v>
      </c>
      <c r="EK71" t="s">
        <v>335</v>
      </c>
      <c r="EL71" t="s">
        <v>334</v>
      </c>
      <c r="EM71" t="s">
        <v>335</v>
      </c>
      <c r="EN71" t="s">
        <v>334</v>
      </c>
      <c r="EO71" t="s">
        <v>335</v>
      </c>
      <c r="EP71" t="s">
        <v>334</v>
      </c>
      <c r="EQ71" t="s">
        <v>335</v>
      </c>
      <c r="ER71" t="s">
        <v>334</v>
      </c>
      <c r="ES71" t="s">
        <v>335</v>
      </c>
      <c r="ET71" t="s">
        <v>335</v>
      </c>
      <c r="EU71" t="s">
        <v>334</v>
      </c>
      <c r="EV71" t="s">
        <v>334</v>
      </c>
      <c r="EW71" t="s">
        <v>335</v>
      </c>
      <c r="EX71" t="s">
        <v>334</v>
      </c>
      <c r="EY71" t="s">
        <v>335</v>
      </c>
      <c r="EZ71" t="s">
        <v>334</v>
      </c>
      <c r="FA71" t="s">
        <v>335</v>
      </c>
      <c r="FB71" t="s">
        <v>341</v>
      </c>
      <c r="FC71">
        <v>125</v>
      </c>
      <c r="FE71" t="s">
        <v>336</v>
      </c>
      <c r="FF71" t="s">
        <v>336</v>
      </c>
      <c r="FG71" t="s">
        <v>342</v>
      </c>
      <c r="FH71" s="15">
        <v>45294</v>
      </c>
      <c r="FI71" t="s">
        <v>334</v>
      </c>
      <c r="FJ71" t="s">
        <v>335</v>
      </c>
      <c r="FK71" t="s">
        <v>335</v>
      </c>
      <c r="FL71" t="s">
        <v>365</v>
      </c>
      <c r="FM71" t="s">
        <v>344</v>
      </c>
      <c r="FO71">
        <v>105</v>
      </c>
      <c r="FP71">
        <v>55</v>
      </c>
      <c r="GN71" t="s">
        <v>334</v>
      </c>
      <c r="GO71" t="s">
        <v>335</v>
      </c>
      <c r="GP71" t="s">
        <v>335</v>
      </c>
      <c r="GQ71" t="s">
        <v>335</v>
      </c>
      <c r="GR71" t="s">
        <v>335</v>
      </c>
      <c r="GS71" t="s">
        <v>335</v>
      </c>
      <c r="GT71" t="s">
        <v>335</v>
      </c>
      <c r="GU71" t="s">
        <v>335</v>
      </c>
      <c r="GV71" t="s">
        <v>335</v>
      </c>
      <c r="GW71" t="s">
        <v>335</v>
      </c>
      <c r="GX71" t="s">
        <v>335</v>
      </c>
      <c r="GY71" t="s">
        <v>335</v>
      </c>
      <c r="GZ71" t="s">
        <v>335</v>
      </c>
      <c r="HA71" t="s">
        <v>335</v>
      </c>
      <c r="HB71" t="s">
        <v>335</v>
      </c>
      <c r="HC71" t="s">
        <v>335</v>
      </c>
      <c r="HD71" t="s">
        <v>335</v>
      </c>
      <c r="HE71" t="s">
        <v>335</v>
      </c>
      <c r="HF71" t="s">
        <v>335</v>
      </c>
      <c r="HG71" t="s">
        <v>335</v>
      </c>
      <c r="HH71" t="s">
        <v>335</v>
      </c>
      <c r="HI71" t="s">
        <v>335</v>
      </c>
      <c r="HJ71" t="s">
        <v>335</v>
      </c>
      <c r="HK71" t="s">
        <v>336</v>
      </c>
      <c r="HL71" t="s">
        <v>335</v>
      </c>
      <c r="HM71" t="s">
        <v>335</v>
      </c>
      <c r="HN71" t="s">
        <v>335</v>
      </c>
      <c r="HO71" t="s">
        <v>335</v>
      </c>
      <c r="HP71" t="s">
        <v>335</v>
      </c>
      <c r="HQ71" t="s">
        <v>335</v>
      </c>
      <c r="HR71" t="s">
        <v>335</v>
      </c>
      <c r="HS71" t="s">
        <v>335</v>
      </c>
      <c r="HT71" t="s">
        <v>335</v>
      </c>
      <c r="HU71" t="s">
        <v>334</v>
      </c>
      <c r="HV71" t="s">
        <v>335</v>
      </c>
      <c r="HW71" t="s">
        <v>335</v>
      </c>
      <c r="HX71" t="s">
        <v>335</v>
      </c>
      <c r="HY71" t="s">
        <v>337</v>
      </c>
      <c r="HZ71" t="s">
        <v>337</v>
      </c>
      <c r="IA71">
        <v>35</v>
      </c>
      <c r="ID71" t="s">
        <v>373</v>
      </c>
      <c r="IF71" t="s">
        <v>346</v>
      </c>
      <c r="IQ71" t="s">
        <v>336</v>
      </c>
      <c r="IR71" t="s">
        <v>336</v>
      </c>
      <c r="IS71" t="s">
        <v>336</v>
      </c>
      <c r="IT71" t="s">
        <v>336</v>
      </c>
      <c r="IU71" t="s">
        <v>336</v>
      </c>
      <c r="IV71" t="s">
        <v>336</v>
      </c>
      <c r="IW71" t="s">
        <v>336</v>
      </c>
      <c r="IX71" t="s">
        <v>336</v>
      </c>
      <c r="IY71" t="s">
        <v>336</v>
      </c>
      <c r="JB71" t="s">
        <v>336</v>
      </c>
      <c r="JC71" t="s">
        <v>336</v>
      </c>
      <c r="JD71" t="s">
        <v>336</v>
      </c>
      <c r="JE71" t="s">
        <v>336</v>
      </c>
      <c r="JF71" t="s">
        <v>336</v>
      </c>
      <c r="JG71" t="s">
        <v>336</v>
      </c>
      <c r="JH71" t="s">
        <v>336</v>
      </c>
      <c r="JI71" t="s">
        <v>336</v>
      </c>
      <c r="JJ71" t="s">
        <v>336</v>
      </c>
      <c r="JK71" t="s">
        <v>336</v>
      </c>
      <c r="JL71" t="s">
        <v>336</v>
      </c>
      <c r="JM71" t="s">
        <v>336</v>
      </c>
      <c r="JN71">
        <v>0</v>
      </c>
      <c r="JO71">
        <v>0</v>
      </c>
      <c r="JT71" t="s">
        <v>336</v>
      </c>
      <c r="JX71" t="s">
        <v>336</v>
      </c>
      <c r="JY71" t="s">
        <v>336</v>
      </c>
      <c r="JZ71" t="s">
        <v>336</v>
      </c>
      <c r="KA71" t="s">
        <v>336</v>
      </c>
      <c r="KB71" t="s">
        <v>336</v>
      </c>
      <c r="KC71" t="s">
        <v>336</v>
      </c>
      <c r="KD71" t="s">
        <v>336</v>
      </c>
      <c r="KE71" t="s">
        <v>336</v>
      </c>
      <c r="KF71" t="s">
        <v>336</v>
      </c>
      <c r="KG71" t="s">
        <v>336</v>
      </c>
      <c r="KH71" t="s">
        <v>336</v>
      </c>
      <c r="KI71" t="s">
        <v>336</v>
      </c>
      <c r="KJ71" t="s">
        <v>336</v>
      </c>
      <c r="KK71" t="s">
        <v>336</v>
      </c>
      <c r="KP71">
        <v>31</v>
      </c>
      <c r="KQ71">
        <v>43</v>
      </c>
      <c r="KR71">
        <v>14</v>
      </c>
      <c r="KS71" t="s">
        <v>330</v>
      </c>
      <c r="KT71" t="s">
        <v>337</v>
      </c>
      <c r="KU71" t="s">
        <v>330</v>
      </c>
      <c r="KV71" t="s">
        <v>330</v>
      </c>
      <c r="KW71" t="s">
        <v>337</v>
      </c>
      <c r="KX71" t="s">
        <v>337</v>
      </c>
      <c r="KY71" t="s">
        <v>334</v>
      </c>
      <c r="KZ71" t="s">
        <v>335</v>
      </c>
      <c r="LA71" t="s">
        <v>334</v>
      </c>
      <c r="LB71" t="s">
        <v>335</v>
      </c>
      <c r="LC71" t="s">
        <v>335</v>
      </c>
      <c r="LD71" t="s">
        <v>334</v>
      </c>
      <c r="LE71" t="s">
        <v>335</v>
      </c>
      <c r="LF71" t="s">
        <v>334</v>
      </c>
      <c r="LG71" t="s">
        <v>334</v>
      </c>
      <c r="LH71" t="s">
        <v>335</v>
      </c>
      <c r="LI71" t="s">
        <v>335</v>
      </c>
      <c r="LJ71" t="s">
        <v>334</v>
      </c>
      <c r="LK71" t="s">
        <v>345</v>
      </c>
      <c r="LL71" t="s">
        <v>336</v>
      </c>
      <c r="LM71">
        <v>3</v>
      </c>
      <c r="LN71" t="s">
        <v>364</v>
      </c>
    </row>
    <row r="72" spans="1:326" x14ac:dyDescent="0.3">
      <c r="A72">
        <v>71</v>
      </c>
      <c r="B72" t="s">
        <v>326</v>
      </c>
      <c r="C72" t="s">
        <v>327</v>
      </c>
      <c r="D72" s="1">
        <v>25662</v>
      </c>
      <c r="E72" t="s">
        <v>328</v>
      </c>
      <c r="F72">
        <v>175</v>
      </c>
      <c r="G72">
        <v>60</v>
      </c>
      <c r="H72">
        <v>1.959183673469388E+16</v>
      </c>
      <c r="I72" s="1">
        <v>45227</v>
      </c>
      <c r="J72" s="1">
        <v>45417</v>
      </c>
      <c r="K72">
        <v>190</v>
      </c>
      <c r="L72" t="s">
        <v>329</v>
      </c>
      <c r="M72" t="s">
        <v>337</v>
      </c>
      <c r="N72" t="s">
        <v>455</v>
      </c>
      <c r="O72" t="s">
        <v>387</v>
      </c>
      <c r="P72" t="s">
        <v>363</v>
      </c>
      <c r="Q72" t="s">
        <v>335</v>
      </c>
      <c r="R72" t="s">
        <v>335</v>
      </c>
      <c r="S72" t="s">
        <v>335</v>
      </c>
      <c r="T72" t="s">
        <v>335</v>
      </c>
      <c r="U72" t="s">
        <v>335</v>
      </c>
      <c r="V72" t="s">
        <v>335</v>
      </c>
      <c r="W72" t="s">
        <v>335</v>
      </c>
      <c r="X72" t="s">
        <v>335</v>
      </c>
      <c r="Y72" t="s">
        <v>335</v>
      </c>
      <c r="Z72" t="s">
        <v>335</v>
      </c>
      <c r="AA72" t="s">
        <v>335</v>
      </c>
      <c r="AB72" t="s">
        <v>335</v>
      </c>
      <c r="AC72" t="s">
        <v>335</v>
      </c>
      <c r="AD72" t="s">
        <v>335</v>
      </c>
      <c r="AE72" t="s">
        <v>335</v>
      </c>
      <c r="AF72" t="s">
        <v>335</v>
      </c>
      <c r="AG72" t="s">
        <v>334</v>
      </c>
      <c r="AH72" t="s">
        <v>460</v>
      </c>
      <c r="AI72" t="s">
        <v>334</v>
      </c>
      <c r="AJ72" t="s">
        <v>335</v>
      </c>
      <c r="AK72" t="s">
        <v>335</v>
      </c>
      <c r="AL72" t="s">
        <v>334</v>
      </c>
      <c r="AM72" t="s">
        <v>334</v>
      </c>
      <c r="AN72" t="s">
        <v>334</v>
      </c>
      <c r="AO72" t="s">
        <v>334</v>
      </c>
      <c r="AP72" t="s">
        <v>335</v>
      </c>
      <c r="AQ72" t="s">
        <v>334</v>
      </c>
      <c r="AR72" t="s">
        <v>335</v>
      </c>
      <c r="AS72" t="s">
        <v>335</v>
      </c>
      <c r="AT72" t="s">
        <v>335</v>
      </c>
      <c r="AU72" t="s">
        <v>335</v>
      </c>
      <c r="AV72" t="s">
        <v>335</v>
      </c>
      <c r="AW72">
        <v>21</v>
      </c>
      <c r="AX72">
        <v>26</v>
      </c>
      <c r="AY72">
        <v>6292</v>
      </c>
      <c r="BB72">
        <v>1808</v>
      </c>
      <c r="BC72" t="s">
        <v>335</v>
      </c>
      <c r="BD72" t="s">
        <v>335</v>
      </c>
      <c r="BE72" t="s">
        <v>335</v>
      </c>
      <c r="BF72" t="s">
        <v>335</v>
      </c>
      <c r="BG72" t="s">
        <v>334</v>
      </c>
      <c r="BH72" t="s">
        <v>335</v>
      </c>
      <c r="BI72" t="s">
        <v>335</v>
      </c>
      <c r="BJ72" t="s">
        <v>335</v>
      </c>
      <c r="BK72" t="s">
        <v>335</v>
      </c>
      <c r="BL72" t="s">
        <v>335</v>
      </c>
      <c r="BM72" t="s">
        <v>335</v>
      </c>
      <c r="BN72" t="s">
        <v>335</v>
      </c>
      <c r="BO72" t="s">
        <v>335</v>
      </c>
      <c r="BP72" t="s">
        <v>335</v>
      </c>
      <c r="BQ72" t="s">
        <v>335</v>
      </c>
      <c r="BR72" t="s">
        <v>335</v>
      </c>
      <c r="BS72" t="s">
        <v>335</v>
      </c>
      <c r="BT72" t="s">
        <v>334</v>
      </c>
      <c r="BU72" t="s">
        <v>334</v>
      </c>
      <c r="BV72" t="s">
        <v>334</v>
      </c>
      <c r="BW72" t="s">
        <v>334</v>
      </c>
      <c r="BX72" t="s">
        <v>335</v>
      </c>
      <c r="BY72" t="s">
        <v>335</v>
      </c>
      <c r="BZ72" t="s">
        <v>334</v>
      </c>
      <c r="CA72" t="s">
        <v>335</v>
      </c>
      <c r="CB72" t="s">
        <v>334</v>
      </c>
      <c r="CC72" t="s">
        <v>335</v>
      </c>
      <c r="CD72" t="s">
        <v>334</v>
      </c>
      <c r="CE72" t="s">
        <v>335</v>
      </c>
      <c r="CF72" t="s">
        <v>335</v>
      </c>
      <c r="CG72" t="s">
        <v>335</v>
      </c>
      <c r="CH72" t="s">
        <v>335</v>
      </c>
      <c r="CI72" t="s">
        <v>335</v>
      </c>
      <c r="CJ72" t="s">
        <v>335</v>
      </c>
      <c r="CK72" t="s">
        <v>335</v>
      </c>
      <c r="CL72" t="s">
        <v>335</v>
      </c>
      <c r="CM72" t="s">
        <v>335</v>
      </c>
      <c r="CN72" t="s">
        <v>335</v>
      </c>
      <c r="CO72" t="s">
        <v>335</v>
      </c>
      <c r="CP72" t="s">
        <v>335</v>
      </c>
      <c r="CQ72" t="s">
        <v>335</v>
      </c>
      <c r="CR72" t="s">
        <v>335</v>
      </c>
      <c r="CS72" t="s">
        <v>335</v>
      </c>
      <c r="CT72" t="s">
        <v>337</v>
      </c>
      <c r="CU72" t="s">
        <v>336</v>
      </c>
      <c r="CW72" t="s">
        <v>337</v>
      </c>
      <c r="CX72" t="s">
        <v>336</v>
      </c>
      <c r="CZ72" t="s">
        <v>330</v>
      </c>
      <c r="DA72" t="s">
        <v>339</v>
      </c>
      <c r="DB72">
        <v>125</v>
      </c>
      <c r="DC72" t="s">
        <v>330</v>
      </c>
      <c r="DD72" t="s">
        <v>414</v>
      </c>
      <c r="DE72">
        <v>50</v>
      </c>
      <c r="DF72" t="s">
        <v>337</v>
      </c>
      <c r="DG72" t="s">
        <v>336</v>
      </c>
      <c r="DI72" t="s">
        <v>337</v>
      </c>
      <c r="DJ72" t="s">
        <v>336</v>
      </c>
      <c r="DL72" t="s">
        <v>335</v>
      </c>
      <c r="DM72" t="s">
        <v>334</v>
      </c>
      <c r="DN72" t="s">
        <v>334</v>
      </c>
      <c r="DO72" t="s">
        <v>335</v>
      </c>
      <c r="DP72" t="s">
        <v>334</v>
      </c>
      <c r="DQ72" t="s">
        <v>335</v>
      </c>
      <c r="DR72" t="s">
        <v>335</v>
      </c>
      <c r="DS72" t="s">
        <v>334</v>
      </c>
      <c r="DT72" t="s">
        <v>334</v>
      </c>
      <c r="DU72" t="s">
        <v>335</v>
      </c>
      <c r="DV72" t="s">
        <v>334</v>
      </c>
      <c r="DW72" t="s">
        <v>335</v>
      </c>
      <c r="DX72" t="s">
        <v>335</v>
      </c>
      <c r="DY72" t="s">
        <v>334</v>
      </c>
      <c r="DZ72" t="s">
        <v>334</v>
      </c>
      <c r="EA72" t="s">
        <v>335</v>
      </c>
      <c r="EB72" t="s">
        <v>334</v>
      </c>
      <c r="EC72" t="s">
        <v>335</v>
      </c>
      <c r="ED72" t="s">
        <v>334</v>
      </c>
      <c r="EE72" t="s">
        <v>335</v>
      </c>
      <c r="EF72" t="s">
        <v>334</v>
      </c>
      <c r="EG72" t="s">
        <v>335</v>
      </c>
      <c r="EH72" t="s">
        <v>334</v>
      </c>
      <c r="EI72" t="s">
        <v>335</v>
      </c>
      <c r="EJ72" t="s">
        <v>334</v>
      </c>
      <c r="EK72" t="s">
        <v>335</v>
      </c>
      <c r="EL72" t="s">
        <v>334</v>
      </c>
      <c r="EM72" t="s">
        <v>335</v>
      </c>
      <c r="EN72" t="s">
        <v>334</v>
      </c>
      <c r="EO72" t="s">
        <v>335</v>
      </c>
      <c r="EP72" t="s">
        <v>334</v>
      </c>
      <c r="EQ72" t="s">
        <v>335</v>
      </c>
      <c r="ER72" t="s">
        <v>334</v>
      </c>
      <c r="ES72" t="s">
        <v>335</v>
      </c>
      <c r="ET72" t="s">
        <v>334</v>
      </c>
      <c r="EU72" t="s">
        <v>335</v>
      </c>
      <c r="EV72" t="s">
        <v>334</v>
      </c>
      <c r="EW72" t="s">
        <v>335</v>
      </c>
      <c r="EX72" t="s">
        <v>334</v>
      </c>
      <c r="EY72" t="s">
        <v>335</v>
      </c>
      <c r="EZ72" t="s">
        <v>334</v>
      </c>
      <c r="FA72" t="s">
        <v>335</v>
      </c>
      <c r="FB72" t="s">
        <v>408</v>
      </c>
      <c r="FC72">
        <v>25</v>
      </c>
      <c r="FE72" t="s">
        <v>336</v>
      </c>
      <c r="FF72" t="s">
        <v>336</v>
      </c>
      <c r="FG72" t="s">
        <v>342</v>
      </c>
      <c r="FH72" s="15">
        <v>45296</v>
      </c>
      <c r="FI72" t="s">
        <v>334</v>
      </c>
      <c r="FJ72" t="s">
        <v>335</v>
      </c>
      <c r="FK72" t="s">
        <v>335</v>
      </c>
      <c r="FL72" t="s">
        <v>365</v>
      </c>
      <c r="FM72" t="s">
        <v>362</v>
      </c>
      <c r="FN72">
        <v>134</v>
      </c>
      <c r="FO72">
        <v>95</v>
      </c>
      <c r="FP72">
        <v>65</v>
      </c>
      <c r="FQ72">
        <v>6292</v>
      </c>
      <c r="FR72">
        <v>1677</v>
      </c>
      <c r="FS72">
        <v>60</v>
      </c>
      <c r="FT72">
        <v>1.959183673469388E+16</v>
      </c>
      <c r="GN72" t="s">
        <v>335</v>
      </c>
      <c r="GO72" t="s">
        <v>335</v>
      </c>
      <c r="GP72" t="s">
        <v>335</v>
      </c>
      <c r="GQ72" t="s">
        <v>335</v>
      </c>
      <c r="GR72" t="s">
        <v>335</v>
      </c>
      <c r="GS72" t="s">
        <v>335</v>
      </c>
      <c r="GT72" t="s">
        <v>335</v>
      </c>
      <c r="GU72" t="s">
        <v>335</v>
      </c>
      <c r="GV72" t="s">
        <v>335</v>
      </c>
      <c r="GW72" t="s">
        <v>335</v>
      </c>
      <c r="GX72" t="s">
        <v>335</v>
      </c>
      <c r="GY72" t="s">
        <v>335</v>
      </c>
      <c r="GZ72" t="s">
        <v>335</v>
      </c>
      <c r="HA72" t="s">
        <v>335</v>
      </c>
      <c r="HB72" t="s">
        <v>335</v>
      </c>
      <c r="HC72" t="s">
        <v>335</v>
      </c>
      <c r="HD72" t="s">
        <v>335</v>
      </c>
      <c r="HE72" t="s">
        <v>335</v>
      </c>
      <c r="HF72" t="s">
        <v>335</v>
      </c>
      <c r="HG72" t="s">
        <v>334</v>
      </c>
      <c r="HH72" t="s">
        <v>335</v>
      </c>
      <c r="HI72" t="s">
        <v>335</v>
      </c>
      <c r="HJ72" t="s">
        <v>335</v>
      </c>
      <c r="HK72" t="s">
        <v>336</v>
      </c>
      <c r="HL72" t="s">
        <v>335</v>
      </c>
      <c r="HM72" t="s">
        <v>335</v>
      </c>
      <c r="HN72" t="s">
        <v>335</v>
      </c>
      <c r="HO72" t="s">
        <v>335</v>
      </c>
      <c r="HP72" t="s">
        <v>335</v>
      </c>
      <c r="HQ72" t="s">
        <v>335</v>
      </c>
      <c r="HR72" t="s">
        <v>335</v>
      </c>
      <c r="HS72" t="s">
        <v>335</v>
      </c>
      <c r="HT72" t="s">
        <v>335</v>
      </c>
      <c r="HU72" t="s">
        <v>335</v>
      </c>
      <c r="HV72" t="s">
        <v>335</v>
      </c>
      <c r="HW72" t="s">
        <v>335</v>
      </c>
      <c r="HX72" t="s">
        <v>335</v>
      </c>
      <c r="HY72" t="s">
        <v>337</v>
      </c>
      <c r="HZ72" t="s">
        <v>337</v>
      </c>
      <c r="IA72">
        <v>25</v>
      </c>
      <c r="IC72">
        <v>8</v>
      </c>
      <c r="ID72" t="s">
        <v>448</v>
      </c>
      <c r="IE72">
        <v>30</v>
      </c>
      <c r="IF72" t="s">
        <v>346</v>
      </c>
      <c r="IG72">
        <v>1076</v>
      </c>
      <c r="IH72">
        <v>501</v>
      </c>
      <c r="II72">
        <v>119</v>
      </c>
      <c r="IJ72">
        <v>648</v>
      </c>
      <c r="IK72">
        <v>1042</v>
      </c>
      <c r="IL72">
        <v>74</v>
      </c>
      <c r="IM72">
        <v>134</v>
      </c>
      <c r="IN72">
        <v>334</v>
      </c>
      <c r="IO72">
        <v>357</v>
      </c>
      <c r="IP72">
        <v>9</v>
      </c>
      <c r="IQ72" t="s">
        <v>330</v>
      </c>
      <c r="IR72" t="s">
        <v>330</v>
      </c>
      <c r="IS72" t="s">
        <v>337</v>
      </c>
      <c r="IT72" t="s">
        <v>330</v>
      </c>
      <c r="IU72" t="s">
        <v>330</v>
      </c>
      <c r="IV72" t="s">
        <v>337</v>
      </c>
      <c r="IW72" t="s">
        <v>337</v>
      </c>
      <c r="IX72" t="s">
        <v>337</v>
      </c>
      <c r="IY72" t="s">
        <v>337</v>
      </c>
      <c r="JB72" t="s">
        <v>336</v>
      </c>
      <c r="JC72" t="s">
        <v>336</v>
      </c>
      <c r="JD72" t="s">
        <v>336</v>
      </c>
      <c r="JE72" t="s">
        <v>336</v>
      </c>
      <c r="JF72" t="s">
        <v>336</v>
      </c>
      <c r="JG72" t="s">
        <v>336</v>
      </c>
      <c r="JH72" t="s">
        <v>336</v>
      </c>
      <c r="JI72" t="s">
        <v>336</v>
      </c>
      <c r="JJ72" t="s">
        <v>336</v>
      </c>
      <c r="JK72" t="s">
        <v>336</v>
      </c>
      <c r="JL72" t="s">
        <v>336</v>
      </c>
      <c r="JM72" t="s">
        <v>336</v>
      </c>
      <c r="JO72">
        <v>355</v>
      </c>
      <c r="JQ72">
        <v>86</v>
      </c>
      <c r="JR72">
        <v>4</v>
      </c>
      <c r="JS72">
        <v>99</v>
      </c>
      <c r="JT72" t="s">
        <v>337</v>
      </c>
      <c r="JX72" t="s">
        <v>336</v>
      </c>
      <c r="JY72" t="s">
        <v>336</v>
      </c>
      <c r="JZ72" t="s">
        <v>336</v>
      </c>
      <c r="KA72" t="s">
        <v>336</v>
      </c>
      <c r="KB72" t="s">
        <v>336</v>
      </c>
      <c r="KC72" t="s">
        <v>336</v>
      </c>
      <c r="KD72" t="s">
        <v>336</v>
      </c>
      <c r="KE72" t="s">
        <v>336</v>
      </c>
      <c r="KF72" t="s">
        <v>336</v>
      </c>
      <c r="KG72" t="s">
        <v>336</v>
      </c>
      <c r="KH72" t="s">
        <v>336</v>
      </c>
      <c r="KI72" t="s">
        <v>336</v>
      </c>
      <c r="KJ72" t="s">
        <v>336</v>
      </c>
      <c r="KK72" t="s">
        <v>336</v>
      </c>
      <c r="KP72">
        <v>100</v>
      </c>
      <c r="KQ72">
        <v>87</v>
      </c>
      <c r="KR72">
        <v>12</v>
      </c>
      <c r="KS72" t="s">
        <v>336</v>
      </c>
      <c r="KT72" t="s">
        <v>337</v>
      </c>
      <c r="KU72" t="s">
        <v>330</v>
      </c>
      <c r="KV72" t="s">
        <v>337</v>
      </c>
      <c r="KW72" t="s">
        <v>337</v>
      </c>
      <c r="KX72" t="s">
        <v>337</v>
      </c>
      <c r="KY72" t="s">
        <v>335</v>
      </c>
      <c r="KZ72" t="s">
        <v>334</v>
      </c>
      <c r="LA72" t="s">
        <v>334</v>
      </c>
      <c r="LB72" t="s">
        <v>335</v>
      </c>
      <c r="LC72" t="s">
        <v>335</v>
      </c>
      <c r="LD72" t="s">
        <v>334</v>
      </c>
      <c r="LE72" t="s">
        <v>335</v>
      </c>
      <c r="LF72" t="s">
        <v>334</v>
      </c>
      <c r="LG72" t="s">
        <v>334</v>
      </c>
      <c r="LH72" t="s">
        <v>335</v>
      </c>
      <c r="LI72" t="s">
        <v>334</v>
      </c>
      <c r="LJ72" t="s">
        <v>335</v>
      </c>
      <c r="LK72" t="s">
        <v>359</v>
      </c>
      <c r="LL72" t="s">
        <v>336</v>
      </c>
      <c r="LM72">
        <v>4</v>
      </c>
      <c r="LN72" t="s">
        <v>364</v>
      </c>
    </row>
    <row r="73" spans="1:326" x14ac:dyDescent="0.3">
      <c r="A73">
        <v>72</v>
      </c>
      <c r="B73" t="s">
        <v>326</v>
      </c>
      <c r="C73" t="s">
        <v>327</v>
      </c>
      <c r="D73" s="1">
        <v>23204</v>
      </c>
      <c r="E73" t="s">
        <v>328</v>
      </c>
      <c r="I73" s="1">
        <v>45286</v>
      </c>
      <c r="J73" s="1">
        <v>45300</v>
      </c>
      <c r="K73">
        <v>14</v>
      </c>
      <c r="L73" t="s">
        <v>329</v>
      </c>
      <c r="M73" t="s">
        <v>337</v>
      </c>
      <c r="N73" t="s">
        <v>331</v>
      </c>
      <c r="O73" t="s">
        <v>332</v>
      </c>
      <c r="P73" t="s">
        <v>363</v>
      </c>
      <c r="Q73" t="s">
        <v>335</v>
      </c>
      <c r="R73" t="s">
        <v>335</v>
      </c>
      <c r="S73" t="s">
        <v>335</v>
      </c>
      <c r="T73" t="s">
        <v>335</v>
      </c>
      <c r="U73" t="s">
        <v>335</v>
      </c>
      <c r="V73" t="s">
        <v>335</v>
      </c>
      <c r="W73" t="s">
        <v>335</v>
      </c>
      <c r="X73" t="s">
        <v>335</v>
      </c>
      <c r="Y73" t="s">
        <v>335</v>
      </c>
      <c r="Z73" t="s">
        <v>335</v>
      </c>
      <c r="AA73" t="s">
        <v>335</v>
      </c>
      <c r="AB73" t="s">
        <v>335</v>
      </c>
      <c r="AC73" t="s">
        <v>335</v>
      </c>
      <c r="AD73" t="s">
        <v>335</v>
      </c>
      <c r="AE73" t="s">
        <v>335</v>
      </c>
      <c r="AF73" t="s">
        <v>335</v>
      </c>
      <c r="AG73" t="s">
        <v>334</v>
      </c>
      <c r="AH73" t="s">
        <v>534</v>
      </c>
      <c r="AI73" t="s">
        <v>335</v>
      </c>
      <c r="AJ73" t="s">
        <v>334</v>
      </c>
      <c r="AK73" t="s">
        <v>335</v>
      </c>
      <c r="AL73" t="s">
        <v>335</v>
      </c>
      <c r="AM73" t="s">
        <v>335</v>
      </c>
      <c r="AN73" t="s">
        <v>334</v>
      </c>
      <c r="AO73" t="s">
        <v>334</v>
      </c>
      <c r="AP73" t="s">
        <v>335</v>
      </c>
      <c r="AQ73" t="s">
        <v>335</v>
      </c>
      <c r="AR73" t="s">
        <v>335</v>
      </c>
      <c r="AS73" t="s">
        <v>335</v>
      </c>
      <c r="AT73" t="s">
        <v>335</v>
      </c>
      <c r="AU73" t="s">
        <v>335</v>
      </c>
      <c r="AV73" t="s">
        <v>335</v>
      </c>
      <c r="AW73">
        <v>35</v>
      </c>
      <c r="AX73">
        <v>38</v>
      </c>
      <c r="BC73" t="s">
        <v>335</v>
      </c>
      <c r="BD73" t="s">
        <v>335</v>
      </c>
      <c r="BE73" t="s">
        <v>335</v>
      </c>
      <c r="BF73" t="s">
        <v>335</v>
      </c>
      <c r="BG73" t="s">
        <v>335</v>
      </c>
      <c r="BH73" t="s">
        <v>335</v>
      </c>
      <c r="BI73" t="s">
        <v>335</v>
      </c>
      <c r="BJ73" t="s">
        <v>335</v>
      </c>
      <c r="BK73" t="s">
        <v>335</v>
      </c>
      <c r="BL73" t="s">
        <v>334</v>
      </c>
      <c r="BM73" t="s">
        <v>335</v>
      </c>
      <c r="BN73" t="s">
        <v>335</v>
      </c>
      <c r="BO73" t="s">
        <v>335</v>
      </c>
      <c r="BP73" t="s">
        <v>335</v>
      </c>
      <c r="BQ73" t="s">
        <v>335</v>
      </c>
      <c r="BR73" t="s">
        <v>335</v>
      </c>
      <c r="BS73" t="s">
        <v>335</v>
      </c>
      <c r="BT73" t="s">
        <v>335</v>
      </c>
      <c r="BU73" t="s">
        <v>334</v>
      </c>
      <c r="BV73" t="s">
        <v>335</v>
      </c>
      <c r="BW73" t="s">
        <v>335</v>
      </c>
      <c r="BX73" t="s">
        <v>334</v>
      </c>
      <c r="BY73" t="s">
        <v>335</v>
      </c>
      <c r="BZ73" t="s">
        <v>335</v>
      </c>
      <c r="CA73" t="s">
        <v>335</v>
      </c>
      <c r="CB73" t="s">
        <v>335</v>
      </c>
      <c r="CC73" t="s">
        <v>335</v>
      </c>
      <c r="CD73" t="s">
        <v>335</v>
      </c>
      <c r="CE73" t="s">
        <v>335</v>
      </c>
      <c r="CF73" t="s">
        <v>334</v>
      </c>
      <c r="CG73" t="s">
        <v>335</v>
      </c>
      <c r="CH73" t="s">
        <v>335</v>
      </c>
      <c r="CI73" t="s">
        <v>335</v>
      </c>
      <c r="CJ73" t="s">
        <v>335</v>
      </c>
      <c r="CK73" t="s">
        <v>335</v>
      </c>
      <c r="CL73" t="s">
        <v>335</v>
      </c>
      <c r="CM73" t="s">
        <v>335</v>
      </c>
      <c r="CN73" t="s">
        <v>335</v>
      </c>
      <c r="CO73" t="s">
        <v>335</v>
      </c>
      <c r="CP73" t="s">
        <v>335</v>
      </c>
      <c r="CQ73" t="s">
        <v>335</v>
      </c>
      <c r="CR73" t="s">
        <v>335</v>
      </c>
      <c r="CS73" t="s">
        <v>335</v>
      </c>
      <c r="CT73" t="s">
        <v>337</v>
      </c>
      <c r="CU73" t="s">
        <v>336</v>
      </c>
      <c r="CW73" t="s">
        <v>337</v>
      </c>
      <c r="CX73" t="s">
        <v>336</v>
      </c>
      <c r="CZ73" t="s">
        <v>330</v>
      </c>
      <c r="DA73" t="s">
        <v>339</v>
      </c>
      <c r="DB73">
        <v>250</v>
      </c>
      <c r="DC73" t="s">
        <v>330</v>
      </c>
      <c r="DD73" t="s">
        <v>414</v>
      </c>
      <c r="DE73">
        <v>50</v>
      </c>
      <c r="DF73" t="s">
        <v>330</v>
      </c>
      <c r="DG73" t="s">
        <v>408</v>
      </c>
      <c r="DH73">
        <v>25</v>
      </c>
      <c r="DI73" t="s">
        <v>337</v>
      </c>
      <c r="DJ73" t="s">
        <v>336</v>
      </c>
      <c r="DL73" t="s">
        <v>335</v>
      </c>
      <c r="DM73" t="s">
        <v>334</v>
      </c>
      <c r="DN73" t="s">
        <v>334</v>
      </c>
      <c r="DO73" t="s">
        <v>335</v>
      </c>
      <c r="DP73" t="s">
        <v>334</v>
      </c>
      <c r="DQ73" t="s">
        <v>335</v>
      </c>
      <c r="DR73" t="s">
        <v>334</v>
      </c>
      <c r="DS73" t="s">
        <v>335</v>
      </c>
      <c r="DT73" t="s">
        <v>334</v>
      </c>
      <c r="DU73" t="s">
        <v>335</v>
      </c>
      <c r="DV73" t="s">
        <v>334</v>
      </c>
      <c r="DW73" t="s">
        <v>335</v>
      </c>
      <c r="DX73" t="s">
        <v>335</v>
      </c>
      <c r="DY73" t="s">
        <v>334</v>
      </c>
      <c r="DZ73" t="s">
        <v>335</v>
      </c>
      <c r="EA73" t="s">
        <v>334</v>
      </c>
      <c r="EB73" t="s">
        <v>335</v>
      </c>
      <c r="EC73" t="s">
        <v>334</v>
      </c>
      <c r="ED73" t="s">
        <v>335</v>
      </c>
      <c r="EE73" t="s">
        <v>334</v>
      </c>
      <c r="EF73" t="s">
        <v>334</v>
      </c>
      <c r="EG73" t="s">
        <v>335</v>
      </c>
      <c r="EH73" t="s">
        <v>334</v>
      </c>
      <c r="EI73" t="s">
        <v>335</v>
      </c>
      <c r="EJ73" t="s">
        <v>334</v>
      </c>
      <c r="EK73" t="s">
        <v>335</v>
      </c>
      <c r="EL73" t="s">
        <v>334</v>
      </c>
      <c r="EM73" t="s">
        <v>335</v>
      </c>
      <c r="EN73" t="s">
        <v>334</v>
      </c>
      <c r="EO73" t="s">
        <v>335</v>
      </c>
      <c r="EP73" t="s">
        <v>334</v>
      </c>
      <c r="EQ73" t="s">
        <v>335</v>
      </c>
      <c r="ER73" t="s">
        <v>334</v>
      </c>
      <c r="ES73" t="s">
        <v>335</v>
      </c>
      <c r="ET73" t="s">
        <v>334</v>
      </c>
      <c r="EU73" t="s">
        <v>335</v>
      </c>
      <c r="EV73" t="s">
        <v>334</v>
      </c>
      <c r="EW73" t="s">
        <v>335</v>
      </c>
      <c r="EX73" t="s">
        <v>334</v>
      </c>
      <c r="EY73" t="s">
        <v>335</v>
      </c>
      <c r="EZ73" t="s">
        <v>334</v>
      </c>
      <c r="FA73" t="s">
        <v>335</v>
      </c>
      <c r="FB73" t="s">
        <v>341</v>
      </c>
      <c r="FC73">
        <v>25</v>
      </c>
      <c r="FE73" t="s">
        <v>336</v>
      </c>
      <c r="FF73" t="s">
        <v>336</v>
      </c>
      <c r="FG73" t="s">
        <v>342</v>
      </c>
      <c r="FH73" s="15">
        <v>45300</v>
      </c>
      <c r="FI73" t="s">
        <v>334</v>
      </c>
      <c r="FJ73" t="s">
        <v>334</v>
      </c>
      <c r="FK73" t="s">
        <v>335</v>
      </c>
      <c r="FL73" t="s">
        <v>336</v>
      </c>
      <c r="FM73" t="s">
        <v>344</v>
      </c>
      <c r="FN73">
        <v>102</v>
      </c>
      <c r="FO73">
        <v>105</v>
      </c>
      <c r="FP73">
        <v>65</v>
      </c>
      <c r="FR73">
        <v>1824</v>
      </c>
      <c r="FV73">
        <v>106</v>
      </c>
      <c r="FW73">
        <v>43</v>
      </c>
      <c r="FX73">
        <v>90</v>
      </c>
      <c r="FY73">
        <v>87</v>
      </c>
      <c r="FZ73">
        <v>25</v>
      </c>
      <c r="GA73">
        <v>50</v>
      </c>
      <c r="GB73">
        <v>60</v>
      </c>
      <c r="GC73">
        <v>72</v>
      </c>
      <c r="GD73">
        <v>976</v>
      </c>
      <c r="GE73">
        <v>13</v>
      </c>
      <c r="GF73">
        <v>799</v>
      </c>
      <c r="GG73">
        <v>5</v>
      </c>
      <c r="GH73">
        <v>55</v>
      </c>
      <c r="GJ73">
        <v>21</v>
      </c>
      <c r="GK73">
        <v>31</v>
      </c>
      <c r="GL73">
        <v>136</v>
      </c>
      <c r="GM73">
        <v>43</v>
      </c>
      <c r="GN73" t="s">
        <v>334</v>
      </c>
      <c r="GO73" t="s">
        <v>335</v>
      </c>
      <c r="GP73" t="s">
        <v>335</v>
      </c>
      <c r="GQ73" t="s">
        <v>335</v>
      </c>
      <c r="GR73" t="s">
        <v>335</v>
      </c>
      <c r="GS73" t="s">
        <v>335</v>
      </c>
      <c r="GT73" t="s">
        <v>335</v>
      </c>
      <c r="GU73" t="s">
        <v>335</v>
      </c>
      <c r="GV73" t="s">
        <v>335</v>
      </c>
      <c r="GW73" t="s">
        <v>335</v>
      </c>
      <c r="GX73" t="s">
        <v>335</v>
      </c>
      <c r="GY73" t="s">
        <v>335</v>
      </c>
      <c r="GZ73" t="s">
        <v>335</v>
      </c>
      <c r="HA73" t="s">
        <v>335</v>
      </c>
      <c r="HB73" t="s">
        <v>335</v>
      </c>
      <c r="HC73" t="s">
        <v>335</v>
      </c>
      <c r="HD73" t="s">
        <v>335</v>
      </c>
      <c r="HE73" t="s">
        <v>335</v>
      </c>
      <c r="HF73" t="s">
        <v>335</v>
      </c>
      <c r="HG73" t="s">
        <v>335</v>
      </c>
      <c r="HH73" t="s">
        <v>335</v>
      </c>
      <c r="HI73" t="s">
        <v>335</v>
      </c>
      <c r="HJ73" t="s">
        <v>335</v>
      </c>
      <c r="HK73" t="s">
        <v>336</v>
      </c>
      <c r="HL73" t="s">
        <v>334</v>
      </c>
      <c r="HM73" t="s">
        <v>335</v>
      </c>
      <c r="HN73" t="s">
        <v>334</v>
      </c>
      <c r="HO73" t="s">
        <v>335</v>
      </c>
      <c r="HP73" t="s">
        <v>335</v>
      </c>
      <c r="HQ73" t="s">
        <v>335</v>
      </c>
      <c r="HR73" t="s">
        <v>335</v>
      </c>
      <c r="HS73" t="s">
        <v>335</v>
      </c>
      <c r="HT73" t="s">
        <v>334</v>
      </c>
      <c r="HU73" t="s">
        <v>335</v>
      </c>
      <c r="HV73" t="s">
        <v>335</v>
      </c>
      <c r="HW73" t="s">
        <v>335</v>
      </c>
      <c r="HX73" t="s">
        <v>335</v>
      </c>
      <c r="HY73" t="s">
        <v>337</v>
      </c>
      <c r="HZ73" t="s">
        <v>337</v>
      </c>
      <c r="IA73">
        <v>32</v>
      </c>
      <c r="IC73">
        <v>10</v>
      </c>
      <c r="ID73" t="s">
        <v>345</v>
      </c>
      <c r="IF73" t="s">
        <v>346</v>
      </c>
      <c r="IG73">
        <v>1736</v>
      </c>
      <c r="IH73">
        <v>793</v>
      </c>
      <c r="II73">
        <v>114</v>
      </c>
      <c r="IJ73">
        <v>1153</v>
      </c>
      <c r="IK73">
        <v>1683</v>
      </c>
      <c r="IL73">
        <v>114</v>
      </c>
      <c r="IM73">
        <v>137</v>
      </c>
      <c r="IN73">
        <v>316</v>
      </c>
      <c r="IO73">
        <v>358</v>
      </c>
      <c r="IP73">
        <v>101</v>
      </c>
      <c r="IQ73" t="s">
        <v>330</v>
      </c>
      <c r="IR73" t="s">
        <v>330</v>
      </c>
      <c r="IS73" t="s">
        <v>337</v>
      </c>
      <c r="IT73" t="s">
        <v>337</v>
      </c>
      <c r="IU73" t="s">
        <v>330</v>
      </c>
      <c r="IV73" t="s">
        <v>337</v>
      </c>
      <c r="IW73" t="s">
        <v>337</v>
      </c>
      <c r="IX73" t="s">
        <v>337</v>
      </c>
      <c r="IY73" t="s">
        <v>337</v>
      </c>
      <c r="JB73" t="s">
        <v>336</v>
      </c>
      <c r="JC73" t="s">
        <v>336</v>
      </c>
      <c r="JD73" t="s">
        <v>336</v>
      </c>
      <c r="JE73" t="s">
        <v>336</v>
      </c>
      <c r="JF73" t="s">
        <v>336</v>
      </c>
      <c r="JG73" t="s">
        <v>336</v>
      </c>
      <c r="JH73" t="s">
        <v>336</v>
      </c>
      <c r="JI73" t="s">
        <v>336</v>
      </c>
      <c r="JJ73" t="s">
        <v>336</v>
      </c>
      <c r="JK73" t="s">
        <v>336</v>
      </c>
      <c r="JL73" t="s">
        <v>336</v>
      </c>
      <c r="JM73" t="s">
        <v>336</v>
      </c>
      <c r="JN73">
        <v>11</v>
      </c>
      <c r="JO73">
        <v>330</v>
      </c>
      <c r="JQ73">
        <v>94</v>
      </c>
      <c r="JR73">
        <v>3</v>
      </c>
      <c r="JS73">
        <v>90</v>
      </c>
      <c r="JT73" t="s">
        <v>337</v>
      </c>
      <c r="JX73" t="s">
        <v>336</v>
      </c>
      <c r="JY73" t="s">
        <v>336</v>
      </c>
      <c r="JZ73" t="s">
        <v>336</v>
      </c>
      <c r="KA73" t="s">
        <v>336</v>
      </c>
      <c r="KB73" t="s">
        <v>336</v>
      </c>
      <c r="KC73" t="s">
        <v>336</v>
      </c>
      <c r="KD73" t="s">
        <v>336</v>
      </c>
      <c r="KE73" t="s">
        <v>336</v>
      </c>
      <c r="KF73" t="s">
        <v>336</v>
      </c>
      <c r="KG73" t="s">
        <v>336</v>
      </c>
      <c r="KH73" t="s">
        <v>336</v>
      </c>
      <c r="KI73" t="s">
        <v>336</v>
      </c>
      <c r="KJ73" t="s">
        <v>336</v>
      </c>
      <c r="KK73" t="s">
        <v>336</v>
      </c>
      <c r="KP73">
        <v>100</v>
      </c>
      <c r="KQ73">
        <v>98</v>
      </c>
      <c r="KR73">
        <v>13</v>
      </c>
      <c r="KS73" t="s">
        <v>336</v>
      </c>
      <c r="KT73" t="s">
        <v>336</v>
      </c>
      <c r="KU73" t="s">
        <v>330</v>
      </c>
      <c r="KV73" t="s">
        <v>337</v>
      </c>
      <c r="KW73" t="s">
        <v>337</v>
      </c>
      <c r="KX73" t="s">
        <v>337</v>
      </c>
      <c r="KY73" t="s">
        <v>335</v>
      </c>
      <c r="KZ73" t="s">
        <v>334</v>
      </c>
      <c r="LA73" t="s">
        <v>334</v>
      </c>
      <c r="LB73" t="s">
        <v>335</v>
      </c>
      <c r="LC73" t="s">
        <v>334</v>
      </c>
      <c r="LD73" t="s">
        <v>335</v>
      </c>
      <c r="LE73" t="s">
        <v>335</v>
      </c>
      <c r="LF73" t="s">
        <v>334</v>
      </c>
      <c r="LG73" t="s">
        <v>334</v>
      </c>
      <c r="LH73" t="s">
        <v>335</v>
      </c>
      <c r="LI73" t="s">
        <v>335</v>
      </c>
      <c r="LJ73" t="s">
        <v>334</v>
      </c>
      <c r="LK73" t="s">
        <v>359</v>
      </c>
      <c r="LL73" t="s">
        <v>336</v>
      </c>
      <c r="LM73">
        <v>4</v>
      </c>
      <c r="LN73" t="s">
        <v>364</v>
      </c>
    </row>
    <row r="74" spans="1:326" x14ac:dyDescent="0.3">
      <c r="A74">
        <v>73</v>
      </c>
      <c r="B74" t="s">
        <v>326</v>
      </c>
      <c r="C74" t="s">
        <v>327</v>
      </c>
      <c r="D74" s="1">
        <v>19270</v>
      </c>
      <c r="E74" t="s">
        <v>360</v>
      </c>
      <c r="I74" s="1">
        <v>45244</v>
      </c>
      <c r="J74" s="1">
        <v>45272</v>
      </c>
      <c r="K74">
        <v>28</v>
      </c>
      <c r="L74" t="s">
        <v>329</v>
      </c>
      <c r="M74" t="s">
        <v>337</v>
      </c>
      <c r="N74" t="s">
        <v>331</v>
      </c>
      <c r="O74" t="s">
        <v>332</v>
      </c>
      <c r="P74" t="s">
        <v>363</v>
      </c>
      <c r="Q74" t="s">
        <v>335</v>
      </c>
      <c r="R74" t="s">
        <v>335</v>
      </c>
      <c r="S74" t="s">
        <v>334</v>
      </c>
      <c r="T74" t="s">
        <v>334</v>
      </c>
      <c r="U74" t="s">
        <v>335</v>
      </c>
      <c r="V74" t="s">
        <v>335</v>
      </c>
      <c r="W74" t="s">
        <v>335</v>
      </c>
      <c r="X74" t="s">
        <v>335</v>
      </c>
      <c r="Y74" t="s">
        <v>334</v>
      </c>
      <c r="Z74" t="s">
        <v>335</v>
      </c>
      <c r="AA74" t="s">
        <v>335</v>
      </c>
      <c r="AB74" t="s">
        <v>335</v>
      </c>
      <c r="AC74" t="s">
        <v>335</v>
      </c>
      <c r="AD74" t="s">
        <v>335</v>
      </c>
      <c r="AE74" t="s">
        <v>334</v>
      </c>
      <c r="AF74" t="s">
        <v>334</v>
      </c>
      <c r="AG74" t="s">
        <v>334</v>
      </c>
      <c r="AH74" t="s">
        <v>535</v>
      </c>
      <c r="AI74" t="s">
        <v>334</v>
      </c>
      <c r="AJ74" t="s">
        <v>334</v>
      </c>
      <c r="AK74" t="s">
        <v>335</v>
      </c>
      <c r="AL74" t="s">
        <v>335</v>
      </c>
      <c r="AM74" t="s">
        <v>335</v>
      </c>
      <c r="AN74" t="s">
        <v>334</v>
      </c>
      <c r="AO74" t="s">
        <v>334</v>
      </c>
      <c r="AP74" t="s">
        <v>335</v>
      </c>
      <c r="AQ74" t="s">
        <v>335</v>
      </c>
      <c r="AR74" t="s">
        <v>335</v>
      </c>
      <c r="AS74" t="s">
        <v>334</v>
      </c>
      <c r="AT74" t="s">
        <v>334</v>
      </c>
      <c r="AU74" t="s">
        <v>334</v>
      </c>
      <c r="AV74" t="s">
        <v>335</v>
      </c>
      <c r="BC74" t="s">
        <v>334</v>
      </c>
      <c r="BD74" t="s">
        <v>335</v>
      </c>
      <c r="BE74" t="s">
        <v>335</v>
      </c>
      <c r="BF74" t="s">
        <v>335</v>
      </c>
      <c r="BG74" t="s">
        <v>334</v>
      </c>
      <c r="BH74" t="s">
        <v>335</v>
      </c>
      <c r="BI74" t="s">
        <v>335</v>
      </c>
      <c r="BJ74" t="s">
        <v>335</v>
      </c>
      <c r="BK74" t="s">
        <v>335</v>
      </c>
      <c r="BL74" t="s">
        <v>335</v>
      </c>
      <c r="BM74" t="s">
        <v>335</v>
      </c>
      <c r="BN74" t="s">
        <v>335</v>
      </c>
      <c r="BO74" t="s">
        <v>335</v>
      </c>
      <c r="BP74" t="s">
        <v>335</v>
      </c>
      <c r="BQ74" t="s">
        <v>334</v>
      </c>
      <c r="BR74" t="s">
        <v>335</v>
      </c>
      <c r="BS74" t="s">
        <v>335</v>
      </c>
      <c r="BT74" t="s">
        <v>334</v>
      </c>
      <c r="BU74" t="s">
        <v>335</v>
      </c>
      <c r="BV74" t="s">
        <v>335</v>
      </c>
      <c r="BW74" t="s">
        <v>334</v>
      </c>
      <c r="BX74" t="s">
        <v>335</v>
      </c>
      <c r="BY74" t="s">
        <v>335</v>
      </c>
      <c r="BZ74" t="s">
        <v>334</v>
      </c>
      <c r="CA74" t="s">
        <v>335</v>
      </c>
      <c r="CB74" t="s">
        <v>335</v>
      </c>
      <c r="CC74" t="s">
        <v>335</v>
      </c>
      <c r="CD74" t="s">
        <v>335</v>
      </c>
      <c r="CE74" t="s">
        <v>335</v>
      </c>
      <c r="CF74" t="s">
        <v>335</v>
      </c>
      <c r="CG74" t="s">
        <v>334</v>
      </c>
      <c r="CH74" t="s">
        <v>335</v>
      </c>
      <c r="CI74" t="s">
        <v>335</v>
      </c>
      <c r="CJ74" t="s">
        <v>335</v>
      </c>
      <c r="CK74" t="s">
        <v>334</v>
      </c>
      <c r="CL74" t="s">
        <v>335</v>
      </c>
      <c r="CM74" t="s">
        <v>335</v>
      </c>
      <c r="CN74" t="s">
        <v>334</v>
      </c>
      <c r="CO74" t="s">
        <v>335</v>
      </c>
      <c r="CP74" t="s">
        <v>335</v>
      </c>
      <c r="CQ74" t="s">
        <v>335</v>
      </c>
      <c r="CR74" t="s">
        <v>335</v>
      </c>
      <c r="CS74" t="s">
        <v>335</v>
      </c>
      <c r="CT74" t="s">
        <v>330</v>
      </c>
      <c r="CU74" t="s">
        <v>461</v>
      </c>
      <c r="CV74">
        <v>5</v>
      </c>
      <c r="CW74" t="s">
        <v>337</v>
      </c>
      <c r="CX74" t="s">
        <v>336</v>
      </c>
      <c r="CZ74" t="s">
        <v>330</v>
      </c>
      <c r="DA74" t="s">
        <v>339</v>
      </c>
      <c r="DB74">
        <v>10</v>
      </c>
      <c r="DC74" t="s">
        <v>337</v>
      </c>
      <c r="DD74" t="s">
        <v>336</v>
      </c>
      <c r="DF74" t="s">
        <v>330</v>
      </c>
      <c r="DG74" t="s">
        <v>462</v>
      </c>
      <c r="DH74">
        <v>25</v>
      </c>
      <c r="DI74" t="s">
        <v>330</v>
      </c>
      <c r="DJ74" t="s">
        <v>410</v>
      </c>
      <c r="DK74">
        <v>10</v>
      </c>
      <c r="DL74" t="s">
        <v>335</v>
      </c>
      <c r="DM74" t="s">
        <v>334</v>
      </c>
      <c r="DN74" t="s">
        <v>334</v>
      </c>
      <c r="DO74" t="s">
        <v>335</v>
      </c>
      <c r="DP74" t="s">
        <v>334</v>
      </c>
      <c r="DQ74" t="s">
        <v>335</v>
      </c>
      <c r="DR74" t="s">
        <v>335</v>
      </c>
      <c r="DS74" t="s">
        <v>334</v>
      </c>
      <c r="DT74" t="s">
        <v>334</v>
      </c>
      <c r="DU74" t="s">
        <v>335</v>
      </c>
      <c r="DV74" t="s">
        <v>334</v>
      </c>
      <c r="DW74" t="s">
        <v>335</v>
      </c>
      <c r="DX74" t="s">
        <v>335</v>
      </c>
      <c r="DY74" t="s">
        <v>334</v>
      </c>
      <c r="DZ74" t="s">
        <v>334</v>
      </c>
      <c r="EA74" t="s">
        <v>335</v>
      </c>
      <c r="EB74" t="s">
        <v>334</v>
      </c>
      <c r="EC74" t="s">
        <v>335</v>
      </c>
      <c r="ED74" t="s">
        <v>335</v>
      </c>
      <c r="EE74" t="s">
        <v>334</v>
      </c>
      <c r="EF74" t="s">
        <v>335</v>
      </c>
      <c r="EG74" t="s">
        <v>334</v>
      </c>
      <c r="EH74" t="s">
        <v>334</v>
      </c>
      <c r="EI74" t="s">
        <v>335</v>
      </c>
      <c r="EJ74" t="s">
        <v>334</v>
      </c>
      <c r="EK74" t="s">
        <v>335</v>
      </c>
      <c r="EL74" t="s">
        <v>334</v>
      </c>
      <c r="EM74" t="s">
        <v>335</v>
      </c>
      <c r="EN74" t="s">
        <v>334</v>
      </c>
      <c r="EO74" t="s">
        <v>335</v>
      </c>
      <c r="EP74" t="s">
        <v>334</v>
      </c>
      <c r="EQ74" t="s">
        <v>335</v>
      </c>
      <c r="ER74" t="s">
        <v>334</v>
      </c>
      <c r="ES74" t="s">
        <v>335</v>
      </c>
      <c r="ET74" t="s">
        <v>334</v>
      </c>
      <c r="EU74" t="s">
        <v>335</v>
      </c>
      <c r="EV74" t="s">
        <v>334</v>
      </c>
      <c r="EW74" t="s">
        <v>335</v>
      </c>
      <c r="EX74" t="s">
        <v>334</v>
      </c>
      <c r="EY74" t="s">
        <v>335</v>
      </c>
      <c r="EZ74" t="s">
        <v>334</v>
      </c>
      <c r="FA74" t="s">
        <v>335</v>
      </c>
      <c r="FB74" t="s">
        <v>341</v>
      </c>
      <c r="FC74">
        <v>25</v>
      </c>
      <c r="FE74" t="s">
        <v>336</v>
      </c>
      <c r="FF74" t="s">
        <v>336</v>
      </c>
      <c r="FG74" t="s">
        <v>342</v>
      </c>
      <c r="FH74" s="15">
        <v>45272</v>
      </c>
      <c r="FI74" t="s">
        <v>334</v>
      </c>
      <c r="FJ74" t="s">
        <v>335</v>
      </c>
      <c r="FK74" t="s">
        <v>335</v>
      </c>
      <c r="FL74" t="s">
        <v>336</v>
      </c>
      <c r="FM74" t="s">
        <v>362</v>
      </c>
      <c r="FO74">
        <v>105</v>
      </c>
      <c r="FP74">
        <v>65</v>
      </c>
      <c r="FS74">
        <v>82</v>
      </c>
      <c r="GN74" t="s">
        <v>335</v>
      </c>
      <c r="GO74" t="s">
        <v>335</v>
      </c>
      <c r="GP74" t="s">
        <v>335</v>
      </c>
      <c r="GQ74" t="s">
        <v>335</v>
      </c>
      <c r="GR74" t="s">
        <v>335</v>
      </c>
      <c r="GS74" t="s">
        <v>335</v>
      </c>
      <c r="GT74" t="s">
        <v>335</v>
      </c>
      <c r="GU74" t="s">
        <v>335</v>
      </c>
      <c r="GV74" t="s">
        <v>335</v>
      </c>
      <c r="GW74" t="s">
        <v>335</v>
      </c>
      <c r="GX74" t="s">
        <v>335</v>
      </c>
      <c r="GY74" t="s">
        <v>334</v>
      </c>
      <c r="GZ74" t="s">
        <v>335</v>
      </c>
      <c r="HA74" t="s">
        <v>335</v>
      </c>
      <c r="HB74" t="s">
        <v>335</v>
      </c>
      <c r="HC74" t="s">
        <v>335</v>
      </c>
      <c r="HD74" t="s">
        <v>335</v>
      </c>
      <c r="HE74" t="s">
        <v>335</v>
      </c>
      <c r="HF74" t="s">
        <v>335</v>
      </c>
      <c r="HG74" t="s">
        <v>335</v>
      </c>
      <c r="HH74" t="s">
        <v>335</v>
      </c>
      <c r="HI74" t="s">
        <v>335</v>
      </c>
      <c r="HJ74" t="s">
        <v>334</v>
      </c>
      <c r="HK74" t="s">
        <v>463</v>
      </c>
      <c r="HL74" t="s">
        <v>335</v>
      </c>
      <c r="HM74" t="s">
        <v>334</v>
      </c>
      <c r="HN74" t="s">
        <v>334</v>
      </c>
      <c r="HO74" t="s">
        <v>334</v>
      </c>
      <c r="HP74" t="s">
        <v>334</v>
      </c>
      <c r="HQ74" t="s">
        <v>335</v>
      </c>
      <c r="HR74" t="s">
        <v>334</v>
      </c>
      <c r="HS74" t="s">
        <v>335</v>
      </c>
      <c r="HT74" t="s">
        <v>334</v>
      </c>
      <c r="HU74" t="s">
        <v>335</v>
      </c>
      <c r="HV74" t="s">
        <v>335</v>
      </c>
      <c r="HW74" t="s">
        <v>335</v>
      </c>
      <c r="HX74" t="s">
        <v>335</v>
      </c>
      <c r="HY74" t="s">
        <v>337</v>
      </c>
      <c r="HZ74" t="s">
        <v>337</v>
      </c>
      <c r="IA74">
        <v>34</v>
      </c>
      <c r="ID74" t="s">
        <v>345</v>
      </c>
      <c r="IE74">
        <v>35</v>
      </c>
      <c r="IF74" t="s">
        <v>346</v>
      </c>
      <c r="IQ74" t="s">
        <v>336</v>
      </c>
      <c r="IR74" t="s">
        <v>336</v>
      </c>
      <c r="IS74" t="s">
        <v>336</v>
      </c>
      <c r="IT74" t="s">
        <v>336</v>
      </c>
      <c r="IU74" t="s">
        <v>336</v>
      </c>
      <c r="IV74" t="s">
        <v>336</v>
      </c>
      <c r="IW74" t="s">
        <v>336</v>
      </c>
      <c r="IX74" t="s">
        <v>336</v>
      </c>
      <c r="IY74" t="s">
        <v>336</v>
      </c>
      <c r="JB74" t="s">
        <v>336</v>
      </c>
      <c r="JC74" t="s">
        <v>336</v>
      </c>
      <c r="JD74" t="s">
        <v>336</v>
      </c>
      <c r="JE74" t="s">
        <v>336</v>
      </c>
      <c r="JF74" t="s">
        <v>336</v>
      </c>
      <c r="JG74" t="s">
        <v>336</v>
      </c>
      <c r="JH74" t="s">
        <v>336</v>
      </c>
      <c r="JI74" t="s">
        <v>336</v>
      </c>
      <c r="JJ74" t="s">
        <v>336</v>
      </c>
      <c r="JK74" t="s">
        <v>336</v>
      </c>
      <c r="JL74" t="s">
        <v>336</v>
      </c>
      <c r="JM74" t="s">
        <v>336</v>
      </c>
      <c r="JO74">
        <v>90</v>
      </c>
      <c r="JQ74">
        <v>87</v>
      </c>
      <c r="JR74">
        <v>7</v>
      </c>
      <c r="JS74">
        <v>98</v>
      </c>
      <c r="JT74" t="s">
        <v>330</v>
      </c>
      <c r="JX74" t="s">
        <v>336</v>
      </c>
      <c r="JY74" t="s">
        <v>336</v>
      </c>
      <c r="JZ74" t="s">
        <v>336</v>
      </c>
      <c r="KA74" t="s">
        <v>336</v>
      </c>
      <c r="KB74" t="s">
        <v>336</v>
      </c>
      <c r="KC74" t="s">
        <v>336</v>
      </c>
      <c r="KD74" t="s">
        <v>336</v>
      </c>
      <c r="KE74" t="s">
        <v>336</v>
      </c>
      <c r="KF74" t="s">
        <v>336</v>
      </c>
      <c r="KG74" t="s">
        <v>336</v>
      </c>
      <c r="KH74" t="s">
        <v>336</v>
      </c>
      <c r="KI74" t="s">
        <v>336</v>
      </c>
      <c r="KJ74" t="s">
        <v>336</v>
      </c>
      <c r="KK74" t="s">
        <v>336</v>
      </c>
      <c r="KP74">
        <v>54</v>
      </c>
      <c r="KQ74">
        <v>78</v>
      </c>
      <c r="KR74">
        <v>19</v>
      </c>
      <c r="KS74" t="s">
        <v>330</v>
      </c>
      <c r="KT74" t="s">
        <v>337</v>
      </c>
      <c r="KU74" t="s">
        <v>330</v>
      </c>
      <c r="KV74" t="s">
        <v>330</v>
      </c>
      <c r="KW74" t="s">
        <v>330</v>
      </c>
      <c r="KX74" t="s">
        <v>337</v>
      </c>
      <c r="KY74" t="s">
        <v>334</v>
      </c>
      <c r="KZ74" t="s">
        <v>335</v>
      </c>
      <c r="LA74" t="s">
        <v>334</v>
      </c>
      <c r="LB74" t="s">
        <v>335</v>
      </c>
      <c r="LC74" t="s">
        <v>335</v>
      </c>
      <c r="LD74" t="s">
        <v>334</v>
      </c>
      <c r="LE74" t="s">
        <v>335</v>
      </c>
      <c r="LF74" t="s">
        <v>334</v>
      </c>
      <c r="LG74" t="s">
        <v>334</v>
      </c>
      <c r="LH74" t="s">
        <v>335</v>
      </c>
      <c r="LI74" t="s">
        <v>334</v>
      </c>
      <c r="LJ74" t="s">
        <v>335</v>
      </c>
      <c r="LK74" t="s">
        <v>345</v>
      </c>
      <c r="LL74" t="s">
        <v>336</v>
      </c>
      <c r="LM74">
        <v>3</v>
      </c>
      <c r="LN74" t="s">
        <v>364</v>
      </c>
    </row>
    <row r="75" spans="1:326" x14ac:dyDescent="0.3">
      <c r="A75">
        <v>74</v>
      </c>
      <c r="B75" t="s">
        <v>326</v>
      </c>
      <c r="C75" t="s">
        <v>327</v>
      </c>
      <c r="D75" s="1">
        <v>16653</v>
      </c>
      <c r="E75" t="s">
        <v>328</v>
      </c>
      <c r="I75" s="1"/>
      <c r="J75" s="1"/>
      <c r="L75" t="s">
        <v>329</v>
      </c>
      <c r="M75" t="s">
        <v>330</v>
      </c>
      <c r="N75" t="s">
        <v>331</v>
      </c>
      <c r="O75" t="s">
        <v>372</v>
      </c>
      <c r="P75" t="s">
        <v>436</v>
      </c>
      <c r="Q75" t="s">
        <v>335</v>
      </c>
      <c r="R75" t="s">
        <v>335</v>
      </c>
      <c r="S75" t="s">
        <v>334</v>
      </c>
      <c r="T75" t="s">
        <v>335</v>
      </c>
      <c r="U75" t="s">
        <v>335</v>
      </c>
      <c r="V75" t="s">
        <v>335</v>
      </c>
      <c r="W75" t="s">
        <v>334</v>
      </c>
      <c r="X75" t="s">
        <v>335</v>
      </c>
      <c r="Y75" t="s">
        <v>335</v>
      </c>
      <c r="Z75" t="s">
        <v>335</v>
      </c>
      <c r="AA75" t="s">
        <v>335</v>
      </c>
      <c r="AB75" t="s">
        <v>335</v>
      </c>
      <c r="AC75" t="s">
        <v>335</v>
      </c>
      <c r="AD75" t="s">
        <v>334</v>
      </c>
      <c r="AE75" t="s">
        <v>335</v>
      </c>
      <c r="AF75" t="s">
        <v>334</v>
      </c>
      <c r="AG75" t="s">
        <v>335</v>
      </c>
      <c r="AH75" t="s">
        <v>336</v>
      </c>
      <c r="AI75" t="s">
        <v>335</v>
      </c>
      <c r="AJ75" t="s">
        <v>335</v>
      </c>
      <c r="AK75" t="s">
        <v>335</v>
      </c>
      <c r="AL75" t="s">
        <v>335</v>
      </c>
      <c r="AM75" t="s">
        <v>334</v>
      </c>
      <c r="AN75" t="s">
        <v>335</v>
      </c>
      <c r="AO75" t="s">
        <v>335</v>
      </c>
      <c r="AP75" t="s">
        <v>334</v>
      </c>
      <c r="AQ75" t="s">
        <v>335</v>
      </c>
      <c r="AR75" t="s">
        <v>335</v>
      </c>
      <c r="AS75" t="s">
        <v>335</v>
      </c>
      <c r="AT75" t="s">
        <v>335</v>
      </c>
      <c r="AU75" t="s">
        <v>335</v>
      </c>
      <c r="AV75" t="s">
        <v>335</v>
      </c>
      <c r="AW75">
        <v>35</v>
      </c>
      <c r="AX75">
        <v>35</v>
      </c>
      <c r="BC75" t="s">
        <v>335</v>
      </c>
      <c r="BD75" t="s">
        <v>335</v>
      </c>
      <c r="BE75" t="s">
        <v>335</v>
      </c>
      <c r="BF75" t="s">
        <v>335</v>
      </c>
      <c r="BG75" t="s">
        <v>335</v>
      </c>
      <c r="BH75" t="s">
        <v>335</v>
      </c>
      <c r="BI75" t="s">
        <v>335</v>
      </c>
      <c r="BJ75" t="s">
        <v>335</v>
      </c>
      <c r="BK75" t="s">
        <v>335</v>
      </c>
      <c r="BL75" t="s">
        <v>335</v>
      </c>
      <c r="BM75" t="s">
        <v>335</v>
      </c>
      <c r="BN75" t="s">
        <v>335</v>
      </c>
      <c r="BO75" t="s">
        <v>335</v>
      </c>
      <c r="BP75" t="s">
        <v>335</v>
      </c>
      <c r="BQ75" t="s">
        <v>335</v>
      </c>
      <c r="BR75" t="s">
        <v>335</v>
      </c>
      <c r="BS75" t="s">
        <v>335</v>
      </c>
      <c r="BT75" t="s">
        <v>334</v>
      </c>
      <c r="BU75" t="s">
        <v>335</v>
      </c>
      <c r="BV75" t="s">
        <v>334</v>
      </c>
      <c r="BW75" t="s">
        <v>335</v>
      </c>
      <c r="BX75" t="s">
        <v>335</v>
      </c>
      <c r="BY75" t="s">
        <v>335</v>
      </c>
      <c r="BZ75" t="s">
        <v>334</v>
      </c>
      <c r="CA75" t="s">
        <v>335</v>
      </c>
      <c r="CB75" t="s">
        <v>335</v>
      </c>
      <c r="CC75" t="s">
        <v>335</v>
      </c>
      <c r="CD75" t="s">
        <v>335</v>
      </c>
      <c r="CE75" t="s">
        <v>335</v>
      </c>
      <c r="CF75" t="s">
        <v>335</v>
      </c>
      <c r="CG75" t="s">
        <v>335</v>
      </c>
      <c r="CH75" t="s">
        <v>334</v>
      </c>
      <c r="CI75" t="s">
        <v>335</v>
      </c>
      <c r="CJ75" t="s">
        <v>335</v>
      </c>
      <c r="CK75" t="s">
        <v>335</v>
      </c>
      <c r="CL75" t="s">
        <v>335</v>
      </c>
      <c r="CM75" t="s">
        <v>335</v>
      </c>
      <c r="CN75" t="s">
        <v>335</v>
      </c>
      <c r="CO75" t="s">
        <v>335</v>
      </c>
      <c r="CP75" t="s">
        <v>335</v>
      </c>
      <c r="CQ75" t="s">
        <v>335</v>
      </c>
      <c r="CR75" t="s">
        <v>335</v>
      </c>
      <c r="CS75" t="s">
        <v>335</v>
      </c>
      <c r="CT75" t="s">
        <v>337</v>
      </c>
      <c r="CU75" t="s">
        <v>336</v>
      </c>
      <c r="CW75" t="s">
        <v>337</v>
      </c>
      <c r="CX75" t="s">
        <v>336</v>
      </c>
      <c r="CZ75" t="s">
        <v>330</v>
      </c>
      <c r="DA75" t="s">
        <v>398</v>
      </c>
      <c r="DB75">
        <v>125</v>
      </c>
      <c r="DC75" t="s">
        <v>337</v>
      </c>
      <c r="DD75" t="s">
        <v>336</v>
      </c>
      <c r="DF75" t="s">
        <v>337</v>
      </c>
      <c r="DG75" t="s">
        <v>336</v>
      </c>
      <c r="DI75" t="s">
        <v>337</v>
      </c>
      <c r="DJ75" t="s">
        <v>336</v>
      </c>
      <c r="DL75" t="s">
        <v>335</v>
      </c>
      <c r="DM75" t="s">
        <v>334</v>
      </c>
      <c r="DN75" t="s">
        <v>334</v>
      </c>
      <c r="DO75" t="s">
        <v>335</v>
      </c>
      <c r="DP75" t="s">
        <v>334</v>
      </c>
      <c r="DQ75" t="s">
        <v>335</v>
      </c>
      <c r="DR75" t="s">
        <v>335</v>
      </c>
      <c r="DS75" t="s">
        <v>334</v>
      </c>
      <c r="DT75" t="s">
        <v>334</v>
      </c>
      <c r="DU75" t="s">
        <v>335</v>
      </c>
      <c r="DV75" t="s">
        <v>334</v>
      </c>
      <c r="DW75" t="s">
        <v>335</v>
      </c>
      <c r="DX75" t="s">
        <v>334</v>
      </c>
      <c r="DY75" t="s">
        <v>335</v>
      </c>
      <c r="DZ75" t="s">
        <v>334</v>
      </c>
      <c r="EA75" t="s">
        <v>335</v>
      </c>
      <c r="EB75" t="s">
        <v>334</v>
      </c>
      <c r="EC75" t="s">
        <v>335</v>
      </c>
      <c r="ED75" t="s">
        <v>334</v>
      </c>
      <c r="EE75" t="s">
        <v>335</v>
      </c>
      <c r="EF75" t="s">
        <v>335</v>
      </c>
      <c r="EG75" t="s">
        <v>334</v>
      </c>
      <c r="EH75" t="s">
        <v>334</v>
      </c>
      <c r="EI75" t="s">
        <v>335</v>
      </c>
      <c r="EJ75" t="s">
        <v>334</v>
      </c>
      <c r="EK75" t="s">
        <v>335</v>
      </c>
      <c r="EL75" t="s">
        <v>334</v>
      </c>
      <c r="EM75" t="s">
        <v>335</v>
      </c>
      <c r="EN75" t="s">
        <v>334</v>
      </c>
      <c r="EO75" t="s">
        <v>335</v>
      </c>
      <c r="EP75" t="s">
        <v>334</v>
      </c>
      <c r="EQ75" t="s">
        <v>335</v>
      </c>
      <c r="ER75" t="s">
        <v>334</v>
      </c>
      <c r="ES75" t="s">
        <v>335</v>
      </c>
      <c r="ET75" t="s">
        <v>334</v>
      </c>
      <c r="EU75" t="s">
        <v>335</v>
      </c>
      <c r="EV75" t="s">
        <v>334</v>
      </c>
      <c r="EW75" t="s">
        <v>335</v>
      </c>
      <c r="EX75" t="s">
        <v>334</v>
      </c>
      <c r="EY75" t="s">
        <v>335</v>
      </c>
      <c r="EZ75" t="s">
        <v>334</v>
      </c>
      <c r="FA75" t="s">
        <v>335</v>
      </c>
      <c r="FB75" t="s">
        <v>341</v>
      </c>
      <c r="FC75">
        <v>625</v>
      </c>
      <c r="FE75" t="s">
        <v>336</v>
      </c>
      <c r="FF75" t="s">
        <v>336</v>
      </c>
      <c r="FG75" t="s">
        <v>342</v>
      </c>
      <c r="FH75" s="15">
        <v>45301</v>
      </c>
      <c r="FI75" t="s">
        <v>334</v>
      </c>
      <c r="FJ75" t="s">
        <v>335</v>
      </c>
      <c r="FK75" t="s">
        <v>335</v>
      </c>
      <c r="FL75" t="s">
        <v>336</v>
      </c>
      <c r="FM75" t="s">
        <v>344</v>
      </c>
      <c r="FN75">
        <v>172</v>
      </c>
      <c r="FO75">
        <v>95</v>
      </c>
      <c r="FP75">
        <v>55</v>
      </c>
      <c r="GN75" t="s">
        <v>335</v>
      </c>
      <c r="GO75" t="s">
        <v>335</v>
      </c>
      <c r="GP75" t="s">
        <v>335</v>
      </c>
      <c r="GQ75" t="s">
        <v>335</v>
      </c>
      <c r="GR75" t="s">
        <v>335</v>
      </c>
      <c r="GS75" t="s">
        <v>335</v>
      </c>
      <c r="GT75" t="s">
        <v>335</v>
      </c>
      <c r="GU75" t="s">
        <v>335</v>
      </c>
      <c r="GV75" t="s">
        <v>335</v>
      </c>
      <c r="GW75" t="s">
        <v>335</v>
      </c>
      <c r="GX75" t="s">
        <v>335</v>
      </c>
      <c r="GY75" t="s">
        <v>335</v>
      </c>
      <c r="GZ75" t="s">
        <v>334</v>
      </c>
      <c r="HA75" t="s">
        <v>335</v>
      </c>
      <c r="HB75" t="s">
        <v>335</v>
      </c>
      <c r="HC75" t="s">
        <v>335</v>
      </c>
      <c r="HD75" t="s">
        <v>334</v>
      </c>
      <c r="HE75" t="s">
        <v>334</v>
      </c>
      <c r="HF75" t="s">
        <v>335</v>
      </c>
      <c r="HG75" t="s">
        <v>335</v>
      </c>
      <c r="HH75" t="s">
        <v>335</v>
      </c>
      <c r="HI75" t="s">
        <v>335</v>
      </c>
      <c r="HJ75" t="s">
        <v>335</v>
      </c>
      <c r="HK75" t="s">
        <v>336</v>
      </c>
      <c r="HL75" t="s">
        <v>335</v>
      </c>
      <c r="HM75" t="s">
        <v>335</v>
      </c>
      <c r="HN75" t="s">
        <v>334</v>
      </c>
      <c r="HO75" t="s">
        <v>335</v>
      </c>
      <c r="HP75" t="s">
        <v>335</v>
      </c>
      <c r="HQ75" t="s">
        <v>335</v>
      </c>
      <c r="HR75" t="s">
        <v>335</v>
      </c>
      <c r="HS75" t="s">
        <v>335</v>
      </c>
      <c r="HT75" t="s">
        <v>335</v>
      </c>
      <c r="HU75" t="s">
        <v>334</v>
      </c>
      <c r="HV75" t="s">
        <v>335</v>
      </c>
      <c r="HW75" t="s">
        <v>335</v>
      </c>
      <c r="HX75" t="s">
        <v>335</v>
      </c>
      <c r="HY75" t="s">
        <v>337</v>
      </c>
      <c r="HZ75" t="s">
        <v>337</v>
      </c>
      <c r="IA75">
        <v>36</v>
      </c>
      <c r="ID75" t="s">
        <v>359</v>
      </c>
      <c r="IE75">
        <v>35</v>
      </c>
      <c r="IF75" t="s">
        <v>346</v>
      </c>
      <c r="IQ75" t="s">
        <v>336</v>
      </c>
      <c r="IR75" t="s">
        <v>336</v>
      </c>
      <c r="IS75" t="s">
        <v>336</v>
      </c>
      <c r="IT75" t="s">
        <v>336</v>
      </c>
      <c r="IU75" t="s">
        <v>336</v>
      </c>
      <c r="IV75" t="s">
        <v>336</v>
      </c>
      <c r="IW75" t="s">
        <v>336</v>
      </c>
      <c r="IX75" t="s">
        <v>336</v>
      </c>
      <c r="IY75" t="s">
        <v>336</v>
      </c>
      <c r="JB75" t="s">
        <v>336</v>
      </c>
      <c r="JC75" t="s">
        <v>336</v>
      </c>
      <c r="JD75" t="s">
        <v>336</v>
      </c>
      <c r="JE75" t="s">
        <v>336</v>
      </c>
      <c r="JF75" t="s">
        <v>336</v>
      </c>
      <c r="JG75" t="s">
        <v>336</v>
      </c>
      <c r="JH75" t="s">
        <v>336</v>
      </c>
      <c r="JI75" t="s">
        <v>336</v>
      </c>
      <c r="JJ75" t="s">
        <v>336</v>
      </c>
      <c r="JK75" t="s">
        <v>336</v>
      </c>
      <c r="JL75" t="s">
        <v>336</v>
      </c>
      <c r="JM75" t="s">
        <v>336</v>
      </c>
      <c r="JN75">
        <v>0</v>
      </c>
      <c r="JO75">
        <v>0</v>
      </c>
      <c r="JT75" t="s">
        <v>336</v>
      </c>
      <c r="JX75" t="s">
        <v>336</v>
      </c>
      <c r="JY75" t="s">
        <v>336</v>
      </c>
      <c r="JZ75" t="s">
        <v>336</v>
      </c>
      <c r="KA75" t="s">
        <v>336</v>
      </c>
      <c r="KB75" t="s">
        <v>336</v>
      </c>
      <c r="KC75" t="s">
        <v>336</v>
      </c>
      <c r="KD75" t="s">
        <v>336</v>
      </c>
      <c r="KE75" t="s">
        <v>336</v>
      </c>
      <c r="KF75" t="s">
        <v>336</v>
      </c>
      <c r="KG75" t="s">
        <v>336</v>
      </c>
      <c r="KH75" t="s">
        <v>336</v>
      </c>
      <c r="KI75" t="s">
        <v>336</v>
      </c>
      <c r="KJ75" t="s">
        <v>336</v>
      </c>
      <c r="KK75" t="s">
        <v>336</v>
      </c>
      <c r="KP75">
        <v>60</v>
      </c>
      <c r="KQ75">
        <v>65</v>
      </c>
      <c r="KR75">
        <v>15</v>
      </c>
      <c r="KS75" t="s">
        <v>330</v>
      </c>
      <c r="KT75" t="s">
        <v>337</v>
      </c>
      <c r="KU75" t="s">
        <v>330</v>
      </c>
      <c r="KV75" t="s">
        <v>330</v>
      </c>
      <c r="KW75" t="s">
        <v>330</v>
      </c>
      <c r="KX75" t="s">
        <v>330</v>
      </c>
      <c r="KY75" t="s">
        <v>334</v>
      </c>
      <c r="KZ75" t="s">
        <v>335</v>
      </c>
      <c r="LA75" t="s">
        <v>334</v>
      </c>
      <c r="LB75" t="s">
        <v>335</v>
      </c>
      <c r="LC75" t="s">
        <v>335</v>
      </c>
      <c r="LD75" t="s">
        <v>334</v>
      </c>
      <c r="LE75" t="s">
        <v>335</v>
      </c>
      <c r="LF75" t="s">
        <v>334</v>
      </c>
      <c r="LG75" t="s">
        <v>334</v>
      </c>
      <c r="LH75" t="s">
        <v>335</v>
      </c>
      <c r="LI75" t="s">
        <v>335</v>
      </c>
      <c r="LJ75" t="s">
        <v>334</v>
      </c>
      <c r="LK75" t="s">
        <v>345</v>
      </c>
      <c r="LL75" t="s">
        <v>336</v>
      </c>
      <c r="LM75">
        <v>3</v>
      </c>
      <c r="LN75" t="s">
        <v>364</v>
      </c>
    </row>
    <row r="76" spans="1:326" x14ac:dyDescent="0.3">
      <c r="A76">
        <v>75</v>
      </c>
      <c r="B76" t="s">
        <v>326</v>
      </c>
      <c r="C76" t="s">
        <v>327</v>
      </c>
      <c r="D76" s="1">
        <v>19287</v>
      </c>
      <c r="E76" t="s">
        <v>328</v>
      </c>
      <c r="I76" s="1"/>
      <c r="J76" s="1"/>
      <c r="L76" t="s">
        <v>336</v>
      </c>
      <c r="M76" t="s">
        <v>336</v>
      </c>
      <c r="N76" t="s">
        <v>336</v>
      </c>
      <c r="O76" t="s">
        <v>336</v>
      </c>
      <c r="P76" t="s">
        <v>336</v>
      </c>
      <c r="Q76" t="s">
        <v>335</v>
      </c>
      <c r="R76" t="s">
        <v>335</v>
      </c>
      <c r="S76" t="s">
        <v>335</v>
      </c>
      <c r="T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335</v>
      </c>
      <c r="AE76" t="s">
        <v>335</v>
      </c>
      <c r="AF76" t="s">
        <v>335</v>
      </c>
      <c r="AG76" t="s">
        <v>335</v>
      </c>
      <c r="AH76" t="s">
        <v>336</v>
      </c>
      <c r="AI76" t="s">
        <v>335</v>
      </c>
      <c r="AJ76" t="s">
        <v>335</v>
      </c>
      <c r="AK76" t="s">
        <v>335</v>
      </c>
      <c r="AL76" t="s">
        <v>335</v>
      </c>
      <c r="AM76" t="s">
        <v>335</v>
      </c>
      <c r="AN76" t="s">
        <v>335</v>
      </c>
      <c r="AO76" t="s">
        <v>335</v>
      </c>
      <c r="AP76" t="s">
        <v>335</v>
      </c>
      <c r="AQ76" t="s">
        <v>335</v>
      </c>
      <c r="AR76" t="s">
        <v>335</v>
      </c>
      <c r="AS76" t="s">
        <v>335</v>
      </c>
      <c r="AT76" t="s">
        <v>335</v>
      </c>
      <c r="AU76" t="s">
        <v>335</v>
      </c>
      <c r="AV76" t="s">
        <v>335</v>
      </c>
      <c r="BC76" t="s">
        <v>335</v>
      </c>
      <c r="BD76" t="s">
        <v>335</v>
      </c>
      <c r="BE76" t="s">
        <v>335</v>
      </c>
      <c r="BF76" t="s">
        <v>335</v>
      </c>
      <c r="BG76" t="s">
        <v>335</v>
      </c>
      <c r="BH76" t="s">
        <v>335</v>
      </c>
      <c r="BI76" t="s">
        <v>335</v>
      </c>
      <c r="BJ76" t="s">
        <v>335</v>
      </c>
      <c r="BK76" t="s">
        <v>335</v>
      </c>
      <c r="BL76" t="s">
        <v>335</v>
      </c>
      <c r="BM76" t="s">
        <v>335</v>
      </c>
      <c r="BN76" t="s">
        <v>335</v>
      </c>
      <c r="BO76" t="s">
        <v>335</v>
      </c>
      <c r="BP76" t="s">
        <v>335</v>
      </c>
      <c r="BQ76" t="s">
        <v>335</v>
      </c>
      <c r="BR76" t="s">
        <v>335</v>
      </c>
      <c r="BS76" t="s">
        <v>335</v>
      </c>
      <c r="BT76" t="s">
        <v>335</v>
      </c>
      <c r="BU76" t="s">
        <v>335</v>
      </c>
      <c r="BV76" t="s">
        <v>335</v>
      </c>
      <c r="BW76" t="s">
        <v>335</v>
      </c>
      <c r="BX76" t="s">
        <v>335</v>
      </c>
      <c r="BY76" t="s">
        <v>335</v>
      </c>
      <c r="BZ76" t="s">
        <v>335</v>
      </c>
      <c r="CA76" t="s">
        <v>335</v>
      </c>
      <c r="CB76" t="s">
        <v>335</v>
      </c>
      <c r="CC76" t="s">
        <v>335</v>
      </c>
      <c r="CD76" t="s">
        <v>335</v>
      </c>
      <c r="CE76" t="s">
        <v>335</v>
      </c>
      <c r="CF76" t="s">
        <v>335</v>
      </c>
      <c r="CG76" t="s">
        <v>335</v>
      </c>
      <c r="CH76" t="s">
        <v>335</v>
      </c>
      <c r="CI76" t="s">
        <v>335</v>
      </c>
      <c r="CJ76" t="s">
        <v>335</v>
      </c>
      <c r="CK76" t="s">
        <v>335</v>
      </c>
      <c r="CL76" t="s">
        <v>335</v>
      </c>
      <c r="CM76" t="s">
        <v>335</v>
      </c>
      <c r="CN76" t="s">
        <v>335</v>
      </c>
      <c r="CO76" t="s">
        <v>335</v>
      </c>
      <c r="CP76" t="s">
        <v>335</v>
      </c>
      <c r="CQ76" t="s">
        <v>335</v>
      </c>
      <c r="CR76" t="s">
        <v>335</v>
      </c>
      <c r="CS76" t="s">
        <v>335</v>
      </c>
      <c r="CT76" t="s">
        <v>336</v>
      </c>
      <c r="CU76" t="s">
        <v>336</v>
      </c>
      <c r="CW76" t="s">
        <v>336</v>
      </c>
      <c r="CX76" t="s">
        <v>336</v>
      </c>
      <c r="CZ76" t="s">
        <v>336</v>
      </c>
      <c r="DA76" t="s">
        <v>336</v>
      </c>
      <c r="DC76" t="s">
        <v>336</v>
      </c>
      <c r="DD76" t="s">
        <v>336</v>
      </c>
      <c r="DF76" t="s">
        <v>336</v>
      </c>
      <c r="DG76" t="s">
        <v>336</v>
      </c>
      <c r="DI76" t="s">
        <v>336</v>
      </c>
      <c r="DJ76" t="s">
        <v>336</v>
      </c>
      <c r="DL76" t="s">
        <v>335</v>
      </c>
      <c r="DM76" t="s">
        <v>335</v>
      </c>
      <c r="DN76" t="s">
        <v>335</v>
      </c>
      <c r="DO76" t="s">
        <v>335</v>
      </c>
      <c r="DP76" t="s">
        <v>335</v>
      </c>
      <c r="DQ76" t="s">
        <v>335</v>
      </c>
      <c r="DR76" t="s">
        <v>335</v>
      </c>
      <c r="DS76" t="s">
        <v>335</v>
      </c>
      <c r="DT76" t="s">
        <v>335</v>
      </c>
      <c r="DU76" t="s">
        <v>335</v>
      </c>
      <c r="DV76" t="s">
        <v>335</v>
      </c>
      <c r="DW76" t="s">
        <v>335</v>
      </c>
      <c r="DX76" t="s">
        <v>335</v>
      </c>
      <c r="DY76" t="s">
        <v>335</v>
      </c>
      <c r="DZ76" t="s">
        <v>335</v>
      </c>
      <c r="EA76" t="s">
        <v>335</v>
      </c>
      <c r="EB76" t="s">
        <v>335</v>
      </c>
      <c r="EC76" t="s">
        <v>335</v>
      </c>
      <c r="ED76" t="s">
        <v>335</v>
      </c>
      <c r="EE76" t="s">
        <v>335</v>
      </c>
      <c r="EF76" t="s">
        <v>335</v>
      </c>
      <c r="EG76" t="s">
        <v>335</v>
      </c>
      <c r="EH76" t="s">
        <v>335</v>
      </c>
      <c r="EI76" t="s">
        <v>335</v>
      </c>
      <c r="EJ76" t="s">
        <v>335</v>
      </c>
      <c r="EK76" t="s">
        <v>335</v>
      </c>
      <c r="EL76" t="s">
        <v>335</v>
      </c>
      <c r="EM76" t="s">
        <v>335</v>
      </c>
      <c r="EN76" t="s">
        <v>335</v>
      </c>
      <c r="EO76" t="s">
        <v>335</v>
      </c>
      <c r="EP76" t="s">
        <v>335</v>
      </c>
      <c r="EQ76" t="s">
        <v>335</v>
      </c>
      <c r="ER76" t="s">
        <v>335</v>
      </c>
      <c r="ES76" t="s">
        <v>335</v>
      </c>
      <c r="ET76" t="s">
        <v>335</v>
      </c>
      <c r="EU76" t="s">
        <v>335</v>
      </c>
      <c r="EV76" t="s">
        <v>335</v>
      </c>
      <c r="EW76" t="s">
        <v>335</v>
      </c>
      <c r="EX76" t="s">
        <v>335</v>
      </c>
      <c r="EY76" t="s">
        <v>335</v>
      </c>
      <c r="EZ76" t="s">
        <v>335</v>
      </c>
      <c r="FA76" t="s">
        <v>335</v>
      </c>
      <c r="FB76" t="s">
        <v>336</v>
      </c>
      <c r="FE76" t="s">
        <v>336</v>
      </c>
      <c r="FF76" t="s">
        <v>336</v>
      </c>
      <c r="FG76" t="s">
        <v>364</v>
      </c>
      <c r="FH76" s="15">
        <v>45301</v>
      </c>
      <c r="FI76" t="s">
        <v>334</v>
      </c>
      <c r="FJ76" t="s">
        <v>335</v>
      </c>
      <c r="FK76" t="s">
        <v>335</v>
      </c>
      <c r="FL76" t="s">
        <v>336</v>
      </c>
      <c r="FM76" t="s">
        <v>344</v>
      </c>
      <c r="FN76">
        <v>82</v>
      </c>
      <c r="FO76">
        <v>140</v>
      </c>
      <c r="FP76">
        <v>70</v>
      </c>
      <c r="GN76" t="s">
        <v>335</v>
      </c>
      <c r="GO76" t="s">
        <v>335</v>
      </c>
      <c r="GP76" t="s">
        <v>335</v>
      </c>
      <c r="GQ76" t="s">
        <v>335</v>
      </c>
      <c r="GR76" t="s">
        <v>335</v>
      </c>
      <c r="GS76" t="s">
        <v>335</v>
      </c>
      <c r="GT76" t="s">
        <v>335</v>
      </c>
      <c r="GU76" t="s">
        <v>335</v>
      </c>
      <c r="GV76" t="s">
        <v>334</v>
      </c>
      <c r="GW76" t="s">
        <v>335</v>
      </c>
      <c r="GX76" t="s">
        <v>335</v>
      </c>
      <c r="GY76" t="s">
        <v>335</v>
      </c>
      <c r="GZ76" t="s">
        <v>335</v>
      </c>
      <c r="HA76" t="s">
        <v>335</v>
      </c>
      <c r="HB76" t="s">
        <v>335</v>
      </c>
      <c r="HC76" t="s">
        <v>335</v>
      </c>
      <c r="HD76" t="s">
        <v>335</v>
      </c>
      <c r="HE76" t="s">
        <v>335</v>
      </c>
      <c r="HF76" t="s">
        <v>335</v>
      </c>
      <c r="HG76" t="s">
        <v>335</v>
      </c>
      <c r="HH76" t="s">
        <v>335</v>
      </c>
      <c r="HI76" t="s">
        <v>335</v>
      </c>
      <c r="HJ76" t="s">
        <v>335</v>
      </c>
      <c r="HK76" t="s">
        <v>336</v>
      </c>
      <c r="HL76" t="s">
        <v>335</v>
      </c>
      <c r="HM76" t="s">
        <v>335</v>
      </c>
      <c r="HN76" t="s">
        <v>335</v>
      </c>
      <c r="HO76" t="s">
        <v>334</v>
      </c>
      <c r="HP76" t="s">
        <v>334</v>
      </c>
      <c r="HQ76" t="s">
        <v>335</v>
      </c>
      <c r="HR76" t="s">
        <v>334</v>
      </c>
      <c r="HS76" t="s">
        <v>335</v>
      </c>
      <c r="HT76" t="s">
        <v>335</v>
      </c>
      <c r="HU76" t="s">
        <v>335</v>
      </c>
      <c r="HV76" t="s">
        <v>335</v>
      </c>
      <c r="HW76" t="s">
        <v>335</v>
      </c>
      <c r="HX76" t="s">
        <v>335</v>
      </c>
      <c r="HY76" t="s">
        <v>337</v>
      </c>
      <c r="HZ76" t="s">
        <v>337</v>
      </c>
      <c r="IA76">
        <v>64</v>
      </c>
      <c r="IC76">
        <v>7</v>
      </c>
      <c r="ID76" t="s">
        <v>373</v>
      </c>
      <c r="IF76" t="s">
        <v>346</v>
      </c>
      <c r="IQ76" t="s">
        <v>336</v>
      </c>
      <c r="IR76" t="s">
        <v>336</v>
      </c>
      <c r="IS76" t="s">
        <v>336</v>
      </c>
      <c r="IT76" t="s">
        <v>336</v>
      </c>
      <c r="IU76" t="s">
        <v>336</v>
      </c>
      <c r="IV76" t="s">
        <v>336</v>
      </c>
      <c r="IW76" t="s">
        <v>336</v>
      </c>
      <c r="IX76" t="s">
        <v>336</v>
      </c>
      <c r="IY76" t="s">
        <v>336</v>
      </c>
      <c r="JB76" t="s">
        <v>336</v>
      </c>
      <c r="JC76" t="s">
        <v>336</v>
      </c>
      <c r="JD76" t="s">
        <v>336</v>
      </c>
      <c r="JE76" t="s">
        <v>336</v>
      </c>
      <c r="JF76" t="s">
        <v>336</v>
      </c>
      <c r="JG76" t="s">
        <v>336</v>
      </c>
      <c r="JH76" t="s">
        <v>336</v>
      </c>
      <c r="JI76" t="s">
        <v>336</v>
      </c>
      <c r="JJ76" t="s">
        <v>336</v>
      </c>
      <c r="JK76" t="s">
        <v>336</v>
      </c>
      <c r="JL76" t="s">
        <v>336</v>
      </c>
      <c r="JM76" t="s">
        <v>336</v>
      </c>
      <c r="JN76">
        <v>14</v>
      </c>
      <c r="JO76">
        <v>390</v>
      </c>
      <c r="JQ76">
        <v>103</v>
      </c>
      <c r="JR76">
        <v>3</v>
      </c>
      <c r="JS76">
        <v>100</v>
      </c>
      <c r="JT76" t="s">
        <v>337</v>
      </c>
      <c r="JX76" t="s">
        <v>336</v>
      </c>
      <c r="JY76" t="s">
        <v>336</v>
      </c>
      <c r="JZ76" t="s">
        <v>336</v>
      </c>
      <c r="KA76" t="s">
        <v>336</v>
      </c>
      <c r="KB76" t="s">
        <v>336</v>
      </c>
      <c r="KC76" t="s">
        <v>336</v>
      </c>
      <c r="KD76" t="s">
        <v>336</v>
      </c>
      <c r="KE76" t="s">
        <v>336</v>
      </c>
      <c r="KF76" t="s">
        <v>336</v>
      </c>
      <c r="KG76" t="s">
        <v>336</v>
      </c>
      <c r="KH76" t="s">
        <v>336</v>
      </c>
      <c r="KI76" t="s">
        <v>336</v>
      </c>
      <c r="KJ76" t="s">
        <v>336</v>
      </c>
      <c r="KK76" t="s">
        <v>336</v>
      </c>
      <c r="KP76">
        <v>100</v>
      </c>
      <c r="KQ76">
        <v>92</v>
      </c>
      <c r="KR76">
        <v>13</v>
      </c>
      <c r="KS76" t="s">
        <v>337</v>
      </c>
      <c r="KT76" t="s">
        <v>337</v>
      </c>
      <c r="KU76" t="s">
        <v>330</v>
      </c>
      <c r="KV76" t="s">
        <v>337</v>
      </c>
      <c r="KW76" t="s">
        <v>337</v>
      </c>
      <c r="KX76" t="s">
        <v>337</v>
      </c>
      <c r="KY76" t="s">
        <v>335</v>
      </c>
      <c r="KZ76" t="s">
        <v>334</v>
      </c>
      <c r="LA76" t="s">
        <v>334</v>
      </c>
      <c r="LB76" t="s">
        <v>335</v>
      </c>
      <c r="LC76" t="s">
        <v>335</v>
      </c>
      <c r="LD76" t="s">
        <v>334</v>
      </c>
      <c r="LE76" t="s">
        <v>335</v>
      </c>
      <c r="LF76" t="s">
        <v>334</v>
      </c>
      <c r="LG76" t="s">
        <v>334</v>
      </c>
      <c r="LH76" t="s">
        <v>335</v>
      </c>
      <c r="LI76" t="s">
        <v>335</v>
      </c>
      <c r="LJ76" t="s">
        <v>334</v>
      </c>
      <c r="LK76" t="s">
        <v>359</v>
      </c>
      <c r="LL76" t="s">
        <v>336</v>
      </c>
      <c r="LM76">
        <v>4</v>
      </c>
      <c r="LN76" t="s">
        <v>364</v>
      </c>
    </row>
    <row r="77" spans="1:326" x14ac:dyDescent="0.3">
      <c r="A77">
        <v>76</v>
      </c>
      <c r="B77" t="s">
        <v>326</v>
      </c>
      <c r="C77" t="s">
        <v>327</v>
      </c>
      <c r="D77" s="1">
        <v>20831</v>
      </c>
      <c r="E77" t="s">
        <v>328</v>
      </c>
      <c r="F77">
        <v>160</v>
      </c>
      <c r="G77">
        <v>65</v>
      </c>
      <c r="H77">
        <v>2.5390624999999996E+16</v>
      </c>
      <c r="I77" s="1">
        <v>45280</v>
      </c>
      <c r="J77" s="1">
        <v>45309</v>
      </c>
      <c r="K77">
        <v>29</v>
      </c>
      <c r="L77" t="s">
        <v>393</v>
      </c>
      <c r="M77" t="s">
        <v>337</v>
      </c>
      <c r="N77" t="s">
        <v>331</v>
      </c>
      <c r="O77" t="s">
        <v>332</v>
      </c>
      <c r="P77" t="s">
        <v>363</v>
      </c>
      <c r="Q77" t="s">
        <v>335</v>
      </c>
      <c r="R77" t="s">
        <v>334</v>
      </c>
      <c r="S77" t="s">
        <v>335</v>
      </c>
      <c r="T77" t="s">
        <v>335</v>
      </c>
      <c r="U77" t="s">
        <v>335</v>
      </c>
      <c r="V77" t="s">
        <v>335</v>
      </c>
      <c r="W77" t="s">
        <v>334</v>
      </c>
      <c r="X77" t="s">
        <v>335</v>
      </c>
      <c r="Y77" t="s">
        <v>334</v>
      </c>
      <c r="Z77" t="s">
        <v>335</v>
      </c>
      <c r="AA77" t="s">
        <v>335</v>
      </c>
      <c r="AB77" t="s">
        <v>335</v>
      </c>
      <c r="AC77" t="s">
        <v>335</v>
      </c>
      <c r="AD77" t="s">
        <v>335</v>
      </c>
      <c r="AE77" t="s">
        <v>335</v>
      </c>
      <c r="AF77" t="s">
        <v>334</v>
      </c>
      <c r="AG77" t="s">
        <v>334</v>
      </c>
      <c r="AH77" t="s">
        <v>527</v>
      </c>
      <c r="AI77" t="s">
        <v>334</v>
      </c>
      <c r="AJ77" t="s">
        <v>335</v>
      </c>
      <c r="AK77" t="s">
        <v>335</v>
      </c>
      <c r="AL77" t="s">
        <v>335</v>
      </c>
      <c r="AM77" t="s">
        <v>335</v>
      </c>
      <c r="AN77" t="s">
        <v>335</v>
      </c>
      <c r="AO77" t="s">
        <v>334</v>
      </c>
      <c r="AP77" t="s">
        <v>335</v>
      </c>
      <c r="AQ77" t="s">
        <v>335</v>
      </c>
      <c r="AR77" t="s">
        <v>335</v>
      </c>
      <c r="AS77" t="s">
        <v>334</v>
      </c>
      <c r="AT77" t="s">
        <v>334</v>
      </c>
      <c r="AU77" t="s">
        <v>335</v>
      </c>
      <c r="AV77" t="s">
        <v>335</v>
      </c>
      <c r="AW77">
        <v>25</v>
      </c>
      <c r="AX77">
        <v>36</v>
      </c>
      <c r="BC77" t="s">
        <v>334</v>
      </c>
      <c r="BD77" t="s">
        <v>335</v>
      </c>
      <c r="BE77" t="s">
        <v>335</v>
      </c>
      <c r="BF77" t="s">
        <v>335</v>
      </c>
      <c r="BG77" t="s">
        <v>335</v>
      </c>
      <c r="BH77" t="s">
        <v>335</v>
      </c>
      <c r="BI77" t="s">
        <v>335</v>
      </c>
      <c r="BJ77" t="s">
        <v>335</v>
      </c>
      <c r="BK77" t="s">
        <v>335</v>
      </c>
      <c r="BL77" t="s">
        <v>335</v>
      </c>
      <c r="BM77" t="s">
        <v>335</v>
      </c>
      <c r="BN77" t="s">
        <v>335</v>
      </c>
      <c r="BO77" t="s">
        <v>335</v>
      </c>
      <c r="BP77" t="s">
        <v>335</v>
      </c>
      <c r="BQ77" t="s">
        <v>335</v>
      </c>
      <c r="BR77" t="s">
        <v>335</v>
      </c>
      <c r="BS77" t="s">
        <v>335</v>
      </c>
      <c r="BT77" t="s">
        <v>335</v>
      </c>
      <c r="BU77" t="s">
        <v>335</v>
      </c>
      <c r="BV77" t="s">
        <v>334</v>
      </c>
      <c r="BW77" t="s">
        <v>335</v>
      </c>
      <c r="BX77" t="s">
        <v>335</v>
      </c>
      <c r="BY77" t="s">
        <v>335</v>
      </c>
      <c r="BZ77" t="s">
        <v>335</v>
      </c>
      <c r="CA77" t="s">
        <v>335</v>
      </c>
      <c r="CB77" t="s">
        <v>335</v>
      </c>
      <c r="CC77" t="s">
        <v>335</v>
      </c>
      <c r="CD77" t="s">
        <v>335</v>
      </c>
      <c r="CE77" t="s">
        <v>335</v>
      </c>
      <c r="CF77" t="s">
        <v>335</v>
      </c>
      <c r="CG77" t="s">
        <v>334</v>
      </c>
      <c r="CH77" t="s">
        <v>335</v>
      </c>
      <c r="CI77" t="s">
        <v>335</v>
      </c>
      <c r="CJ77" t="s">
        <v>335</v>
      </c>
      <c r="CK77" t="s">
        <v>335</v>
      </c>
      <c r="CL77" t="s">
        <v>334</v>
      </c>
      <c r="CM77" t="s">
        <v>335</v>
      </c>
      <c r="CN77" t="s">
        <v>335</v>
      </c>
      <c r="CO77" t="s">
        <v>335</v>
      </c>
      <c r="CP77" t="s">
        <v>334</v>
      </c>
      <c r="CQ77" t="s">
        <v>335</v>
      </c>
      <c r="CR77" t="s">
        <v>335</v>
      </c>
      <c r="CS77" t="s">
        <v>334</v>
      </c>
      <c r="CT77" t="s">
        <v>336</v>
      </c>
      <c r="CU77" t="s">
        <v>336</v>
      </c>
      <c r="CW77" t="s">
        <v>336</v>
      </c>
      <c r="CX77" t="s">
        <v>336</v>
      </c>
      <c r="CZ77" t="s">
        <v>336</v>
      </c>
      <c r="DA77" t="s">
        <v>336</v>
      </c>
      <c r="DC77" t="s">
        <v>336</v>
      </c>
      <c r="DD77" t="s">
        <v>336</v>
      </c>
      <c r="DF77" t="s">
        <v>336</v>
      </c>
      <c r="DG77" t="s">
        <v>336</v>
      </c>
      <c r="DI77" t="s">
        <v>336</v>
      </c>
      <c r="DJ77" t="s">
        <v>336</v>
      </c>
      <c r="DL77" t="s">
        <v>335</v>
      </c>
      <c r="DM77" t="s">
        <v>335</v>
      </c>
      <c r="DN77" t="s">
        <v>335</v>
      </c>
      <c r="DO77" t="s">
        <v>335</v>
      </c>
      <c r="DP77" t="s">
        <v>335</v>
      </c>
      <c r="DQ77" t="s">
        <v>335</v>
      </c>
      <c r="DR77" t="s">
        <v>335</v>
      </c>
      <c r="DS77" t="s">
        <v>335</v>
      </c>
      <c r="DT77" t="s">
        <v>335</v>
      </c>
      <c r="DU77" t="s">
        <v>335</v>
      </c>
      <c r="DV77" t="s">
        <v>335</v>
      </c>
      <c r="DW77" t="s">
        <v>335</v>
      </c>
      <c r="DX77" t="s">
        <v>335</v>
      </c>
      <c r="DY77" t="s">
        <v>335</v>
      </c>
      <c r="DZ77" t="s">
        <v>335</v>
      </c>
      <c r="EA77" t="s">
        <v>335</v>
      </c>
      <c r="EB77" t="s">
        <v>335</v>
      </c>
      <c r="EC77" t="s">
        <v>335</v>
      </c>
      <c r="ED77" t="s">
        <v>335</v>
      </c>
      <c r="EE77" t="s">
        <v>335</v>
      </c>
      <c r="EF77" t="s">
        <v>335</v>
      </c>
      <c r="EG77" t="s">
        <v>335</v>
      </c>
      <c r="EH77" t="s">
        <v>335</v>
      </c>
      <c r="EI77" t="s">
        <v>335</v>
      </c>
      <c r="EJ77" t="s">
        <v>335</v>
      </c>
      <c r="EK77" t="s">
        <v>335</v>
      </c>
      <c r="EL77" t="s">
        <v>335</v>
      </c>
      <c r="EM77" t="s">
        <v>335</v>
      </c>
      <c r="EN77" t="s">
        <v>335</v>
      </c>
      <c r="EO77" t="s">
        <v>335</v>
      </c>
      <c r="EP77" t="s">
        <v>335</v>
      </c>
      <c r="EQ77" t="s">
        <v>335</v>
      </c>
      <c r="ER77" t="s">
        <v>335</v>
      </c>
      <c r="ES77" t="s">
        <v>335</v>
      </c>
      <c r="ET77" t="s">
        <v>335</v>
      </c>
      <c r="EU77" t="s">
        <v>335</v>
      </c>
      <c r="EV77" t="s">
        <v>335</v>
      </c>
      <c r="EW77" t="s">
        <v>335</v>
      </c>
      <c r="EX77" t="s">
        <v>335</v>
      </c>
      <c r="EY77" t="s">
        <v>335</v>
      </c>
      <c r="EZ77" t="s">
        <v>335</v>
      </c>
      <c r="FA77" t="s">
        <v>335</v>
      </c>
      <c r="FB77" t="s">
        <v>336</v>
      </c>
      <c r="FE77" t="s">
        <v>336</v>
      </c>
      <c r="FF77" t="s">
        <v>336</v>
      </c>
      <c r="FG77" t="s">
        <v>364</v>
      </c>
      <c r="FH77" s="15">
        <v>45309</v>
      </c>
      <c r="FI77" t="s">
        <v>334</v>
      </c>
      <c r="FJ77" t="s">
        <v>335</v>
      </c>
      <c r="FK77" t="s">
        <v>335</v>
      </c>
      <c r="FL77" t="s">
        <v>343</v>
      </c>
      <c r="FM77" t="s">
        <v>344</v>
      </c>
      <c r="FN77">
        <v>96</v>
      </c>
      <c r="FO77">
        <v>100</v>
      </c>
      <c r="FP77">
        <v>60</v>
      </c>
      <c r="FR77">
        <v>15645</v>
      </c>
      <c r="FS77">
        <v>59</v>
      </c>
      <c r="FT77">
        <v>2.3046874999999996E+16</v>
      </c>
      <c r="FV77">
        <v>10</v>
      </c>
      <c r="FW77">
        <v>55</v>
      </c>
      <c r="FX77">
        <v>114</v>
      </c>
      <c r="FY77">
        <v>111</v>
      </c>
      <c r="FZ77">
        <v>35</v>
      </c>
      <c r="GA77">
        <v>50</v>
      </c>
      <c r="GB77">
        <v>130</v>
      </c>
      <c r="GC77">
        <v>71</v>
      </c>
      <c r="GD77">
        <v>2794</v>
      </c>
      <c r="GE77">
        <v>48</v>
      </c>
      <c r="GF77">
        <v>7013</v>
      </c>
      <c r="GG77">
        <v>25</v>
      </c>
      <c r="GH77">
        <v>63</v>
      </c>
      <c r="GJ77">
        <v>63</v>
      </c>
      <c r="GK77">
        <v>77</v>
      </c>
      <c r="GL77">
        <v>137</v>
      </c>
      <c r="GM77">
        <v>46</v>
      </c>
      <c r="GN77" t="s">
        <v>335</v>
      </c>
      <c r="GO77" t="s">
        <v>335</v>
      </c>
      <c r="GP77" t="s">
        <v>335</v>
      </c>
      <c r="GQ77" t="s">
        <v>335</v>
      </c>
      <c r="GR77" t="s">
        <v>335</v>
      </c>
      <c r="GS77" t="s">
        <v>335</v>
      </c>
      <c r="GT77" t="s">
        <v>335</v>
      </c>
      <c r="GU77" t="s">
        <v>334</v>
      </c>
      <c r="GV77" t="s">
        <v>335</v>
      </c>
      <c r="GW77" t="s">
        <v>335</v>
      </c>
      <c r="GX77" t="s">
        <v>335</v>
      </c>
      <c r="GY77" t="s">
        <v>335</v>
      </c>
      <c r="GZ77" t="s">
        <v>334</v>
      </c>
      <c r="HA77" t="s">
        <v>335</v>
      </c>
      <c r="HB77" t="s">
        <v>335</v>
      </c>
      <c r="HC77" t="s">
        <v>335</v>
      </c>
      <c r="HD77" t="s">
        <v>335</v>
      </c>
      <c r="HE77" t="s">
        <v>335</v>
      </c>
      <c r="HF77" t="s">
        <v>335</v>
      </c>
      <c r="HG77" t="s">
        <v>334</v>
      </c>
      <c r="HH77" t="s">
        <v>335</v>
      </c>
      <c r="HI77" t="s">
        <v>335</v>
      </c>
      <c r="HJ77" t="s">
        <v>335</v>
      </c>
      <c r="HK77" t="s">
        <v>336</v>
      </c>
      <c r="HL77" t="s">
        <v>334</v>
      </c>
      <c r="HM77" t="s">
        <v>335</v>
      </c>
      <c r="HN77" t="s">
        <v>334</v>
      </c>
      <c r="HO77" t="s">
        <v>334</v>
      </c>
      <c r="HP77" t="s">
        <v>334</v>
      </c>
      <c r="HQ77" t="s">
        <v>335</v>
      </c>
      <c r="HR77" t="s">
        <v>334</v>
      </c>
      <c r="HS77" t="s">
        <v>335</v>
      </c>
      <c r="HT77" t="s">
        <v>335</v>
      </c>
      <c r="HU77" t="s">
        <v>335</v>
      </c>
      <c r="HV77" t="s">
        <v>335</v>
      </c>
      <c r="HW77" t="s">
        <v>335</v>
      </c>
      <c r="HX77" t="s">
        <v>335</v>
      </c>
      <c r="HY77" t="s">
        <v>337</v>
      </c>
      <c r="HZ77" t="s">
        <v>337</v>
      </c>
      <c r="IA77">
        <v>37</v>
      </c>
      <c r="IC77">
        <v>25</v>
      </c>
      <c r="ID77" t="s">
        <v>373</v>
      </c>
      <c r="IE77">
        <v>35</v>
      </c>
      <c r="IF77" t="s">
        <v>346</v>
      </c>
      <c r="IQ77" t="s">
        <v>336</v>
      </c>
      <c r="IR77" t="s">
        <v>336</v>
      </c>
      <c r="IS77" t="s">
        <v>336</v>
      </c>
      <c r="IT77" t="s">
        <v>336</v>
      </c>
      <c r="IU77" t="s">
        <v>336</v>
      </c>
      <c r="IV77" t="s">
        <v>336</v>
      </c>
      <c r="IW77" t="s">
        <v>336</v>
      </c>
      <c r="IX77" t="s">
        <v>336</v>
      </c>
      <c r="IY77" t="s">
        <v>336</v>
      </c>
      <c r="JB77" t="s">
        <v>336</v>
      </c>
      <c r="JC77" t="s">
        <v>336</v>
      </c>
      <c r="JD77" t="s">
        <v>336</v>
      </c>
      <c r="JE77" t="s">
        <v>336</v>
      </c>
      <c r="JF77" t="s">
        <v>336</v>
      </c>
      <c r="JG77" t="s">
        <v>336</v>
      </c>
      <c r="JH77" t="s">
        <v>336</v>
      </c>
      <c r="JI77" t="s">
        <v>336</v>
      </c>
      <c r="JJ77" t="s">
        <v>336</v>
      </c>
      <c r="JK77" t="s">
        <v>336</v>
      </c>
      <c r="JL77" t="s">
        <v>336</v>
      </c>
      <c r="JM77" t="s">
        <v>336</v>
      </c>
      <c r="JN77">
        <v>9</v>
      </c>
      <c r="JO77">
        <v>182</v>
      </c>
      <c r="JQ77">
        <v>99</v>
      </c>
      <c r="JR77">
        <v>4</v>
      </c>
      <c r="JS77">
        <v>97</v>
      </c>
      <c r="JT77" t="s">
        <v>337</v>
      </c>
      <c r="JX77" t="s">
        <v>336</v>
      </c>
      <c r="JY77" t="s">
        <v>336</v>
      </c>
      <c r="JZ77" t="s">
        <v>336</v>
      </c>
      <c r="KA77" t="s">
        <v>336</v>
      </c>
      <c r="KB77" t="s">
        <v>336</v>
      </c>
      <c r="KC77" t="s">
        <v>336</v>
      </c>
      <c r="KD77" t="s">
        <v>336</v>
      </c>
      <c r="KE77" t="s">
        <v>336</v>
      </c>
      <c r="KF77" t="s">
        <v>336</v>
      </c>
      <c r="KG77" t="s">
        <v>336</v>
      </c>
      <c r="KH77" t="s">
        <v>336</v>
      </c>
      <c r="KI77" t="s">
        <v>336</v>
      </c>
      <c r="KJ77" t="s">
        <v>336</v>
      </c>
      <c r="KK77" t="s">
        <v>336</v>
      </c>
      <c r="KP77">
        <v>80</v>
      </c>
      <c r="KQ77">
        <v>77</v>
      </c>
      <c r="KR77">
        <v>11</v>
      </c>
      <c r="KS77" t="s">
        <v>337</v>
      </c>
      <c r="KT77" t="s">
        <v>337</v>
      </c>
      <c r="KU77" t="s">
        <v>330</v>
      </c>
      <c r="KV77" t="s">
        <v>330</v>
      </c>
      <c r="KW77" t="s">
        <v>337</v>
      </c>
      <c r="KX77" t="s">
        <v>337</v>
      </c>
      <c r="KY77" t="s">
        <v>335</v>
      </c>
      <c r="KZ77" t="s">
        <v>334</v>
      </c>
      <c r="LA77" t="s">
        <v>334</v>
      </c>
      <c r="LB77" t="s">
        <v>335</v>
      </c>
      <c r="LC77" t="s">
        <v>335</v>
      </c>
      <c r="LD77" t="s">
        <v>334</v>
      </c>
      <c r="LE77" t="s">
        <v>335</v>
      </c>
      <c r="LF77" t="s">
        <v>334</v>
      </c>
      <c r="LG77" t="s">
        <v>335</v>
      </c>
      <c r="LH77" t="s">
        <v>334</v>
      </c>
      <c r="LI77" t="s">
        <v>335</v>
      </c>
      <c r="LJ77" t="s">
        <v>334</v>
      </c>
      <c r="LK77" t="s">
        <v>359</v>
      </c>
      <c r="LL77" t="s">
        <v>336</v>
      </c>
      <c r="LM77">
        <v>4</v>
      </c>
      <c r="LN77" t="s">
        <v>364</v>
      </c>
    </row>
    <row r="78" spans="1:326" x14ac:dyDescent="0.3">
      <c r="A78">
        <v>77</v>
      </c>
      <c r="B78" t="s">
        <v>326</v>
      </c>
      <c r="C78" t="s">
        <v>327</v>
      </c>
      <c r="D78" s="1">
        <v>24119</v>
      </c>
      <c r="E78" t="s">
        <v>328</v>
      </c>
      <c r="F78">
        <v>175</v>
      </c>
      <c r="G78">
        <v>95</v>
      </c>
      <c r="H78">
        <v>3.1020408163265304E+16</v>
      </c>
      <c r="I78" s="1">
        <v>45302</v>
      </c>
      <c r="J78" s="1">
        <v>45308</v>
      </c>
      <c r="K78">
        <v>6</v>
      </c>
      <c r="L78" t="s">
        <v>329</v>
      </c>
      <c r="M78" t="s">
        <v>337</v>
      </c>
      <c r="N78" t="s">
        <v>331</v>
      </c>
      <c r="O78" t="s">
        <v>332</v>
      </c>
      <c r="P78" t="s">
        <v>363</v>
      </c>
      <c r="Q78" t="s">
        <v>335</v>
      </c>
      <c r="R78" t="s">
        <v>334</v>
      </c>
      <c r="S78" t="s">
        <v>335</v>
      </c>
      <c r="T78" t="s">
        <v>335</v>
      </c>
      <c r="U78" t="s">
        <v>335</v>
      </c>
      <c r="V78" t="s">
        <v>335</v>
      </c>
      <c r="W78" t="s">
        <v>335</v>
      </c>
      <c r="X78" t="s">
        <v>335</v>
      </c>
      <c r="Y78" t="s">
        <v>335</v>
      </c>
      <c r="Z78" t="s">
        <v>335</v>
      </c>
      <c r="AA78" t="s">
        <v>335</v>
      </c>
      <c r="AB78" t="s">
        <v>335</v>
      </c>
      <c r="AC78" t="s">
        <v>335</v>
      </c>
      <c r="AD78" t="s">
        <v>335</v>
      </c>
      <c r="AE78" t="s">
        <v>335</v>
      </c>
      <c r="AF78" t="s">
        <v>335</v>
      </c>
      <c r="AG78" t="s">
        <v>334</v>
      </c>
      <c r="AH78" t="s">
        <v>464</v>
      </c>
      <c r="AI78" t="s">
        <v>334</v>
      </c>
      <c r="AJ78" t="s">
        <v>335</v>
      </c>
      <c r="AK78" t="s">
        <v>335</v>
      </c>
      <c r="AL78" t="s">
        <v>335</v>
      </c>
      <c r="AM78" t="s">
        <v>335</v>
      </c>
      <c r="AN78" t="s">
        <v>335</v>
      </c>
      <c r="AO78" t="s">
        <v>335</v>
      </c>
      <c r="AP78" t="s">
        <v>335</v>
      </c>
      <c r="AQ78" t="s">
        <v>335</v>
      </c>
      <c r="AR78" t="s">
        <v>335</v>
      </c>
      <c r="AS78" t="s">
        <v>334</v>
      </c>
      <c r="AT78" t="s">
        <v>334</v>
      </c>
      <c r="AU78" t="s">
        <v>335</v>
      </c>
      <c r="AV78" t="s">
        <v>335</v>
      </c>
      <c r="AW78">
        <v>30</v>
      </c>
      <c r="BA78">
        <v>2125</v>
      </c>
      <c r="BC78" t="s">
        <v>334</v>
      </c>
      <c r="BD78" t="s">
        <v>334</v>
      </c>
      <c r="BE78" t="s">
        <v>335</v>
      </c>
      <c r="BF78" t="s">
        <v>335</v>
      </c>
      <c r="BG78" t="s">
        <v>335</v>
      </c>
      <c r="BH78" t="s">
        <v>335</v>
      </c>
      <c r="BI78" t="s">
        <v>335</v>
      </c>
      <c r="BJ78" t="s">
        <v>335</v>
      </c>
      <c r="BK78" t="s">
        <v>335</v>
      </c>
      <c r="BL78" t="s">
        <v>335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334</v>
      </c>
      <c r="BS78" t="s">
        <v>335</v>
      </c>
      <c r="BT78" t="s">
        <v>334</v>
      </c>
      <c r="BU78" t="s">
        <v>335</v>
      </c>
      <c r="BV78" t="s">
        <v>334</v>
      </c>
      <c r="BW78" t="s">
        <v>335</v>
      </c>
      <c r="BX78" t="s">
        <v>334</v>
      </c>
      <c r="BY78" t="s">
        <v>335</v>
      </c>
      <c r="BZ78" t="s">
        <v>335</v>
      </c>
      <c r="CA78" t="s">
        <v>335</v>
      </c>
      <c r="CB78" t="s">
        <v>334</v>
      </c>
      <c r="CC78" t="s">
        <v>335</v>
      </c>
      <c r="CD78" t="s">
        <v>334</v>
      </c>
      <c r="CE78" t="s">
        <v>334</v>
      </c>
      <c r="CF78" t="s">
        <v>335</v>
      </c>
      <c r="CG78" t="s">
        <v>334</v>
      </c>
      <c r="CH78" t="s">
        <v>335</v>
      </c>
      <c r="CI78" t="s">
        <v>335</v>
      </c>
      <c r="CJ78" t="s">
        <v>335</v>
      </c>
      <c r="CK78" t="s">
        <v>335</v>
      </c>
      <c r="CL78" t="s">
        <v>335</v>
      </c>
      <c r="CM78" t="s">
        <v>335</v>
      </c>
      <c r="CN78" t="s">
        <v>335</v>
      </c>
      <c r="CO78" t="s">
        <v>335</v>
      </c>
      <c r="CP78" t="s">
        <v>335</v>
      </c>
      <c r="CQ78" t="s">
        <v>335</v>
      </c>
      <c r="CR78" t="s">
        <v>335</v>
      </c>
      <c r="CS78" t="s">
        <v>335</v>
      </c>
      <c r="CT78" t="s">
        <v>330</v>
      </c>
      <c r="CU78" t="s">
        <v>465</v>
      </c>
      <c r="CV78">
        <v>15</v>
      </c>
      <c r="CW78" t="s">
        <v>337</v>
      </c>
      <c r="CX78" t="s">
        <v>336</v>
      </c>
      <c r="CZ78" t="s">
        <v>330</v>
      </c>
      <c r="DA78" t="s">
        <v>339</v>
      </c>
      <c r="DB78">
        <v>75</v>
      </c>
      <c r="DC78" t="s">
        <v>337</v>
      </c>
      <c r="DD78" t="s">
        <v>336</v>
      </c>
      <c r="DF78" t="s">
        <v>330</v>
      </c>
      <c r="DG78" t="s">
        <v>340</v>
      </c>
      <c r="DH78">
        <v>50</v>
      </c>
      <c r="DI78" t="s">
        <v>330</v>
      </c>
      <c r="DJ78" t="s">
        <v>389</v>
      </c>
      <c r="DK78">
        <v>10</v>
      </c>
      <c r="DL78" t="s">
        <v>335</v>
      </c>
      <c r="DM78" t="s">
        <v>334</v>
      </c>
      <c r="DN78" t="s">
        <v>334</v>
      </c>
      <c r="DO78" t="s">
        <v>335</v>
      </c>
      <c r="DP78" t="s">
        <v>334</v>
      </c>
      <c r="DQ78" t="s">
        <v>335</v>
      </c>
      <c r="DR78" t="s">
        <v>334</v>
      </c>
      <c r="DS78" t="s">
        <v>335</v>
      </c>
      <c r="DT78" t="s">
        <v>334</v>
      </c>
      <c r="DU78" t="s">
        <v>335</v>
      </c>
      <c r="DV78" t="s">
        <v>334</v>
      </c>
      <c r="DW78" t="s">
        <v>335</v>
      </c>
      <c r="DX78" t="s">
        <v>335</v>
      </c>
      <c r="DY78" t="s">
        <v>334</v>
      </c>
      <c r="DZ78" t="s">
        <v>335</v>
      </c>
      <c r="EA78" t="s">
        <v>334</v>
      </c>
      <c r="EB78" t="s">
        <v>335</v>
      </c>
      <c r="EC78" t="s">
        <v>334</v>
      </c>
      <c r="ED78" t="s">
        <v>335</v>
      </c>
      <c r="EE78" t="s">
        <v>334</v>
      </c>
      <c r="EF78" t="s">
        <v>334</v>
      </c>
      <c r="EG78" t="s">
        <v>335</v>
      </c>
      <c r="EH78" t="s">
        <v>334</v>
      </c>
      <c r="EI78" t="s">
        <v>335</v>
      </c>
      <c r="EJ78" t="s">
        <v>334</v>
      </c>
      <c r="EK78" t="s">
        <v>335</v>
      </c>
      <c r="EL78" t="s">
        <v>334</v>
      </c>
      <c r="EM78" t="s">
        <v>335</v>
      </c>
      <c r="EN78" t="s">
        <v>334</v>
      </c>
      <c r="EO78" t="s">
        <v>335</v>
      </c>
      <c r="EP78" t="s">
        <v>334</v>
      </c>
      <c r="EQ78" t="s">
        <v>335</v>
      </c>
      <c r="ER78" t="s">
        <v>334</v>
      </c>
      <c r="ES78" t="s">
        <v>335</v>
      </c>
      <c r="ET78" t="s">
        <v>334</v>
      </c>
      <c r="EU78" t="s">
        <v>335</v>
      </c>
      <c r="EV78" t="s">
        <v>334</v>
      </c>
      <c r="EW78" t="s">
        <v>335</v>
      </c>
      <c r="EX78" t="s">
        <v>334</v>
      </c>
      <c r="EY78" t="s">
        <v>335</v>
      </c>
      <c r="EZ78" t="s">
        <v>334</v>
      </c>
      <c r="FA78" t="s">
        <v>335</v>
      </c>
      <c r="FB78" t="s">
        <v>341</v>
      </c>
      <c r="FC78">
        <v>25</v>
      </c>
      <c r="FE78" t="s">
        <v>336</v>
      </c>
      <c r="FF78" t="s">
        <v>336</v>
      </c>
      <c r="FG78" t="s">
        <v>342</v>
      </c>
      <c r="FH78" s="15">
        <v>45309</v>
      </c>
      <c r="FI78" t="s">
        <v>334</v>
      </c>
      <c r="FJ78" t="s">
        <v>334</v>
      </c>
      <c r="FK78" t="s">
        <v>335</v>
      </c>
      <c r="FL78" t="s">
        <v>343</v>
      </c>
      <c r="FM78" t="s">
        <v>344</v>
      </c>
      <c r="FN78">
        <v>78</v>
      </c>
      <c r="FO78">
        <v>100</v>
      </c>
      <c r="FP78">
        <v>70</v>
      </c>
      <c r="FR78">
        <v>2125</v>
      </c>
      <c r="GN78" t="s">
        <v>334</v>
      </c>
      <c r="GO78" t="s">
        <v>335</v>
      </c>
      <c r="GP78" t="s">
        <v>335</v>
      </c>
      <c r="GQ78" t="s">
        <v>335</v>
      </c>
      <c r="GR78" t="s">
        <v>335</v>
      </c>
      <c r="GS78" t="s">
        <v>335</v>
      </c>
      <c r="GT78" t="s">
        <v>335</v>
      </c>
      <c r="GU78" t="s">
        <v>335</v>
      </c>
      <c r="GV78" t="s">
        <v>335</v>
      </c>
      <c r="GW78" t="s">
        <v>335</v>
      </c>
      <c r="GX78" t="s">
        <v>335</v>
      </c>
      <c r="GY78" t="s">
        <v>335</v>
      </c>
      <c r="GZ78" t="s">
        <v>335</v>
      </c>
      <c r="HA78" t="s">
        <v>335</v>
      </c>
      <c r="HB78" t="s">
        <v>335</v>
      </c>
      <c r="HC78" t="s">
        <v>335</v>
      </c>
      <c r="HD78" t="s">
        <v>335</v>
      </c>
      <c r="HE78" t="s">
        <v>335</v>
      </c>
      <c r="HF78" t="s">
        <v>335</v>
      </c>
      <c r="HG78" t="s">
        <v>335</v>
      </c>
      <c r="HH78" t="s">
        <v>335</v>
      </c>
      <c r="HI78" t="s">
        <v>335</v>
      </c>
      <c r="HJ78" t="s">
        <v>335</v>
      </c>
      <c r="HK78" t="s">
        <v>336</v>
      </c>
      <c r="HL78" t="s">
        <v>335</v>
      </c>
      <c r="HM78" t="s">
        <v>335</v>
      </c>
      <c r="HN78" t="s">
        <v>335</v>
      </c>
      <c r="HO78" t="s">
        <v>335</v>
      </c>
      <c r="HP78" t="s">
        <v>334</v>
      </c>
      <c r="HQ78" t="s">
        <v>335</v>
      </c>
      <c r="HR78" t="s">
        <v>335</v>
      </c>
      <c r="HS78" t="s">
        <v>335</v>
      </c>
      <c r="HT78" t="s">
        <v>334</v>
      </c>
      <c r="HU78" t="s">
        <v>334</v>
      </c>
      <c r="HV78" t="s">
        <v>334</v>
      </c>
      <c r="HW78" t="s">
        <v>335</v>
      </c>
      <c r="HX78" t="s">
        <v>335</v>
      </c>
      <c r="HY78" t="s">
        <v>337</v>
      </c>
      <c r="HZ78" t="s">
        <v>337</v>
      </c>
      <c r="IA78">
        <v>40</v>
      </c>
      <c r="IC78">
        <v>12</v>
      </c>
      <c r="ID78" t="s">
        <v>373</v>
      </c>
      <c r="IF78" t="s">
        <v>346</v>
      </c>
      <c r="IQ78" t="s">
        <v>336</v>
      </c>
      <c r="IR78" t="s">
        <v>336</v>
      </c>
      <c r="IS78" t="s">
        <v>336</v>
      </c>
      <c r="IT78" t="s">
        <v>336</v>
      </c>
      <c r="IU78" t="s">
        <v>336</v>
      </c>
      <c r="IV78" t="s">
        <v>336</v>
      </c>
      <c r="IW78" t="s">
        <v>336</v>
      </c>
      <c r="IX78" t="s">
        <v>336</v>
      </c>
      <c r="IY78" t="s">
        <v>336</v>
      </c>
      <c r="JB78" t="s">
        <v>336</v>
      </c>
      <c r="JC78" t="s">
        <v>336</v>
      </c>
      <c r="JD78" t="s">
        <v>336</v>
      </c>
      <c r="JE78" t="s">
        <v>336</v>
      </c>
      <c r="JF78" t="s">
        <v>336</v>
      </c>
      <c r="JG78" t="s">
        <v>336</v>
      </c>
      <c r="JH78" t="s">
        <v>336</v>
      </c>
      <c r="JI78" t="s">
        <v>336</v>
      </c>
      <c r="JJ78" t="s">
        <v>336</v>
      </c>
      <c r="JK78" t="s">
        <v>336</v>
      </c>
      <c r="JL78" t="s">
        <v>336</v>
      </c>
      <c r="JM78" t="s">
        <v>336</v>
      </c>
      <c r="JO78">
        <v>417</v>
      </c>
      <c r="JQ78">
        <v>96</v>
      </c>
      <c r="JR78">
        <v>5</v>
      </c>
      <c r="JS78">
        <v>99</v>
      </c>
      <c r="JT78" t="s">
        <v>337</v>
      </c>
      <c r="JX78" t="s">
        <v>336</v>
      </c>
      <c r="JY78" t="s">
        <v>336</v>
      </c>
      <c r="JZ78" t="s">
        <v>336</v>
      </c>
      <c r="KA78" t="s">
        <v>336</v>
      </c>
      <c r="KB78" t="s">
        <v>336</v>
      </c>
      <c r="KC78" t="s">
        <v>336</v>
      </c>
      <c r="KD78" t="s">
        <v>336</v>
      </c>
      <c r="KE78" t="s">
        <v>336</v>
      </c>
      <c r="KF78" t="s">
        <v>336</v>
      </c>
      <c r="KG78" t="s">
        <v>336</v>
      </c>
      <c r="KH78" t="s">
        <v>336</v>
      </c>
      <c r="KI78" t="s">
        <v>336</v>
      </c>
      <c r="KJ78" t="s">
        <v>336</v>
      </c>
      <c r="KK78" t="s">
        <v>336</v>
      </c>
      <c r="KP78">
        <v>100</v>
      </c>
      <c r="KQ78">
        <v>92</v>
      </c>
      <c r="KR78">
        <v>11</v>
      </c>
      <c r="KS78" t="s">
        <v>337</v>
      </c>
      <c r="KT78" t="s">
        <v>337</v>
      </c>
      <c r="KU78" t="s">
        <v>337</v>
      </c>
      <c r="KV78" t="s">
        <v>337</v>
      </c>
      <c r="KW78" t="s">
        <v>337</v>
      </c>
      <c r="KX78" t="s">
        <v>337</v>
      </c>
      <c r="KY78" t="s">
        <v>335</v>
      </c>
      <c r="KZ78" t="s">
        <v>334</v>
      </c>
      <c r="LA78" t="s">
        <v>334</v>
      </c>
      <c r="LB78" t="s">
        <v>335</v>
      </c>
      <c r="LC78" t="s">
        <v>335</v>
      </c>
      <c r="LD78" t="s">
        <v>334</v>
      </c>
      <c r="LE78" t="s">
        <v>335</v>
      </c>
      <c r="LF78" t="s">
        <v>334</v>
      </c>
      <c r="LG78" t="s">
        <v>334</v>
      </c>
      <c r="LH78" t="s">
        <v>335</v>
      </c>
      <c r="LI78" t="s">
        <v>335</v>
      </c>
      <c r="LJ78" t="s">
        <v>334</v>
      </c>
      <c r="LK78" t="s">
        <v>359</v>
      </c>
      <c r="LL78" t="s">
        <v>336</v>
      </c>
      <c r="LM78">
        <v>4</v>
      </c>
      <c r="LN78" t="s">
        <v>364</v>
      </c>
    </row>
    <row r="79" spans="1:326" x14ac:dyDescent="0.3">
      <c r="A79">
        <v>78</v>
      </c>
      <c r="B79" t="s">
        <v>326</v>
      </c>
      <c r="C79" t="s">
        <v>327</v>
      </c>
      <c r="D79" s="1">
        <v>33209</v>
      </c>
      <c r="E79" t="s">
        <v>360</v>
      </c>
      <c r="I79" s="1"/>
      <c r="J79" s="1"/>
      <c r="L79" t="s">
        <v>336</v>
      </c>
      <c r="M79" t="s">
        <v>336</v>
      </c>
      <c r="N79" t="s">
        <v>336</v>
      </c>
      <c r="O79" t="s">
        <v>336</v>
      </c>
      <c r="P79" t="s">
        <v>336</v>
      </c>
      <c r="Q79" t="s">
        <v>335</v>
      </c>
      <c r="R79" t="s">
        <v>335</v>
      </c>
      <c r="S79" t="s">
        <v>335</v>
      </c>
      <c r="T79" t="s">
        <v>335</v>
      </c>
      <c r="U79" t="s">
        <v>335</v>
      </c>
      <c r="V79" t="s">
        <v>335</v>
      </c>
      <c r="W79" t="s">
        <v>335</v>
      </c>
      <c r="X79" t="s">
        <v>335</v>
      </c>
      <c r="Y79" t="s">
        <v>335</v>
      </c>
      <c r="Z79" t="s">
        <v>335</v>
      </c>
      <c r="AA79" t="s">
        <v>335</v>
      </c>
      <c r="AB79" t="s">
        <v>335</v>
      </c>
      <c r="AC79" t="s">
        <v>335</v>
      </c>
      <c r="AD79" t="s">
        <v>335</v>
      </c>
      <c r="AE79" t="s">
        <v>335</v>
      </c>
      <c r="AF79" t="s">
        <v>335</v>
      </c>
      <c r="AG79" t="s">
        <v>335</v>
      </c>
      <c r="AH79" t="s">
        <v>336</v>
      </c>
      <c r="AI79" t="s">
        <v>335</v>
      </c>
      <c r="AJ79" t="s">
        <v>335</v>
      </c>
      <c r="AK79" t="s">
        <v>335</v>
      </c>
      <c r="AL79" t="s">
        <v>335</v>
      </c>
      <c r="AM79" t="s">
        <v>335</v>
      </c>
      <c r="AN79" t="s">
        <v>335</v>
      </c>
      <c r="AO79" t="s">
        <v>335</v>
      </c>
      <c r="AP79" t="s">
        <v>335</v>
      </c>
      <c r="AQ79" t="s">
        <v>335</v>
      </c>
      <c r="AR79" t="s">
        <v>335</v>
      </c>
      <c r="AS79" t="s">
        <v>335</v>
      </c>
      <c r="AT79" t="s">
        <v>335</v>
      </c>
      <c r="AU79" t="s">
        <v>335</v>
      </c>
      <c r="AV79" t="s">
        <v>335</v>
      </c>
      <c r="BC79" t="s">
        <v>335</v>
      </c>
      <c r="BD79" t="s">
        <v>335</v>
      </c>
      <c r="BE79" t="s">
        <v>335</v>
      </c>
      <c r="BF79" t="s">
        <v>335</v>
      </c>
      <c r="BG79" t="s">
        <v>335</v>
      </c>
      <c r="BH79" t="s">
        <v>335</v>
      </c>
      <c r="BI79" t="s">
        <v>335</v>
      </c>
      <c r="BJ79" t="s">
        <v>335</v>
      </c>
      <c r="BK79" t="s">
        <v>335</v>
      </c>
      <c r="BL79" t="s">
        <v>335</v>
      </c>
      <c r="BM79" t="s">
        <v>335</v>
      </c>
      <c r="BN79" t="s">
        <v>335</v>
      </c>
      <c r="BO79" t="s">
        <v>335</v>
      </c>
      <c r="BP79" t="s">
        <v>335</v>
      </c>
      <c r="BQ79" t="s">
        <v>335</v>
      </c>
      <c r="BR79" t="s">
        <v>335</v>
      </c>
      <c r="BS79" t="s">
        <v>335</v>
      </c>
      <c r="BT79" t="s">
        <v>335</v>
      </c>
      <c r="BU79" t="s">
        <v>335</v>
      </c>
      <c r="BV79" t="s">
        <v>335</v>
      </c>
      <c r="BW79" t="s">
        <v>335</v>
      </c>
      <c r="BX79" t="s">
        <v>335</v>
      </c>
      <c r="BY79" t="s">
        <v>335</v>
      </c>
      <c r="BZ79" t="s">
        <v>335</v>
      </c>
      <c r="CA79" t="s">
        <v>335</v>
      </c>
      <c r="CB79" t="s">
        <v>335</v>
      </c>
      <c r="CC79" t="s">
        <v>335</v>
      </c>
      <c r="CD79" t="s">
        <v>335</v>
      </c>
      <c r="CE79" t="s">
        <v>335</v>
      </c>
      <c r="CF79" t="s">
        <v>335</v>
      </c>
      <c r="CG79" t="s">
        <v>335</v>
      </c>
      <c r="CH79" t="s">
        <v>335</v>
      </c>
      <c r="CI79" t="s">
        <v>335</v>
      </c>
      <c r="CJ79" t="s">
        <v>335</v>
      </c>
      <c r="CK79" t="s">
        <v>335</v>
      </c>
      <c r="CL79" t="s">
        <v>335</v>
      </c>
      <c r="CM79" t="s">
        <v>335</v>
      </c>
      <c r="CN79" t="s">
        <v>335</v>
      </c>
      <c r="CO79" t="s">
        <v>335</v>
      </c>
      <c r="CP79" t="s">
        <v>335</v>
      </c>
      <c r="CQ79" t="s">
        <v>335</v>
      </c>
      <c r="CR79" t="s">
        <v>335</v>
      </c>
      <c r="CS79" t="s">
        <v>335</v>
      </c>
      <c r="CT79" t="s">
        <v>336</v>
      </c>
      <c r="CU79" t="s">
        <v>336</v>
      </c>
      <c r="CW79" t="s">
        <v>336</v>
      </c>
      <c r="CX79" t="s">
        <v>336</v>
      </c>
      <c r="CZ79" t="s">
        <v>336</v>
      </c>
      <c r="DA79" t="s">
        <v>336</v>
      </c>
      <c r="DC79" t="s">
        <v>336</v>
      </c>
      <c r="DD79" t="s">
        <v>336</v>
      </c>
      <c r="DF79" t="s">
        <v>336</v>
      </c>
      <c r="DG79" t="s">
        <v>336</v>
      </c>
      <c r="DI79" t="s">
        <v>336</v>
      </c>
      <c r="DJ79" t="s">
        <v>336</v>
      </c>
      <c r="DL79" t="s">
        <v>335</v>
      </c>
      <c r="DM79" t="s">
        <v>335</v>
      </c>
      <c r="DN79" t="s">
        <v>335</v>
      </c>
      <c r="DO79" t="s">
        <v>335</v>
      </c>
      <c r="DP79" t="s">
        <v>335</v>
      </c>
      <c r="DQ79" t="s">
        <v>335</v>
      </c>
      <c r="DR79" t="s">
        <v>335</v>
      </c>
      <c r="DS79" t="s">
        <v>335</v>
      </c>
      <c r="DT79" t="s">
        <v>335</v>
      </c>
      <c r="DU79" t="s">
        <v>335</v>
      </c>
      <c r="DV79" t="s">
        <v>335</v>
      </c>
      <c r="DW79" t="s">
        <v>335</v>
      </c>
      <c r="DX79" t="s">
        <v>335</v>
      </c>
      <c r="DY79" t="s">
        <v>335</v>
      </c>
      <c r="DZ79" t="s">
        <v>335</v>
      </c>
      <c r="EA79" t="s">
        <v>335</v>
      </c>
      <c r="EB79" t="s">
        <v>335</v>
      </c>
      <c r="EC79" t="s">
        <v>335</v>
      </c>
      <c r="ED79" t="s">
        <v>335</v>
      </c>
      <c r="EE79" t="s">
        <v>335</v>
      </c>
      <c r="EF79" t="s">
        <v>335</v>
      </c>
      <c r="EG79" t="s">
        <v>335</v>
      </c>
      <c r="EH79" t="s">
        <v>335</v>
      </c>
      <c r="EI79" t="s">
        <v>335</v>
      </c>
      <c r="EJ79" t="s">
        <v>335</v>
      </c>
      <c r="EK79" t="s">
        <v>335</v>
      </c>
      <c r="EL79" t="s">
        <v>335</v>
      </c>
      <c r="EM79" t="s">
        <v>335</v>
      </c>
      <c r="EN79" t="s">
        <v>335</v>
      </c>
      <c r="EO79" t="s">
        <v>335</v>
      </c>
      <c r="EP79" t="s">
        <v>335</v>
      </c>
      <c r="EQ79" t="s">
        <v>335</v>
      </c>
      <c r="ER79" t="s">
        <v>335</v>
      </c>
      <c r="ES79" t="s">
        <v>335</v>
      </c>
      <c r="ET79" t="s">
        <v>335</v>
      </c>
      <c r="EU79" t="s">
        <v>335</v>
      </c>
      <c r="EV79" t="s">
        <v>335</v>
      </c>
      <c r="EW79" t="s">
        <v>335</v>
      </c>
      <c r="EX79" t="s">
        <v>335</v>
      </c>
      <c r="EY79" t="s">
        <v>335</v>
      </c>
      <c r="EZ79" t="s">
        <v>335</v>
      </c>
      <c r="FA79" t="s">
        <v>335</v>
      </c>
      <c r="FB79" t="s">
        <v>336</v>
      </c>
      <c r="FE79" t="s">
        <v>336</v>
      </c>
      <c r="FF79" t="s">
        <v>336</v>
      </c>
      <c r="FG79" t="s">
        <v>364</v>
      </c>
      <c r="FH79" s="15">
        <v>45308</v>
      </c>
      <c r="FI79" t="s">
        <v>334</v>
      </c>
      <c r="FJ79" t="s">
        <v>335</v>
      </c>
      <c r="FK79" t="s">
        <v>335</v>
      </c>
      <c r="FL79" t="s">
        <v>336</v>
      </c>
      <c r="FM79" t="s">
        <v>344</v>
      </c>
      <c r="FN79">
        <v>86</v>
      </c>
      <c r="FO79">
        <v>90</v>
      </c>
      <c r="FP79">
        <v>60</v>
      </c>
      <c r="FS79">
        <v>40</v>
      </c>
      <c r="GN79" t="s">
        <v>335</v>
      </c>
      <c r="GO79" t="s">
        <v>335</v>
      </c>
      <c r="GP79" t="s">
        <v>335</v>
      </c>
      <c r="GQ79" t="s">
        <v>335</v>
      </c>
      <c r="GR79" t="s">
        <v>335</v>
      </c>
      <c r="GS79" t="s">
        <v>335</v>
      </c>
      <c r="GT79" t="s">
        <v>335</v>
      </c>
      <c r="GU79" t="s">
        <v>335</v>
      </c>
      <c r="GV79" t="s">
        <v>335</v>
      </c>
      <c r="GW79" t="s">
        <v>335</v>
      </c>
      <c r="GX79" t="s">
        <v>335</v>
      </c>
      <c r="GY79" t="s">
        <v>335</v>
      </c>
      <c r="GZ79" t="s">
        <v>335</v>
      </c>
      <c r="HA79" t="s">
        <v>335</v>
      </c>
      <c r="HB79" t="s">
        <v>335</v>
      </c>
      <c r="HC79" t="s">
        <v>335</v>
      </c>
      <c r="HD79" t="s">
        <v>335</v>
      </c>
      <c r="HE79" t="s">
        <v>335</v>
      </c>
      <c r="HF79" t="s">
        <v>335</v>
      </c>
      <c r="HG79" t="s">
        <v>335</v>
      </c>
      <c r="HH79" t="s">
        <v>335</v>
      </c>
      <c r="HI79" t="s">
        <v>335</v>
      </c>
      <c r="HJ79" t="s">
        <v>334</v>
      </c>
      <c r="HK79" t="s">
        <v>466</v>
      </c>
      <c r="HL79" t="s">
        <v>335</v>
      </c>
      <c r="HM79" t="s">
        <v>335</v>
      </c>
      <c r="HN79" t="s">
        <v>335</v>
      </c>
      <c r="HO79" t="s">
        <v>335</v>
      </c>
      <c r="HP79" t="s">
        <v>335</v>
      </c>
      <c r="HQ79" t="s">
        <v>335</v>
      </c>
      <c r="HR79" t="s">
        <v>335</v>
      </c>
      <c r="HS79" t="s">
        <v>335</v>
      </c>
      <c r="HT79" t="s">
        <v>335</v>
      </c>
      <c r="HU79" t="s">
        <v>335</v>
      </c>
      <c r="HV79" t="s">
        <v>335</v>
      </c>
      <c r="HW79" t="s">
        <v>335</v>
      </c>
      <c r="HX79" t="s">
        <v>335</v>
      </c>
      <c r="HY79" t="s">
        <v>337</v>
      </c>
      <c r="HZ79" t="s">
        <v>337</v>
      </c>
      <c r="IA79">
        <v>33</v>
      </c>
      <c r="IC79">
        <v>7</v>
      </c>
      <c r="ID79" t="s">
        <v>373</v>
      </c>
      <c r="IE79">
        <v>20</v>
      </c>
      <c r="IF79" t="s">
        <v>346</v>
      </c>
      <c r="IQ79" t="s">
        <v>336</v>
      </c>
      <c r="IR79" t="s">
        <v>336</v>
      </c>
      <c r="IS79" t="s">
        <v>336</v>
      </c>
      <c r="IT79" t="s">
        <v>336</v>
      </c>
      <c r="IU79" t="s">
        <v>336</v>
      </c>
      <c r="IV79" t="s">
        <v>336</v>
      </c>
      <c r="IW79" t="s">
        <v>336</v>
      </c>
      <c r="IX79" t="s">
        <v>336</v>
      </c>
      <c r="IY79" t="s">
        <v>336</v>
      </c>
      <c r="JB79" t="s">
        <v>336</v>
      </c>
      <c r="JC79" t="s">
        <v>336</v>
      </c>
      <c r="JD79" t="s">
        <v>336</v>
      </c>
      <c r="JE79" t="s">
        <v>336</v>
      </c>
      <c r="JF79" t="s">
        <v>336</v>
      </c>
      <c r="JG79" t="s">
        <v>336</v>
      </c>
      <c r="JH79" t="s">
        <v>336</v>
      </c>
      <c r="JI79" t="s">
        <v>336</v>
      </c>
      <c r="JJ79" t="s">
        <v>336</v>
      </c>
      <c r="JK79" t="s">
        <v>336</v>
      </c>
      <c r="JL79" t="s">
        <v>336</v>
      </c>
      <c r="JM79" t="s">
        <v>336</v>
      </c>
      <c r="JO79">
        <v>0</v>
      </c>
      <c r="JT79" t="s">
        <v>336</v>
      </c>
      <c r="JX79" t="s">
        <v>336</v>
      </c>
      <c r="JY79" t="s">
        <v>336</v>
      </c>
      <c r="JZ79" t="s">
        <v>336</v>
      </c>
      <c r="KA79" t="s">
        <v>336</v>
      </c>
      <c r="KB79" t="s">
        <v>336</v>
      </c>
      <c r="KC79" t="s">
        <v>336</v>
      </c>
      <c r="KD79" t="s">
        <v>336</v>
      </c>
      <c r="KE79" t="s">
        <v>336</v>
      </c>
      <c r="KF79" t="s">
        <v>336</v>
      </c>
      <c r="KG79" t="s">
        <v>336</v>
      </c>
      <c r="KH79" t="s">
        <v>336</v>
      </c>
      <c r="KI79" t="s">
        <v>336</v>
      </c>
      <c r="KJ79" t="s">
        <v>336</v>
      </c>
      <c r="KK79" t="s">
        <v>336</v>
      </c>
      <c r="KP79">
        <v>100</v>
      </c>
      <c r="KQ79">
        <v>97</v>
      </c>
      <c r="KR79">
        <v>12</v>
      </c>
      <c r="KS79" t="s">
        <v>330</v>
      </c>
      <c r="KT79" t="s">
        <v>337</v>
      </c>
      <c r="KU79" t="s">
        <v>337</v>
      </c>
      <c r="KV79" t="s">
        <v>337</v>
      </c>
      <c r="KW79" t="s">
        <v>337</v>
      </c>
      <c r="KX79" t="s">
        <v>337</v>
      </c>
      <c r="KY79" t="s">
        <v>335</v>
      </c>
      <c r="KZ79" t="s">
        <v>334</v>
      </c>
      <c r="LA79" t="s">
        <v>334</v>
      </c>
      <c r="LB79" t="s">
        <v>335</v>
      </c>
      <c r="LC79" t="s">
        <v>335</v>
      </c>
      <c r="LD79" t="s">
        <v>334</v>
      </c>
      <c r="LE79" t="s">
        <v>335</v>
      </c>
      <c r="LF79" t="s">
        <v>334</v>
      </c>
      <c r="LG79" t="s">
        <v>334</v>
      </c>
      <c r="LH79" t="s">
        <v>335</v>
      </c>
      <c r="LI79" t="s">
        <v>335</v>
      </c>
      <c r="LJ79" t="s">
        <v>334</v>
      </c>
      <c r="LK79" t="s">
        <v>345</v>
      </c>
      <c r="LL79" t="s">
        <v>336</v>
      </c>
      <c r="LM79">
        <v>3</v>
      </c>
      <c r="LN79" t="s">
        <v>364</v>
      </c>
    </row>
    <row r="80" spans="1:326" x14ac:dyDescent="0.3">
      <c r="A80">
        <v>79</v>
      </c>
      <c r="B80" t="s">
        <v>326</v>
      </c>
      <c r="C80" t="s">
        <v>327</v>
      </c>
      <c r="D80" s="1">
        <v>21074</v>
      </c>
      <c r="E80" t="s">
        <v>360</v>
      </c>
      <c r="I80" s="1"/>
      <c r="J80" s="1"/>
      <c r="L80" t="s">
        <v>336</v>
      </c>
      <c r="M80" t="s">
        <v>336</v>
      </c>
      <c r="N80" t="s">
        <v>336</v>
      </c>
      <c r="O80" t="s">
        <v>336</v>
      </c>
      <c r="P80" t="s">
        <v>336</v>
      </c>
      <c r="Q80" t="s">
        <v>335</v>
      </c>
      <c r="R80" t="s">
        <v>335</v>
      </c>
      <c r="S80" t="s">
        <v>335</v>
      </c>
      <c r="T80" t="s">
        <v>335</v>
      </c>
      <c r="U80" t="s">
        <v>335</v>
      </c>
      <c r="V80" t="s">
        <v>335</v>
      </c>
      <c r="W80" t="s">
        <v>335</v>
      </c>
      <c r="X80" t="s">
        <v>335</v>
      </c>
      <c r="Y80" t="s">
        <v>335</v>
      </c>
      <c r="Z80" t="s">
        <v>335</v>
      </c>
      <c r="AA80" t="s">
        <v>335</v>
      </c>
      <c r="AB80" t="s">
        <v>335</v>
      </c>
      <c r="AC80" t="s">
        <v>335</v>
      </c>
      <c r="AD80" t="s">
        <v>335</v>
      </c>
      <c r="AE80" t="s">
        <v>335</v>
      </c>
      <c r="AF80" t="s">
        <v>335</v>
      </c>
      <c r="AG80" t="s">
        <v>335</v>
      </c>
      <c r="AH80" t="s">
        <v>336</v>
      </c>
      <c r="AI80" t="s">
        <v>335</v>
      </c>
      <c r="AJ80" t="s">
        <v>335</v>
      </c>
      <c r="AK80" t="s">
        <v>335</v>
      </c>
      <c r="AL80" t="s">
        <v>335</v>
      </c>
      <c r="AM80" t="s">
        <v>335</v>
      </c>
      <c r="AN80" t="s">
        <v>335</v>
      </c>
      <c r="AO80" t="s">
        <v>335</v>
      </c>
      <c r="AP80" t="s">
        <v>335</v>
      </c>
      <c r="AQ80" t="s">
        <v>335</v>
      </c>
      <c r="AR80" t="s">
        <v>335</v>
      </c>
      <c r="AS80" t="s">
        <v>335</v>
      </c>
      <c r="AT80" t="s">
        <v>335</v>
      </c>
      <c r="AU80" t="s">
        <v>335</v>
      </c>
      <c r="AV80" t="s">
        <v>335</v>
      </c>
      <c r="BC80" t="s">
        <v>335</v>
      </c>
      <c r="BD80" t="s">
        <v>335</v>
      </c>
      <c r="BE80" t="s">
        <v>335</v>
      </c>
      <c r="BF80" t="s">
        <v>335</v>
      </c>
      <c r="BG80" t="s">
        <v>335</v>
      </c>
      <c r="BH80" t="s">
        <v>335</v>
      </c>
      <c r="BI80" t="s">
        <v>335</v>
      </c>
      <c r="BJ80" t="s">
        <v>335</v>
      </c>
      <c r="BK80" t="s">
        <v>335</v>
      </c>
      <c r="BL80" t="s">
        <v>335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335</v>
      </c>
      <c r="BV80" t="s">
        <v>335</v>
      </c>
      <c r="BW80" t="s">
        <v>335</v>
      </c>
      <c r="BX80" t="s">
        <v>335</v>
      </c>
      <c r="BY80" t="s">
        <v>335</v>
      </c>
      <c r="BZ80" t="s">
        <v>335</v>
      </c>
      <c r="CA80" t="s">
        <v>335</v>
      </c>
      <c r="CB80" t="s">
        <v>335</v>
      </c>
      <c r="CC80" t="s">
        <v>335</v>
      </c>
      <c r="CD80" t="s">
        <v>335</v>
      </c>
      <c r="CE80" t="s">
        <v>335</v>
      </c>
      <c r="CF80" t="s">
        <v>335</v>
      </c>
      <c r="CG80" t="s">
        <v>335</v>
      </c>
      <c r="CH80" t="s">
        <v>335</v>
      </c>
      <c r="CI80" t="s">
        <v>335</v>
      </c>
      <c r="CJ80" t="s">
        <v>335</v>
      </c>
      <c r="CK80" t="s">
        <v>335</v>
      </c>
      <c r="CL80" t="s">
        <v>335</v>
      </c>
      <c r="CM80" t="s">
        <v>335</v>
      </c>
      <c r="CN80" t="s">
        <v>335</v>
      </c>
      <c r="CO80" t="s">
        <v>335</v>
      </c>
      <c r="CP80" t="s">
        <v>335</v>
      </c>
      <c r="CQ80" t="s">
        <v>335</v>
      </c>
      <c r="CR80" t="s">
        <v>335</v>
      </c>
      <c r="CS80" t="s">
        <v>335</v>
      </c>
      <c r="CT80" t="s">
        <v>336</v>
      </c>
      <c r="CU80" t="s">
        <v>336</v>
      </c>
      <c r="CW80" t="s">
        <v>336</v>
      </c>
      <c r="CX80" t="s">
        <v>336</v>
      </c>
      <c r="CZ80" t="s">
        <v>336</v>
      </c>
      <c r="DA80" t="s">
        <v>336</v>
      </c>
      <c r="DC80" t="s">
        <v>336</v>
      </c>
      <c r="DD80" t="s">
        <v>336</v>
      </c>
      <c r="DF80" t="s">
        <v>336</v>
      </c>
      <c r="DG80" t="s">
        <v>336</v>
      </c>
      <c r="DI80" t="s">
        <v>336</v>
      </c>
      <c r="DJ80" t="s">
        <v>336</v>
      </c>
      <c r="DL80" t="s">
        <v>335</v>
      </c>
      <c r="DM80" t="s">
        <v>335</v>
      </c>
      <c r="DN80" t="s">
        <v>335</v>
      </c>
      <c r="DO80" t="s">
        <v>335</v>
      </c>
      <c r="DP80" t="s">
        <v>335</v>
      </c>
      <c r="DQ80" t="s">
        <v>335</v>
      </c>
      <c r="DR80" t="s">
        <v>335</v>
      </c>
      <c r="DS80" t="s">
        <v>335</v>
      </c>
      <c r="DT80" t="s">
        <v>335</v>
      </c>
      <c r="DU80" t="s">
        <v>335</v>
      </c>
      <c r="DV80" t="s">
        <v>335</v>
      </c>
      <c r="DW80" t="s">
        <v>335</v>
      </c>
      <c r="DX80" t="s">
        <v>335</v>
      </c>
      <c r="DY80" t="s">
        <v>335</v>
      </c>
      <c r="DZ80" t="s">
        <v>335</v>
      </c>
      <c r="EA80" t="s">
        <v>335</v>
      </c>
      <c r="EB80" t="s">
        <v>335</v>
      </c>
      <c r="EC80" t="s">
        <v>335</v>
      </c>
      <c r="ED80" t="s">
        <v>335</v>
      </c>
      <c r="EE80" t="s">
        <v>335</v>
      </c>
      <c r="EF80" t="s">
        <v>335</v>
      </c>
      <c r="EG80" t="s">
        <v>335</v>
      </c>
      <c r="EH80" t="s">
        <v>335</v>
      </c>
      <c r="EI80" t="s">
        <v>335</v>
      </c>
      <c r="EJ80" t="s">
        <v>335</v>
      </c>
      <c r="EK80" t="s">
        <v>335</v>
      </c>
      <c r="EL80" t="s">
        <v>335</v>
      </c>
      <c r="EM80" t="s">
        <v>335</v>
      </c>
      <c r="EN80" t="s">
        <v>335</v>
      </c>
      <c r="EO80" t="s">
        <v>335</v>
      </c>
      <c r="EP80" t="s">
        <v>335</v>
      </c>
      <c r="EQ80" t="s">
        <v>335</v>
      </c>
      <c r="ER80" t="s">
        <v>335</v>
      </c>
      <c r="ES80" t="s">
        <v>335</v>
      </c>
      <c r="ET80" t="s">
        <v>335</v>
      </c>
      <c r="EU80" t="s">
        <v>335</v>
      </c>
      <c r="EV80" t="s">
        <v>335</v>
      </c>
      <c r="EW80" t="s">
        <v>335</v>
      </c>
      <c r="EX80" t="s">
        <v>335</v>
      </c>
      <c r="EY80" t="s">
        <v>335</v>
      </c>
      <c r="EZ80" t="s">
        <v>335</v>
      </c>
      <c r="FA80" t="s">
        <v>335</v>
      </c>
      <c r="FB80" t="s">
        <v>336</v>
      </c>
      <c r="FE80" t="s">
        <v>336</v>
      </c>
      <c r="FF80" t="s">
        <v>336</v>
      </c>
      <c r="FG80" t="s">
        <v>364</v>
      </c>
      <c r="FH80" s="15">
        <v>45309</v>
      </c>
      <c r="FI80" t="s">
        <v>334</v>
      </c>
      <c r="FJ80" t="s">
        <v>335</v>
      </c>
      <c r="FK80" t="s">
        <v>335</v>
      </c>
      <c r="FL80" t="s">
        <v>365</v>
      </c>
      <c r="FM80" t="s">
        <v>397</v>
      </c>
      <c r="FO80">
        <v>135</v>
      </c>
      <c r="FP80">
        <v>70</v>
      </c>
      <c r="GN80" t="s">
        <v>335</v>
      </c>
      <c r="GO80" t="s">
        <v>335</v>
      </c>
      <c r="GP80" t="s">
        <v>335</v>
      </c>
      <c r="GQ80" t="s">
        <v>335</v>
      </c>
      <c r="GR80" t="s">
        <v>335</v>
      </c>
      <c r="GS80" t="s">
        <v>335</v>
      </c>
      <c r="GT80" t="s">
        <v>334</v>
      </c>
      <c r="GU80" t="s">
        <v>335</v>
      </c>
      <c r="GV80" t="s">
        <v>335</v>
      </c>
      <c r="GW80" t="s">
        <v>335</v>
      </c>
      <c r="GX80" t="s">
        <v>335</v>
      </c>
      <c r="GY80" t="s">
        <v>334</v>
      </c>
      <c r="GZ80" t="s">
        <v>334</v>
      </c>
      <c r="HA80" t="s">
        <v>335</v>
      </c>
      <c r="HB80" t="s">
        <v>335</v>
      </c>
      <c r="HC80" t="s">
        <v>335</v>
      </c>
      <c r="HD80" t="s">
        <v>335</v>
      </c>
      <c r="HE80" t="s">
        <v>335</v>
      </c>
      <c r="HF80" t="s">
        <v>335</v>
      </c>
      <c r="HG80" t="s">
        <v>334</v>
      </c>
      <c r="HH80" t="s">
        <v>335</v>
      </c>
      <c r="HI80" t="s">
        <v>335</v>
      </c>
      <c r="HJ80" t="s">
        <v>334</v>
      </c>
      <c r="HK80" t="s">
        <v>467</v>
      </c>
      <c r="HL80" t="s">
        <v>335</v>
      </c>
      <c r="HM80" t="s">
        <v>335</v>
      </c>
      <c r="HN80" t="s">
        <v>335</v>
      </c>
      <c r="HO80" t="s">
        <v>335</v>
      </c>
      <c r="HP80" t="s">
        <v>335</v>
      </c>
      <c r="HQ80" t="s">
        <v>335</v>
      </c>
      <c r="HR80" t="s">
        <v>334</v>
      </c>
      <c r="HS80" t="s">
        <v>335</v>
      </c>
      <c r="HT80" t="s">
        <v>334</v>
      </c>
      <c r="HU80" t="s">
        <v>334</v>
      </c>
      <c r="HV80" t="s">
        <v>334</v>
      </c>
      <c r="HW80" t="s">
        <v>335</v>
      </c>
      <c r="HX80" t="s">
        <v>334</v>
      </c>
      <c r="HY80" t="s">
        <v>330</v>
      </c>
      <c r="HZ80" t="s">
        <v>330</v>
      </c>
      <c r="IA80">
        <v>34</v>
      </c>
      <c r="ID80" t="s">
        <v>373</v>
      </c>
      <c r="IE80">
        <v>35</v>
      </c>
      <c r="IF80" t="s">
        <v>346</v>
      </c>
      <c r="IQ80" t="s">
        <v>336</v>
      </c>
      <c r="IR80" t="s">
        <v>336</v>
      </c>
      <c r="IS80" t="s">
        <v>336</v>
      </c>
      <c r="IT80" t="s">
        <v>336</v>
      </c>
      <c r="IU80" t="s">
        <v>336</v>
      </c>
      <c r="IV80" t="s">
        <v>336</v>
      </c>
      <c r="IW80" t="s">
        <v>336</v>
      </c>
      <c r="IX80" t="s">
        <v>336</v>
      </c>
      <c r="IY80" t="s">
        <v>336</v>
      </c>
      <c r="JB80" t="s">
        <v>336</v>
      </c>
      <c r="JC80" t="s">
        <v>336</v>
      </c>
      <c r="JD80" t="s">
        <v>336</v>
      </c>
      <c r="JE80" t="s">
        <v>336</v>
      </c>
      <c r="JF80" t="s">
        <v>336</v>
      </c>
      <c r="JG80" t="s">
        <v>336</v>
      </c>
      <c r="JH80" t="s">
        <v>336</v>
      </c>
      <c r="JI80" t="s">
        <v>336</v>
      </c>
      <c r="JJ80" t="s">
        <v>336</v>
      </c>
      <c r="JK80" t="s">
        <v>336</v>
      </c>
      <c r="JL80" t="s">
        <v>336</v>
      </c>
      <c r="JM80" t="s">
        <v>336</v>
      </c>
      <c r="JO80">
        <v>66</v>
      </c>
      <c r="JQ80">
        <v>80</v>
      </c>
      <c r="JR80">
        <v>3</v>
      </c>
      <c r="JS80">
        <v>98</v>
      </c>
      <c r="JT80" t="s">
        <v>330</v>
      </c>
      <c r="JX80" t="s">
        <v>336</v>
      </c>
      <c r="JY80" t="s">
        <v>336</v>
      </c>
      <c r="JZ80" t="s">
        <v>336</v>
      </c>
      <c r="KA80" t="s">
        <v>336</v>
      </c>
      <c r="KB80" t="s">
        <v>336</v>
      </c>
      <c r="KC80" t="s">
        <v>336</v>
      </c>
      <c r="KD80" t="s">
        <v>336</v>
      </c>
      <c r="KE80" t="s">
        <v>336</v>
      </c>
      <c r="KF80" t="s">
        <v>336</v>
      </c>
      <c r="KG80" t="s">
        <v>336</v>
      </c>
      <c r="KH80" t="s">
        <v>336</v>
      </c>
      <c r="KI80" t="s">
        <v>336</v>
      </c>
      <c r="KJ80" t="s">
        <v>336</v>
      </c>
      <c r="KK80" t="s">
        <v>336</v>
      </c>
      <c r="KP80">
        <v>40</v>
      </c>
      <c r="KQ80">
        <v>22</v>
      </c>
      <c r="KR80">
        <v>15</v>
      </c>
      <c r="KS80" t="s">
        <v>337</v>
      </c>
      <c r="KT80" t="s">
        <v>337</v>
      </c>
      <c r="KU80" t="s">
        <v>330</v>
      </c>
      <c r="KV80" t="s">
        <v>330</v>
      </c>
      <c r="KW80" t="s">
        <v>330</v>
      </c>
      <c r="KX80" t="s">
        <v>330</v>
      </c>
      <c r="KY80" t="s">
        <v>334</v>
      </c>
      <c r="KZ80" t="s">
        <v>335</v>
      </c>
      <c r="LA80" t="s">
        <v>334</v>
      </c>
      <c r="LB80" t="s">
        <v>335</v>
      </c>
      <c r="LC80" t="s">
        <v>334</v>
      </c>
      <c r="LD80" t="s">
        <v>335</v>
      </c>
      <c r="LE80" t="s">
        <v>335</v>
      </c>
      <c r="LF80" t="s">
        <v>334</v>
      </c>
      <c r="LG80" t="s">
        <v>334</v>
      </c>
      <c r="LH80" t="s">
        <v>335</v>
      </c>
      <c r="LI80" t="s">
        <v>335</v>
      </c>
      <c r="LJ80" t="s">
        <v>334</v>
      </c>
      <c r="LK80" t="s">
        <v>345</v>
      </c>
      <c r="LL80" t="s">
        <v>336</v>
      </c>
      <c r="LM80">
        <v>2</v>
      </c>
      <c r="LN80" t="s">
        <v>364</v>
      </c>
    </row>
    <row r="81" spans="1:326" x14ac:dyDescent="0.3">
      <c r="A81">
        <v>80</v>
      </c>
      <c r="B81" t="s">
        <v>326</v>
      </c>
      <c r="C81" t="s">
        <v>327</v>
      </c>
      <c r="D81" s="1">
        <v>16693</v>
      </c>
      <c r="E81" t="s">
        <v>328</v>
      </c>
      <c r="I81" s="1"/>
      <c r="J81" s="1"/>
      <c r="L81" t="s">
        <v>336</v>
      </c>
      <c r="M81" t="s">
        <v>336</v>
      </c>
      <c r="N81" t="s">
        <v>336</v>
      </c>
      <c r="O81" t="s">
        <v>336</v>
      </c>
      <c r="P81" t="s">
        <v>336</v>
      </c>
      <c r="Q81" t="s">
        <v>335</v>
      </c>
      <c r="R81" t="s">
        <v>335</v>
      </c>
      <c r="S81" t="s">
        <v>335</v>
      </c>
      <c r="T81" t="s">
        <v>335</v>
      </c>
      <c r="U81" t="s">
        <v>335</v>
      </c>
      <c r="V81" t="s">
        <v>335</v>
      </c>
      <c r="W81" t="s">
        <v>335</v>
      </c>
      <c r="X81" t="s">
        <v>335</v>
      </c>
      <c r="Y81" t="s">
        <v>335</v>
      </c>
      <c r="Z81" t="s">
        <v>335</v>
      </c>
      <c r="AA81" t="s">
        <v>335</v>
      </c>
      <c r="AB81" t="s">
        <v>335</v>
      </c>
      <c r="AC81" t="s">
        <v>335</v>
      </c>
      <c r="AD81" t="s">
        <v>335</v>
      </c>
      <c r="AE81" t="s">
        <v>335</v>
      </c>
      <c r="AF81" t="s">
        <v>335</v>
      </c>
      <c r="AG81" t="s">
        <v>335</v>
      </c>
      <c r="AH81" t="s">
        <v>336</v>
      </c>
      <c r="AI81" t="s">
        <v>335</v>
      </c>
      <c r="AJ81" t="s">
        <v>335</v>
      </c>
      <c r="AK81" t="s">
        <v>335</v>
      </c>
      <c r="AL81" t="s">
        <v>335</v>
      </c>
      <c r="AM81" t="s">
        <v>335</v>
      </c>
      <c r="AN81" t="s">
        <v>335</v>
      </c>
      <c r="AO81" t="s">
        <v>335</v>
      </c>
      <c r="AP81" t="s">
        <v>335</v>
      </c>
      <c r="AQ81" t="s">
        <v>335</v>
      </c>
      <c r="AR81" t="s">
        <v>335</v>
      </c>
      <c r="AS81" t="s">
        <v>335</v>
      </c>
      <c r="AT81" t="s">
        <v>335</v>
      </c>
      <c r="AU81" t="s">
        <v>335</v>
      </c>
      <c r="AV81" t="s">
        <v>335</v>
      </c>
      <c r="BC81" t="s">
        <v>335</v>
      </c>
      <c r="BD81" t="s">
        <v>335</v>
      </c>
      <c r="BE81" t="s">
        <v>335</v>
      </c>
      <c r="BF81" t="s">
        <v>335</v>
      </c>
      <c r="BG81" t="s">
        <v>335</v>
      </c>
      <c r="BH81" t="s">
        <v>335</v>
      </c>
      <c r="BI81" t="s">
        <v>335</v>
      </c>
      <c r="BJ81" t="s">
        <v>335</v>
      </c>
      <c r="BK81" t="s">
        <v>335</v>
      </c>
      <c r="BL81" t="s">
        <v>335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335</v>
      </c>
      <c r="BS81" t="s">
        <v>335</v>
      </c>
      <c r="BT81" t="s">
        <v>335</v>
      </c>
      <c r="BU81" t="s">
        <v>335</v>
      </c>
      <c r="BV81" t="s">
        <v>335</v>
      </c>
      <c r="BW81" t="s">
        <v>335</v>
      </c>
      <c r="BX81" t="s">
        <v>335</v>
      </c>
      <c r="BY81" t="s">
        <v>335</v>
      </c>
      <c r="BZ81" t="s">
        <v>335</v>
      </c>
      <c r="CA81" t="s">
        <v>335</v>
      </c>
      <c r="CB81" t="s">
        <v>335</v>
      </c>
      <c r="CC81" t="s">
        <v>335</v>
      </c>
      <c r="CD81" t="s">
        <v>335</v>
      </c>
      <c r="CE81" t="s">
        <v>335</v>
      </c>
      <c r="CF81" t="s">
        <v>335</v>
      </c>
      <c r="CG81" t="s">
        <v>335</v>
      </c>
      <c r="CH81" t="s">
        <v>335</v>
      </c>
      <c r="CI81" t="s">
        <v>335</v>
      </c>
      <c r="CJ81" t="s">
        <v>335</v>
      </c>
      <c r="CK81" t="s">
        <v>335</v>
      </c>
      <c r="CL81" t="s">
        <v>335</v>
      </c>
      <c r="CM81" t="s">
        <v>335</v>
      </c>
      <c r="CN81" t="s">
        <v>335</v>
      </c>
      <c r="CO81" t="s">
        <v>335</v>
      </c>
      <c r="CP81" t="s">
        <v>335</v>
      </c>
      <c r="CQ81" t="s">
        <v>335</v>
      </c>
      <c r="CR81" t="s">
        <v>335</v>
      </c>
      <c r="CS81" t="s">
        <v>335</v>
      </c>
      <c r="CT81" t="s">
        <v>336</v>
      </c>
      <c r="CU81" t="s">
        <v>336</v>
      </c>
      <c r="CW81" t="s">
        <v>336</v>
      </c>
      <c r="CX81" t="s">
        <v>336</v>
      </c>
      <c r="CZ81" t="s">
        <v>336</v>
      </c>
      <c r="DA81" t="s">
        <v>336</v>
      </c>
      <c r="DC81" t="s">
        <v>336</v>
      </c>
      <c r="DD81" t="s">
        <v>336</v>
      </c>
      <c r="DF81" t="s">
        <v>336</v>
      </c>
      <c r="DG81" t="s">
        <v>336</v>
      </c>
      <c r="DI81" t="s">
        <v>336</v>
      </c>
      <c r="DJ81" t="s">
        <v>336</v>
      </c>
      <c r="DL81" t="s">
        <v>335</v>
      </c>
      <c r="DM81" t="s">
        <v>335</v>
      </c>
      <c r="DN81" t="s">
        <v>335</v>
      </c>
      <c r="DO81" t="s">
        <v>335</v>
      </c>
      <c r="DP81" t="s">
        <v>335</v>
      </c>
      <c r="DQ81" t="s">
        <v>335</v>
      </c>
      <c r="DR81" t="s">
        <v>335</v>
      </c>
      <c r="DS81" t="s">
        <v>335</v>
      </c>
      <c r="DT81" t="s">
        <v>335</v>
      </c>
      <c r="DU81" t="s">
        <v>335</v>
      </c>
      <c r="DV81" t="s">
        <v>335</v>
      </c>
      <c r="DW81" t="s">
        <v>335</v>
      </c>
      <c r="DX81" t="s">
        <v>335</v>
      </c>
      <c r="DY81" t="s">
        <v>335</v>
      </c>
      <c r="DZ81" t="s">
        <v>335</v>
      </c>
      <c r="EA81" t="s">
        <v>335</v>
      </c>
      <c r="EB81" t="s">
        <v>335</v>
      </c>
      <c r="EC81" t="s">
        <v>335</v>
      </c>
      <c r="ED81" t="s">
        <v>335</v>
      </c>
      <c r="EE81" t="s">
        <v>335</v>
      </c>
      <c r="EF81" t="s">
        <v>335</v>
      </c>
      <c r="EG81" t="s">
        <v>335</v>
      </c>
      <c r="EH81" t="s">
        <v>335</v>
      </c>
      <c r="EI81" t="s">
        <v>335</v>
      </c>
      <c r="EJ81" t="s">
        <v>335</v>
      </c>
      <c r="EK81" t="s">
        <v>335</v>
      </c>
      <c r="EL81" t="s">
        <v>335</v>
      </c>
      <c r="EM81" t="s">
        <v>335</v>
      </c>
      <c r="EN81" t="s">
        <v>335</v>
      </c>
      <c r="EO81" t="s">
        <v>335</v>
      </c>
      <c r="EP81" t="s">
        <v>335</v>
      </c>
      <c r="EQ81" t="s">
        <v>335</v>
      </c>
      <c r="ER81" t="s">
        <v>335</v>
      </c>
      <c r="ES81" t="s">
        <v>335</v>
      </c>
      <c r="ET81" t="s">
        <v>335</v>
      </c>
      <c r="EU81" t="s">
        <v>335</v>
      </c>
      <c r="EV81" t="s">
        <v>335</v>
      </c>
      <c r="EW81" t="s">
        <v>335</v>
      </c>
      <c r="EX81" t="s">
        <v>335</v>
      </c>
      <c r="EY81" t="s">
        <v>335</v>
      </c>
      <c r="EZ81" t="s">
        <v>335</v>
      </c>
      <c r="FA81" t="s">
        <v>335</v>
      </c>
      <c r="FB81" t="s">
        <v>336</v>
      </c>
      <c r="FE81" t="s">
        <v>336</v>
      </c>
      <c r="FF81" t="s">
        <v>336</v>
      </c>
      <c r="FG81" t="s">
        <v>364</v>
      </c>
      <c r="FH81" s="15">
        <v>45313</v>
      </c>
      <c r="FI81" t="s">
        <v>334</v>
      </c>
      <c r="FJ81" t="s">
        <v>335</v>
      </c>
      <c r="FK81" t="s">
        <v>335</v>
      </c>
      <c r="FL81" t="s">
        <v>336</v>
      </c>
      <c r="FM81" t="s">
        <v>397</v>
      </c>
      <c r="FO81">
        <v>100</v>
      </c>
      <c r="FP81">
        <v>75</v>
      </c>
      <c r="FS81">
        <v>67</v>
      </c>
      <c r="GN81" t="s">
        <v>335</v>
      </c>
      <c r="GO81" t="s">
        <v>335</v>
      </c>
      <c r="GP81" t="s">
        <v>335</v>
      </c>
      <c r="GQ81" t="s">
        <v>335</v>
      </c>
      <c r="GR81" t="s">
        <v>335</v>
      </c>
      <c r="GS81" t="s">
        <v>335</v>
      </c>
      <c r="GT81" t="s">
        <v>335</v>
      </c>
      <c r="GU81" t="s">
        <v>335</v>
      </c>
      <c r="GV81" t="s">
        <v>335</v>
      </c>
      <c r="GW81" t="s">
        <v>335</v>
      </c>
      <c r="GX81" t="s">
        <v>334</v>
      </c>
      <c r="GY81" t="s">
        <v>335</v>
      </c>
      <c r="GZ81" t="s">
        <v>334</v>
      </c>
      <c r="HA81" t="s">
        <v>335</v>
      </c>
      <c r="HB81" t="s">
        <v>335</v>
      </c>
      <c r="HC81" t="s">
        <v>335</v>
      </c>
      <c r="HD81" t="s">
        <v>335</v>
      </c>
      <c r="HE81" t="s">
        <v>335</v>
      </c>
      <c r="HF81" t="s">
        <v>335</v>
      </c>
      <c r="HG81" t="s">
        <v>334</v>
      </c>
      <c r="HH81" t="s">
        <v>335</v>
      </c>
      <c r="HI81" t="s">
        <v>335</v>
      </c>
      <c r="HJ81" t="s">
        <v>334</v>
      </c>
      <c r="HK81" t="s">
        <v>468</v>
      </c>
      <c r="HL81" t="s">
        <v>335</v>
      </c>
      <c r="HM81" t="s">
        <v>334</v>
      </c>
      <c r="HN81" t="s">
        <v>334</v>
      </c>
      <c r="HO81" t="s">
        <v>334</v>
      </c>
      <c r="HP81" t="s">
        <v>334</v>
      </c>
      <c r="HQ81" t="s">
        <v>335</v>
      </c>
      <c r="HR81" t="s">
        <v>335</v>
      </c>
      <c r="HS81" t="s">
        <v>335</v>
      </c>
      <c r="HT81" t="s">
        <v>335</v>
      </c>
      <c r="HU81" t="s">
        <v>335</v>
      </c>
      <c r="HV81" t="s">
        <v>335</v>
      </c>
      <c r="HW81" t="s">
        <v>335</v>
      </c>
      <c r="HX81" t="s">
        <v>335</v>
      </c>
      <c r="HY81" t="s">
        <v>337</v>
      </c>
      <c r="HZ81" t="s">
        <v>337</v>
      </c>
      <c r="IA81">
        <v>29</v>
      </c>
      <c r="ID81" t="s">
        <v>336</v>
      </c>
      <c r="IF81" t="s">
        <v>336</v>
      </c>
      <c r="IG81">
        <v>918</v>
      </c>
      <c r="IH81">
        <v>641</v>
      </c>
      <c r="II81">
        <v>126</v>
      </c>
      <c r="IJ81">
        <v>677</v>
      </c>
      <c r="IK81">
        <v>899</v>
      </c>
      <c r="IL81">
        <v>68</v>
      </c>
      <c r="IM81">
        <v>56</v>
      </c>
      <c r="IN81">
        <v>518</v>
      </c>
      <c r="IO81">
        <v>594</v>
      </c>
      <c r="IP81">
        <v>75</v>
      </c>
      <c r="IQ81" t="s">
        <v>330</v>
      </c>
      <c r="IR81" t="s">
        <v>330</v>
      </c>
      <c r="IS81" t="s">
        <v>337</v>
      </c>
      <c r="IT81" t="s">
        <v>330</v>
      </c>
      <c r="IU81" t="s">
        <v>330</v>
      </c>
      <c r="IV81" t="s">
        <v>337</v>
      </c>
      <c r="IW81" t="s">
        <v>337</v>
      </c>
      <c r="IX81" t="s">
        <v>337</v>
      </c>
      <c r="IY81" t="s">
        <v>337</v>
      </c>
      <c r="JB81" t="s">
        <v>336</v>
      </c>
      <c r="JC81" t="s">
        <v>336</v>
      </c>
      <c r="JD81" t="s">
        <v>336</v>
      </c>
      <c r="JE81" t="s">
        <v>336</v>
      </c>
      <c r="JF81" t="s">
        <v>336</v>
      </c>
      <c r="JG81" t="s">
        <v>336</v>
      </c>
      <c r="JH81" t="s">
        <v>336</v>
      </c>
      <c r="JI81" t="s">
        <v>336</v>
      </c>
      <c r="JJ81" t="s">
        <v>336</v>
      </c>
      <c r="JK81" t="s">
        <v>336</v>
      </c>
      <c r="JL81" t="s">
        <v>336</v>
      </c>
      <c r="JM81" t="s">
        <v>336</v>
      </c>
      <c r="JT81" t="s">
        <v>336</v>
      </c>
      <c r="JX81" t="s">
        <v>336</v>
      </c>
      <c r="JY81" t="s">
        <v>336</v>
      </c>
      <c r="JZ81" t="s">
        <v>336</v>
      </c>
      <c r="KA81" t="s">
        <v>336</v>
      </c>
      <c r="KB81" t="s">
        <v>336</v>
      </c>
      <c r="KC81" t="s">
        <v>336</v>
      </c>
      <c r="KD81" t="s">
        <v>336</v>
      </c>
      <c r="KE81" t="s">
        <v>336</v>
      </c>
      <c r="KF81" t="s">
        <v>336</v>
      </c>
      <c r="KG81" t="s">
        <v>336</v>
      </c>
      <c r="KH81" t="s">
        <v>336</v>
      </c>
      <c r="KI81" t="s">
        <v>336</v>
      </c>
      <c r="KJ81" t="s">
        <v>336</v>
      </c>
      <c r="KK81" t="s">
        <v>336</v>
      </c>
      <c r="KS81" t="s">
        <v>336</v>
      </c>
      <c r="KT81" t="s">
        <v>336</v>
      </c>
      <c r="KU81" t="s">
        <v>336</v>
      </c>
      <c r="KV81" t="s">
        <v>336</v>
      </c>
      <c r="KW81" t="s">
        <v>336</v>
      </c>
      <c r="KX81" t="s">
        <v>336</v>
      </c>
      <c r="KY81" t="s">
        <v>335</v>
      </c>
      <c r="KZ81" t="s">
        <v>335</v>
      </c>
      <c r="LA81" t="s">
        <v>335</v>
      </c>
      <c r="LB81" t="s">
        <v>335</v>
      </c>
      <c r="LC81" t="s">
        <v>335</v>
      </c>
      <c r="LD81" t="s">
        <v>335</v>
      </c>
      <c r="LE81" t="s">
        <v>335</v>
      </c>
      <c r="LF81" t="s">
        <v>335</v>
      </c>
      <c r="LG81" t="s">
        <v>335</v>
      </c>
      <c r="LH81" t="s">
        <v>335</v>
      </c>
      <c r="LI81" t="s">
        <v>335</v>
      </c>
      <c r="LJ81" t="s">
        <v>335</v>
      </c>
      <c r="LK81" t="s">
        <v>336</v>
      </c>
      <c r="LL81" t="s">
        <v>336</v>
      </c>
      <c r="LN81" t="s">
        <v>364</v>
      </c>
    </row>
    <row r="82" spans="1:326" x14ac:dyDescent="0.3">
      <c r="A82">
        <v>81</v>
      </c>
      <c r="B82" t="s">
        <v>326</v>
      </c>
      <c r="C82" t="s">
        <v>327</v>
      </c>
      <c r="D82" s="1"/>
      <c r="E82" t="s">
        <v>336</v>
      </c>
      <c r="I82" s="1"/>
      <c r="J82" s="1"/>
      <c r="L82" t="s">
        <v>336</v>
      </c>
      <c r="M82" t="s">
        <v>336</v>
      </c>
      <c r="N82" t="s">
        <v>336</v>
      </c>
      <c r="O82" t="s">
        <v>336</v>
      </c>
      <c r="P82" t="s">
        <v>336</v>
      </c>
      <c r="Q82" t="s">
        <v>335</v>
      </c>
      <c r="R82" t="s">
        <v>335</v>
      </c>
      <c r="S82" t="s">
        <v>335</v>
      </c>
      <c r="T82" t="s">
        <v>335</v>
      </c>
      <c r="U82" t="s">
        <v>335</v>
      </c>
      <c r="V82" t="s">
        <v>335</v>
      </c>
      <c r="W82" t="s">
        <v>335</v>
      </c>
      <c r="X82" t="s">
        <v>335</v>
      </c>
      <c r="Y82" t="s">
        <v>335</v>
      </c>
      <c r="Z82" t="s">
        <v>335</v>
      </c>
      <c r="AA82" t="s">
        <v>335</v>
      </c>
      <c r="AB82" t="s">
        <v>335</v>
      </c>
      <c r="AC82" t="s">
        <v>335</v>
      </c>
      <c r="AD82" t="s">
        <v>335</v>
      </c>
      <c r="AE82" t="s">
        <v>335</v>
      </c>
      <c r="AF82" t="s">
        <v>335</v>
      </c>
      <c r="AG82" t="s">
        <v>335</v>
      </c>
      <c r="AH82" t="s">
        <v>336</v>
      </c>
      <c r="AI82" t="s">
        <v>335</v>
      </c>
      <c r="AJ82" t="s">
        <v>335</v>
      </c>
      <c r="AK82" t="s">
        <v>335</v>
      </c>
      <c r="AL82" t="s">
        <v>335</v>
      </c>
      <c r="AM82" t="s">
        <v>335</v>
      </c>
      <c r="AN82" t="s">
        <v>335</v>
      </c>
      <c r="AO82" t="s">
        <v>335</v>
      </c>
      <c r="AP82" t="s">
        <v>335</v>
      </c>
      <c r="AQ82" t="s">
        <v>335</v>
      </c>
      <c r="AR82" t="s">
        <v>335</v>
      </c>
      <c r="AS82" t="s">
        <v>335</v>
      </c>
      <c r="AT82" t="s">
        <v>335</v>
      </c>
      <c r="AU82" t="s">
        <v>335</v>
      </c>
      <c r="AV82" t="s">
        <v>335</v>
      </c>
      <c r="BC82" t="s">
        <v>335</v>
      </c>
      <c r="BD82" t="s">
        <v>335</v>
      </c>
      <c r="BE82" t="s">
        <v>335</v>
      </c>
      <c r="BF82" t="s">
        <v>335</v>
      </c>
      <c r="BG82" t="s">
        <v>335</v>
      </c>
      <c r="BH82" t="s">
        <v>335</v>
      </c>
      <c r="BI82" t="s">
        <v>335</v>
      </c>
      <c r="BJ82" t="s">
        <v>335</v>
      </c>
      <c r="BK82" t="s">
        <v>335</v>
      </c>
      <c r="BL82" t="s">
        <v>335</v>
      </c>
      <c r="BM82" t="s">
        <v>335</v>
      </c>
      <c r="BN82" t="s">
        <v>335</v>
      </c>
      <c r="BO82" t="s">
        <v>335</v>
      </c>
      <c r="BP82" t="s">
        <v>335</v>
      </c>
      <c r="BQ82" t="s">
        <v>335</v>
      </c>
      <c r="BR82" t="s">
        <v>335</v>
      </c>
      <c r="BS82" t="s">
        <v>335</v>
      </c>
      <c r="BT82" t="s">
        <v>335</v>
      </c>
      <c r="BU82" t="s">
        <v>335</v>
      </c>
      <c r="BV82" t="s">
        <v>335</v>
      </c>
      <c r="BW82" t="s">
        <v>335</v>
      </c>
      <c r="BX82" t="s">
        <v>335</v>
      </c>
      <c r="BY82" t="s">
        <v>335</v>
      </c>
      <c r="BZ82" t="s">
        <v>335</v>
      </c>
      <c r="CA82" t="s">
        <v>335</v>
      </c>
      <c r="CB82" t="s">
        <v>335</v>
      </c>
      <c r="CC82" t="s">
        <v>335</v>
      </c>
      <c r="CD82" t="s">
        <v>335</v>
      </c>
      <c r="CE82" t="s">
        <v>335</v>
      </c>
      <c r="CF82" t="s">
        <v>335</v>
      </c>
      <c r="CG82" t="s">
        <v>335</v>
      </c>
      <c r="CH82" t="s">
        <v>335</v>
      </c>
      <c r="CI82" t="s">
        <v>335</v>
      </c>
      <c r="CJ82" t="s">
        <v>335</v>
      </c>
      <c r="CK82" t="s">
        <v>335</v>
      </c>
      <c r="CL82" t="s">
        <v>335</v>
      </c>
      <c r="CM82" t="s">
        <v>335</v>
      </c>
      <c r="CN82" t="s">
        <v>335</v>
      </c>
      <c r="CO82" t="s">
        <v>335</v>
      </c>
      <c r="CP82" t="s">
        <v>335</v>
      </c>
      <c r="CQ82" t="s">
        <v>335</v>
      </c>
      <c r="CR82" t="s">
        <v>335</v>
      </c>
      <c r="CS82" t="s">
        <v>335</v>
      </c>
      <c r="CT82" t="s">
        <v>336</v>
      </c>
      <c r="CU82" t="s">
        <v>336</v>
      </c>
      <c r="CW82" t="s">
        <v>336</v>
      </c>
      <c r="CX82" t="s">
        <v>336</v>
      </c>
      <c r="CZ82" t="s">
        <v>336</v>
      </c>
      <c r="DA82" t="s">
        <v>336</v>
      </c>
      <c r="DC82" t="s">
        <v>336</v>
      </c>
      <c r="DD82" t="s">
        <v>336</v>
      </c>
      <c r="DF82" t="s">
        <v>336</v>
      </c>
      <c r="DG82" t="s">
        <v>336</v>
      </c>
      <c r="DI82" t="s">
        <v>336</v>
      </c>
      <c r="DJ82" t="s">
        <v>336</v>
      </c>
      <c r="DL82" t="s">
        <v>335</v>
      </c>
      <c r="DM82" t="s">
        <v>335</v>
      </c>
      <c r="DN82" t="s">
        <v>335</v>
      </c>
      <c r="DO82" t="s">
        <v>335</v>
      </c>
      <c r="DP82" t="s">
        <v>335</v>
      </c>
      <c r="DQ82" t="s">
        <v>335</v>
      </c>
      <c r="DR82" t="s">
        <v>335</v>
      </c>
      <c r="DS82" t="s">
        <v>335</v>
      </c>
      <c r="DT82" t="s">
        <v>335</v>
      </c>
      <c r="DU82" t="s">
        <v>335</v>
      </c>
      <c r="DV82" t="s">
        <v>335</v>
      </c>
      <c r="DW82" t="s">
        <v>335</v>
      </c>
      <c r="DX82" t="s">
        <v>335</v>
      </c>
      <c r="DY82" t="s">
        <v>335</v>
      </c>
      <c r="DZ82" t="s">
        <v>335</v>
      </c>
      <c r="EA82" t="s">
        <v>335</v>
      </c>
      <c r="EB82" t="s">
        <v>335</v>
      </c>
      <c r="EC82" t="s">
        <v>335</v>
      </c>
      <c r="ED82" t="s">
        <v>335</v>
      </c>
      <c r="EE82" t="s">
        <v>335</v>
      </c>
      <c r="EF82" t="s">
        <v>335</v>
      </c>
      <c r="EG82" t="s">
        <v>335</v>
      </c>
      <c r="EH82" t="s">
        <v>335</v>
      </c>
      <c r="EI82" t="s">
        <v>335</v>
      </c>
      <c r="EJ82" t="s">
        <v>335</v>
      </c>
      <c r="EK82" t="s">
        <v>335</v>
      </c>
      <c r="EL82" t="s">
        <v>335</v>
      </c>
      <c r="EM82" t="s">
        <v>335</v>
      </c>
      <c r="EN82" t="s">
        <v>335</v>
      </c>
      <c r="EO82" t="s">
        <v>335</v>
      </c>
      <c r="EP82" t="s">
        <v>335</v>
      </c>
      <c r="EQ82" t="s">
        <v>335</v>
      </c>
      <c r="ER82" t="s">
        <v>335</v>
      </c>
      <c r="ES82" t="s">
        <v>335</v>
      </c>
      <c r="ET82" t="s">
        <v>335</v>
      </c>
      <c r="EU82" t="s">
        <v>335</v>
      </c>
      <c r="EV82" t="s">
        <v>335</v>
      </c>
      <c r="EW82" t="s">
        <v>335</v>
      </c>
      <c r="EX82" t="s">
        <v>335</v>
      </c>
      <c r="EY82" t="s">
        <v>335</v>
      </c>
      <c r="EZ82" t="s">
        <v>335</v>
      </c>
      <c r="FA82" t="s">
        <v>335</v>
      </c>
      <c r="FB82" t="s">
        <v>336</v>
      </c>
      <c r="FE82" t="s">
        <v>336</v>
      </c>
      <c r="FF82" t="s">
        <v>336</v>
      </c>
      <c r="FG82" t="s">
        <v>364</v>
      </c>
      <c r="FH82" s="15"/>
      <c r="FI82" t="s">
        <v>335</v>
      </c>
      <c r="FJ82" t="s">
        <v>335</v>
      </c>
      <c r="FK82" t="s">
        <v>335</v>
      </c>
      <c r="FL82" t="s">
        <v>336</v>
      </c>
      <c r="FM82" t="s">
        <v>336</v>
      </c>
      <c r="GN82" t="s">
        <v>335</v>
      </c>
      <c r="GO82" t="s">
        <v>335</v>
      </c>
      <c r="GP82" t="s">
        <v>335</v>
      </c>
      <c r="GQ82" t="s">
        <v>335</v>
      </c>
      <c r="GR82" t="s">
        <v>335</v>
      </c>
      <c r="GS82" t="s">
        <v>335</v>
      </c>
      <c r="GT82" t="s">
        <v>335</v>
      </c>
      <c r="GU82" t="s">
        <v>335</v>
      </c>
      <c r="GV82" t="s">
        <v>335</v>
      </c>
      <c r="GW82" t="s">
        <v>335</v>
      </c>
      <c r="GX82" t="s">
        <v>335</v>
      </c>
      <c r="GY82" t="s">
        <v>335</v>
      </c>
      <c r="GZ82" t="s">
        <v>335</v>
      </c>
      <c r="HA82" t="s">
        <v>335</v>
      </c>
      <c r="HB82" t="s">
        <v>335</v>
      </c>
      <c r="HC82" t="s">
        <v>335</v>
      </c>
      <c r="HD82" t="s">
        <v>335</v>
      </c>
      <c r="HE82" t="s">
        <v>335</v>
      </c>
      <c r="HF82" t="s">
        <v>335</v>
      </c>
      <c r="HG82" t="s">
        <v>335</v>
      </c>
      <c r="HH82" t="s">
        <v>335</v>
      </c>
      <c r="HI82" t="s">
        <v>335</v>
      </c>
      <c r="HJ82" t="s">
        <v>335</v>
      </c>
      <c r="HK82" t="s">
        <v>336</v>
      </c>
      <c r="HL82" t="s">
        <v>335</v>
      </c>
      <c r="HM82" t="s">
        <v>335</v>
      </c>
      <c r="HN82" t="s">
        <v>335</v>
      </c>
      <c r="HO82" t="s">
        <v>335</v>
      </c>
      <c r="HP82" t="s">
        <v>335</v>
      </c>
      <c r="HQ82" t="s">
        <v>335</v>
      </c>
      <c r="HR82" t="s">
        <v>335</v>
      </c>
      <c r="HS82" t="s">
        <v>335</v>
      </c>
      <c r="HT82" t="s">
        <v>335</v>
      </c>
      <c r="HU82" t="s">
        <v>335</v>
      </c>
      <c r="HV82" t="s">
        <v>335</v>
      </c>
      <c r="HW82" t="s">
        <v>335</v>
      </c>
      <c r="HX82" t="s">
        <v>335</v>
      </c>
      <c r="HY82" t="s">
        <v>336</v>
      </c>
      <c r="HZ82" t="s">
        <v>336</v>
      </c>
      <c r="ID82" t="s">
        <v>336</v>
      </c>
      <c r="IF82" t="s">
        <v>336</v>
      </c>
      <c r="IQ82" t="s">
        <v>336</v>
      </c>
      <c r="IR82" t="s">
        <v>336</v>
      </c>
      <c r="IS82" t="s">
        <v>336</v>
      </c>
      <c r="IT82" t="s">
        <v>336</v>
      </c>
      <c r="IU82" t="s">
        <v>336</v>
      </c>
      <c r="IV82" t="s">
        <v>336</v>
      </c>
      <c r="IW82" t="s">
        <v>336</v>
      </c>
      <c r="IX82" t="s">
        <v>336</v>
      </c>
      <c r="IY82" t="s">
        <v>336</v>
      </c>
      <c r="JB82" t="s">
        <v>336</v>
      </c>
      <c r="JC82" t="s">
        <v>336</v>
      </c>
      <c r="JD82" t="s">
        <v>336</v>
      </c>
      <c r="JE82" t="s">
        <v>336</v>
      </c>
      <c r="JF82" t="s">
        <v>336</v>
      </c>
      <c r="JG82" t="s">
        <v>336</v>
      </c>
      <c r="JH82" t="s">
        <v>336</v>
      </c>
      <c r="JI82" t="s">
        <v>336</v>
      </c>
      <c r="JJ82" t="s">
        <v>336</v>
      </c>
      <c r="JK82" t="s">
        <v>336</v>
      </c>
      <c r="JL82" t="s">
        <v>336</v>
      </c>
      <c r="JM82" t="s">
        <v>336</v>
      </c>
      <c r="JT82" t="s">
        <v>336</v>
      </c>
      <c r="JX82" t="s">
        <v>336</v>
      </c>
      <c r="JY82" t="s">
        <v>336</v>
      </c>
      <c r="JZ82" t="s">
        <v>336</v>
      </c>
      <c r="KA82" t="s">
        <v>336</v>
      </c>
      <c r="KB82" t="s">
        <v>336</v>
      </c>
      <c r="KC82" t="s">
        <v>336</v>
      </c>
      <c r="KD82" t="s">
        <v>336</v>
      </c>
      <c r="KE82" t="s">
        <v>336</v>
      </c>
      <c r="KF82" t="s">
        <v>336</v>
      </c>
      <c r="KG82" t="s">
        <v>336</v>
      </c>
      <c r="KH82" t="s">
        <v>336</v>
      </c>
      <c r="KI82" t="s">
        <v>336</v>
      </c>
      <c r="KJ82" t="s">
        <v>336</v>
      </c>
      <c r="KK82" t="s">
        <v>336</v>
      </c>
      <c r="KS82" t="s">
        <v>336</v>
      </c>
      <c r="KT82" t="s">
        <v>336</v>
      </c>
      <c r="KU82" t="s">
        <v>336</v>
      </c>
      <c r="KV82" t="s">
        <v>336</v>
      </c>
      <c r="KW82" t="s">
        <v>336</v>
      </c>
      <c r="KX82" t="s">
        <v>336</v>
      </c>
      <c r="KY82" t="s">
        <v>335</v>
      </c>
      <c r="KZ82" t="s">
        <v>335</v>
      </c>
      <c r="LA82" t="s">
        <v>335</v>
      </c>
      <c r="LB82" t="s">
        <v>335</v>
      </c>
      <c r="LC82" t="s">
        <v>335</v>
      </c>
      <c r="LD82" t="s">
        <v>335</v>
      </c>
      <c r="LE82" t="s">
        <v>335</v>
      </c>
      <c r="LF82" t="s">
        <v>335</v>
      </c>
      <c r="LG82" t="s">
        <v>335</v>
      </c>
      <c r="LH82" t="s">
        <v>335</v>
      </c>
      <c r="LI82" t="s">
        <v>335</v>
      </c>
      <c r="LJ82" t="s">
        <v>335</v>
      </c>
      <c r="LK82" t="s">
        <v>336</v>
      </c>
      <c r="LL82" t="s">
        <v>336</v>
      </c>
      <c r="LN82" t="s">
        <v>364</v>
      </c>
    </row>
    <row r="83" spans="1:326" x14ac:dyDescent="0.3">
      <c r="A83">
        <v>82</v>
      </c>
      <c r="B83" t="s">
        <v>326</v>
      </c>
      <c r="C83" t="s">
        <v>327</v>
      </c>
      <c r="D83" s="1">
        <v>28001</v>
      </c>
      <c r="E83" t="s">
        <v>360</v>
      </c>
      <c r="G83">
        <v>51</v>
      </c>
      <c r="I83" s="1">
        <v>45282</v>
      </c>
      <c r="J83" s="1">
        <v>45306</v>
      </c>
      <c r="K83">
        <v>24</v>
      </c>
      <c r="L83" t="s">
        <v>329</v>
      </c>
      <c r="M83" t="s">
        <v>330</v>
      </c>
      <c r="N83" t="s">
        <v>361</v>
      </c>
      <c r="O83" t="s">
        <v>362</v>
      </c>
      <c r="P83" t="s">
        <v>333</v>
      </c>
      <c r="Q83" t="s">
        <v>335</v>
      </c>
      <c r="R83" t="s">
        <v>335</v>
      </c>
      <c r="S83" t="s">
        <v>334</v>
      </c>
      <c r="T83" t="s">
        <v>335</v>
      </c>
      <c r="U83" t="s">
        <v>335</v>
      </c>
      <c r="V83" t="s">
        <v>335</v>
      </c>
      <c r="W83" t="s">
        <v>335</v>
      </c>
      <c r="X83" t="s">
        <v>335</v>
      </c>
      <c r="Y83" t="s">
        <v>335</v>
      </c>
      <c r="Z83" t="s">
        <v>335</v>
      </c>
      <c r="AA83" t="s">
        <v>335</v>
      </c>
      <c r="AB83" t="s">
        <v>334</v>
      </c>
      <c r="AC83" t="s">
        <v>335</v>
      </c>
      <c r="AD83" t="s">
        <v>335</v>
      </c>
      <c r="AE83" t="s">
        <v>335</v>
      </c>
      <c r="AF83" t="s">
        <v>334</v>
      </c>
      <c r="AG83" t="s">
        <v>334</v>
      </c>
      <c r="AH83" t="s">
        <v>336</v>
      </c>
      <c r="AI83" t="s">
        <v>334</v>
      </c>
      <c r="AJ83" t="s">
        <v>335</v>
      </c>
      <c r="AK83" t="s">
        <v>335</v>
      </c>
      <c r="AL83" t="s">
        <v>335</v>
      </c>
      <c r="AM83" t="s">
        <v>335</v>
      </c>
      <c r="AN83" t="s">
        <v>335</v>
      </c>
      <c r="AO83" t="s">
        <v>334</v>
      </c>
      <c r="AP83" t="s">
        <v>335</v>
      </c>
      <c r="AQ83" t="s">
        <v>335</v>
      </c>
      <c r="AR83" t="s">
        <v>335</v>
      </c>
      <c r="AS83" t="s">
        <v>335</v>
      </c>
      <c r="AT83" t="s">
        <v>335</v>
      </c>
      <c r="AU83" t="s">
        <v>334</v>
      </c>
      <c r="AV83" t="s">
        <v>335</v>
      </c>
      <c r="AW83">
        <v>7</v>
      </c>
      <c r="AX83">
        <v>22</v>
      </c>
      <c r="BA83">
        <v>16600</v>
      </c>
      <c r="BC83" t="s">
        <v>334</v>
      </c>
      <c r="BD83" t="s">
        <v>335</v>
      </c>
      <c r="BE83" t="s">
        <v>335</v>
      </c>
      <c r="BF83" t="s">
        <v>335</v>
      </c>
      <c r="BG83" t="s">
        <v>335</v>
      </c>
      <c r="BH83" t="s">
        <v>335</v>
      </c>
      <c r="BI83" t="s">
        <v>335</v>
      </c>
      <c r="BJ83" t="s">
        <v>335</v>
      </c>
      <c r="BK83" t="s">
        <v>335</v>
      </c>
      <c r="BL83" t="s">
        <v>335</v>
      </c>
      <c r="BM83" t="s">
        <v>335</v>
      </c>
      <c r="BN83" t="s">
        <v>334</v>
      </c>
      <c r="BO83" t="s">
        <v>335</v>
      </c>
      <c r="BP83" t="s">
        <v>335</v>
      </c>
      <c r="BQ83" t="s">
        <v>335</v>
      </c>
      <c r="BR83" t="s">
        <v>335</v>
      </c>
      <c r="BS83" t="s">
        <v>335</v>
      </c>
      <c r="BT83" t="s">
        <v>335</v>
      </c>
      <c r="BU83" t="s">
        <v>335</v>
      </c>
      <c r="BV83" t="s">
        <v>335</v>
      </c>
      <c r="BW83" t="s">
        <v>335</v>
      </c>
      <c r="BX83" t="s">
        <v>335</v>
      </c>
      <c r="BY83" t="s">
        <v>335</v>
      </c>
      <c r="BZ83" t="s">
        <v>334</v>
      </c>
      <c r="CA83" t="s">
        <v>335</v>
      </c>
      <c r="CB83" t="s">
        <v>335</v>
      </c>
      <c r="CC83" t="s">
        <v>335</v>
      </c>
      <c r="CD83" t="s">
        <v>335</v>
      </c>
      <c r="CE83" t="s">
        <v>335</v>
      </c>
      <c r="CF83" t="s">
        <v>334</v>
      </c>
      <c r="CG83" t="s">
        <v>335</v>
      </c>
      <c r="CH83" t="s">
        <v>334</v>
      </c>
      <c r="CI83" t="s">
        <v>335</v>
      </c>
      <c r="CJ83" t="s">
        <v>335</v>
      </c>
      <c r="CK83" t="s">
        <v>335</v>
      </c>
      <c r="CL83" t="s">
        <v>335</v>
      </c>
      <c r="CM83" t="s">
        <v>335</v>
      </c>
      <c r="CN83" t="s">
        <v>335</v>
      </c>
      <c r="CO83" t="s">
        <v>335</v>
      </c>
      <c r="CP83" t="s">
        <v>335</v>
      </c>
      <c r="CQ83" t="s">
        <v>335</v>
      </c>
      <c r="CR83" t="s">
        <v>335</v>
      </c>
      <c r="CS83" t="s">
        <v>335</v>
      </c>
      <c r="CT83" t="s">
        <v>337</v>
      </c>
      <c r="CU83" t="s">
        <v>336</v>
      </c>
      <c r="CW83" t="s">
        <v>330</v>
      </c>
      <c r="CX83" t="s">
        <v>338</v>
      </c>
      <c r="CY83">
        <v>40</v>
      </c>
      <c r="CZ83" t="s">
        <v>330</v>
      </c>
      <c r="DA83" t="s">
        <v>383</v>
      </c>
      <c r="DB83">
        <v>25</v>
      </c>
      <c r="DC83" t="s">
        <v>337</v>
      </c>
      <c r="DD83" t="s">
        <v>336</v>
      </c>
      <c r="DF83" t="s">
        <v>330</v>
      </c>
      <c r="DG83" t="s">
        <v>408</v>
      </c>
      <c r="DH83">
        <v>25</v>
      </c>
      <c r="DI83" t="s">
        <v>330</v>
      </c>
      <c r="DJ83" t="s">
        <v>389</v>
      </c>
      <c r="DK83">
        <v>10</v>
      </c>
      <c r="DL83" t="s">
        <v>334</v>
      </c>
      <c r="DM83" t="s">
        <v>335</v>
      </c>
      <c r="DN83" t="s">
        <v>334</v>
      </c>
      <c r="DO83" t="s">
        <v>335</v>
      </c>
      <c r="DP83" t="s">
        <v>334</v>
      </c>
      <c r="DQ83" t="s">
        <v>335</v>
      </c>
      <c r="DR83" t="s">
        <v>334</v>
      </c>
      <c r="DS83" t="s">
        <v>335</v>
      </c>
      <c r="DT83" t="s">
        <v>334</v>
      </c>
      <c r="DU83" t="s">
        <v>335</v>
      </c>
      <c r="DV83" t="s">
        <v>334</v>
      </c>
      <c r="DW83" t="s">
        <v>335</v>
      </c>
      <c r="DX83" t="s">
        <v>334</v>
      </c>
      <c r="DY83" t="s">
        <v>335</v>
      </c>
      <c r="DZ83" t="s">
        <v>334</v>
      </c>
      <c r="EA83" t="s">
        <v>335</v>
      </c>
      <c r="EB83" t="s">
        <v>334</v>
      </c>
      <c r="EC83" t="s">
        <v>335</v>
      </c>
      <c r="ED83" t="s">
        <v>334</v>
      </c>
      <c r="EE83" t="s">
        <v>335</v>
      </c>
      <c r="EF83" t="s">
        <v>335</v>
      </c>
      <c r="EG83" t="s">
        <v>334</v>
      </c>
      <c r="EH83" t="s">
        <v>334</v>
      </c>
      <c r="EI83" t="s">
        <v>335</v>
      </c>
      <c r="EJ83" t="s">
        <v>334</v>
      </c>
      <c r="EK83" t="s">
        <v>335</v>
      </c>
      <c r="EL83" t="s">
        <v>334</v>
      </c>
      <c r="EM83" t="s">
        <v>335</v>
      </c>
      <c r="EN83" t="s">
        <v>334</v>
      </c>
      <c r="EO83" t="s">
        <v>335</v>
      </c>
      <c r="EP83" t="s">
        <v>334</v>
      </c>
      <c r="EQ83" t="s">
        <v>335</v>
      </c>
      <c r="ER83" t="s">
        <v>334</v>
      </c>
      <c r="ES83" t="s">
        <v>335</v>
      </c>
      <c r="ET83" t="s">
        <v>334</v>
      </c>
      <c r="EU83" t="s">
        <v>335</v>
      </c>
      <c r="EV83" t="s">
        <v>334</v>
      </c>
      <c r="EW83" t="s">
        <v>335</v>
      </c>
      <c r="EX83" t="s">
        <v>334</v>
      </c>
      <c r="EY83" t="s">
        <v>335</v>
      </c>
      <c r="EZ83" t="s">
        <v>334</v>
      </c>
      <c r="FA83" t="s">
        <v>335</v>
      </c>
      <c r="FB83" t="s">
        <v>336</v>
      </c>
      <c r="FE83" t="s">
        <v>336</v>
      </c>
      <c r="FF83" t="s">
        <v>336</v>
      </c>
      <c r="FG83" t="s">
        <v>342</v>
      </c>
      <c r="FH83" s="15">
        <v>45306</v>
      </c>
      <c r="FI83" t="s">
        <v>334</v>
      </c>
      <c r="FJ83" t="s">
        <v>335</v>
      </c>
      <c r="FK83" t="s">
        <v>335</v>
      </c>
      <c r="FL83" t="s">
        <v>365</v>
      </c>
      <c r="FM83" t="s">
        <v>344</v>
      </c>
      <c r="FN83">
        <v>92</v>
      </c>
      <c r="FO83">
        <v>90</v>
      </c>
      <c r="FP83">
        <v>50</v>
      </c>
      <c r="FR83">
        <v>4808</v>
      </c>
      <c r="FS83">
        <v>51</v>
      </c>
      <c r="FV83">
        <v>85</v>
      </c>
      <c r="FW83">
        <v>39</v>
      </c>
      <c r="FX83">
        <v>83</v>
      </c>
      <c r="FY83">
        <v>203</v>
      </c>
      <c r="FZ83">
        <v>45</v>
      </c>
      <c r="GA83">
        <v>121</v>
      </c>
      <c r="GB83">
        <v>183</v>
      </c>
      <c r="GC83">
        <v>40</v>
      </c>
      <c r="GD83">
        <v>1098</v>
      </c>
      <c r="GE83">
        <v>64</v>
      </c>
      <c r="GF83">
        <v>1456</v>
      </c>
      <c r="GG83">
        <v>22</v>
      </c>
      <c r="GH83">
        <v>49</v>
      </c>
      <c r="GJ83">
        <v>28</v>
      </c>
      <c r="GK83">
        <v>34</v>
      </c>
      <c r="GL83">
        <v>141</v>
      </c>
      <c r="GM83">
        <v>39</v>
      </c>
      <c r="GN83" t="s">
        <v>335</v>
      </c>
      <c r="GO83" t="s">
        <v>335</v>
      </c>
      <c r="GP83" t="s">
        <v>335</v>
      </c>
      <c r="GQ83" t="s">
        <v>335</v>
      </c>
      <c r="GR83" t="s">
        <v>334</v>
      </c>
      <c r="GS83" t="s">
        <v>334</v>
      </c>
      <c r="GT83" t="s">
        <v>335</v>
      </c>
      <c r="GU83" t="s">
        <v>335</v>
      </c>
      <c r="GV83" t="s">
        <v>334</v>
      </c>
      <c r="GW83" t="s">
        <v>335</v>
      </c>
      <c r="GX83" t="s">
        <v>335</v>
      </c>
      <c r="GY83" t="s">
        <v>335</v>
      </c>
      <c r="GZ83" t="s">
        <v>335</v>
      </c>
      <c r="HA83" t="s">
        <v>335</v>
      </c>
      <c r="HB83" t="s">
        <v>334</v>
      </c>
      <c r="HC83" t="s">
        <v>335</v>
      </c>
      <c r="HD83" t="s">
        <v>335</v>
      </c>
      <c r="HE83" t="s">
        <v>334</v>
      </c>
      <c r="HF83" t="s">
        <v>335</v>
      </c>
      <c r="HG83" t="s">
        <v>335</v>
      </c>
      <c r="HH83" t="s">
        <v>335</v>
      </c>
      <c r="HI83" t="s">
        <v>335</v>
      </c>
      <c r="HJ83" t="s">
        <v>334</v>
      </c>
      <c r="HK83" t="s">
        <v>469</v>
      </c>
      <c r="HL83" t="s">
        <v>335</v>
      </c>
      <c r="HM83" t="s">
        <v>335</v>
      </c>
      <c r="HN83" t="s">
        <v>335</v>
      </c>
      <c r="HO83" t="s">
        <v>335</v>
      </c>
      <c r="HP83" t="s">
        <v>335</v>
      </c>
      <c r="HQ83" t="s">
        <v>335</v>
      </c>
      <c r="HR83" t="s">
        <v>335</v>
      </c>
      <c r="HS83" t="s">
        <v>335</v>
      </c>
      <c r="HT83" t="s">
        <v>335</v>
      </c>
      <c r="HU83" t="s">
        <v>334</v>
      </c>
      <c r="HV83" t="s">
        <v>335</v>
      </c>
      <c r="HW83" t="s">
        <v>335</v>
      </c>
      <c r="HX83" t="s">
        <v>335</v>
      </c>
      <c r="HY83" t="s">
        <v>337</v>
      </c>
      <c r="HZ83" t="s">
        <v>337</v>
      </c>
      <c r="IA83">
        <v>39</v>
      </c>
      <c r="ID83" t="s">
        <v>345</v>
      </c>
      <c r="IE83">
        <v>37</v>
      </c>
      <c r="IF83" t="s">
        <v>418</v>
      </c>
      <c r="IG83">
        <v>747</v>
      </c>
      <c r="IH83">
        <v>379</v>
      </c>
      <c r="II83">
        <v>126</v>
      </c>
      <c r="IJ83">
        <v>509</v>
      </c>
      <c r="IK83">
        <v>785</v>
      </c>
      <c r="IL83">
        <v>53</v>
      </c>
      <c r="IM83">
        <v>122</v>
      </c>
      <c r="IN83">
        <v>427</v>
      </c>
      <c r="IO83">
        <v>444</v>
      </c>
      <c r="IP83">
        <v>92</v>
      </c>
      <c r="IQ83" t="s">
        <v>330</v>
      </c>
      <c r="IR83" t="s">
        <v>330</v>
      </c>
      <c r="IS83" t="s">
        <v>337</v>
      </c>
      <c r="IT83" t="s">
        <v>330</v>
      </c>
      <c r="IU83" t="s">
        <v>330</v>
      </c>
      <c r="IV83" t="s">
        <v>337</v>
      </c>
      <c r="IW83" t="s">
        <v>337</v>
      </c>
      <c r="IX83" t="s">
        <v>337</v>
      </c>
      <c r="IY83" t="s">
        <v>337</v>
      </c>
      <c r="JB83" t="s">
        <v>336</v>
      </c>
      <c r="JC83" t="s">
        <v>336</v>
      </c>
      <c r="JD83" t="s">
        <v>336</v>
      </c>
      <c r="JE83" t="s">
        <v>336</v>
      </c>
      <c r="JF83" t="s">
        <v>336</v>
      </c>
      <c r="JG83" t="s">
        <v>336</v>
      </c>
      <c r="JH83" t="s">
        <v>336</v>
      </c>
      <c r="JI83" t="s">
        <v>336</v>
      </c>
      <c r="JJ83" t="s">
        <v>336</v>
      </c>
      <c r="JK83" t="s">
        <v>336</v>
      </c>
      <c r="JL83" t="s">
        <v>336</v>
      </c>
      <c r="JM83" t="s">
        <v>336</v>
      </c>
      <c r="JT83" t="s">
        <v>336</v>
      </c>
      <c r="JX83" t="s">
        <v>336</v>
      </c>
      <c r="JY83" t="s">
        <v>336</v>
      </c>
      <c r="JZ83" t="s">
        <v>336</v>
      </c>
      <c r="KA83" t="s">
        <v>336</v>
      </c>
      <c r="KB83" t="s">
        <v>336</v>
      </c>
      <c r="KC83" t="s">
        <v>336</v>
      </c>
      <c r="KD83" t="s">
        <v>336</v>
      </c>
      <c r="KE83" t="s">
        <v>336</v>
      </c>
      <c r="KF83" t="s">
        <v>336</v>
      </c>
      <c r="KG83" t="s">
        <v>336</v>
      </c>
      <c r="KH83" t="s">
        <v>336</v>
      </c>
      <c r="KI83" t="s">
        <v>336</v>
      </c>
      <c r="KJ83" t="s">
        <v>336</v>
      </c>
      <c r="KK83" t="s">
        <v>336</v>
      </c>
      <c r="KP83">
        <v>85</v>
      </c>
      <c r="KQ83">
        <v>21</v>
      </c>
      <c r="KR83">
        <v>11</v>
      </c>
      <c r="KS83" t="s">
        <v>330</v>
      </c>
      <c r="KT83" t="s">
        <v>337</v>
      </c>
      <c r="KU83" t="s">
        <v>330</v>
      </c>
      <c r="KV83" t="s">
        <v>337</v>
      </c>
      <c r="KW83" t="s">
        <v>337</v>
      </c>
      <c r="KX83" t="s">
        <v>337</v>
      </c>
      <c r="KY83" t="s">
        <v>334</v>
      </c>
      <c r="KZ83" t="s">
        <v>335</v>
      </c>
      <c r="LA83" t="s">
        <v>334</v>
      </c>
      <c r="LB83" t="s">
        <v>335</v>
      </c>
      <c r="LC83" t="s">
        <v>335</v>
      </c>
      <c r="LD83" t="s">
        <v>334</v>
      </c>
      <c r="LE83" t="s">
        <v>335</v>
      </c>
      <c r="LF83" t="s">
        <v>334</v>
      </c>
      <c r="LG83" t="s">
        <v>334</v>
      </c>
      <c r="LH83" t="s">
        <v>335</v>
      </c>
      <c r="LI83" t="s">
        <v>335</v>
      </c>
      <c r="LJ83" t="s">
        <v>334</v>
      </c>
      <c r="LK83" t="s">
        <v>345</v>
      </c>
      <c r="LL83" t="s">
        <v>336</v>
      </c>
      <c r="LM83">
        <v>3</v>
      </c>
      <c r="LN83" t="s">
        <v>364</v>
      </c>
    </row>
    <row r="84" spans="1:326" x14ac:dyDescent="0.3">
      <c r="A84">
        <v>83</v>
      </c>
      <c r="B84" t="s">
        <v>326</v>
      </c>
      <c r="C84" t="s">
        <v>327</v>
      </c>
      <c r="D84" s="1"/>
      <c r="E84" t="s">
        <v>328</v>
      </c>
      <c r="I84" s="1"/>
      <c r="J84" s="1"/>
      <c r="L84" t="s">
        <v>336</v>
      </c>
      <c r="M84" t="s">
        <v>336</v>
      </c>
      <c r="N84" t="s">
        <v>336</v>
      </c>
      <c r="O84" t="s">
        <v>336</v>
      </c>
      <c r="P84" t="s">
        <v>336</v>
      </c>
      <c r="Q84" t="s">
        <v>335</v>
      </c>
      <c r="R84" t="s">
        <v>335</v>
      </c>
      <c r="S84" t="s">
        <v>335</v>
      </c>
      <c r="T84" t="s">
        <v>335</v>
      </c>
      <c r="U84" t="s">
        <v>335</v>
      </c>
      <c r="V84" t="s">
        <v>335</v>
      </c>
      <c r="W84" t="s">
        <v>335</v>
      </c>
      <c r="X84" t="s">
        <v>335</v>
      </c>
      <c r="Y84" t="s">
        <v>335</v>
      </c>
      <c r="Z84" t="s">
        <v>335</v>
      </c>
      <c r="AA84" t="s">
        <v>335</v>
      </c>
      <c r="AB84" t="s">
        <v>335</v>
      </c>
      <c r="AC84" t="s">
        <v>335</v>
      </c>
      <c r="AD84" t="s">
        <v>335</v>
      </c>
      <c r="AE84" t="s">
        <v>335</v>
      </c>
      <c r="AF84" t="s">
        <v>335</v>
      </c>
      <c r="AG84" t="s">
        <v>335</v>
      </c>
      <c r="AH84" t="s">
        <v>336</v>
      </c>
      <c r="AI84" t="s">
        <v>335</v>
      </c>
      <c r="AJ84" t="s">
        <v>335</v>
      </c>
      <c r="AK84" t="s">
        <v>335</v>
      </c>
      <c r="AL84" t="s">
        <v>335</v>
      </c>
      <c r="AM84" t="s">
        <v>335</v>
      </c>
      <c r="AN84" t="s">
        <v>335</v>
      </c>
      <c r="AO84" t="s">
        <v>335</v>
      </c>
      <c r="AP84" t="s">
        <v>335</v>
      </c>
      <c r="AQ84" t="s">
        <v>335</v>
      </c>
      <c r="AR84" t="s">
        <v>335</v>
      </c>
      <c r="AS84" t="s">
        <v>335</v>
      </c>
      <c r="AT84" t="s">
        <v>335</v>
      </c>
      <c r="AU84" t="s">
        <v>335</v>
      </c>
      <c r="AV84" t="s">
        <v>335</v>
      </c>
      <c r="BC84" t="s">
        <v>335</v>
      </c>
      <c r="BD84" t="s">
        <v>335</v>
      </c>
      <c r="BE84" t="s">
        <v>335</v>
      </c>
      <c r="BF84" t="s">
        <v>335</v>
      </c>
      <c r="BG84" t="s">
        <v>335</v>
      </c>
      <c r="BH84" t="s">
        <v>335</v>
      </c>
      <c r="BI84" t="s">
        <v>335</v>
      </c>
      <c r="BJ84" t="s">
        <v>335</v>
      </c>
      <c r="BK84" t="s">
        <v>335</v>
      </c>
      <c r="BL84" t="s">
        <v>335</v>
      </c>
      <c r="BM84" t="s">
        <v>335</v>
      </c>
      <c r="BN84" t="s">
        <v>335</v>
      </c>
      <c r="BO84" t="s">
        <v>335</v>
      </c>
      <c r="BP84" t="s">
        <v>335</v>
      </c>
      <c r="BQ84" t="s">
        <v>335</v>
      </c>
      <c r="BR84" t="s">
        <v>335</v>
      </c>
      <c r="BS84" t="s">
        <v>335</v>
      </c>
      <c r="BT84" t="s">
        <v>335</v>
      </c>
      <c r="BU84" t="s">
        <v>335</v>
      </c>
      <c r="BV84" t="s">
        <v>335</v>
      </c>
      <c r="BW84" t="s">
        <v>335</v>
      </c>
      <c r="BX84" t="s">
        <v>335</v>
      </c>
      <c r="BY84" t="s">
        <v>335</v>
      </c>
      <c r="BZ84" t="s">
        <v>335</v>
      </c>
      <c r="CA84" t="s">
        <v>335</v>
      </c>
      <c r="CB84" t="s">
        <v>335</v>
      </c>
      <c r="CC84" t="s">
        <v>335</v>
      </c>
      <c r="CD84" t="s">
        <v>335</v>
      </c>
      <c r="CE84" t="s">
        <v>335</v>
      </c>
      <c r="CF84" t="s">
        <v>335</v>
      </c>
      <c r="CG84" t="s">
        <v>335</v>
      </c>
      <c r="CH84" t="s">
        <v>335</v>
      </c>
      <c r="CI84" t="s">
        <v>335</v>
      </c>
      <c r="CJ84" t="s">
        <v>335</v>
      </c>
      <c r="CK84" t="s">
        <v>335</v>
      </c>
      <c r="CL84" t="s">
        <v>335</v>
      </c>
      <c r="CM84" t="s">
        <v>335</v>
      </c>
      <c r="CN84" t="s">
        <v>335</v>
      </c>
      <c r="CO84" t="s">
        <v>335</v>
      </c>
      <c r="CP84" t="s">
        <v>335</v>
      </c>
      <c r="CQ84" t="s">
        <v>335</v>
      </c>
      <c r="CR84" t="s">
        <v>335</v>
      </c>
      <c r="CS84" t="s">
        <v>335</v>
      </c>
      <c r="CT84" t="s">
        <v>336</v>
      </c>
      <c r="CU84" t="s">
        <v>336</v>
      </c>
      <c r="CW84" t="s">
        <v>336</v>
      </c>
      <c r="CX84" t="s">
        <v>336</v>
      </c>
      <c r="CZ84" t="s">
        <v>336</v>
      </c>
      <c r="DA84" t="s">
        <v>336</v>
      </c>
      <c r="DC84" t="s">
        <v>336</v>
      </c>
      <c r="DD84" t="s">
        <v>336</v>
      </c>
      <c r="DF84" t="s">
        <v>336</v>
      </c>
      <c r="DG84" t="s">
        <v>336</v>
      </c>
      <c r="DI84" t="s">
        <v>336</v>
      </c>
      <c r="DJ84" t="s">
        <v>336</v>
      </c>
      <c r="DL84" t="s">
        <v>335</v>
      </c>
      <c r="DM84" t="s">
        <v>335</v>
      </c>
      <c r="DN84" t="s">
        <v>335</v>
      </c>
      <c r="DO84" t="s">
        <v>335</v>
      </c>
      <c r="DP84" t="s">
        <v>335</v>
      </c>
      <c r="DQ84" t="s">
        <v>335</v>
      </c>
      <c r="DR84" t="s">
        <v>335</v>
      </c>
      <c r="DS84" t="s">
        <v>335</v>
      </c>
      <c r="DT84" t="s">
        <v>335</v>
      </c>
      <c r="DU84" t="s">
        <v>335</v>
      </c>
      <c r="DV84" t="s">
        <v>335</v>
      </c>
      <c r="DW84" t="s">
        <v>335</v>
      </c>
      <c r="DX84" t="s">
        <v>335</v>
      </c>
      <c r="DY84" t="s">
        <v>335</v>
      </c>
      <c r="DZ84" t="s">
        <v>335</v>
      </c>
      <c r="EA84" t="s">
        <v>335</v>
      </c>
      <c r="EB84" t="s">
        <v>335</v>
      </c>
      <c r="EC84" t="s">
        <v>335</v>
      </c>
      <c r="ED84" t="s">
        <v>335</v>
      </c>
      <c r="EE84" t="s">
        <v>335</v>
      </c>
      <c r="EF84" t="s">
        <v>335</v>
      </c>
      <c r="EG84" t="s">
        <v>335</v>
      </c>
      <c r="EH84" t="s">
        <v>335</v>
      </c>
      <c r="EI84" t="s">
        <v>335</v>
      </c>
      <c r="EJ84" t="s">
        <v>335</v>
      </c>
      <c r="EK84" t="s">
        <v>335</v>
      </c>
      <c r="EL84" t="s">
        <v>335</v>
      </c>
      <c r="EM84" t="s">
        <v>335</v>
      </c>
      <c r="EN84" t="s">
        <v>335</v>
      </c>
      <c r="EO84" t="s">
        <v>335</v>
      </c>
      <c r="EP84" t="s">
        <v>335</v>
      </c>
      <c r="EQ84" t="s">
        <v>335</v>
      </c>
      <c r="ER84" t="s">
        <v>335</v>
      </c>
      <c r="ES84" t="s">
        <v>335</v>
      </c>
      <c r="ET84" t="s">
        <v>335</v>
      </c>
      <c r="EU84" t="s">
        <v>335</v>
      </c>
      <c r="EV84" t="s">
        <v>335</v>
      </c>
      <c r="EW84" t="s">
        <v>335</v>
      </c>
      <c r="EX84" t="s">
        <v>335</v>
      </c>
      <c r="EY84" t="s">
        <v>335</v>
      </c>
      <c r="EZ84" t="s">
        <v>335</v>
      </c>
      <c r="FA84" t="s">
        <v>335</v>
      </c>
      <c r="FB84" t="s">
        <v>336</v>
      </c>
      <c r="FE84" t="s">
        <v>336</v>
      </c>
      <c r="FF84" t="s">
        <v>336</v>
      </c>
      <c r="FG84" t="s">
        <v>364</v>
      </c>
      <c r="FH84" s="15">
        <v>45315</v>
      </c>
      <c r="FI84" t="s">
        <v>334</v>
      </c>
      <c r="FJ84" t="s">
        <v>335</v>
      </c>
      <c r="FK84" t="s">
        <v>335</v>
      </c>
      <c r="FL84" t="s">
        <v>336</v>
      </c>
      <c r="FM84" t="s">
        <v>397</v>
      </c>
      <c r="FN84">
        <v>196</v>
      </c>
      <c r="FO84">
        <v>85</v>
      </c>
      <c r="FP84">
        <v>60</v>
      </c>
      <c r="FR84">
        <v>1716</v>
      </c>
      <c r="FW84">
        <v>26</v>
      </c>
      <c r="FX84">
        <v>415</v>
      </c>
      <c r="GN84" t="s">
        <v>335</v>
      </c>
      <c r="GO84" t="s">
        <v>335</v>
      </c>
      <c r="GP84" t="s">
        <v>335</v>
      </c>
      <c r="GQ84" t="s">
        <v>335</v>
      </c>
      <c r="GR84" t="s">
        <v>335</v>
      </c>
      <c r="GS84" t="s">
        <v>335</v>
      </c>
      <c r="GT84" t="s">
        <v>335</v>
      </c>
      <c r="GU84" t="s">
        <v>335</v>
      </c>
      <c r="GV84" t="s">
        <v>335</v>
      </c>
      <c r="GW84" t="s">
        <v>335</v>
      </c>
      <c r="GX84" t="s">
        <v>335</v>
      </c>
      <c r="GY84" t="s">
        <v>335</v>
      </c>
      <c r="GZ84" t="s">
        <v>335</v>
      </c>
      <c r="HA84" t="s">
        <v>335</v>
      </c>
      <c r="HB84" t="s">
        <v>335</v>
      </c>
      <c r="HC84" t="s">
        <v>335</v>
      </c>
      <c r="HD84" t="s">
        <v>335</v>
      </c>
      <c r="HE84" t="s">
        <v>335</v>
      </c>
      <c r="HF84" t="s">
        <v>335</v>
      </c>
      <c r="HG84" t="s">
        <v>335</v>
      </c>
      <c r="HH84" t="s">
        <v>335</v>
      </c>
      <c r="HI84" t="s">
        <v>335</v>
      </c>
      <c r="HJ84" t="s">
        <v>335</v>
      </c>
      <c r="HK84" t="s">
        <v>336</v>
      </c>
      <c r="HL84" t="s">
        <v>335</v>
      </c>
      <c r="HM84" t="s">
        <v>335</v>
      </c>
      <c r="HN84" t="s">
        <v>335</v>
      </c>
      <c r="HO84" t="s">
        <v>335</v>
      </c>
      <c r="HP84" t="s">
        <v>335</v>
      </c>
      <c r="HQ84" t="s">
        <v>335</v>
      </c>
      <c r="HR84" t="s">
        <v>335</v>
      </c>
      <c r="HS84" t="s">
        <v>335</v>
      </c>
      <c r="HT84" t="s">
        <v>335</v>
      </c>
      <c r="HU84" t="s">
        <v>335</v>
      </c>
      <c r="HV84" t="s">
        <v>335</v>
      </c>
      <c r="HW84" t="s">
        <v>335</v>
      </c>
      <c r="HX84" t="s">
        <v>335</v>
      </c>
      <c r="HY84" t="s">
        <v>336</v>
      </c>
      <c r="HZ84" t="s">
        <v>336</v>
      </c>
      <c r="ID84" t="s">
        <v>336</v>
      </c>
      <c r="IF84" t="s">
        <v>336</v>
      </c>
      <c r="IG84">
        <v>639</v>
      </c>
      <c r="IH84">
        <v>256</v>
      </c>
      <c r="II84">
        <v>121</v>
      </c>
      <c r="IJ84">
        <v>473</v>
      </c>
      <c r="IK84">
        <v>635</v>
      </c>
      <c r="IL84">
        <v>53</v>
      </c>
      <c r="IM84">
        <v>65</v>
      </c>
      <c r="IN84">
        <v>521</v>
      </c>
      <c r="IO84">
        <v>584</v>
      </c>
      <c r="IP84">
        <v>64</v>
      </c>
      <c r="IQ84" t="s">
        <v>330</v>
      </c>
      <c r="IR84" t="s">
        <v>330</v>
      </c>
      <c r="IS84" t="s">
        <v>337</v>
      </c>
      <c r="IT84" t="s">
        <v>330</v>
      </c>
      <c r="IU84" t="s">
        <v>330</v>
      </c>
      <c r="IV84" t="s">
        <v>337</v>
      </c>
      <c r="IW84" t="s">
        <v>337</v>
      </c>
      <c r="IX84" t="s">
        <v>337</v>
      </c>
      <c r="IY84" t="s">
        <v>337</v>
      </c>
      <c r="JB84" t="s">
        <v>336</v>
      </c>
      <c r="JC84" t="s">
        <v>336</v>
      </c>
      <c r="JD84" t="s">
        <v>336</v>
      </c>
      <c r="JE84" t="s">
        <v>336</v>
      </c>
      <c r="JF84" t="s">
        <v>336</v>
      </c>
      <c r="JG84" t="s">
        <v>336</v>
      </c>
      <c r="JH84" t="s">
        <v>336</v>
      </c>
      <c r="JI84" t="s">
        <v>336</v>
      </c>
      <c r="JJ84" t="s">
        <v>336</v>
      </c>
      <c r="JK84" t="s">
        <v>336</v>
      </c>
      <c r="JL84" t="s">
        <v>336</v>
      </c>
      <c r="JM84" t="s">
        <v>336</v>
      </c>
      <c r="JT84" t="s">
        <v>336</v>
      </c>
      <c r="JX84" t="s">
        <v>336</v>
      </c>
      <c r="JY84" t="s">
        <v>336</v>
      </c>
      <c r="JZ84" t="s">
        <v>336</v>
      </c>
      <c r="KA84" t="s">
        <v>336</v>
      </c>
      <c r="KB84" t="s">
        <v>336</v>
      </c>
      <c r="KC84" t="s">
        <v>336</v>
      </c>
      <c r="KD84" t="s">
        <v>336</v>
      </c>
      <c r="KE84" t="s">
        <v>336</v>
      </c>
      <c r="KF84" t="s">
        <v>336</v>
      </c>
      <c r="KG84" t="s">
        <v>336</v>
      </c>
      <c r="KH84" t="s">
        <v>336</v>
      </c>
      <c r="KI84" t="s">
        <v>336</v>
      </c>
      <c r="KJ84" t="s">
        <v>336</v>
      </c>
      <c r="KK84" t="s">
        <v>336</v>
      </c>
      <c r="KS84" t="s">
        <v>336</v>
      </c>
      <c r="KT84" t="s">
        <v>336</v>
      </c>
      <c r="KU84" t="s">
        <v>336</v>
      </c>
      <c r="KV84" t="s">
        <v>336</v>
      </c>
      <c r="KW84" t="s">
        <v>336</v>
      </c>
      <c r="KX84" t="s">
        <v>336</v>
      </c>
      <c r="KY84" t="s">
        <v>335</v>
      </c>
      <c r="KZ84" t="s">
        <v>335</v>
      </c>
      <c r="LA84" t="s">
        <v>335</v>
      </c>
      <c r="LB84" t="s">
        <v>335</v>
      </c>
      <c r="LC84" t="s">
        <v>335</v>
      </c>
      <c r="LD84" t="s">
        <v>335</v>
      </c>
      <c r="LE84" t="s">
        <v>335</v>
      </c>
      <c r="LF84" t="s">
        <v>335</v>
      </c>
      <c r="LG84" t="s">
        <v>335</v>
      </c>
      <c r="LH84" t="s">
        <v>335</v>
      </c>
      <c r="LI84" t="s">
        <v>335</v>
      </c>
      <c r="LJ84" t="s">
        <v>335</v>
      </c>
      <c r="LK84" t="s">
        <v>336</v>
      </c>
      <c r="LL84" t="s">
        <v>336</v>
      </c>
      <c r="LN84" t="s">
        <v>364</v>
      </c>
    </row>
    <row r="85" spans="1:326" x14ac:dyDescent="0.3">
      <c r="A85">
        <v>84</v>
      </c>
      <c r="B85" t="s">
        <v>326</v>
      </c>
      <c r="C85" t="s">
        <v>327</v>
      </c>
      <c r="D85" s="1">
        <v>17911</v>
      </c>
      <c r="E85" t="s">
        <v>328</v>
      </c>
      <c r="I85" s="1"/>
      <c r="J85" s="1"/>
      <c r="L85" t="s">
        <v>336</v>
      </c>
      <c r="M85" t="s">
        <v>336</v>
      </c>
      <c r="N85" t="s">
        <v>336</v>
      </c>
      <c r="O85" t="s">
        <v>336</v>
      </c>
      <c r="P85" t="s">
        <v>336</v>
      </c>
      <c r="Q85" t="s">
        <v>335</v>
      </c>
      <c r="R85" t="s">
        <v>335</v>
      </c>
      <c r="S85" t="s">
        <v>335</v>
      </c>
      <c r="T85" t="s">
        <v>335</v>
      </c>
      <c r="U85" t="s">
        <v>335</v>
      </c>
      <c r="V85" t="s">
        <v>335</v>
      </c>
      <c r="W85" t="s">
        <v>335</v>
      </c>
      <c r="X85" t="s">
        <v>335</v>
      </c>
      <c r="Y85" t="s">
        <v>335</v>
      </c>
      <c r="Z85" t="s">
        <v>335</v>
      </c>
      <c r="AA85" t="s">
        <v>335</v>
      </c>
      <c r="AB85" t="s">
        <v>335</v>
      </c>
      <c r="AC85" t="s">
        <v>335</v>
      </c>
      <c r="AD85" t="s">
        <v>335</v>
      </c>
      <c r="AE85" t="s">
        <v>335</v>
      </c>
      <c r="AF85" t="s">
        <v>335</v>
      </c>
      <c r="AG85" t="s">
        <v>335</v>
      </c>
      <c r="AH85" t="s">
        <v>336</v>
      </c>
      <c r="AI85" t="s">
        <v>335</v>
      </c>
      <c r="AJ85" t="s">
        <v>335</v>
      </c>
      <c r="AK85" t="s">
        <v>335</v>
      </c>
      <c r="AL85" t="s">
        <v>335</v>
      </c>
      <c r="AM85" t="s">
        <v>335</v>
      </c>
      <c r="AN85" t="s">
        <v>335</v>
      </c>
      <c r="AO85" t="s">
        <v>335</v>
      </c>
      <c r="AP85" t="s">
        <v>335</v>
      </c>
      <c r="AQ85" t="s">
        <v>335</v>
      </c>
      <c r="AR85" t="s">
        <v>335</v>
      </c>
      <c r="AS85" t="s">
        <v>335</v>
      </c>
      <c r="AT85" t="s">
        <v>335</v>
      </c>
      <c r="AU85" t="s">
        <v>335</v>
      </c>
      <c r="AV85" t="s">
        <v>335</v>
      </c>
      <c r="BC85" t="s">
        <v>335</v>
      </c>
      <c r="BD85" t="s">
        <v>335</v>
      </c>
      <c r="BE85" t="s">
        <v>335</v>
      </c>
      <c r="BF85" t="s">
        <v>335</v>
      </c>
      <c r="BG85" t="s">
        <v>335</v>
      </c>
      <c r="BH85" t="s">
        <v>335</v>
      </c>
      <c r="BI85" t="s">
        <v>335</v>
      </c>
      <c r="BJ85" t="s">
        <v>335</v>
      </c>
      <c r="BK85" t="s">
        <v>335</v>
      </c>
      <c r="BL85" t="s">
        <v>335</v>
      </c>
      <c r="BM85" t="s">
        <v>335</v>
      </c>
      <c r="BN85" t="s">
        <v>335</v>
      </c>
      <c r="BO85" t="s">
        <v>335</v>
      </c>
      <c r="BP85" t="s">
        <v>335</v>
      </c>
      <c r="BQ85" t="s">
        <v>335</v>
      </c>
      <c r="BR85" t="s">
        <v>335</v>
      </c>
      <c r="BS85" t="s">
        <v>335</v>
      </c>
      <c r="BT85" t="s">
        <v>335</v>
      </c>
      <c r="BU85" t="s">
        <v>335</v>
      </c>
      <c r="BV85" t="s">
        <v>335</v>
      </c>
      <c r="BW85" t="s">
        <v>335</v>
      </c>
      <c r="BX85" t="s">
        <v>335</v>
      </c>
      <c r="BY85" t="s">
        <v>335</v>
      </c>
      <c r="BZ85" t="s">
        <v>335</v>
      </c>
      <c r="CA85" t="s">
        <v>335</v>
      </c>
      <c r="CB85" t="s">
        <v>335</v>
      </c>
      <c r="CC85" t="s">
        <v>335</v>
      </c>
      <c r="CD85" t="s">
        <v>335</v>
      </c>
      <c r="CE85" t="s">
        <v>335</v>
      </c>
      <c r="CF85" t="s">
        <v>335</v>
      </c>
      <c r="CG85" t="s">
        <v>335</v>
      </c>
      <c r="CH85" t="s">
        <v>335</v>
      </c>
      <c r="CI85" t="s">
        <v>335</v>
      </c>
      <c r="CJ85" t="s">
        <v>335</v>
      </c>
      <c r="CK85" t="s">
        <v>335</v>
      </c>
      <c r="CL85" t="s">
        <v>335</v>
      </c>
      <c r="CM85" t="s">
        <v>335</v>
      </c>
      <c r="CN85" t="s">
        <v>335</v>
      </c>
      <c r="CO85" t="s">
        <v>335</v>
      </c>
      <c r="CP85" t="s">
        <v>335</v>
      </c>
      <c r="CQ85" t="s">
        <v>335</v>
      </c>
      <c r="CR85" t="s">
        <v>335</v>
      </c>
      <c r="CS85" t="s">
        <v>335</v>
      </c>
      <c r="CT85" t="s">
        <v>336</v>
      </c>
      <c r="CU85" t="s">
        <v>336</v>
      </c>
      <c r="CW85" t="s">
        <v>336</v>
      </c>
      <c r="CX85" t="s">
        <v>336</v>
      </c>
      <c r="CZ85" t="s">
        <v>336</v>
      </c>
      <c r="DA85" t="s">
        <v>336</v>
      </c>
      <c r="DC85" t="s">
        <v>336</v>
      </c>
      <c r="DD85" t="s">
        <v>336</v>
      </c>
      <c r="DF85" t="s">
        <v>336</v>
      </c>
      <c r="DG85" t="s">
        <v>336</v>
      </c>
      <c r="DI85" t="s">
        <v>336</v>
      </c>
      <c r="DJ85" t="s">
        <v>336</v>
      </c>
      <c r="DL85" t="s">
        <v>335</v>
      </c>
      <c r="DM85" t="s">
        <v>335</v>
      </c>
      <c r="DN85" t="s">
        <v>335</v>
      </c>
      <c r="DO85" t="s">
        <v>335</v>
      </c>
      <c r="DP85" t="s">
        <v>335</v>
      </c>
      <c r="DQ85" t="s">
        <v>335</v>
      </c>
      <c r="DR85" t="s">
        <v>335</v>
      </c>
      <c r="DS85" t="s">
        <v>335</v>
      </c>
      <c r="DT85" t="s">
        <v>335</v>
      </c>
      <c r="DU85" t="s">
        <v>335</v>
      </c>
      <c r="DV85" t="s">
        <v>335</v>
      </c>
      <c r="DW85" t="s">
        <v>335</v>
      </c>
      <c r="DX85" t="s">
        <v>335</v>
      </c>
      <c r="DY85" t="s">
        <v>335</v>
      </c>
      <c r="DZ85" t="s">
        <v>335</v>
      </c>
      <c r="EA85" t="s">
        <v>335</v>
      </c>
      <c r="EB85" t="s">
        <v>335</v>
      </c>
      <c r="EC85" t="s">
        <v>335</v>
      </c>
      <c r="ED85" t="s">
        <v>335</v>
      </c>
      <c r="EE85" t="s">
        <v>335</v>
      </c>
      <c r="EF85" t="s">
        <v>335</v>
      </c>
      <c r="EG85" t="s">
        <v>335</v>
      </c>
      <c r="EH85" t="s">
        <v>335</v>
      </c>
      <c r="EI85" t="s">
        <v>335</v>
      </c>
      <c r="EJ85" t="s">
        <v>335</v>
      </c>
      <c r="EK85" t="s">
        <v>335</v>
      </c>
      <c r="EL85" t="s">
        <v>335</v>
      </c>
      <c r="EM85" t="s">
        <v>335</v>
      </c>
      <c r="EN85" t="s">
        <v>335</v>
      </c>
      <c r="EO85" t="s">
        <v>335</v>
      </c>
      <c r="EP85" t="s">
        <v>335</v>
      </c>
      <c r="EQ85" t="s">
        <v>335</v>
      </c>
      <c r="ER85" t="s">
        <v>335</v>
      </c>
      <c r="ES85" t="s">
        <v>335</v>
      </c>
      <c r="ET85" t="s">
        <v>335</v>
      </c>
      <c r="EU85" t="s">
        <v>335</v>
      </c>
      <c r="EV85" t="s">
        <v>335</v>
      </c>
      <c r="EW85" t="s">
        <v>335</v>
      </c>
      <c r="EX85" t="s">
        <v>335</v>
      </c>
      <c r="EY85" t="s">
        <v>335</v>
      </c>
      <c r="EZ85" t="s">
        <v>335</v>
      </c>
      <c r="FA85" t="s">
        <v>335</v>
      </c>
      <c r="FB85" t="s">
        <v>336</v>
      </c>
      <c r="FE85" t="s">
        <v>336</v>
      </c>
      <c r="FF85" t="s">
        <v>336</v>
      </c>
      <c r="FG85" t="s">
        <v>364</v>
      </c>
      <c r="FH85" s="15"/>
      <c r="FI85" t="s">
        <v>335</v>
      </c>
      <c r="FJ85" t="s">
        <v>335</v>
      </c>
      <c r="FK85" t="s">
        <v>335</v>
      </c>
      <c r="FL85" t="s">
        <v>336</v>
      </c>
      <c r="FM85" t="s">
        <v>336</v>
      </c>
      <c r="GN85" t="s">
        <v>335</v>
      </c>
      <c r="GO85" t="s">
        <v>335</v>
      </c>
      <c r="GP85" t="s">
        <v>335</v>
      </c>
      <c r="GQ85" t="s">
        <v>335</v>
      </c>
      <c r="GR85" t="s">
        <v>335</v>
      </c>
      <c r="GS85" t="s">
        <v>335</v>
      </c>
      <c r="GT85" t="s">
        <v>335</v>
      </c>
      <c r="GU85" t="s">
        <v>335</v>
      </c>
      <c r="GV85" t="s">
        <v>335</v>
      </c>
      <c r="GW85" t="s">
        <v>335</v>
      </c>
      <c r="GX85" t="s">
        <v>335</v>
      </c>
      <c r="GY85" t="s">
        <v>335</v>
      </c>
      <c r="GZ85" t="s">
        <v>335</v>
      </c>
      <c r="HA85" t="s">
        <v>335</v>
      </c>
      <c r="HB85" t="s">
        <v>335</v>
      </c>
      <c r="HC85" t="s">
        <v>335</v>
      </c>
      <c r="HD85" t="s">
        <v>335</v>
      </c>
      <c r="HE85" t="s">
        <v>335</v>
      </c>
      <c r="HF85" t="s">
        <v>335</v>
      </c>
      <c r="HG85" t="s">
        <v>335</v>
      </c>
      <c r="HH85" t="s">
        <v>335</v>
      </c>
      <c r="HI85" t="s">
        <v>335</v>
      </c>
      <c r="HJ85" t="s">
        <v>335</v>
      </c>
      <c r="HK85" t="s">
        <v>336</v>
      </c>
      <c r="HL85" t="s">
        <v>335</v>
      </c>
      <c r="HM85" t="s">
        <v>335</v>
      </c>
      <c r="HN85" t="s">
        <v>335</v>
      </c>
      <c r="HO85" t="s">
        <v>335</v>
      </c>
      <c r="HP85" t="s">
        <v>335</v>
      </c>
      <c r="HQ85" t="s">
        <v>335</v>
      </c>
      <c r="HR85" t="s">
        <v>335</v>
      </c>
      <c r="HS85" t="s">
        <v>335</v>
      </c>
      <c r="HT85" t="s">
        <v>335</v>
      </c>
      <c r="HU85" t="s">
        <v>335</v>
      </c>
      <c r="HV85" t="s">
        <v>335</v>
      </c>
      <c r="HW85" t="s">
        <v>335</v>
      </c>
      <c r="HX85" t="s">
        <v>335</v>
      </c>
      <c r="HY85" t="s">
        <v>336</v>
      </c>
      <c r="HZ85" t="s">
        <v>336</v>
      </c>
      <c r="ID85" t="s">
        <v>336</v>
      </c>
      <c r="IF85" t="s">
        <v>336</v>
      </c>
      <c r="IG85">
        <v>976</v>
      </c>
      <c r="IH85">
        <v>627</v>
      </c>
      <c r="II85">
        <v>102</v>
      </c>
      <c r="IJ85">
        <v>810</v>
      </c>
      <c r="IK85">
        <v>915</v>
      </c>
      <c r="IL85">
        <v>60</v>
      </c>
      <c r="IM85">
        <v>106</v>
      </c>
      <c r="IN85">
        <v>352</v>
      </c>
      <c r="IO85">
        <v>399</v>
      </c>
      <c r="IP85">
        <v>86</v>
      </c>
      <c r="IQ85" t="s">
        <v>330</v>
      </c>
      <c r="IR85" t="s">
        <v>330</v>
      </c>
      <c r="IS85" t="s">
        <v>337</v>
      </c>
      <c r="IT85" t="s">
        <v>330</v>
      </c>
      <c r="IU85" t="s">
        <v>330</v>
      </c>
      <c r="IV85" t="s">
        <v>337</v>
      </c>
      <c r="IW85" t="s">
        <v>337</v>
      </c>
      <c r="IX85" t="s">
        <v>337</v>
      </c>
      <c r="IY85" t="s">
        <v>337</v>
      </c>
      <c r="JB85" t="s">
        <v>336</v>
      </c>
      <c r="JC85" t="s">
        <v>336</v>
      </c>
      <c r="JD85" t="s">
        <v>336</v>
      </c>
      <c r="JE85" t="s">
        <v>336</v>
      </c>
      <c r="JF85" t="s">
        <v>336</v>
      </c>
      <c r="JG85" t="s">
        <v>336</v>
      </c>
      <c r="JH85" t="s">
        <v>336</v>
      </c>
      <c r="JI85" t="s">
        <v>336</v>
      </c>
      <c r="JJ85" t="s">
        <v>336</v>
      </c>
      <c r="JK85" t="s">
        <v>336</v>
      </c>
      <c r="JL85" t="s">
        <v>336</v>
      </c>
      <c r="JM85" t="s">
        <v>336</v>
      </c>
      <c r="JT85" t="s">
        <v>336</v>
      </c>
      <c r="JX85" t="s">
        <v>336</v>
      </c>
      <c r="JY85" t="s">
        <v>336</v>
      </c>
      <c r="JZ85" t="s">
        <v>336</v>
      </c>
      <c r="KA85" t="s">
        <v>336</v>
      </c>
      <c r="KB85" t="s">
        <v>336</v>
      </c>
      <c r="KC85" t="s">
        <v>336</v>
      </c>
      <c r="KD85" t="s">
        <v>336</v>
      </c>
      <c r="KE85" t="s">
        <v>336</v>
      </c>
      <c r="KF85" t="s">
        <v>336</v>
      </c>
      <c r="KG85" t="s">
        <v>336</v>
      </c>
      <c r="KH85" t="s">
        <v>336</v>
      </c>
      <c r="KI85" t="s">
        <v>336</v>
      </c>
      <c r="KJ85" t="s">
        <v>336</v>
      </c>
      <c r="KK85" t="s">
        <v>336</v>
      </c>
      <c r="KS85" t="s">
        <v>336</v>
      </c>
      <c r="KT85" t="s">
        <v>336</v>
      </c>
      <c r="KU85" t="s">
        <v>336</v>
      </c>
      <c r="KV85" t="s">
        <v>336</v>
      </c>
      <c r="KW85" t="s">
        <v>336</v>
      </c>
      <c r="KX85" t="s">
        <v>336</v>
      </c>
      <c r="KY85" t="s">
        <v>335</v>
      </c>
      <c r="KZ85" t="s">
        <v>335</v>
      </c>
      <c r="LA85" t="s">
        <v>335</v>
      </c>
      <c r="LB85" t="s">
        <v>335</v>
      </c>
      <c r="LC85" t="s">
        <v>335</v>
      </c>
      <c r="LD85" t="s">
        <v>335</v>
      </c>
      <c r="LE85" t="s">
        <v>335</v>
      </c>
      <c r="LF85" t="s">
        <v>335</v>
      </c>
      <c r="LG85" t="s">
        <v>335</v>
      </c>
      <c r="LH85" t="s">
        <v>335</v>
      </c>
      <c r="LI85" t="s">
        <v>335</v>
      </c>
      <c r="LJ85" t="s">
        <v>335</v>
      </c>
      <c r="LK85" t="s">
        <v>336</v>
      </c>
      <c r="LL85" t="s">
        <v>336</v>
      </c>
      <c r="LN85" t="s">
        <v>364</v>
      </c>
    </row>
    <row r="86" spans="1:326" x14ac:dyDescent="0.3">
      <c r="A86">
        <v>85</v>
      </c>
      <c r="B86" t="s">
        <v>326</v>
      </c>
      <c r="C86" t="s">
        <v>376</v>
      </c>
      <c r="D86" s="1">
        <v>23374</v>
      </c>
      <c r="E86" t="s">
        <v>328</v>
      </c>
      <c r="F86">
        <v>180</v>
      </c>
      <c r="G86">
        <v>86</v>
      </c>
      <c r="H86">
        <v>2654320987654321</v>
      </c>
      <c r="I86" s="1">
        <v>45274</v>
      </c>
      <c r="J86" s="1">
        <v>45294</v>
      </c>
      <c r="K86">
        <v>20</v>
      </c>
      <c r="L86" t="s">
        <v>329</v>
      </c>
      <c r="M86" t="s">
        <v>330</v>
      </c>
      <c r="N86" t="s">
        <v>361</v>
      </c>
      <c r="O86" t="s">
        <v>387</v>
      </c>
      <c r="P86" t="s">
        <v>363</v>
      </c>
      <c r="Q86" t="s">
        <v>335</v>
      </c>
      <c r="R86" t="s">
        <v>335</v>
      </c>
      <c r="S86" t="s">
        <v>334</v>
      </c>
      <c r="T86" t="s">
        <v>335</v>
      </c>
      <c r="U86" t="s">
        <v>335</v>
      </c>
      <c r="V86" t="s">
        <v>335</v>
      </c>
      <c r="W86" t="s">
        <v>335</v>
      </c>
      <c r="X86" t="s">
        <v>335</v>
      </c>
      <c r="Y86" t="s">
        <v>334</v>
      </c>
      <c r="Z86" t="s">
        <v>335</v>
      </c>
      <c r="AA86" t="s">
        <v>335</v>
      </c>
      <c r="AB86" t="s">
        <v>335</v>
      </c>
      <c r="AC86" t="s">
        <v>335</v>
      </c>
      <c r="AD86" t="s">
        <v>335</v>
      </c>
      <c r="AE86" t="s">
        <v>335</v>
      </c>
      <c r="AF86" t="s">
        <v>334</v>
      </c>
      <c r="AG86" t="s">
        <v>335</v>
      </c>
      <c r="AH86" t="s">
        <v>336</v>
      </c>
      <c r="AI86" t="s">
        <v>335</v>
      </c>
      <c r="AJ86" t="s">
        <v>335</v>
      </c>
      <c r="AK86" t="s">
        <v>335</v>
      </c>
      <c r="AL86" t="s">
        <v>335</v>
      </c>
      <c r="AM86" t="s">
        <v>335</v>
      </c>
      <c r="AN86" t="s">
        <v>335</v>
      </c>
      <c r="AO86" t="s">
        <v>334</v>
      </c>
      <c r="AP86" t="s">
        <v>335</v>
      </c>
      <c r="AQ86" t="s">
        <v>335</v>
      </c>
      <c r="AR86" t="s">
        <v>335</v>
      </c>
      <c r="AS86" t="s">
        <v>334</v>
      </c>
      <c r="AT86" t="s">
        <v>335</v>
      </c>
      <c r="AU86" t="s">
        <v>335</v>
      </c>
      <c r="AV86" t="s">
        <v>335</v>
      </c>
      <c r="AW86">
        <v>15</v>
      </c>
      <c r="BC86" t="s">
        <v>335</v>
      </c>
      <c r="BD86" t="s">
        <v>335</v>
      </c>
      <c r="BE86" t="s">
        <v>335</v>
      </c>
      <c r="BF86" t="s">
        <v>335</v>
      </c>
      <c r="BG86" t="s">
        <v>334</v>
      </c>
      <c r="BH86" t="s">
        <v>335</v>
      </c>
      <c r="BI86" t="s">
        <v>335</v>
      </c>
      <c r="BJ86" t="s">
        <v>335</v>
      </c>
      <c r="BK86" t="s">
        <v>335</v>
      </c>
      <c r="BL86" t="s">
        <v>335</v>
      </c>
      <c r="BM86" t="s">
        <v>335</v>
      </c>
      <c r="BN86" t="s">
        <v>335</v>
      </c>
      <c r="BO86" t="s">
        <v>335</v>
      </c>
      <c r="BP86" t="s">
        <v>335</v>
      </c>
      <c r="BQ86" t="s">
        <v>335</v>
      </c>
      <c r="BR86" t="s">
        <v>335</v>
      </c>
      <c r="BS86" t="s">
        <v>335</v>
      </c>
      <c r="BT86" t="s">
        <v>334</v>
      </c>
      <c r="BU86" t="s">
        <v>335</v>
      </c>
      <c r="BV86" t="s">
        <v>334</v>
      </c>
      <c r="BW86" t="s">
        <v>335</v>
      </c>
      <c r="BX86" t="s">
        <v>334</v>
      </c>
      <c r="BY86" t="s">
        <v>335</v>
      </c>
      <c r="BZ86" t="s">
        <v>334</v>
      </c>
      <c r="CA86" t="s">
        <v>335</v>
      </c>
      <c r="CB86" t="s">
        <v>334</v>
      </c>
      <c r="CC86" t="s">
        <v>335</v>
      </c>
      <c r="CD86" t="s">
        <v>335</v>
      </c>
      <c r="CE86" t="s">
        <v>335</v>
      </c>
      <c r="CF86" t="s">
        <v>335</v>
      </c>
      <c r="CG86" t="s">
        <v>335</v>
      </c>
      <c r="CH86" t="s">
        <v>335</v>
      </c>
      <c r="CI86" t="s">
        <v>335</v>
      </c>
      <c r="CJ86" t="s">
        <v>335</v>
      </c>
      <c r="CK86" t="s">
        <v>335</v>
      </c>
      <c r="CL86" t="s">
        <v>335</v>
      </c>
      <c r="CM86" t="s">
        <v>335</v>
      </c>
      <c r="CN86" t="s">
        <v>335</v>
      </c>
      <c r="CO86" t="s">
        <v>335</v>
      </c>
      <c r="CP86" t="s">
        <v>335</v>
      </c>
      <c r="CQ86" t="s">
        <v>335</v>
      </c>
      <c r="CR86" t="s">
        <v>335</v>
      </c>
      <c r="CS86" t="s">
        <v>335</v>
      </c>
      <c r="CT86" t="s">
        <v>337</v>
      </c>
      <c r="CU86" t="s">
        <v>336</v>
      </c>
      <c r="CW86" t="s">
        <v>337</v>
      </c>
      <c r="CX86" t="s">
        <v>336</v>
      </c>
      <c r="CZ86" t="s">
        <v>330</v>
      </c>
      <c r="DA86" t="s">
        <v>383</v>
      </c>
      <c r="DB86">
        <v>125</v>
      </c>
      <c r="DC86" t="s">
        <v>337</v>
      </c>
      <c r="DD86" t="s">
        <v>336</v>
      </c>
      <c r="DF86" t="s">
        <v>330</v>
      </c>
      <c r="DG86" t="s">
        <v>384</v>
      </c>
      <c r="DH86">
        <v>100</v>
      </c>
      <c r="DI86" t="s">
        <v>330</v>
      </c>
      <c r="DJ86" t="s">
        <v>378</v>
      </c>
      <c r="DK86">
        <v>10</v>
      </c>
      <c r="DL86" t="s">
        <v>335</v>
      </c>
      <c r="DM86" t="s">
        <v>334</v>
      </c>
      <c r="DN86" t="s">
        <v>334</v>
      </c>
      <c r="DO86" t="s">
        <v>335</v>
      </c>
      <c r="DP86" t="s">
        <v>334</v>
      </c>
      <c r="DQ86" t="s">
        <v>335</v>
      </c>
      <c r="DR86" t="s">
        <v>335</v>
      </c>
      <c r="DS86" t="s">
        <v>334</v>
      </c>
      <c r="DT86" t="s">
        <v>334</v>
      </c>
      <c r="DU86" t="s">
        <v>335</v>
      </c>
      <c r="DV86" t="s">
        <v>334</v>
      </c>
      <c r="DW86" t="s">
        <v>335</v>
      </c>
      <c r="DX86" t="s">
        <v>334</v>
      </c>
      <c r="DY86" t="s">
        <v>335</v>
      </c>
      <c r="DZ86" t="s">
        <v>334</v>
      </c>
      <c r="EA86" t="s">
        <v>335</v>
      </c>
      <c r="EB86" t="s">
        <v>334</v>
      </c>
      <c r="EC86" t="s">
        <v>335</v>
      </c>
      <c r="ED86" t="s">
        <v>334</v>
      </c>
      <c r="EE86" t="s">
        <v>335</v>
      </c>
      <c r="EF86" t="s">
        <v>335</v>
      </c>
      <c r="EG86" t="s">
        <v>334</v>
      </c>
      <c r="EH86" t="s">
        <v>334</v>
      </c>
      <c r="EI86" t="s">
        <v>335</v>
      </c>
      <c r="EJ86" t="s">
        <v>334</v>
      </c>
      <c r="EK86" t="s">
        <v>335</v>
      </c>
      <c r="EL86" t="s">
        <v>334</v>
      </c>
      <c r="EM86" t="s">
        <v>335</v>
      </c>
      <c r="EN86" t="s">
        <v>334</v>
      </c>
      <c r="EO86" t="s">
        <v>335</v>
      </c>
      <c r="EP86" t="s">
        <v>334</v>
      </c>
      <c r="EQ86" t="s">
        <v>335</v>
      </c>
      <c r="ER86" t="s">
        <v>334</v>
      </c>
      <c r="ES86" t="s">
        <v>335</v>
      </c>
      <c r="ET86" t="s">
        <v>334</v>
      </c>
      <c r="EU86" t="s">
        <v>335</v>
      </c>
      <c r="EV86" t="s">
        <v>334</v>
      </c>
      <c r="EW86" t="s">
        <v>335</v>
      </c>
      <c r="EX86" t="s">
        <v>334</v>
      </c>
      <c r="EY86" t="s">
        <v>335</v>
      </c>
      <c r="EZ86" t="s">
        <v>334</v>
      </c>
      <c r="FA86" t="s">
        <v>335</v>
      </c>
      <c r="FB86" t="s">
        <v>379</v>
      </c>
      <c r="FC86">
        <v>125</v>
      </c>
      <c r="FE86" t="s">
        <v>336</v>
      </c>
      <c r="FF86" t="s">
        <v>336</v>
      </c>
      <c r="FG86" t="s">
        <v>342</v>
      </c>
      <c r="FH86" s="15">
        <v>45294</v>
      </c>
      <c r="FI86" t="s">
        <v>334</v>
      </c>
      <c r="FJ86" t="s">
        <v>334</v>
      </c>
      <c r="FK86" t="s">
        <v>335</v>
      </c>
      <c r="FL86" t="s">
        <v>365</v>
      </c>
      <c r="FM86" t="s">
        <v>344</v>
      </c>
      <c r="FN86">
        <v>122</v>
      </c>
      <c r="FO86">
        <v>115</v>
      </c>
      <c r="FP86">
        <v>70</v>
      </c>
      <c r="FQ86">
        <v>1437</v>
      </c>
      <c r="FS86">
        <v>86</v>
      </c>
      <c r="FT86">
        <v>2654320987654321</v>
      </c>
      <c r="FU86">
        <v>105</v>
      </c>
      <c r="FV86">
        <v>151</v>
      </c>
      <c r="FX86">
        <v>80</v>
      </c>
      <c r="FY86">
        <v>143</v>
      </c>
      <c r="FZ86">
        <v>29</v>
      </c>
      <c r="GA86">
        <v>95</v>
      </c>
      <c r="GB86">
        <v>139</v>
      </c>
      <c r="GC86">
        <v>53</v>
      </c>
      <c r="GD86">
        <v>76</v>
      </c>
      <c r="GE86">
        <v>94</v>
      </c>
      <c r="GF86">
        <v>499</v>
      </c>
      <c r="GG86">
        <v>26</v>
      </c>
      <c r="GJ86">
        <v>30</v>
      </c>
      <c r="GK86">
        <v>34</v>
      </c>
      <c r="GL86">
        <v>141</v>
      </c>
      <c r="GM86">
        <v>43</v>
      </c>
      <c r="GN86" t="s">
        <v>335</v>
      </c>
      <c r="GO86" t="s">
        <v>335</v>
      </c>
      <c r="GP86" t="s">
        <v>335</v>
      </c>
      <c r="GQ86" t="s">
        <v>335</v>
      </c>
      <c r="GR86" t="s">
        <v>335</v>
      </c>
      <c r="GS86" t="s">
        <v>335</v>
      </c>
      <c r="GT86" t="s">
        <v>335</v>
      </c>
      <c r="GU86" t="s">
        <v>335</v>
      </c>
      <c r="GV86" t="s">
        <v>335</v>
      </c>
      <c r="GW86" t="s">
        <v>335</v>
      </c>
      <c r="GX86" t="s">
        <v>335</v>
      </c>
      <c r="GY86" t="s">
        <v>335</v>
      </c>
      <c r="GZ86" t="s">
        <v>335</v>
      </c>
      <c r="HA86" t="s">
        <v>334</v>
      </c>
      <c r="HB86" t="s">
        <v>335</v>
      </c>
      <c r="HC86" t="s">
        <v>335</v>
      </c>
      <c r="HD86" t="s">
        <v>335</v>
      </c>
      <c r="HE86" t="s">
        <v>335</v>
      </c>
      <c r="HF86" t="s">
        <v>335</v>
      </c>
      <c r="HG86" t="s">
        <v>335</v>
      </c>
      <c r="HH86" t="s">
        <v>335</v>
      </c>
      <c r="HI86" t="s">
        <v>335</v>
      </c>
      <c r="HJ86" t="s">
        <v>335</v>
      </c>
      <c r="HK86" t="s">
        <v>336</v>
      </c>
      <c r="HL86" t="s">
        <v>334</v>
      </c>
      <c r="HM86" t="s">
        <v>335</v>
      </c>
      <c r="HN86" t="s">
        <v>334</v>
      </c>
      <c r="HO86" t="s">
        <v>335</v>
      </c>
      <c r="HP86" t="s">
        <v>335</v>
      </c>
      <c r="HQ86" t="s">
        <v>335</v>
      </c>
      <c r="HR86" t="s">
        <v>335</v>
      </c>
      <c r="HS86" t="s">
        <v>335</v>
      </c>
      <c r="HT86" t="s">
        <v>335</v>
      </c>
      <c r="HU86" t="s">
        <v>334</v>
      </c>
      <c r="HV86" t="s">
        <v>335</v>
      </c>
      <c r="HW86" t="s">
        <v>334</v>
      </c>
      <c r="HX86" t="s">
        <v>335</v>
      </c>
      <c r="HY86" t="s">
        <v>337</v>
      </c>
      <c r="HZ86" t="s">
        <v>337</v>
      </c>
      <c r="IA86">
        <v>21</v>
      </c>
      <c r="IB86">
        <v>96</v>
      </c>
      <c r="IC86">
        <v>14</v>
      </c>
      <c r="ID86" t="s">
        <v>359</v>
      </c>
      <c r="IE86">
        <v>50</v>
      </c>
      <c r="IF86" t="s">
        <v>346</v>
      </c>
      <c r="IQ86" t="s">
        <v>336</v>
      </c>
      <c r="IR86" t="s">
        <v>336</v>
      </c>
      <c r="IS86" t="s">
        <v>336</v>
      </c>
      <c r="IT86" t="s">
        <v>336</v>
      </c>
      <c r="IU86" t="s">
        <v>336</v>
      </c>
      <c r="IV86" t="s">
        <v>336</v>
      </c>
      <c r="IW86" t="s">
        <v>336</v>
      </c>
      <c r="IX86" t="s">
        <v>336</v>
      </c>
      <c r="IY86" t="s">
        <v>336</v>
      </c>
      <c r="JB86" t="s">
        <v>336</v>
      </c>
      <c r="JC86" t="s">
        <v>336</v>
      </c>
      <c r="JD86" t="s">
        <v>336</v>
      </c>
      <c r="JE86" t="s">
        <v>336</v>
      </c>
      <c r="JF86" t="s">
        <v>336</v>
      </c>
      <c r="JG86" t="s">
        <v>336</v>
      </c>
      <c r="JH86" t="s">
        <v>336</v>
      </c>
      <c r="JI86" t="s">
        <v>336</v>
      </c>
      <c r="JJ86" t="s">
        <v>336</v>
      </c>
      <c r="JK86" t="s">
        <v>336</v>
      </c>
      <c r="JL86" t="s">
        <v>336</v>
      </c>
      <c r="JM86" t="s">
        <v>336</v>
      </c>
      <c r="JO86">
        <v>350</v>
      </c>
      <c r="JP86">
        <v>58</v>
      </c>
      <c r="JQ86">
        <v>82</v>
      </c>
      <c r="JR86">
        <v>1</v>
      </c>
      <c r="JS86">
        <v>92</v>
      </c>
      <c r="JT86" t="s">
        <v>336</v>
      </c>
      <c r="JX86" t="s">
        <v>336</v>
      </c>
      <c r="JY86" t="s">
        <v>336</v>
      </c>
      <c r="JZ86" t="s">
        <v>336</v>
      </c>
      <c r="KA86" t="s">
        <v>336</v>
      </c>
      <c r="KB86" t="s">
        <v>336</v>
      </c>
      <c r="KC86" t="s">
        <v>336</v>
      </c>
      <c r="KD86" t="s">
        <v>336</v>
      </c>
      <c r="KE86" t="s">
        <v>336</v>
      </c>
      <c r="KF86" t="s">
        <v>336</v>
      </c>
      <c r="KG86" t="s">
        <v>336</v>
      </c>
      <c r="KH86" t="s">
        <v>336</v>
      </c>
      <c r="KI86" t="s">
        <v>336</v>
      </c>
      <c r="KJ86" t="s">
        <v>336</v>
      </c>
      <c r="KK86" t="s">
        <v>336</v>
      </c>
      <c r="KR86">
        <v>11</v>
      </c>
      <c r="KS86" t="s">
        <v>337</v>
      </c>
      <c r="KT86" t="s">
        <v>337</v>
      </c>
      <c r="KU86" t="s">
        <v>337</v>
      </c>
      <c r="KV86" t="s">
        <v>337</v>
      </c>
      <c r="KW86" t="s">
        <v>337</v>
      </c>
      <c r="KX86" t="s">
        <v>337</v>
      </c>
      <c r="KY86" t="s">
        <v>335</v>
      </c>
      <c r="KZ86" t="s">
        <v>334</v>
      </c>
      <c r="LA86" t="s">
        <v>334</v>
      </c>
      <c r="LB86" t="s">
        <v>335</v>
      </c>
      <c r="LC86" t="s">
        <v>334</v>
      </c>
      <c r="LD86" t="s">
        <v>335</v>
      </c>
      <c r="LE86" t="s">
        <v>334</v>
      </c>
      <c r="LF86" t="s">
        <v>335</v>
      </c>
      <c r="LG86" t="s">
        <v>335</v>
      </c>
      <c r="LH86" t="s">
        <v>334</v>
      </c>
      <c r="LI86" t="s">
        <v>335</v>
      </c>
      <c r="LJ86" t="s">
        <v>334</v>
      </c>
      <c r="LK86" t="s">
        <v>345</v>
      </c>
      <c r="LL86" t="s">
        <v>336</v>
      </c>
      <c r="LN86" t="s">
        <v>342</v>
      </c>
    </row>
    <row r="87" spans="1:326" x14ac:dyDescent="0.3">
      <c r="A87">
        <v>86</v>
      </c>
      <c r="B87" t="s">
        <v>326</v>
      </c>
      <c r="C87" t="s">
        <v>327</v>
      </c>
      <c r="D87" s="1">
        <v>31433</v>
      </c>
      <c r="E87" t="s">
        <v>328</v>
      </c>
      <c r="I87" s="1"/>
      <c r="J87" s="1"/>
      <c r="L87" t="s">
        <v>336</v>
      </c>
      <c r="M87" t="s">
        <v>336</v>
      </c>
      <c r="N87" t="s">
        <v>336</v>
      </c>
      <c r="O87" t="s">
        <v>336</v>
      </c>
      <c r="P87" t="s">
        <v>336</v>
      </c>
      <c r="Q87" t="s">
        <v>335</v>
      </c>
      <c r="R87" t="s">
        <v>335</v>
      </c>
      <c r="S87" t="s">
        <v>335</v>
      </c>
      <c r="T87" t="s">
        <v>335</v>
      </c>
      <c r="U87" t="s">
        <v>335</v>
      </c>
      <c r="V87" t="s">
        <v>335</v>
      </c>
      <c r="W87" t="s">
        <v>335</v>
      </c>
      <c r="X87" t="s">
        <v>335</v>
      </c>
      <c r="Y87" t="s">
        <v>335</v>
      </c>
      <c r="Z87" t="s">
        <v>335</v>
      </c>
      <c r="AA87" t="s">
        <v>335</v>
      </c>
      <c r="AB87" t="s">
        <v>335</v>
      </c>
      <c r="AC87" t="s">
        <v>335</v>
      </c>
      <c r="AD87" t="s">
        <v>335</v>
      </c>
      <c r="AE87" t="s">
        <v>335</v>
      </c>
      <c r="AF87" t="s">
        <v>335</v>
      </c>
      <c r="AG87" t="s">
        <v>335</v>
      </c>
      <c r="AH87" t="s">
        <v>336</v>
      </c>
      <c r="AI87" t="s">
        <v>335</v>
      </c>
      <c r="AJ87" t="s">
        <v>335</v>
      </c>
      <c r="AK87" t="s">
        <v>335</v>
      </c>
      <c r="AL87" t="s">
        <v>335</v>
      </c>
      <c r="AM87" t="s">
        <v>335</v>
      </c>
      <c r="AN87" t="s">
        <v>335</v>
      </c>
      <c r="AO87" t="s">
        <v>335</v>
      </c>
      <c r="AP87" t="s">
        <v>335</v>
      </c>
      <c r="AQ87" t="s">
        <v>335</v>
      </c>
      <c r="AR87" t="s">
        <v>335</v>
      </c>
      <c r="AS87" t="s">
        <v>335</v>
      </c>
      <c r="AT87" t="s">
        <v>335</v>
      </c>
      <c r="AU87" t="s">
        <v>335</v>
      </c>
      <c r="AV87" t="s">
        <v>335</v>
      </c>
      <c r="BC87" t="s">
        <v>335</v>
      </c>
      <c r="BD87" t="s">
        <v>335</v>
      </c>
      <c r="BE87" t="s">
        <v>335</v>
      </c>
      <c r="BF87" t="s">
        <v>335</v>
      </c>
      <c r="BG87" t="s">
        <v>335</v>
      </c>
      <c r="BH87" t="s">
        <v>335</v>
      </c>
      <c r="BI87" t="s">
        <v>335</v>
      </c>
      <c r="BJ87" t="s">
        <v>335</v>
      </c>
      <c r="BK87" t="s">
        <v>335</v>
      </c>
      <c r="BL87" t="s">
        <v>335</v>
      </c>
      <c r="BM87" t="s">
        <v>335</v>
      </c>
      <c r="BN87" t="s">
        <v>335</v>
      </c>
      <c r="BO87" t="s">
        <v>335</v>
      </c>
      <c r="BP87" t="s">
        <v>335</v>
      </c>
      <c r="BQ87" t="s">
        <v>335</v>
      </c>
      <c r="BR87" t="s">
        <v>335</v>
      </c>
      <c r="BS87" t="s">
        <v>335</v>
      </c>
      <c r="BT87" t="s">
        <v>335</v>
      </c>
      <c r="BU87" t="s">
        <v>335</v>
      </c>
      <c r="BV87" t="s">
        <v>335</v>
      </c>
      <c r="BW87" t="s">
        <v>335</v>
      </c>
      <c r="BX87" t="s">
        <v>335</v>
      </c>
      <c r="BY87" t="s">
        <v>335</v>
      </c>
      <c r="BZ87" t="s">
        <v>335</v>
      </c>
      <c r="CA87" t="s">
        <v>335</v>
      </c>
      <c r="CB87" t="s">
        <v>335</v>
      </c>
      <c r="CC87" t="s">
        <v>335</v>
      </c>
      <c r="CD87" t="s">
        <v>335</v>
      </c>
      <c r="CE87" t="s">
        <v>335</v>
      </c>
      <c r="CF87" t="s">
        <v>335</v>
      </c>
      <c r="CG87" t="s">
        <v>335</v>
      </c>
      <c r="CH87" t="s">
        <v>335</v>
      </c>
      <c r="CI87" t="s">
        <v>335</v>
      </c>
      <c r="CJ87" t="s">
        <v>335</v>
      </c>
      <c r="CK87" t="s">
        <v>335</v>
      </c>
      <c r="CL87" t="s">
        <v>335</v>
      </c>
      <c r="CM87" t="s">
        <v>335</v>
      </c>
      <c r="CN87" t="s">
        <v>335</v>
      </c>
      <c r="CO87" t="s">
        <v>335</v>
      </c>
      <c r="CP87" t="s">
        <v>335</v>
      </c>
      <c r="CQ87" t="s">
        <v>335</v>
      </c>
      <c r="CR87" t="s">
        <v>335</v>
      </c>
      <c r="CS87" t="s">
        <v>335</v>
      </c>
      <c r="CT87" t="s">
        <v>336</v>
      </c>
      <c r="CU87" t="s">
        <v>336</v>
      </c>
      <c r="CW87" t="s">
        <v>336</v>
      </c>
      <c r="CX87" t="s">
        <v>336</v>
      </c>
      <c r="CZ87" t="s">
        <v>336</v>
      </c>
      <c r="DA87" t="s">
        <v>336</v>
      </c>
      <c r="DC87" t="s">
        <v>336</v>
      </c>
      <c r="DD87" t="s">
        <v>336</v>
      </c>
      <c r="DF87" t="s">
        <v>336</v>
      </c>
      <c r="DG87" t="s">
        <v>336</v>
      </c>
      <c r="DI87" t="s">
        <v>336</v>
      </c>
      <c r="DJ87" t="s">
        <v>336</v>
      </c>
      <c r="DL87" t="s">
        <v>335</v>
      </c>
      <c r="DM87" t="s">
        <v>335</v>
      </c>
      <c r="DN87" t="s">
        <v>335</v>
      </c>
      <c r="DO87" t="s">
        <v>335</v>
      </c>
      <c r="DP87" t="s">
        <v>335</v>
      </c>
      <c r="DQ87" t="s">
        <v>335</v>
      </c>
      <c r="DR87" t="s">
        <v>335</v>
      </c>
      <c r="DS87" t="s">
        <v>335</v>
      </c>
      <c r="DT87" t="s">
        <v>335</v>
      </c>
      <c r="DU87" t="s">
        <v>335</v>
      </c>
      <c r="DV87" t="s">
        <v>335</v>
      </c>
      <c r="DW87" t="s">
        <v>335</v>
      </c>
      <c r="DX87" t="s">
        <v>335</v>
      </c>
      <c r="DY87" t="s">
        <v>335</v>
      </c>
      <c r="DZ87" t="s">
        <v>335</v>
      </c>
      <c r="EA87" t="s">
        <v>335</v>
      </c>
      <c r="EB87" t="s">
        <v>335</v>
      </c>
      <c r="EC87" t="s">
        <v>335</v>
      </c>
      <c r="ED87" t="s">
        <v>335</v>
      </c>
      <c r="EE87" t="s">
        <v>335</v>
      </c>
      <c r="EF87" t="s">
        <v>335</v>
      </c>
      <c r="EG87" t="s">
        <v>335</v>
      </c>
      <c r="EH87" t="s">
        <v>335</v>
      </c>
      <c r="EI87" t="s">
        <v>335</v>
      </c>
      <c r="EJ87" t="s">
        <v>335</v>
      </c>
      <c r="EK87" t="s">
        <v>335</v>
      </c>
      <c r="EL87" t="s">
        <v>335</v>
      </c>
      <c r="EM87" t="s">
        <v>335</v>
      </c>
      <c r="EN87" t="s">
        <v>335</v>
      </c>
      <c r="EO87" t="s">
        <v>335</v>
      </c>
      <c r="EP87" t="s">
        <v>335</v>
      </c>
      <c r="EQ87" t="s">
        <v>335</v>
      </c>
      <c r="ER87" t="s">
        <v>335</v>
      </c>
      <c r="ES87" t="s">
        <v>335</v>
      </c>
      <c r="ET87" t="s">
        <v>335</v>
      </c>
      <c r="EU87" t="s">
        <v>335</v>
      </c>
      <c r="EV87" t="s">
        <v>335</v>
      </c>
      <c r="EW87" t="s">
        <v>335</v>
      </c>
      <c r="EX87" t="s">
        <v>335</v>
      </c>
      <c r="EY87" t="s">
        <v>335</v>
      </c>
      <c r="EZ87" t="s">
        <v>335</v>
      </c>
      <c r="FA87" t="s">
        <v>335</v>
      </c>
      <c r="FB87" t="s">
        <v>336</v>
      </c>
      <c r="FE87" t="s">
        <v>336</v>
      </c>
      <c r="FF87" t="s">
        <v>336</v>
      </c>
      <c r="FG87" t="s">
        <v>364</v>
      </c>
      <c r="FH87" s="15">
        <v>45321</v>
      </c>
      <c r="FI87" t="s">
        <v>334</v>
      </c>
      <c r="FJ87" t="s">
        <v>335</v>
      </c>
      <c r="FK87" t="s">
        <v>335</v>
      </c>
      <c r="FL87" t="s">
        <v>420</v>
      </c>
      <c r="FM87" t="s">
        <v>344</v>
      </c>
      <c r="FN87">
        <v>106</v>
      </c>
      <c r="FO87">
        <v>95</v>
      </c>
      <c r="FP87">
        <v>65</v>
      </c>
      <c r="FR87">
        <v>3637</v>
      </c>
      <c r="FS87">
        <v>93</v>
      </c>
      <c r="FV87">
        <v>148</v>
      </c>
      <c r="FW87">
        <v>36</v>
      </c>
      <c r="FX87">
        <v>80</v>
      </c>
      <c r="FY87">
        <v>92</v>
      </c>
      <c r="FZ87">
        <v>23</v>
      </c>
      <c r="GA87">
        <v>46</v>
      </c>
      <c r="GB87">
        <v>116</v>
      </c>
      <c r="GC87">
        <v>77</v>
      </c>
      <c r="GD87">
        <v>7046</v>
      </c>
      <c r="GE87">
        <v>70</v>
      </c>
      <c r="GF87">
        <v>261</v>
      </c>
      <c r="GG87">
        <v>23</v>
      </c>
      <c r="GH87">
        <v>68</v>
      </c>
      <c r="GJ87">
        <v>25</v>
      </c>
      <c r="GK87">
        <v>15</v>
      </c>
      <c r="GL87">
        <v>141</v>
      </c>
      <c r="GM87">
        <v>41</v>
      </c>
      <c r="GN87" t="s">
        <v>335</v>
      </c>
      <c r="GO87" t="s">
        <v>335</v>
      </c>
      <c r="GP87" t="s">
        <v>335</v>
      </c>
      <c r="GQ87" t="s">
        <v>335</v>
      </c>
      <c r="GR87" t="s">
        <v>335</v>
      </c>
      <c r="GS87" t="s">
        <v>335</v>
      </c>
      <c r="GT87" t="s">
        <v>335</v>
      </c>
      <c r="GU87" t="s">
        <v>335</v>
      </c>
      <c r="GV87" t="s">
        <v>335</v>
      </c>
      <c r="GW87" t="s">
        <v>335</v>
      </c>
      <c r="GX87" t="s">
        <v>335</v>
      </c>
      <c r="GY87" t="s">
        <v>335</v>
      </c>
      <c r="GZ87" t="s">
        <v>335</v>
      </c>
      <c r="HA87" t="s">
        <v>335</v>
      </c>
      <c r="HB87" t="s">
        <v>335</v>
      </c>
      <c r="HC87" t="s">
        <v>335</v>
      </c>
      <c r="HD87" t="s">
        <v>335</v>
      </c>
      <c r="HE87" t="s">
        <v>335</v>
      </c>
      <c r="HF87" t="s">
        <v>335</v>
      </c>
      <c r="HG87" t="s">
        <v>335</v>
      </c>
      <c r="HH87" t="s">
        <v>335</v>
      </c>
      <c r="HI87" t="s">
        <v>335</v>
      </c>
      <c r="HJ87" t="s">
        <v>334</v>
      </c>
      <c r="HK87" t="s">
        <v>470</v>
      </c>
      <c r="HL87" t="s">
        <v>335</v>
      </c>
      <c r="HM87" t="s">
        <v>334</v>
      </c>
      <c r="HN87" t="s">
        <v>335</v>
      </c>
      <c r="HO87" t="s">
        <v>335</v>
      </c>
      <c r="HP87" t="s">
        <v>335</v>
      </c>
      <c r="HQ87" t="s">
        <v>335</v>
      </c>
      <c r="HR87" t="s">
        <v>335</v>
      </c>
      <c r="HS87" t="s">
        <v>335</v>
      </c>
      <c r="HT87" t="s">
        <v>334</v>
      </c>
      <c r="HU87" t="s">
        <v>334</v>
      </c>
      <c r="HV87" t="s">
        <v>334</v>
      </c>
      <c r="HW87" t="s">
        <v>335</v>
      </c>
      <c r="HX87" t="s">
        <v>335</v>
      </c>
      <c r="HY87" t="s">
        <v>337</v>
      </c>
      <c r="HZ87" t="s">
        <v>337</v>
      </c>
      <c r="IA87">
        <v>17</v>
      </c>
      <c r="ID87" t="s">
        <v>359</v>
      </c>
      <c r="IF87" t="s">
        <v>346</v>
      </c>
      <c r="IG87">
        <v>2173</v>
      </c>
      <c r="IH87">
        <v>724</v>
      </c>
      <c r="II87">
        <v>114</v>
      </c>
      <c r="IJ87">
        <v>1584</v>
      </c>
      <c r="IK87">
        <v>2191</v>
      </c>
      <c r="IL87">
        <v>174</v>
      </c>
      <c r="IM87">
        <v>157</v>
      </c>
      <c r="IN87">
        <v>34</v>
      </c>
      <c r="IO87">
        <v>421</v>
      </c>
      <c r="IP87">
        <v>111</v>
      </c>
      <c r="IQ87" t="s">
        <v>330</v>
      </c>
      <c r="IR87" t="s">
        <v>330</v>
      </c>
      <c r="IS87" t="s">
        <v>337</v>
      </c>
      <c r="IT87" t="s">
        <v>330</v>
      </c>
      <c r="IU87" t="s">
        <v>330</v>
      </c>
      <c r="IV87" t="s">
        <v>337</v>
      </c>
      <c r="IW87" t="s">
        <v>337</v>
      </c>
      <c r="IX87" t="s">
        <v>337</v>
      </c>
      <c r="IY87" t="s">
        <v>337</v>
      </c>
      <c r="JB87" t="s">
        <v>336</v>
      </c>
      <c r="JC87" t="s">
        <v>336</v>
      </c>
      <c r="JD87" t="s">
        <v>336</v>
      </c>
      <c r="JE87" t="s">
        <v>336</v>
      </c>
      <c r="JF87" t="s">
        <v>336</v>
      </c>
      <c r="JG87" t="s">
        <v>336</v>
      </c>
      <c r="JH87" t="s">
        <v>336</v>
      </c>
      <c r="JI87" t="s">
        <v>336</v>
      </c>
      <c r="JJ87" t="s">
        <v>336</v>
      </c>
      <c r="JK87" t="s">
        <v>336</v>
      </c>
      <c r="JL87" t="s">
        <v>336</v>
      </c>
      <c r="JM87" t="s">
        <v>336</v>
      </c>
      <c r="JN87">
        <v>9</v>
      </c>
      <c r="JO87">
        <v>373</v>
      </c>
      <c r="JQ87">
        <v>112</v>
      </c>
      <c r="JR87">
        <v>0</v>
      </c>
      <c r="JS87">
        <v>99</v>
      </c>
      <c r="JT87" t="s">
        <v>337</v>
      </c>
      <c r="JX87" t="s">
        <v>336</v>
      </c>
      <c r="JY87" t="s">
        <v>336</v>
      </c>
      <c r="JZ87" t="s">
        <v>336</v>
      </c>
      <c r="KA87" t="s">
        <v>336</v>
      </c>
      <c r="KB87" t="s">
        <v>336</v>
      </c>
      <c r="KC87" t="s">
        <v>336</v>
      </c>
      <c r="KD87" t="s">
        <v>336</v>
      </c>
      <c r="KE87" t="s">
        <v>336</v>
      </c>
      <c r="KF87" t="s">
        <v>336</v>
      </c>
      <c r="KG87" t="s">
        <v>336</v>
      </c>
      <c r="KH87" t="s">
        <v>336</v>
      </c>
      <c r="KI87" t="s">
        <v>336</v>
      </c>
      <c r="KJ87" t="s">
        <v>336</v>
      </c>
      <c r="KK87" t="s">
        <v>336</v>
      </c>
      <c r="KP87">
        <v>90</v>
      </c>
      <c r="KQ87">
        <v>98</v>
      </c>
      <c r="KR87">
        <v>10</v>
      </c>
      <c r="KS87" t="s">
        <v>330</v>
      </c>
      <c r="KT87" t="s">
        <v>337</v>
      </c>
      <c r="KU87" t="s">
        <v>330</v>
      </c>
      <c r="KV87" t="s">
        <v>337</v>
      </c>
      <c r="KW87" t="s">
        <v>337</v>
      </c>
      <c r="KX87" t="s">
        <v>337</v>
      </c>
      <c r="KY87" t="s">
        <v>334</v>
      </c>
      <c r="KZ87" t="s">
        <v>335</v>
      </c>
      <c r="LA87" t="s">
        <v>334</v>
      </c>
      <c r="LB87" t="s">
        <v>335</v>
      </c>
      <c r="LC87" t="s">
        <v>335</v>
      </c>
      <c r="LD87" t="s">
        <v>334</v>
      </c>
      <c r="LE87" t="s">
        <v>335</v>
      </c>
      <c r="LF87" t="s">
        <v>334</v>
      </c>
      <c r="LG87" t="s">
        <v>334</v>
      </c>
      <c r="LH87" t="s">
        <v>335</v>
      </c>
      <c r="LI87" t="s">
        <v>334</v>
      </c>
      <c r="LJ87" t="s">
        <v>335</v>
      </c>
      <c r="LK87" t="s">
        <v>359</v>
      </c>
      <c r="LL87" t="s">
        <v>336</v>
      </c>
      <c r="LM87">
        <v>4</v>
      </c>
      <c r="LN87" t="s">
        <v>364</v>
      </c>
    </row>
    <row r="88" spans="1:326" x14ac:dyDescent="0.3">
      <c r="A88">
        <v>87</v>
      </c>
      <c r="B88" t="s">
        <v>326</v>
      </c>
      <c r="C88" t="s">
        <v>376</v>
      </c>
      <c r="D88" s="1">
        <v>25950</v>
      </c>
      <c r="E88" t="s">
        <v>328</v>
      </c>
      <c r="F88">
        <v>180</v>
      </c>
      <c r="G88">
        <v>111</v>
      </c>
      <c r="H88">
        <v>3425925925925926</v>
      </c>
      <c r="I88" s="1">
        <v>45295</v>
      </c>
      <c r="J88" s="1">
        <v>45303</v>
      </c>
      <c r="K88">
        <v>8</v>
      </c>
      <c r="L88" t="s">
        <v>329</v>
      </c>
      <c r="M88" t="s">
        <v>337</v>
      </c>
      <c r="N88" t="s">
        <v>361</v>
      </c>
      <c r="O88" t="s">
        <v>387</v>
      </c>
      <c r="P88" t="s">
        <v>363</v>
      </c>
      <c r="Q88" t="s">
        <v>334</v>
      </c>
      <c r="R88" t="s">
        <v>335</v>
      </c>
      <c r="S88" t="s">
        <v>335</v>
      </c>
      <c r="T88" t="s">
        <v>335</v>
      </c>
      <c r="U88" t="s">
        <v>335</v>
      </c>
      <c r="V88" t="s">
        <v>335</v>
      </c>
      <c r="W88" t="s">
        <v>335</v>
      </c>
      <c r="X88" t="s">
        <v>335</v>
      </c>
      <c r="Y88" t="s">
        <v>335</v>
      </c>
      <c r="Z88" t="s">
        <v>335</v>
      </c>
      <c r="AA88" t="s">
        <v>335</v>
      </c>
      <c r="AB88" t="s">
        <v>335</v>
      </c>
      <c r="AC88" t="s">
        <v>335</v>
      </c>
      <c r="AD88" t="s">
        <v>335</v>
      </c>
      <c r="AE88" t="s">
        <v>335</v>
      </c>
      <c r="AF88" t="s">
        <v>335</v>
      </c>
      <c r="AG88" t="s">
        <v>335</v>
      </c>
      <c r="AH88" t="s">
        <v>336</v>
      </c>
      <c r="AI88" t="s">
        <v>334</v>
      </c>
      <c r="AJ88" t="s">
        <v>335</v>
      </c>
      <c r="AK88" t="s">
        <v>335</v>
      </c>
      <c r="AL88" t="s">
        <v>335</v>
      </c>
      <c r="AM88" t="s">
        <v>335</v>
      </c>
      <c r="AN88" t="s">
        <v>335</v>
      </c>
      <c r="AO88" t="s">
        <v>335</v>
      </c>
      <c r="AP88" t="s">
        <v>335</v>
      </c>
      <c r="AQ88" t="s">
        <v>334</v>
      </c>
      <c r="AR88" t="s">
        <v>335</v>
      </c>
      <c r="AS88" t="s">
        <v>335</v>
      </c>
      <c r="AT88" t="s">
        <v>335</v>
      </c>
      <c r="AU88" t="s">
        <v>335</v>
      </c>
      <c r="AV88" t="s">
        <v>335</v>
      </c>
      <c r="AW88">
        <v>29</v>
      </c>
      <c r="BC88" t="s">
        <v>335</v>
      </c>
      <c r="BD88" t="s">
        <v>335</v>
      </c>
      <c r="BE88" t="s">
        <v>335</v>
      </c>
      <c r="BF88" t="s">
        <v>335</v>
      </c>
      <c r="BG88" t="s">
        <v>334</v>
      </c>
      <c r="BH88" t="s">
        <v>335</v>
      </c>
      <c r="BI88" t="s">
        <v>335</v>
      </c>
      <c r="BJ88" t="s">
        <v>335</v>
      </c>
      <c r="BK88" t="s">
        <v>335</v>
      </c>
      <c r="BL88" t="s">
        <v>335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334</v>
      </c>
      <c r="BT88" t="s">
        <v>334</v>
      </c>
      <c r="BU88" t="s">
        <v>335</v>
      </c>
      <c r="BV88" t="s">
        <v>334</v>
      </c>
      <c r="BW88" t="s">
        <v>335</v>
      </c>
      <c r="BX88" t="s">
        <v>334</v>
      </c>
      <c r="BY88" t="s">
        <v>335</v>
      </c>
      <c r="BZ88" t="s">
        <v>335</v>
      </c>
      <c r="CA88" t="s">
        <v>335</v>
      </c>
      <c r="CB88" t="s">
        <v>334</v>
      </c>
      <c r="CC88" t="s">
        <v>335</v>
      </c>
      <c r="CD88" t="s">
        <v>334</v>
      </c>
      <c r="CE88" t="s">
        <v>335</v>
      </c>
      <c r="CF88" t="s">
        <v>335</v>
      </c>
      <c r="CG88" t="s">
        <v>335</v>
      </c>
      <c r="CH88" t="s">
        <v>335</v>
      </c>
      <c r="CI88" t="s">
        <v>335</v>
      </c>
      <c r="CJ88" t="s">
        <v>335</v>
      </c>
      <c r="CK88" t="s">
        <v>335</v>
      </c>
      <c r="CL88" t="s">
        <v>335</v>
      </c>
      <c r="CM88" t="s">
        <v>335</v>
      </c>
      <c r="CN88" t="s">
        <v>335</v>
      </c>
      <c r="CO88" t="s">
        <v>335</v>
      </c>
      <c r="CP88" t="s">
        <v>335</v>
      </c>
      <c r="CQ88" t="s">
        <v>335</v>
      </c>
      <c r="CR88" t="s">
        <v>335</v>
      </c>
      <c r="CS88" t="s">
        <v>335</v>
      </c>
      <c r="CT88" t="s">
        <v>337</v>
      </c>
      <c r="CU88" t="s">
        <v>336</v>
      </c>
      <c r="CW88" t="s">
        <v>330</v>
      </c>
      <c r="CX88" t="s">
        <v>428</v>
      </c>
      <c r="CY88">
        <v>80</v>
      </c>
      <c r="CZ88" t="s">
        <v>330</v>
      </c>
      <c r="DA88" t="s">
        <v>471</v>
      </c>
      <c r="DB88">
        <v>125</v>
      </c>
      <c r="DC88" t="s">
        <v>337</v>
      </c>
      <c r="DD88" t="s">
        <v>336</v>
      </c>
      <c r="DF88" t="s">
        <v>330</v>
      </c>
      <c r="DG88" t="s">
        <v>384</v>
      </c>
      <c r="DH88">
        <v>50</v>
      </c>
      <c r="DI88" t="s">
        <v>330</v>
      </c>
      <c r="DJ88" t="s">
        <v>413</v>
      </c>
      <c r="DK88">
        <v>10</v>
      </c>
      <c r="DL88" t="s">
        <v>335</v>
      </c>
      <c r="DM88" t="s">
        <v>334</v>
      </c>
      <c r="DN88" t="s">
        <v>334</v>
      </c>
      <c r="DO88" t="s">
        <v>335</v>
      </c>
      <c r="DP88" t="s">
        <v>334</v>
      </c>
      <c r="DQ88" t="s">
        <v>335</v>
      </c>
      <c r="DR88" t="s">
        <v>334</v>
      </c>
      <c r="DS88" t="s">
        <v>335</v>
      </c>
      <c r="DT88" t="s">
        <v>334</v>
      </c>
      <c r="DU88" t="s">
        <v>335</v>
      </c>
      <c r="DV88" t="s">
        <v>334</v>
      </c>
      <c r="DW88" t="s">
        <v>335</v>
      </c>
      <c r="DX88" t="s">
        <v>335</v>
      </c>
      <c r="DY88" t="s">
        <v>334</v>
      </c>
      <c r="DZ88" t="s">
        <v>334</v>
      </c>
      <c r="EA88" t="s">
        <v>335</v>
      </c>
      <c r="EB88" t="s">
        <v>334</v>
      </c>
      <c r="EC88" t="s">
        <v>335</v>
      </c>
      <c r="ED88" t="s">
        <v>334</v>
      </c>
      <c r="EE88" t="s">
        <v>335</v>
      </c>
      <c r="EF88" t="s">
        <v>334</v>
      </c>
      <c r="EG88" t="s">
        <v>335</v>
      </c>
      <c r="EH88" t="s">
        <v>334</v>
      </c>
      <c r="EI88" t="s">
        <v>335</v>
      </c>
      <c r="EJ88" t="s">
        <v>334</v>
      </c>
      <c r="EK88" t="s">
        <v>335</v>
      </c>
      <c r="EL88" t="s">
        <v>334</v>
      </c>
      <c r="EM88" t="s">
        <v>335</v>
      </c>
      <c r="EN88" t="s">
        <v>334</v>
      </c>
      <c r="EO88" t="s">
        <v>335</v>
      </c>
      <c r="EP88" t="s">
        <v>334</v>
      </c>
      <c r="EQ88" t="s">
        <v>335</v>
      </c>
      <c r="ER88" t="s">
        <v>334</v>
      </c>
      <c r="ES88" t="s">
        <v>335</v>
      </c>
      <c r="ET88" t="s">
        <v>334</v>
      </c>
      <c r="EU88" t="s">
        <v>335</v>
      </c>
      <c r="EV88" t="s">
        <v>334</v>
      </c>
      <c r="EW88" t="s">
        <v>335</v>
      </c>
      <c r="EX88" t="s">
        <v>334</v>
      </c>
      <c r="EY88" t="s">
        <v>335</v>
      </c>
      <c r="EZ88" t="s">
        <v>334</v>
      </c>
      <c r="FA88" t="s">
        <v>335</v>
      </c>
      <c r="FB88" t="s">
        <v>379</v>
      </c>
      <c r="FC88">
        <v>50</v>
      </c>
      <c r="FE88" t="s">
        <v>336</v>
      </c>
      <c r="FF88" t="s">
        <v>336</v>
      </c>
      <c r="FG88" t="s">
        <v>342</v>
      </c>
      <c r="FH88" s="15">
        <v>45303</v>
      </c>
      <c r="FI88" t="s">
        <v>334</v>
      </c>
      <c r="FJ88" t="s">
        <v>334</v>
      </c>
      <c r="FK88" t="s">
        <v>335</v>
      </c>
      <c r="FL88" t="s">
        <v>343</v>
      </c>
      <c r="FM88" t="s">
        <v>344</v>
      </c>
      <c r="FN88">
        <v>106</v>
      </c>
      <c r="FO88">
        <v>105</v>
      </c>
      <c r="FP88">
        <v>70</v>
      </c>
      <c r="FQ88">
        <v>2640</v>
      </c>
      <c r="FS88">
        <v>111</v>
      </c>
      <c r="FT88">
        <v>3425925925925926</v>
      </c>
      <c r="FU88">
        <v>119</v>
      </c>
      <c r="FV88">
        <v>16</v>
      </c>
      <c r="FW88">
        <v>160</v>
      </c>
      <c r="FX88">
        <v>92</v>
      </c>
      <c r="FY88">
        <v>136</v>
      </c>
      <c r="FZ88">
        <v>42</v>
      </c>
      <c r="GA88">
        <v>76</v>
      </c>
      <c r="GB88">
        <v>111</v>
      </c>
      <c r="GC88">
        <v>18</v>
      </c>
      <c r="GD88">
        <v>88</v>
      </c>
      <c r="GE88">
        <v>101</v>
      </c>
      <c r="GG88">
        <v>28</v>
      </c>
      <c r="GJ88">
        <v>25</v>
      </c>
      <c r="GK88">
        <v>28</v>
      </c>
      <c r="GL88">
        <v>141</v>
      </c>
      <c r="GM88">
        <v>48</v>
      </c>
      <c r="GN88" t="s">
        <v>335</v>
      </c>
      <c r="GO88" t="s">
        <v>335</v>
      </c>
      <c r="GP88" t="s">
        <v>335</v>
      </c>
      <c r="GQ88" t="s">
        <v>335</v>
      </c>
      <c r="GR88" t="s">
        <v>335</v>
      </c>
      <c r="GS88" t="s">
        <v>335</v>
      </c>
      <c r="GT88" t="s">
        <v>335</v>
      </c>
      <c r="GU88" t="s">
        <v>335</v>
      </c>
      <c r="GV88" t="s">
        <v>335</v>
      </c>
      <c r="GW88" t="s">
        <v>335</v>
      </c>
      <c r="GX88" t="s">
        <v>335</v>
      </c>
      <c r="GY88" t="s">
        <v>335</v>
      </c>
      <c r="GZ88" t="s">
        <v>335</v>
      </c>
      <c r="HA88" t="s">
        <v>335</v>
      </c>
      <c r="HB88" t="s">
        <v>335</v>
      </c>
      <c r="HC88" t="s">
        <v>335</v>
      </c>
      <c r="HD88" t="s">
        <v>335</v>
      </c>
      <c r="HE88" t="s">
        <v>335</v>
      </c>
      <c r="HF88" t="s">
        <v>335</v>
      </c>
      <c r="HG88" t="s">
        <v>335</v>
      </c>
      <c r="HH88" t="s">
        <v>335</v>
      </c>
      <c r="HI88" t="s">
        <v>335</v>
      </c>
      <c r="HJ88" t="s">
        <v>335</v>
      </c>
      <c r="HK88" t="s">
        <v>336</v>
      </c>
      <c r="HL88" t="s">
        <v>335</v>
      </c>
      <c r="HM88" t="s">
        <v>335</v>
      </c>
      <c r="HN88" t="s">
        <v>335</v>
      </c>
      <c r="HO88" t="s">
        <v>335</v>
      </c>
      <c r="HP88" t="s">
        <v>335</v>
      </c>
      <c r="HQ88" t="s">
        <v>335</v>
      </c>
      <c r="HR88" t="s">
        <v>335</v>
      </c>
      <c r="HS88" t="s">
        <v>335</v>
      </c>
      <c r="HT88" t="s">
        <v>334</v>
      </c>
      <c r="HU88" t="s">
        <v>335</v>
      </c>
      <c r="HV88" t="s">
        <v>335</v>
      </c>
      <c r="HW88" t="s">
        <v>335</v>
      </c>
      <c r="HX88" t="s">
        <v>335</v>
      </c>
      <c r="HY88" t="s">
        <v>337</v>
      </c>
      <c r="HZ88" t="s">
        <v>337</v>
      </c>
      <c r="IA88">
        <v>24</v>
      </c>
      <c r="IB88">
        <v>55</v>
      </c>
      <c r="IC88">
        <v>9</v>
      </c>
      <c r="ID88" t="s">
        <v>345</v>
      </c>
      <c r="IE88">
        <v>25</v>
      </c>
      <c r="IF88" t="s">
        <v>346</v>
      </c>
      <c r="IQ88" t="s">
        <v>336</v>
      </c>
      <c r="IR88" t="s">
        <v>336</v>
      </c>
      <c r="IS88" t="s">
        <v>336</v>
      </c>
      <c r="IT88" t="s">
        <v>336</v>
      </c>
      <c r="IU88" t="s">
        <v>336</v>
      </c>
      <c r="IV88" t="s">
        <v>336</v>
      </c>
      <c r="IW88" t="s">
        <v>336</v>
      </c>
      <c r="IX88" t="s">
        <v>336</v>
      </c>
      <c r="IY88" t="s">
        <v>336</v>
      </c>
      <c r="JB88" t="s">
        <v>336</v>
      </c>
      <c r="JC88" t="s">
        <v>336</v>
      </c>
      <c r="JD88" t="s">
        <v>336</v>
      </c>
      <c r="JE88" t="s">
        <v>336</v>
      </c>
      <c r="JF88" t="s">
        <v>336</v>
      </c>
      <c r="JG88" t="s">
        <v>336</v>
      </c>
      <c r="JH88" t="s">
        <v>336</v>
      </c>
      <c r="JI88" t="s">
        <v>336</v>
      </c>
      <c r="JJ88" t="s">
        <v>336</v>
      </c>
      <c r="JK88" t="s">
        <v>336</v>
      </c>
      <c r="JL88" t="s">
        <v>336</v>
      </c>
      <c r="JM88" t="s">
        <v>336</v>
      </c>
      <c r="JO88">
        <v>395</v>
      </c>
      <c r="JP88">
        <v>66</v>
      </c>
      <c r="JQ88">
        <v>92</v>
      </c>
      <c r="JR88">
        <v>1</v>
      </c>
      <c r="JS88">
        <v>91</v>
      </c>
      <c r="JT88" t="s">
        <v>337</v>
      </c>
      <c r="JX88" t="s">
        <v>336</v>
      </c>
      <c r="JY88" t="s">
        <v>336</v>
      </c>
      <c r="JZ88" t="s">
        <v>336</v>
      </c>
      <c r="KA88" t="s">
        <v>336</v>
      </c>
      <c r="KB88" t="s">
        <v>336</v>
      </c>
      <c r="KC88" t="s">
        <v>336</v>
      </c>
      <c r="KD88" t="s">
        <v>336</v>
      </c>
      <c r="KE88" t="s">
        <v>336</v>
      </c>
      <c r="KF88" t="s">
        <v>336</v>
      </c>
      <c r="KG88" t="s">
        <v>336</v>
      </c>
      <c r="KH88" t="s">
        <v>336</v>
      </c>
      <c r="KI88" t="s">
        <v>336</v>
      </c>
      <c r="KJ88" t="s">
        <v>336</v>
      </c>
      <c r="KK88" t="s">
        <v>336</v>
      </c>
      <c r="KP88">
        <v>100</v>
      </c>
      <c r="KQ88">
        <v>0</v>
      </c>
      <c r="KR88">
        <v>5</v>
      </c>
      <c r="KS88" t="s">
        <v>337</v>
      </c>
      <c r="KT88" t="s">
        <v>337</v>
      </c>
      <c r="KU88" t="s">
        <v>337</v>
      </c>
      <c r="KV88" t="s">
        <v>337</v>
      </c>
      <c r="KW88" t="s">
        <v>337</v>
      </c>
      <c r="KX88" t="s">
        <v>337</v>
      </c>
      <c r="KY88" t="s">
        <v>335</v>
      </c>
      <c r="KZ88" t="s">
        <v>334</v>
      </c>
      <c r="LA88" t="s">
        <v>334</v>
      </c>
      <c r="LB88" t="s">
        <v>335</v>
      </c>
      <c r="LC88" t="s">
        <v>334</v>
      </c>
      <c r="LD88" t="s">
        <v>335</v>
      </c>
      <c r="LE88" t="s">
        <v>335</v>
      </c>
      <c r="LF88" t="s">
        <v>334</v>
      </c>
      <c r="LG88" t="s">
        <v>335</v>
      </c>
      <c r="LH88" t="s">
        <v>334</v>
      </c>
      <c r="LI88" t="s">
        <v>334</v>
      </c>
      <c r="LJ88" t="s">
        <v>335</v>
      </c>
      <c r="LK88" t="s">
        <v>345</v>
      </c>
      <c r="LL88" t="s">
        <v>336</v>
      </c>
      <c r="LN88" t="s">
        <v>342</v>
      </c>
    </row>
    <row r="89" spans="1:326" x14ac:dyDescent="0.3">
      <c r="A89">
        <v>88</v>
      </c>
      <c r="B89" t="s">
        <v>326</v>
      </c>
      <c r="C89" t="s">
        <v>327</v>
      </c>
      <c r="D89" s="1">
        <v>20456</v>
      </c>
      <c r="E89" t="s">
        <v>328</v>
      </c>
      <c r="I89" s="1"/>
      <c r="J89" s="1"/>
      <c r="L89" t="s">
        <v>336</v>
      </c>
      <c r="M89" t="s">
        <v>336</v>
      </c>
      <c r="N89" t="s">
        <v>336</v>
      </c>
      <c r="O89" t="s">
        <v>336</v>
      </c>
      <c r="P89" t="s">
        <v>336</v>
      </c>
      <c r="Q89" t="s">
        <v>335</v>
      </c>
      <c r="R89" t="s">
        <v>335</v>
      </c>
      <c r="S89" t="s">
        <v>335</v>
      </c>
      <c r="T89" t="s">
        <v>335</v>
      </c>
      <c r="U89" t="s">
        <v>335</v>
      </c>
      <c r="V89" t="s">
        <v>335</v>
      </c>
      <c r="W89" t="s">
        <v>335</v>
      </c>
      <c r="X89" t="s">
        <v>335</v>
      </c>
      <c r="Y89" t="s">
        <v>335</v>
      </c>
      <c r="Z89" t="s">
        <v>335</v>
      </c>
      <c r="AA89" t="s">
        <v>335</v>
      </c>
      <c r="AB89" t="s">
        <v>335</v>
      </c>
      <c r="AC89" t="s">
        <v>335</v>
      </c>
      <c r="AD89" t="s">
        <v>335</v>
      </c>
      <c r="AE89" t="s">
        <v>335</v>
      </c>
      <c r="AF89" t="s">
        <v>335</v>
      </c>
      <c r="AG89" t="s">
        <v>335</v>
      </c>
      <c r="AH89" t="s">
        <v>336</v>
      </c>
      <c r="AI89" t="s">
        <v>335</v>
      </c>
      <c r="AJ89" t="s">
        <v>335</v>
      </c>
      <c r="AK89" t="s">
        <v>335</v>
      </c>
      <c r="AL89" t="s">
        <v>335</v>
      </c>
      <c r="AM89" t="s">
        <v>335</v>
      </c>
      <c r="AN89" t="s">
        <v>335</v>
      </c>
      <c r="AO89" t="s">
        <v>335</v>
      </c>
      <c r="AP89" t="s">
        <v>335</v>
      </c>
      <c r="AQ89" t="s">
        <v>335</v>
      </c>
      <c r="AR89" t="s">
        <v>335</v>
      </c>
      <c r="AS89" t="s">
        <v>335</v>
      </c>
      <c r="AT89" t="s">
        <v>335</v>
      </c>
      <c r="AU89" t="s">
        <v>335</v>
      </c>
      <c r="AV89" t="s">
        <v>335</v>
      </c>
      <c r="BC89" t="s">
        <v>335</v>
      </c>
      <c r="BD89" t="s">
        <v>335</v>
      </c>
      <c r="BE89" t="s">
        <v>335</v>
      </c>
      <c r="BF89" t="s">
        <v>335</v>
      </c>
      <c r="BG89" t="s">
        <v>335</v>
      </c>
      <c r="BH89" t="s">
        <v>335</v>
      </c>
      <c r="BI89" t="s">
        <v>335</v>
      </c>
      <c r="BJ89" t="s">
        <v>335</v>
      </c>
      <c r="BK89" t="s">
        <v>335</v>
      </c>
      <c r="BL89" t="s">
        <v>335</v>
      </c>
      <c r="BM89" t="s">
        <v>335</v>
      </c>
      <c r="BN89" t="s">
        <v>335</v>
      </c>
      <c r="BO89" t="s">
        <v>335</v>
      </c>
      <c r="BP89" t="s">
        <v>335</v>
      </c>
      <c r="BQ89" t="s">
        <v>335</v>
      </c>
      <c r="BR89" t="s">
        <v>335</v>
      </c>
      <c r="BS89" t="s">
        <v>335</v>
      </c>
      <c r="BT89" t="s">
        <v>335</v>
      </c>
      <c r="BU89" t="s">
        <v>335</v>
      </c>
      <c r="BV89" t="s">
        <v>335</v>
      </c>
      <c r="BW89" t="s">
        <v>335</v>
      </c>
      <c r="BX89" t="s">
        <v>335</v>
      </c>
      <c r="BY89" t="s">
        <v>335</v>
      </c>
      <c r="BZ89" t="s">
        <v>335</v>
      </c>
      <c r="CA89" t="s">
        <v>335</v>
      </c>
      <c r="CB89" t="s">
        <v>335</v>
      </c>
      <c r="CC89" t="s">
        <v>335</v>
      </c>
      <c r="CD89" t="s">
        <v>335</v>
      </c>
      <c r="CE89" t="s">
        <v>335</v>
      </c>
      <c r="CF89" t="s">
        <v>335</v>
      </c>
      <c r="CG89" t="s">
        <v>335</v>
      </c>
      <c r="CH89" t="s">
        <v>335</v>
      </c>
      <c r="CI89" t="s">
        <v>335</v>
      </c>
      <c r="CJ89" t="s">
        <v>335</v>
      </c>
      <c r="CK89" t="s">
        <v>335</v>
      </c>
      <c r="CL89" t="s">
        <v>335</v>
      </c>
      <c r="CM89" t="s">
        <v>335</v>
      </c>
      <c r="CN89" t="s">
        <v>335</v>
      </c>
      <c r="CO89" t="s">
        <v>335</v>
      </c>
      <c r="CP89" t="s">
        <v>335</v>
      </c>
      <c r="CQ89" t="s">
        <v>335</v>
      </c>
      <c r="CR89" t="s">
        <v>335</v>
      </c>
      <c r="CS89" t="s">
        <v>335</v>
      </c>
      <c r="CT89" t="s">
        <v>336</v>
      </c>
      <c r="CU89" t="s">
        <v>336</v>
      </c>
      <c r="CW89" t="s">
        <v>336</v>
      </c>
      <c r="CX89" t="s">
        <v>336</v>
      </c>
      <c r="CZ89" t="s">
        <v>336</v>
      </c>
      <c r="DA89" t="s">
        <v>336</v>
      </c>
      <c r="DC89" t="s">
        <v>336</v>
      </c>
      <c r="DD89" t="s">
        <v>336</v>
      </c>
      <c r="DF89" t="s">
        <v>336</v>
      </c>
      <c r="DG89" t="s">
        <v>336</v>
      </c>
      <c r="DI89" t="s">
        <v>336</v>
      </c>
      <c r="DJ89" t="s">
        <v>336</v>
      </c>
      <c r="DL89" t="s">
        <v>335</v>
      </c>
      <c r="DM89" t="s">
        <v>335</v>
      </c>
      <c r="DN89" t="s">
        <v>335</v>
      </c>
      <c r="DO89" t="s">
        <v>335</v>
      </c>
      <c r="DP89" t="s">
        <v>335</v>
      </c>
      <c r="DQ89" t="s">
        <v>335</v>
      </c>
      <c r="DR89" t="s">
        <v>335</v>
      </c>
      <c r="DS89" t="s">
        <v>335</v>
      </c>
      <c r="DT89" t="s">
        <v>335</v>
      </c>
      <c r="DU89" t="s">
        <v>335</v>
      </c>
      <c r="DV89" t="s">
        <v>335</v>
      </c>
      <c r="DW89" t="s">
        <v>335</v>
      </c>
      <c r="DX89" t="s">
        <v>335</v>
      </c>
      <c r="DY89" t="s">
        <v>335</v>
      </c>
      <c r="DZ89" t="s">
        <v>335</v>
      </c>
      <c r="EA89" t="s">
        <v>335</v>
      </c>
      <c r="EB89" t="s">
        <v>335</v>
      </c>
      <c r="EC89" t="s">
        <v>335</v>
      </c>
      <c r="ED89" t="s">
        <v>335</v>
      </c>
      <c r="EE89" t="s">
        <v>335</v>
      </c>
      <c r="EF89" t="s">
        <v>335</v>
      </c>
      <c r="EG89" t="s">
        <v>335</v>
      </c>
      <c r="EH89" t="s">
        <v>335</v>
      </c>
      <c r="EI89" t="s">
        <v>335</v>
      </c>
      <c r="EJ89" t="s">
        <v>335</v>
      </c>
      <c r="EK89" t="s">
        <v>335</v>
      </c>
      <c r="EL89" t="s">
        <v>335</v>
      </c>
      <c r="EM89" t="s">
        <v>335</v>
      </c>
      <c r="EN89" t="s">
        <v>335</v>
      </c>
      <c r="EO89" t="s">
        <v>335</v>
      </c>
      <c r="EP89" t="s">
        <v>335</v>
      </c>
      <c r="EQ89" t="s">
        <v>335</v>
      </c>
      <c r="ER89" t="s">
        <v>335</v>
      </c>
      <c r="ES89" t="s">
        <v>335</v>
      </c>
      <c r="ET89" t="s">
        <v>335</v>
      </c>
      <c r="EU89" t="s">
        <v>335</v>
      </c>
      <c r="EV89" t="s">
        <v>335</v>
      </c>
      <c r="EW89" t="s">
        <v>335</v>
      </c>
      <c r="EX89" t="s">
        <v>335</v>
      </c>
      <c r="EY89" t="s">
        <v>335</v>
      </c>
      <c r="EZ89" t="s">
        <v>335</v>
      </c>
      <c r="FA89" t="s">
        <v>335</v>
      </c>
      <c r="FB89" t="s">
        <v>336</v>
      </c>
      <c r="FE89" t="s">
        <v>336</v>
      </c>
      <c r="FF89" t="s">
        <v>336</v>
      </c>
      <c r="FG89" t="s">
        <v>364</v>
      </c>
      <c r="FH89" s="15">
        <v>45320</v>
      </c>
      <c r="FI89" t="s">
        <v>334</v>
      </c>
      <c r="FJ89" t="s">
        <v>335</v>
      </c>
      <c r="FK89" t="s">
        <v>335</v>
      </c>
      <c r="FL89" t="s">
        <v>336</v>
      </c>
      <c r="FM89" t="s">
        <v>336</v>
      </c>
      <c r="GN89" t="s">
        <v>335</v>
      </c>
      <c r="GO89" t="s">
        <v>335</v>
      </c>
      <c r="GP89" t="s">
        <v>335</v>
      </c>
      <c r="GQ89" t="s">
        <v>335</v>
      </c>
      <c r="GR89" t="s">
        <v>335</v>
      </c>
      <c r="GS89" t="s">
        <v>335</v>
      </c>
      <c r="GT89" t="s">
        <v>335</v>
      </c>
      <c r="GU89" t="s">
        <v>335</v>
      </c>
      <c r="GV89" t="s">
        <v>335</v>
      </c>
      <c r="GW89" t="s">
        <v>335</v>
      </c>
      <c r="GX89" t="s">
        <v>335</v>
      </c>
      <c r="GY89" t="s">
        <v>335</v>
      </c>
      <c r="GZ89" t="s">
        <v>335</v>
      </c>
      <c r="HA89" t="s">
        <v>335</v>
      </c>
      <c r="HB89" t="s">
        <v>335</v>
      </c>
      <c r="HC89" t="s">
        <v>335</v>
      </c>
      <c r="HD89" t="s">
        <v>335</v>
      </c>
      <c r="HE89" t="s">
        <v>335</v>
      </c>
      <c r="HF89" t="s">
        <v>335</v>
      </c>
      <c r="HG89" t="s">
        <v>335</v>
      </c>
      <c r="HH89" t="s">
        <v>335</v>
      </c>
      <c r="HI89" t="s">
        <v>335</v>
      </c>
      <c r="HJ89" t="s">
        <v>335</v>
      </c>
      <c r="HK89" t="s">
        <v>336</v>
      </c>
      <c r="HL89" t="s">
        <v>335</v>
      </c>
      <c r="HM89" t="s">
        <v>335</v>
      </c>
      <c r="HN89" t="s">
        <v>335</v>
      </c>
      <c r="HO89" t="s">
        <v>335</v>
      </c>
      <c r="HP89" t="s">
        <v>335</v>
      </c>
      <c r="HQ89" t="s">
        <v>335</v>
      </c>
      <c r="HR89" t="s">
        <v>335</v>
      </c>
      <c r="HS89" t="s">
        <v>335</v>
      </c>
      <c r="HT89" t="s">
        <v>335</v>
      </c>
      <c r="HU89" t="s">
        <v>335</v>
      </c>
      <c r="HV89" t="s">
        <v>335</v>
      </c>
      <c r="HW89" t="s">
        <v>335</v>
      </c>
      <c r="HX89" t="s">
        <v>335</v>
      </c>
      <c r="HY89" t="s">
        <v>336</v>
      </c>
      <c r="HZ89" t="s">
        <v>336</v>
      </c>
      <c r="ID89" t="s">
        <v>336</v>
      </c>
      <c r="IF89" t="s">
        <v>336</v>
      </c>
      <c r="IG89">
        <v>661</v>
      </c>
      <c r="IH89">
        <v>378</v>
      </c>
      <c r="II89">
        <v>11</v>
      </c>
      <c r="IJ89">
        <v>526</v>
      </c>
      <c r="IK89">
        <v>635</v>
      </c>
      <c r="IL89">
        <v>37</v>
      </c>
      <c r="IM89">
        <v>100</v>
      </c>
      <c r="IN89">
        <v>57</v>
      </c>
      <c r="IO89">
        <v>545</v>
      </c>
      <c r="IP89">
        <v>101</v>
      </c>
      <c r="IQ89" t="s">
        <v>330</v>
      </c>
      <c r="IR89" t="s">
        <v>330</v>
      </c>
      <c r="IS89" t="s">
        <v>337</v>
      </c>
      <c r="IT89" t="s">
        <v>330</v>
      </c>
      <c r="IU89" t="s">
        <v>330</v>
      </c>
      <c r="IV89" t="s">
        <v>337</v>
      </c>
      <c r="IW89" t="s">
        <v>337</v>
      </c>
      <c r="IX89" t="s">
        <v>337</v>
      </c>
      <c r="IY89" t="s">
        <v>337</v>
      </c>
      <c r="JB89" t="s">
        <v>336</v>
      </c>
      <c r="JC89" t="s">
        <v>336</v>
      </c>
      <c r="JD89" t="s">
        <v>336</v>
      </c>
      <c r="JE89" t="s">
        <v>336</v>
      </c>
      <c r="JF89" t="s">
        <v>336</v>
      </c>
      <c r="JG89" t="s">
        <v>336</v>
      </c>
      <c r="JH89" t="s">
        <v>336</v>
      </c>
      <c r="JI89" t="s">
        <v>336</v>
      </c>
      <c r="JJ89" t="s">
        <v>336</v>
      </c>
      <c r="JK89" t="s">
        <v>336</v>
      </c>
      <c r="JL89" t="s">
        <v>336</v>
      </c>
      <c r="JM89" t="s">
        <v>336</v>
      </c>
      <c r="JT89" t="s">
        <v>336</v>
      </c>
      <c r="JX89" t="s">
        <v>336</v>
      </c>
      <c r="JY89" t="s">
        <v>336</v>
      </c>
      <c r="JZ89" t="s">
        <v>336</v>
      </c>
      <c r="KA89" t="s">
        <v>336</v>
      </c>
      <c r="KB89" t="s">
        <v>336</v>
      </c>
      <c r="KC89" t="s">
        <v>336</v>
      </c>
      <c r="KD89" t="s">
        <v>336</v>
      </c>
      <c r="KE89" t="s">
        <v>336</v>
      </c>
      <c r="KF89" t="s">
        <v>336</v>
      </c>
      <c r="KG89" t="s">
        <v>336</v>
      </c>
      <c r="KH89" t="s">
        <v>336</v>
      </c>
      <c r="KI89" t="s">
        <v>336</v>
      </c>
      <c r="KJ89" t="s">
        <v>336</v>
      </c>
      <c r="KK89" t="s">
        <v>336</v>
      </c>
      <c r="KS89" t="s">
        <v>336</v>
      </c>
      <c r="KT89" t="s">
        <v>336</v>
      </c>
      <c r="KU89" t="s">
        <v>336</v>
      </c>
      <c r="KV89" t="s">
        <v>336</v>
      </c>
      <c r="KW89" t="s">
        <v>336</v>
      </c>
      <c r="KX89" t="s">
        <v>336</v>
      </c>
      <c r="KY89" t="s">
        <v>335</v>
      </c>
      <c r="KZ89" t="s">
        <v>335</v>
      </c>
      <c r="LA89" t="s">
        <v>335</v>
      </c>
      <c r="LB89" t="s">
        <v>335</v>
      </c>
      <c r="LC89" t="s">
        <v>335</v>
      </c>
      <c r="LD89" t="s">
        <v>335</v>
      </c>
      <c r="LE89" t="s">
        <v>335</v>
      </c>
      <c r="LF89" t="s">
        <v>335</v>
      </c>
      <c r="LG89" t="s">
        <v>335</v>
      </c>
      <c r="LH89" t="s">
        <v>335</v>
      </c>
      <c r="LI89" t="s">
        <v>335</v>
      </c>
      <c r="LJ89" t="s">
        <v>335</v>
      </c>
      <c r="LK89" t="s">
        <v>336</v>
      </c>
      <c r="LL89" t="s">
        <v>336</v>
      </c>
      <c r="LN89" t="s">
        <v>364</v>
      </c>
    </row>
    <row r="90" spans="1:326" x14ac:dyDescent="0.3">
      <c r="A90">
        <v>89</v>
      </c>
      <c r="B90" t="s">
        <v>326</v>
      </c>
      <c r="C90" t="s">
        <v>327</v>
      </c>
      <c r="D90" s="1">
        <v>16693</v>
      </c>
      <c r="E90" t="s">
        <v>328</v>
      </c>
      <c r="F90">
        <v>162</v>
      </c>
      <c r="G90">
        <v>78</v>
      </c>
      <c r="H90">
        <v>2.9721079103795148E+16</v>
      </c>
      <c r="I90" s="1">
        <v>45298</v>
      </c>
      <c r="J90" s="1">
        <v>45313</v>
      </c>
      <c r="K90">
        <v>15</v>
      </c>
      <c r="L90" t="s">
        <v>329</v>
      </c>
      <c r="M90" t="s">
        <v>330</v>
      </c>
      <c r="N90" t="s">
        <v>336</v>
      </c>
      <c r="O90" t="s">
        <v>336</v>
      </c>
      <c r="P90" t="s">
        <v>336</v>
      </c>
      <c r="Q90" t="s">
        <v>335</v>
      </c>
      <c r="R90" t="s">
        <v>335</v>
      </c>
      <c r="S90" t="s">
        <v>335</v>
      </c>
      <c r="T90" t="s">
        <v>335</v>
      </c>
      <c r="U90" t="s">
        <v>335</v>
      </c>
      <c r="V90" t="s">
        <v>335</v>
      </c>
      <c r="W90" t="s">
        <v>335</v>
      </c>
      <c r="X90" t="s">
        <v>335</v>
      </c>
      <c r="Y90" t="s">
        <v>335</v>
      </c>
      <c r="Z90" t="s">
        <v>335</v>
      </c>
      <c r="AA90" t="s">
        <v>335</v>
      </c>
      <c r="AB90" t="s">
        <v>335</v>
      </c>
      <c r="AC90" t="s">
        <v>335</v>
      </c>
      <c r="AD90" t="s">
        <v>335</v>
      </c>
      <c r="AE90" t="s">
        <v>335</v>
      </c>
      <c r="AF90" t="s">
        <v>335</v>
      </c>
      <c r="AG90" t="s">
        <v>335</v>
      </c>
      <c r="AH90" t="s">
        <v>336</v>
      </c>
      <c r="AI90" t="s">
        <v>335</v>
      </c>
      <c r="AJ90" t="s">
        <v>335</v>
      </c>
      <c r="AK90" t="s">
        <v>335</v>
      </c>
      <c r="AL90" t="s">
        <v>335</v>
      </c>
      <c r="AM90" t="s">
        <v>335</v>
      </c>
      <c r="AN90" t="s">
        <v>335</v>
      </c>
      <c r="AO90" t="s">
        <v>335</v>
      </c>
      <c r="AP90" t="s">
        <v>335</v>
      </c>
      <c r="AQ90" t="s">
        <v>335</v>
      </c>
      <c r="AR90" t="s">
        <v>335</v>
      </c>
      <c r="AS90" t="s">
        <v>335</v>
      </c>
      <c r="AT90" t="s">
        <v>335</v>
      </c>
      <c r="AU90" t="s">
        <v>335</v>
      </c>
      <c r="AV90" t="s">
        <v>335</v>
      </c>
      <c r="BB90">
        <v>9803</v>
      </c>
      <c r="BC90" t="s">
        <v>335</v>
      </c>
      <c r="BD90" t="s">
        <v>335</v>
      </c>
      <c r="BE90" t="s">
        <v>335</v>
      </c>
      <c r="BF90" t="s">
        <v>335</v>
      </c>
      <c r="BG90" t="s">
        <v>335</v>
      </c>
      <c r="BH90" t="s">
        <v>335</v>
      </c>
      <c r="BI90" t="s">
        <v>335</v>
      </c>
      <c r="BJ90" t="s">
        <v>335</v>
      </c>
      <c r="BK90" t="s">
        <v>335</v>
      </c>
      <c r="BL90" t="s">
        <v>335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335</v>
      </c>
      <c r="BV90" t="s">
        <v>335</v>
      </c>
      <c r="BW90" t="s">
        <v>335</v>
      </c>
      <c r="BX90" t="s">
        <v>335</v>
      </c>
      <c r="BY90" t="s">
        <v>335</v>
      </c>
      <c r="BZ90" t="s">
        <v>335</v>
      </c>
      <c r="CA90" t="s">
        <v>335</v>
      </c>
      <c r="CB90" t="s">
        <v>335</v>
      </c>
      <c r="CC90" t="s">
        <v>335</v>
      </c>
      <c r="CD90" t="s">
        <v>335</v>
      </c>
      <c r="CE90" t="s">
        <v>335</v>
      </c>
      <c r="CF90" t="s">
        <v>335</v>
      </c>
      <c r="CG90" t="s">
        <v>335</v>
      </c>
      <c r="CH90" t="s">
        <v>335</v>
      </c>
      <c r="CI90" t="s">
        <v>335</v>
      </c>
      <c r="CJ90" t="s">
        <v>335</v>
      </c>
      <c r="CK90" t="s">
        <v>335</v>
      </c>
      <c r="CL90" t="s">
        <v>335</v>
      </c>
      <c r="CM90" t="s">
        <v>335</v>
      </c>
      <c r="CN90" t="s">
        <v>335</v>
      </c>
      <c r="CO90" t="s">
        <v>335</v>
      </c>
      <c r="CP90" t="s">
        <v>335</v>
      </c>
      <c r="CQ90" t="s">
        <v>335</v>
      </c>
      <c r="CR90" t="s">
        <v>335</v>
      </c>
      <c r="CS90" t="s">
        <v>335</v>
      </c>
      <c r="CT90" t="s">
        <v>336</v>
      </c>
      <c r="CU90" t="s">
        <v>336</v>
      </c>
      <c r="CW90" t="s">
        <v>336</v>
      </c>
      <c r="CX90" t="s">
        <v>336</v>
      </c>
      <c r="CZ90" t="s">
        <v>336</v>
      </c>
      <c r="DA90" t="s">
        <v>336</v>
      </c>
      <c r="DC90" t="s">
        <v>336</v>
      </c>
      <c r="DD90" t="s">
        <v>336</v>
      </c>
      <c r="DF90" t="s">
        <v>336</v>
      </c>
      <c r="DG90" t="s">
        <v>336</v>
      </c>
      <c r="DI90" t="s">
        <v>336</v>
      </c>
      <c r="DJ90" t="s">
        <v>336</v>
      </c>
      <c r="DL90" t="s">
        <v>335</v>
      </c>
      <c r="DM90" t="s">
        <v>335</v>
      </c>
      <c r="DN90" t="s">
        <v>335</v>
      </c>
      <c r="DO90" t="s">
        <v>335</v>
      </c>
      <c r="DP90" t="s">
        <v>335</v>
      </c>
      <c r="DQ90" t="s">
        <v>335</v>
      </c>
      <c r="DR90" t="s">
        <v>335</v>
      </c>
      <c r="DS90" t="s">
        <v>335</v>
      </c>
      <c r="DT90" t="s">
        <v>335</v>
      </c>
      <c r="DU90" t="s">
        <v>335</v>
      </c>
      <c r="DV90" t="s">
        <v>335</v>
      </c>
      <c r="DW90" t="s">
        <v>335</v>
      </c>
      <c r="DX90" t="s">
        <v>335</v>
      </c>
      <c r="DY90" t="s">
        <v>335</v>
      </c>
      <c r="DZ90" t="s">
        <v>335</v>
      </c>
      <c r="EA90" t="s">
        <v>335</v>
      </c>
      <c r="EB90" t="s">
        <v>335</v>
      </c>
      <c r="EC90" t="s">
        <v>335</v>
      </c>
      <c r="ED90" t="s">
        <v>335</v>
      </c>
      <c r="EE90" t="s">
        <v>335</v>
      </c>
      <c r="EF90" t="s">
        <v>335</v>
      </c>
      <c r="EG90" t="s">
        <v>335</v>
      </c>
      <c r="EH90" t="s">
        <v>335</v>
      </c>
      <c r="EI90" t="s">
        <v>335</v>
      </c>
      <c r="EJ90" t="s">
        <v>335</v>
      </c>
      <c r="EK90" t="s">
        <v>335</v>
      </c>
      <c r="EL90" t="s">
        <v>335</v>
      </c>
      <c r="EM90" t="s">
        <v>335</v>
      </c>
      <c r="EN90" t="s">
        <v>335</v>
      </c>
      <c r="EO90" t="s">
        <v>335</v>
      </c>
      <c r="EP90" t="s">
        <v>335</v>
      </c>
      <c r="EQ90" t="s">
        <v>335</v>
      </c>
      <c r="ER90" t="s">
        <v>335</v>
      </c>
      <c r="ES90" t="s">
        <v>335</v>
      </c>
      <c r="ET90" t="s">
        <v>335</v>
      </c>
      <c r="EU90" t="s">
        <v>335</v>
      </c>
      <c r="EV90" t="s">
        <v>335</v>
      </c>
      <c r="EW90" t="s">
        <v>335</v>
      </c>
      <c r="EX90" t="s">
        <v>335</v>
      </c>
      <c r="EY90" t="s">
        <v>335</v>
      </c>
      <c r="EZ90" t="s">
        <v>335</v>
      </c>
      <c r="FA90" t="s">
        <v>335</v>
      </c>
      <c r="FB90" t="s">
        <v>336</v>
      </c>
      <c r="FE90" t="s">
        <v>336</v>
      </c>
      <c r="FF90" t="s">
        <v>336</v>
      </c>
      <c r="FG90" t="s">
        <v>364</v>
      </c>
      <c r="FH90" s="15">
        <v>45313</v>
      </c>
      <c r="FI90" t="s">
        <v>334</v>
      </c>
      <c r="FJ90" t="s">
        <v>335</v>
      </c>
      <c r="FK90" t="s">
        <v>335</v>
      </c>
      <c r="FL90" t="s">
        <v>336</v>
      </c>
      <c r="FM90" t="s">
        <v>397</v>
      </c>
      <c r="FN90">
        <v>196</v>
      </c>
      <c r="FO90">
        <v>100</v>
      </c>
      <c r="FP90">
        <v>75</v>
      </c>
      <c r="FR90">
        <v>7827</v>
      </c>
      <c r="FS90">
        <v>71</v>
      </c>
      <c r="FT90">
        <v>2.7053802773967376E+16</v>
      </c>
      <c r="FV90">
        <v>131</v>
      </c>
      <c r="FW90">
        <v>40</v>
      </c>
      <c r="FX90">
        <v>79</v>
      </c>
      <c r="FY90">
        <v>106</v>
      </c>
      <c r="FZ90">
        <v>38</v>
      </c>
      <c r="GA90">
        <v>55</v>
      </c>
      <c r="GB90">
        <v>64</v>
      </c>
      <c r="GC90">
        <v>57</v>
      </c>
      <c r="GD90">
        <v>291</v>
      </c>
      <c r="GE90">
        <v>49</v>
      </c>
      <c r="GF90">
        <v>1106</v>
      </c>
      <c r="GG90">
        <v>10</v>
      </c>
      <c r="GH90">
        <v>71</v>
      </c>
      <c r="GJ90">
        <v>17</v>
      </c>
      <c r="GK90">
        <v>13</v>
      </c>
      <c r="GL90">
        <v>142</v>
      </c>
      <c r="GM90">
        <v>42</v>
      </c>
      <c r="GN90" t="s">
        <v>335</v>
      </c>
      <c r="GO90" t="s">
        <v>335</v>
      </c>
      <c r="GP90" t="s">
        <v>335</v>
      </c>
      <c r="GQ90" t="s">
        <v>335</v>
      </c>
      <c r="GR90" t="s">
        <v>335</v>
      </c>
      <c r="GS90" t="s">
        <v>335</v>
      </c>
      <c r="GT90" t="s">
        <v>335</v>
      </c>
      <c r="GU90" t="s">
        <v>335</v>
      </c>
      <c r="GV90" t="s">
        <v>335</v>
      </c>
      <c r="GW90" t="s">
        <v>335</v>
      </c>
      <c r="GX90" t="s">
        <v>334</v>
      </c>
      <c r="GY90" t="s">
        <v>335</v>
      </c>
      <c r="GZ90" t="s">
        <v>334</v>
      </c>
      <c r="HA90" t="s">
        <v>335</v>
      </c>
      <c r="HB90" t="s">
        <v>335</v>
      </c>
      <c r="HC90" t="s">
        <v>335</v>
      </c>
      <c r="HD90" t="s">
        <v>335</v>
      </c>
      <c r="HE90" t="s">
        <v>335</v>
      </c>
      <c r="HF90" t="s">
        <v>335</v>
      </c>
      <c r="HG90" t="s">
        <v>334</v>
      </c>
      <c r="HH90" t="s">
        <v>335</v>
      </c>
      <c r="HI90" t="s">
        <v>335</v>
      </c>
      <c r="HJ90" t="s">
        <v>334</v>
      </c>
      <c r="HK90" t="s">
        <v>468</v>
      </c>
      <c r="HL90" t="s">
        <v>335</v>
      </c>
      <c r="HM90" t="s">
        <v>334</v>
      </c>
      <c r="HN90" t="s">
        <v>334</v>
      </c>
      <c r="HO90" t="s">
        <v>334</v>
      </c>
      <c r="HP90" t="s">
        <v>334</v>
      </c>
      <c r="HQ90" t="s">
        <v>335</v>
      </c>
      <c r="HR90" t="s">
        <v>335</v>
      </c>
      <c r="HS90" t="s">
        <v>335</v>
      </c>
      <c r="HT90" t="s">
        <v>335</v>
      </c>
      <c r="HU90" t="s">
        <v>334</v>
      </c>
      <c r="HV90" t="s">
        <v>334</v>
      </c>
      <c r="HW90" t="s">
        <v>335</v>
      </c>
      <c r="HX90" t="s">
        <v>335</v>
      </c>
      <c r="HY90" t="s">
        <v>337</v>
      </c>
      <c r="HZ90" t="s">
        <v>337</v>
      </c>
      <c r="IA90">
        <v>29</v>
      </c>
      <c r="ID90" t="s">
        <v>448</v>
      </c>
      <c r="IE90">
        <v>53</v>
      </c>
      <c r="IF90" t="s">
        <v>346</v>
      </c>
      <c r="IQ90" t="s">
        <v>336</v>
      </c>
      <c r="IR90" t="s">
        <v>336</v>
      </c>
      <c r="IS90" t="s">
        <v>336</v>
      </c>
      <c r="IT90" t="s">
        <v>336</v>
      </c>
      <c r="IU90" t="s">
        <v>336</v>
      </c>
      <c r="IV90" t="s">
        <v>336</v>
      </c>
      <c r="IW90" t="s">
        <v>336</v>
      </c>
      <c r="IX90" t="s">
        <v>336</v>
      </c>
      <c r="IY90" t="s">
        <v>336</v>
      </c>
      <c r="JB90" t="s">
        <v>336</v>
      </c>
      <c r="JC90" t="s">
        <v>336</v>
      </c>
      <c r="JD90" t="s">
        <v>336</v>
      </c>
      <c r="JE90" t="s">
        <v>336</v>
      </c>
      <c r="JF90" t="s">
        <v>336</v>
      </c>
      <c r="JG90" t="s">
        <v>336</v>
      </c>
      <c r="JH90" t="s">
        <v>336</v>
      </c>
      <c r="JI90" t="s">
        <v>336</v>
      </c>
      <c r="JJ90" t="s">
        <v>336</v>
      </c>
      <c r="JK90" t="s">
        <v>336</v>
      </c>
      <c r="JL90" t="s">
        <v>336</v>
      </c>
      <c r="JM90" t="s">
        <v>336</v>
      </c>
      <c r="JN90">
        <v>10</v>
      </c>
      <c r="JO90">
        <v>180</v>
      </c>
      <c r="JQ90">
        <v>84</v>
      </c>
      <c r="JR90">
        <v>4</v>
      </c>
      <c r="JS90">
        <v>95</v>
      </c>
      <c r="JT90" t="s">
        <v>337</v>
      </c>
      <c r="JX90" t="s">
        <v>336</v>
      </c>
      <c r="JY90" t="s">
        <v>336</v>
      </c>
      <c r="JZ90" t="s">
        <v>336</v>
      </c>
      <c r="KA90" t="s">
        <v>336</v>
      </c>
      <c r="KB90" t="s">
        <v>336</v>
      </c>
      <c r="KC90" t="s">
        <v>336</v>
      </c>
      <c r="KD90" t="s">
        <v>336</v>
      </c>
      <c r="KE90" t="s">
        <v>336</v>
      </c>
      <c r="KF90" t="s">
        <v>336</v>
      </c>
      <c r="KG90" t="s">
        <v>336</v>
      </c>
      <c r="KH90" t="s">
        <v>336</v>
      </c>
      <c r="KI90" t="s">
        <v>336</v>
      </c>
      <c r="KJ90" t="s">
        <v>336</v>
      </c>
      <c r="KK90" t="s">
        <v>336</v>
      </c>
      <c r="KP90">
        <v>85</v>
      </c>
      <c r="KQ90">
        <v>68</v>
      </c>
      <c r="KR90">
        <v>10</v>
      </c>
      <c r="KS90" t="s">
        <v>337</v>
      </c>
      <c r="KT90" t="s">
        <v>337</v>
      </c>
      <c r="KU90" t="s">
        <v>330</v>
      </c>
      <c r="KV90" t="s">
        <v>337</v>
      </c>
      <c r="KW90" t="s">
        <v>337</v>
      </c>
      <c r="KX90" t="s">
        <v>337</v>
      </c>
      <c r="KY90" t="s">
        <v>334</v>
      </c>
      <c r="KZ90" t="s">
        <v>335</v>
      </c>
      <c r="LA90" t="s">
        <v>334</v>
      </c>
      <c r="LB90" t="s">
        <v>335</v>
      </c>
      <c r="LC90" t="s">
        <v>335</v>
      </c>
      <c r="LD90" t="s">
        <v>334</v>
      </c>
      <c r="LE90" t="s">
        <v>335</v>
      </c>
      <c r="LF90" t="s">
        <v>334</v>
      </c>
      <c r="LG90" t="s">
        <v>334</v>
      </c>
      <c r="LH90" t="s">
        <v>335</v>
      </c>
      <c r="LI90" t="s">
        <v>335</v>
      </c>
      <c r="LJ90" t="s">
        <v>334</v>
      </c>
      <c r="LK90" t="s">
        <v>345</v>
      </c>
      <c r="LL90" t="s">
        <v>336</v>
      </c>
      <c r="LM90">
        <v>3</v>
      </c>
      <c r="LN90" t="s">
        <v>364</v>
      </c>
    </row>
    <row r="91" spans="1:326" x14ac:dyDescent="0.3">
      <c r="A91">
        <v>90</v>
      </c>
      <c r="B91" t="s">
        <v>326</v>
      </c>
      <c r="C91" t="s">
        <v>327</v>
      </c>
      <c r="D91" s="1">
        <v>27929</v>
      </c>
      <c r="E91" t="s">
        <v>328</v>
      </c>
      <c r="I91" s="1"/>
      <c r="J91" s="1"/>
      <c r="L91" t="s">
        <v>336</v>
      </c>
      <c r="M91" t="s">
        <v>336</v>
      </c>
      <c r="N91" t="s">
        <v>336</v>
      </c>
      <c r="O91" t="s">
        <v>336</v>
      </c>
      <c r="P91" t="s">
        <v>336</v>
      </c>
      <c r="Q91" t="s">
        <v>335</v>
      </c>
      <c r="R91" t="s">
        <v>335</v>
      </c>
      <c r="S91" t="s">
        <v>335</v>
      </c>
      <c r="T91" t="s">
        <v>335</v>
      </c>
      <c r="U91" t="s">
        <v>335</v>
      </c>
      <c r="V91" t="s">
        <v>335</v>
      </c>
      <c r="W91" t="s">
        <v>335</v>
      </c>
      <c r="X91" t="s">
        <v>335</v>
      </c>
      <c r="Y91" t="s">
        <v>335</v>
      </c>
      <c r="Z91" t="s">
        <v>335</v>
      </c>
      <c r="AA91" t="s">
        <v>335</v>
      </c>
      <c r="AB91" t="s">
        <v>335</v>
      </c>
      <c r="AC91" t="s">
        <v>335</v>
      </c>
      <c r="AD91" t="s">
        <v>335</v>
      </c>
      <c r="AE91" t="s">
        <v>335</v>
      </c>
      <c r="AF91" t="s">
        <v>335</v>
      </c>
      <c r="AG91" t="s">
        <v>335</v>
      </c>
      <c r="AH91" t="s">
        <v>336</v>
      </c>
      <c r="AI91" t="s">
        <v>335</v>
      </c>
      <c r="AJ91" t="s">
        <v>335</v>
      </c>
      <c r="AK91" t="s">
        <v>335</v>
      </c>
      <c r="AL91" t="s">
        <v>335</v>
      </c>
      <c r="AM91" t="s">
        <v>335</v>
      </c>
      <c r="AN91" t="s">
        <v>335</v>
      </c>
      <c r="AO91" t="s">
        <v>335</v>
      </c>
      <c r="AP91" t="s">
        <v>335</v>
      </c>
      <c r="AQ91" t="s">
        <v>335</v>
      </c>
      <c r="AR91" t="s">
        <v>335</v>
      </c>
      <c r="AS91" t="s">
        <v>335</v>
      </c>
      <c r="AT91" t="s">
        <v>335</v>
      </c>
      <c r="AU91" t="s">
        <v>335</v>
      </c>
      <c r="AV91" t="s">
        <v>335</v>
      </c>
      <c r="BC91" t="s">
        <v>335</v>
      </c>
      <c r="BD91" t="s">
        <v>335</v>
      </c>
      <c r="BE91" t="s">
        <v>335</v>
      </c>
      <c r="BF91" t="s">
        <v>335</v>
      </c>
      <c r="BG91" t="s">
        <v>335</v>
      </c>
      <c r="BH91" t="s">
        <v>335</v>
      </c>
      <c r="BI91" t="s">
        <v>335</v>
      </c>
      <c r="BJ91" t="s">
        <v>335</v>
      </c>
      <c r="BK91" t="s">
        <v>335</v>
      </c>
      <c r="BL91" t="s">
        <v>335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335</v>
      </c>
      <c r="BV91" t="s">
        <v>335</v>
      </c>
      <c r="BW91" t="s">
        <v>335</v>
      </c>
      <c r="BX91" t="s">
        <v>335</v>
      </c>
      <c r="BY91" t="s">
        <v>335</v>
      </c>
      <c r="BZ91" t="s">
        <v>335</v>
      </c>
      <c r="CA91" t="s">
        <v>335</v>
      </c>
      <c r="CB91" t="s">
        <v>335</v>
      </c>
      <c r="CC91" t="s">
        <v>335</v>
      </c>
      <c r="CD91" t="s">
        <v>335</v>
      </c>
      <c r="CE91" t="s">
        <v>335</v>
      </c>
      <c r="CF91" t="s">
        <v>335</v>
      </c>
      <c r="CG91" t="s">
        <v>335</v>
      </c>
      <c r="CH91" t="s">
        <v>335</v>
      </c>
      <c r="CI91" t="s">
        <v>335</v>
      </c>
      <c r="CJ91" t="s">
        <v>335</v>
      </c>
      <c r="CK91" t="s">
        <v>335</v>
      </c>
      <c r="CL91" t="s">
        <v>335</v>
      </c>
      <c r="CM91" t="s">
        <v>335</v>
      </c>
      <c r="CN91" t="s">
        <v>335</v>
      </c>
      <c r="CO91" t="s">
        <v>335</v>
      </c>
      <c r="CP91" t="s">
        <v>335</v>
      </c>
      <c r="CQ91" t="s">
        <v>335</v>
      </c>
      <c r="CR91" t="s">
        <v>335</v>
      </c>
      <c r="CS91" t="s">
        <v>335</v>
      </c>
      <c r="CT91" t="s">
        <v>336</v>
      </c>
      <c r="CU91" t="s">
        <v>336</v>
      </c>
      <c r="CW91" t="s">
        <v>336</v>
      </c>
      <c r="CX91" t="s">
        <v>336</v>
      </c>
      <c r="CZ91" t="s">
        <v>336</v>
      </c>
      <c r="DA91" t="s">
        <v>336</v>
      </c>
      <c r="DC91" t="s">
        <v>336</v>
      </c>
      <c r="DD91" t="s">
        <v>336</v>
      </c>
      <c r="DF91" t="s">
        <v>336</v>
      </c>
      <c r="DG91" t="s">
        <v>336</v>
      </c>
      <c r="DI91" t="s">
        <v>336</v>
      </c>
      <c r="DJ91" t="s">
        <v>336</v>
      </c>
      <c r="DL91" t="s">
        <v>335</v>
      </c>
      <c r="DM91" t="s">
        <v>335</v>
      </c>
      <c r="DN91" t="s">
        <v>335</v>
      </c>
      <c r="DO91" t="s">
        <v>335</v>
      </c>
      <c r="DP91" t="s">
        <v>335</v>
      </c>
      <c r="DQ91" t="s">
        <v>335</v>
      </c>
      <c r="DR91" t="s">
        <v>335</v>
      </c>
      <c r="DS91" t="s">
        <v>335</v>
      </c>
      <c r="DT91" t="s">
        <v>335</v>
      </c>
      <c r="DU91" t="s">
        <v>335</v>
      </c>
      <c r="DV91" t="s">
        <v>335</v>
      </c>
      <c r="DW91" t="s">
        <v>335</v>
      </c>
      <c r="DX91" t="s">
        <v>335</v>
      </c>
      <c r="DY91" t="s">
        <v>335</v>
      </c>
      <c r="DZ91" t="s">
        <v>335</v>
      </c>
      <c r="EA91" t="s">
        <v>335</v>
      </c>
      <c r="EB91" t="s">
        <v>335</v>
      </c>
      <c r="EC91" t="s">
        <v>335</v>
      </c>
      <c r="ED91" t="s">
        <v>335</v>
      </c>
      <c r="EE91" t="s">
        <v>335</v>
      </c>
      <c r="EF91" t="s">
        <v>335</v>
      </c>
      <c r="EG91" t="s">
        <v>335</v>
      </c>
      <c r="EH91" t="s">
        <v>335</v>
      </c>
      <c r="EI91" t="s">
        <v>335</v>
      </c>
      <c r="EJ91" t="s">
        <v>335</v>
      </c>
      <c r="EK91" t="s">
        <v>335</v>
      </c>
      <c r="EL91" t="s">
        <v>335</v>
      </c>
      <c r="EM91" t="s">
        <v>335</v>
      </c>
      <c r="EN91" t="s">
        <v>335</v>
      </c>
      <c r="EO91" t="s">
        <v>335</v>
      </c>
      <c r="EP91" t="s">
        <v>335</v>
      </c>
      <c r="EQ91" t="s">
        <v>335</v>
      </c>
      <c r="ER91" t="s">
        <v>335</v>
      </c>
      <c r="ES91" t="s">
        <v>335</v>
      </c>
      <c r="ET91" t="s">
        <v>335</v>
      </c>
      <c r="EU91" t="s">
        <v>335</v>
      </c>
      <c r="EV91" t="s">
        <v>335</v>
      </c>
      <c r="EW91" t="s">
        <v>335</v>
      </c>
      <c r="EX91" t="s">
        <v>335</v>
      </c>
      <c r="EY91" t="s">
        <v>335</v>
      </c>
      <c r="EZ91" t="s">
        <v>335</v>
      </c>
      <c r="FA91" t="s">
        <v>335</v>
      </c>
      <c r="FB91" t="s">
        <v>336</v>
      </c>
      <c r="FE91" t="s">
        <v>336</v>
      </c>
      <c r="FF91" t="s">
        <v>336</v>
      </c>
      <c r="FG91" t="s">
        <v>364</v>
      </c>
      <c r="FH91" s="15">
        <v>45330</v>
      </c>
      <c r="FI91" t="s">
        <v>334</v>
      </c>
      <c r="FJ91" t="s">
        <v>335</v>
      </c>
      <c r="FK91" t="s">
        <v>335</v>
      </c>
      <c r="FL91" t="s">
        <v>365</v>
      </c>
      <c r="FM91" t="s">
        <v>344</v>
      </c>
      <c r="FN91">
        <v>118</v>
      </c>
      <c r="FO91">
        <v>90</v>
      </c>
      <c r="FP91">
        <v>60</v>
      </c>
      <c r="FR91">
        <v>3269</v>
      </c>
      <c r="FS91">
        <v>80</v>
      </c>
      <c r="FV91">
        <v>12</v>
      </c>
      <c r="FW91">
        <v>37</v>
      </c>
      <c r="FX91">
        <v>80</v>
      </c>
      <c r="FY91">
        <v>182</v>
      </c>
      <c r="FZ91">
        <v>49</v>
      </c>
      <c r="GA91">
        <v>81</v>
      </c>
      <c r="GB91">
        <v>260</v>
      </c>
      <c r="GC91">
        <v>110</v>
      </c>
      <c r="GD91">
        <v>6617</v>
      </c>
      <c r="GE91">
        <v>51</v>
      </c>
      <c r="GF91">
        <v>3419</v>
      </c>
      <c r="GG91">
        <v>13</v>
      </c>
      <c r="GJ91">
        <v>21</v>
      </c>
      <c r="GK91">
        <v>19</v>
      </c>
      <c r="GL91">
        <v>141</v>
      </c>
      <c r="GM91">
        <v>44</v>
      </c>
      <c r="GN91" t="s">
        <v>335</v>
      </c>
      <c r="GO91" t="s">
        <v>335</v>
      </c>
      <c r="GP91" t="s">
        <v>335</v>
      </c>
      <c r="GQ91" t="s">
        <v>335</v>
      </c>
      <c r="GR91" t="s">
        <v>335</v>
      </c>
      <c r="GS91" t="s">
        <v>335</v>
      </c>
      <c r="GT91" t="s">
        <v>335</v>
      </c>
      <c r="GU91" t="s">
        <v>335</v>
      </c>
      <c r="GV91" t="s">
        <v>335</v>
      </c>
      <c r="GW91" t="s">
        <v>335</v>
      </c>
      <c r="GX91" t="s">
        <v>335</v>
      </c>
      <c r="GY91" t="s">
        <v>335</v>
      </c>
      <c r="GZ91" t="s">
        <v>335</v>
      </c>
      <c r="HA91" t="s">
        <v>335</v>
      </c>
      <c r="HB91" t="s">
        <v>335</v>
      </c>
      <c r="HC91" t="s">
        <v>335</v>
      </c>
      <c r="HD91" t="s">
        <v>335</v>
      </c>
      <c r="HE91" t="s">
        <v>335</v>
      </c>
      <c r="HF91" t="s">
        <v>335</v>
      </c>
      <c r="HG91" t="s">
        <v>335</v>
      </c>
      <c r="HH91" t="s">
        <v>335</v>
      </c>
      <c r="HI91" t="s">
        <v>335</v>
      </c>
      <c r="HJ91" t="s">
        <v>334</v>
      </c>
      <c r="HK91" t="s">
        <v>472</v>
      </c>
      <c r="HL91" t="s">
        <v>335</v>
      </c>
      <c r="HM91" t="s">
        <v>334</v>
      </c>
      <c r="HN91" t="s">
        <v>335</v>
      </c>
      <c r="HO91" t="s">
        <v>334</v>
      </c>
      <c r="HP91" t="s">
        <v>335</v>
      </c>
      <c r="HQ91" t="s">
        <v>335</v>
      </c>
      <c r="HR91" t="s">
        <v>335</v>
      </c>
      <c r="HS91" t="s">
        <v>334</v>
      </c>
      <c r="HT91" t="s">
        <v>335</v>
      </c>
      <c r="HU91" t="s">
        <v>334</v>
      </c>
      <c r="HV91" t="s">
        <v>334</v>
      </c>
      <c r="HW91" t="s">
        <v>334</v>
      </c>
      <c r="HX91" t="s">
        <v>334</v>
      </c>
      <c r="HY91" t="s">
        <v>337</v>
      </c>
      <c r="HZ91" t="s">
        <v>337</v>
      </c>
      <c r="IA91">
        <v>15</v>
      </c>
      <c r="ID91" t="s">
        <v>359</v>
      </c>
      <c r="IE91">
        <v>43</v>
      </c>
      <c r="IF91" t="s">
        <v>346</v>
      </c>
      <c r="IQ91" t="s">
        <v>336</v>
      </c>
      <c r="IR91" t="s">
        <v>336</v>
      </c>
      <c r="IS91" t="s">
        <v>336</v>
      </c>
      <c r="IT91" t="s">
        <v>336</v>
      </c>
      <c r="IU91" t="s">
        <v>336</v>
      </c>
      <c r="IV91" t="s">
        <v>336</v>
      </c>
      <c r="IW91" t="s">
        <v>336</v>
      </c>
      <c r="IX91" t="s">
        <v>336</v>
      </c>
      <c r="IY91" t="s">
        <v>336</v>
      </c>
      <c r="JB91" t="s">
        <v>336</v>
      </c>
      <c r="JC91" t="s">
        <v>336</v>
      </c>
      <c r="JD91" t="s">
        <v>336</v>
      </c>
      <c r="JE91" t="s">
        <v>336</v>
      </c>
      <c r="JF91" t="s">
        <v>336</v>
      </c>
      <c r="JG91" t="s">
        <v>336</v>
      </c>
      <c r="JH91" t="s">
        <v>336</v>
      </c>
      <c r="JI91" t="s">
        <v>336</v>
      </c>
      <c r="JJ91" t="s">
        <v>336</v>
      </c>
      <c r="JK91" t="s">
        <v>336</v>
      </c>
      <c r="JL91" t="s">
        <v>336</v>
      </c>
      <c r="JM91" t="s">
        <v>336</v>
      </c>
      <c r="JN91">
        <v>6</v>
      </c>
      <c r="JO91">
        <v>239</v>
      </c>
      <c r="JQ91">
        <v>103</v>
      </c>
      <c r="JR91">
        <v>3</v>
      </c>
      <c r="JS91">
        <v>94</v>
      </c>
      <c r="JT91" t="s">
        <v>337</v>
      </c>
      <c r="JX91" t="s">
        <v>336</v>
      </c>
      <c r="JY91" t="s">
        <v>336</v>
      </c>
      <c r="JZ91" t="s">
        <v>336</v>
      </c>
      <c r="KA91" t="s">
        <v>336</v>
      </c>
      <c r="KB91" t="s">
        <v>336</v>
      </c>
      <c r="KC91" t="s">
        <v>336</v>
      </c>
      <c r="KD91" t="s">
        <v>336</v>
      </c>
      <c r="KE91" t="s">
        <v>336</v>
      </c>
      <c r="KF91" t="s">
        <v>336</v>
      </c>
      <c r="KG91" t="s">
        <v>336</v>
      </c>
      <c r="KH91" t="s">
        <v>336</v>
      </c>
      <c r="KI91" t="s">
        <v>336</v>
      </c>
      <c r="KJ91" t="s">
        <v>336</v>
      </c>
      <c r="KK91" t="s">
        <v>336</v>
      </c>
      <c r="KP91">
        <v>85</v>
      </c>
      <c r="KQ91">
        <v>74</v>
      </c>
      <c r="KR91">
        <v>11</v>
      </c>
      <c r="KS91" t="s">
        <v>330</v>
      </c>
      <c r="KT91" t="s">
        <v>337</v>
      </c>
      <c r="KU91" t="s">
        <v>330</v>
      </c>
      <c r="KV91" t="s">
        <v>337</v>
      </c>
      <c r="KW91" t="s">
        <v>337</v>
      </c>
      <c r="KX91" t="s">
        <v>337</v>
      </c>
      <c r="KY91" t="s">
        <v>334</v>
      </c>
      <c r="KZ91" t="s">
        <v>335</v>
      </c>
      <c r="LA91" t="s">
        <v>334</v>
      </c>
      <c r="LB91" t="s">
        <v>335</v>
      </c>
      <c r="LC91" t="s">
        <v>335</v>
      </c>
      <c r="LD91" t="s">
        <v>334</v>
      </c>
      <c r="LE91" t="s">
        <v>335</v>
      </c>
      <c r="LF91" t="s">
        <v>334</v>
      </c>
      <c r="LG91" t="s">
        <v>334</v>
      </c>
      <c r="LH91" t="s">
        <v>335</v>
      </c>
      <c r="LI91" t="s">
        <v>335</v>
      </c>
      <c r="LJ91" t="s">
        <v>334</v>
      </c>
      <c r="LK91" t="s">
        <v>345</v>
      </c>
      <c r="LL91" t="s">
        <v>336</v>
      </c>
      <c r="LM91">
        <v>2</v>
      </c>
      <c r="LN91" t="s">
        <v>342</v>
      </c>
    </row>
    <row r="92" spans="1:326" x14ac:dyDescent="0.3">
      <c r="A92">
        <v>91</v>
      </c>
      <c r="B92" t="s">
        <v>326</v>
      </c>
      <c r="C92" t="s">
        <v>327</v>
      </c>
      <c r="D92" s="1">
        <v>30211</v>
      </c>
      <c r="E92" t="s">
        <v>328</v>
      </c>
      <c r="I92" s="1"/>
      <c r="J92" s="1"/>
      <c r="L92" t="s">
        <v>336</v>
      </c>
      <c r="M92" t="s">
        <v>336</v>
      </c>
      <c r="N92" t="s">
        <v>336</v>
      </c>
      <c r="O92" t="s">
        <v>336</v>
      </c>
      <c r="P92" t="s">
        <v>336</v>
      </c>
      <c r="Q92" t="s">
        <v>335</v>
      </c>
      <c r="R92" t="s">
        <v>335</v>
      </c>
      <c r="S92" t="s">
        <v>335</v>
      </c>
      <c r="T92" t="s">
        <v>335</v>
      </c>
      <c r="U92" t="s">
        <v>335</v>
      </c>
      <c r="V92" t="s">
        <v>335</v>
      </c>
      <c r="W92" t="s">
        <v>335</v>
      </c>
      <c r="X92" t="s">
        <v>335</v>
      </c>
      <c r="Y92" t="s">
        <v>335</v>
      </c>
      <c r="Z92" t="s">
        <v>335</v>
      </c>
      <c r="AA92" t="s">
        <v>335</v>
      </c>
      <c r="AB92" t="s">
        <v>335</v>
      </c>
      <c r="AC92" t="s">
        <v>335</v>
      </c>
      <c r="AD92" t="s">
        <v>335</v>
      </c>
      <c r="AE92" t="s">
        <v>335</v>
      </c>
      <c r="AF92" t="s">
        <v>335</v>
      </c>
      <c r="AG92" t="s">
        <v>335</v>
      </c>
      <c r="AH92" t="s">
        <v>336</v>
      </c>
      <c r="AI92" t="s">
        <v>335</v>
      </c>
      <c r="AJ92" t="s">
        <v>335</v>
      </c>
      <c r="AK92" t="s">
        <v>335</v>
      </c>
      <c r="AL92" t="s">
        <v>335</v>
      </c>
      <c r="AM92" t="s">
        <v>335</v>
      </c>
      <c r="AN92" t="s">
        <v>335</v>
      </c>
      <c r="AO92" t="s">
        <v>335</v>
      </c>
      <c r="AP92" t="s">
        <v>335</v>
      </c>
      <c r="AQ92" t="s">
        <v>335</v>
      </c>
      <c r="AR92" t="s">
        <v>335</v>
      </c>
      <c r="AS92" t="s">
        <v>335</v>
      </c>
      <c r="AT92" t="s">
        <v>335</v>
      </c>
      <c r="AU92" t="s">
        <v>335</v>
      </c>
      <c r="AV92" t="s">
        <v>335</v>
      </c>
      <c r="BC92" t="s">
        <v>335</v>
      </c>
      <c r="BD92" t="s">
        <v>335</v>
      </c>
      <c r="BE92" t="s">
        <v>335</v>
      </c>
      <c r="BF92" t="s">
        <v>335</v>
      </c>
      <c r="BG92" t="s">
        <v>335</v>
      </c>
      <c r="BH92" t="s">
        <v>335</v>
      </c>
      <c r="BI92" t="s">
        <v>335</v>
      </c>
      <c r="BJ92" t="s">
        <v>335</v>
      </c>
      <c r="BK92" t="s">
        <v>335</v>
      </c>
      <c r="BL92" t="s">
        <v>335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335</v>
      </c>
      <c r="BV92" t="s">
        <v>335</v>
      </c>
      <c r="BW92" t="s">
        <v>335</v>
      </c>
      <c r="BX92" t="s">
        <v>335</v>
      </c>
      <c r="BY92" t="s">
        <v>335</v>
      </c>
      <c r="BZ92" t="s">
        <v>335</v>
      </c>
      <c r="CA92" t="s">
        <v>335</v>
      </c>
      <c r="CB92" t="s">
        <v>335</v>
      </c>
      <c r="CC92" t="s">
        <v>335</v>
      </c>
      <c r="CD92" t="s">
        <v>335</v>
      </c>
      <c r="CE92" t="s">
        <v>335</v>
      </c>
      <c r="CF92" t="s">
        <v>335</v>
      </c>
      <c r="CG92" t="s">
        <v>335</v>
      </c>
      <c r="CH92" t="s">
        <v>335</v>
      </c>
      <c r="CI92" t="s">
        <v>335</v>
      </c>
      <c r="CJ92" t="s">
        <v>335</v>
      </c>
      <c r="CK92" t="s">
        <v>335</v>
      </c>
      <c r="CL92" t="s">
        <v>335</v>
      </c>
      <c r="CM92" t="s">
        <v>335</v>
      </c>
      <c r="CN92" t="s">
        <v>335</v>
      </c>
      <c r="CO92" t="s">
        <v>335</v>
      </c>
      <c r="CP92" t="s">
        <v>335</v>
      </c>
      <c r="CQ92" t="s">
        <v>335</v>
      </c>
      <c r="CR92" t="s">
        <v>335</v>
      </c>
      <c r="CS92" t="s">
        <v>335</v>
      </c>
      <c r="CT92" t="s">
        <v>336</v>
      </c>
      <c r="CU92" t="s">
        <v>336</v>
      </c>
      <c r="CW92" t="s">
        <v>336</v>
      </c>
      <c r="CX92" t="s">
        <v>336</v>
      </c>
      <c r="CZ92" t="s">
        <v>336</v>
      </c>
      <c r="DA92" t="s">
        <v>336</v>
      </c>
      <c r="DC92" t="s">
        <v>336</v>
      </c>
      <c r="DD92" t="s">
        <v>336</v>
      </c>
      <c r="DF92" t="s">
        <v>336</v>
      </c>
      <c r="DG92" t="s">
        <v>336</v>
      </c>
      <c r="DI92" t="s">
        <v>336</v>
      </c>
      <c r="DJ92" t="s">
        <v>336</v>
      </c>
      <c r="DL92" t="s">
        <v>335</v>
      </c>
      <c r="DM92" t="s">
        <v>335</v>
      </c>
      <c r="DN92" t="s">
        <v>335</v>
      </c>
      <c r="DO92" t="s">
        <v>335</v>
      </c>
      <c r="DP92" t="s">
        <v>335</v>
      </c>
      <c r="DQ92" t="s">
        <v>335</v>
      </c>
      <c r="DR92" t="s">
        <v>335</v>
      </c>
      <c r="DS92" t="s">
        <v>335</v>
      </c>
      <c r="DT92" t="s">
        <v>335</v>
      </c>
      <c r="DU92" t="s">
        <v>335</v>
      </c>
      <c r="DV92" t="s">
        <v>335</v>
      </c>
      <c r="DW92" t="s">
        <v>335</v>
      </c>
      <c r="DX92" t="s">
        <v>335</v>
      </c>
      <c r="DY92" t="s">
        <v>335</v>
      </c>
      <c r="DZ92" t="s">
        <v>335</v>
      </c>
      <c r="EA92" t="s">
        <v>335</v>
      </c>
      <c r="EB92" t="s">
        <v>335</v>
      </c>
      <c r="EC92" t="s">
        <v>335</v>
      </c>
      <c r="ED92" t="s">
        <v>335</v>
      </c>
      <c r="EE92" t="s">
        <v>335</v>
      </c>
      <c r="EF92" t="s">
        <v>335</v>
      </c>
      <c r="EG92" t="s">
        <v>335</v>
      </c>
      <c r="EH92" t="s">
        <v>335</v>
      </c>
      <c r="EI92" t="s">
        <v>335</v>
      </c>
      <c r="EJ92" t="s">
        <v>335</v>
      </c>
      <c r="EK92" t="s">
        <v>335</v>
      </c>
      <c r="EL92" t="s">
        <v>335</v>
      </c>
      <c r="EM92" t="s">
        <v>335</v>
      </c>
      <c r="EN92" t="s">
        <v>335</v>
      </c>
      <c r="EO92" t="s">
        <v>335</v>
      </c>
      <c r="EP92" t="s">
        <v>335</v>
      </c>
      <c r="EQ92" t="s">
        <v>335</v>
      </c>
      <c r="ER92" t="s">
        <v>335</v>
      </c>
      <c r="ES92" t="s">
        <v>335</v>
      </c>
      <c r="ET92" t="s">
        <v>335</v>
      </c>
      <c r="EU92" t="s">
        <v>335</v>
      </c>
      <c r="EV92" t="s">
        <v>335</v>
      </c>
      <c r="EW92" t="s">
        <v>335</v>
      </c>
      <c r="EX92" t="s">
        <v>335</v>
      </c>
      <c r="EY92" t="s">
        <v>335</v>
      </c>
      <c r="EZ92" t="s">
        <v>335</v>
      </c>
      <c r="FA92" t="s">
        <v>335</v>
      </c>
      <c r="FB92" t="s">
        <v>336</v>
      </c>
      <c r="FE92" t="s">
        <v>336</v>
      </c>
      <c r="FF92" t="s">
        <v>336</v>
      </c>
      <c r="FG92" t="s">
        <v>364</v>
      </c>
      <c r="FH92" s="15">
        <v>45335</v>
      </c>
      <c r="FI92" t="s">
        <v>334</v>
      </c>
      <c r="FJ92" t="s">
        <v>335</v>
      </c>
      <c r="FK92" t="s">
        <v>335</v>
      </c>
      <c r="FL92" t="s">
        <v>343</v>
      </c>
      <c r="FM92" t="s">
        <v>344</v>
      </c>
      <c r="FN92">
        <v>96</v>
      </c>
      <c r="FO92">
        <v>115</v>
      </c>
      <c r="FP92">
        <v>75</v>
      </c>
      <c r="FR92">
        <v>626</v>
      </c>
      <c r="FS92">
        <v>105</v>
      </c>
      <c r="FV92">
        <v>144</v>
      </c>
      <c r="FW92">
        <v>37</v>
      </c>
      <c r="FX92">
        <v>107</v>
      </c>
      <c r="FY92">
        <v>122</v>
      </c>
      <c r="FZ92">
        <v>34</v>
      </c>
      <c r="GA92">
        <v>53</v>
      </c>
      <c r="GB92">
        <v>173</v>
      </c>
      <c r="GC92">
        <v>58</v>
      </c>
      <c r="GD92">
        <v>7151</v>
      </c>
      <c r="GE92">
        <v>51</v>
      </c>
      <c r="GF92">
        <v>738</v>
      </c>
      <c r="GG92">
        <v>15</v>
      </c>
      <c r="GH92">
        <v>57</v>
      </c>
      <c r="GJ92">
        <v>27</v>
      </c>
      <c r="GK92">
        <v>40</v>
      </c>
      <c r="GL92">
        <v>142</v>
      </c>
      <c r="GM92">
        <v>42</v>
      </c>
      <c r="GN92" t="s">
        <v>335</v>
      </c>
      <c r="GO92" t="s">
        <v>335</v>
      </c>
      <c r="GP92" t="s">
        <v>335</v>
      </c>
      <c r="GQ92" t="s">
        <v>335</v>
      </c>
      <c r="GR92" t="s">
        <v>335</v>
      </c>
      <c r="GS92" t="s">
        <v>334</v>
      </c>
      <c r="GT92" t="s">
        <v>335</v>
      </c>
      <c r="GU92" t="s">
        <v>335</v>
      </c>
      <c r="GV92" t="s">
        <v>335</v>
      </c>
      <c r="GW92" t="s">
        <v>335</v>
      </c>
      <c r="GX92" t="s">
        <v>335</v>
      </c>
      <c r="GY92" t="s">
        <v>335</v>
      </c>
      <c r="GZ92" t="s">
        <v>335</v>
      </c>
      <c r="HA92" t="s">
        <v>335</v>
      </c>
      <c r="HB92" t="s">
        <v>335</v>
      </c>
      <c r="HC92" t="s">
        <v>334</v>
      </c>
      <c r="HD92" t="s">
        <v>335</v>
      </c>
      <c r="HE92" t="s">
        <v>335</v>
      </c>
      <c r="HF92" t="s">
        <v>335</v>
      </c>
      <c r="HG92" t="s">
        <v>335</v>
      </c>
      <c r="HH92" t="s">
        <v>335</v>
      </c>
      <c r="HI92" t="s">
        <v>335</v>
      </c>
      <c r="HJ92" t="s">
        <v>335</v>
      </c>
      <c r="HK92" t="s">
        <v>336</v>
      </c>
      <c r="HL92" t="s">
        <v>335</v>
      </c>
      <c r="HM92" t="s">
        <v>334</v>
      </c>
      <c r="HN92" t="s">
        <v>335</v>
      </c>
      <c r="HO92" t="s">
        <v>335</v>
      </c>
      <c r="HP92" t="s">
        <v>335</v>
      </c>
      <c r="HQ92" t="s">
        <v>335</v>
      </c>
      <c r="HR92" t="s">
        <v>335</v>
      </c>
      <c r="HS92" t="s">
        <v>335</v>
      </c>
      <c r="HT92" t="s">
        <v>334</v>
      </c>
      <c r="HU92" t="s">
        <v>334</v>
      </c>
      <c r="HV92" t="s">
        <v>334</v>
      </c>
      <c r="HW92" t="s">
        <v>334</v>
      </c>
      <c r="HX92" t="s">
        <v>335</v>
      </c>
      <c r="HY92" t="s">
        <v>337</v>
      </c>
      <c r="HZ92" t="s">
        <v>337</v>
      </c>
      <c r="IA92">
        <v>32</v>
      </c>
      <c r="IC92">
        <v>6</v>
      </c>
      <c r="ID92" t="s">
        <v>345</v>
      </c>
      <c r="IE92">
        <v>29</v>
      </c>
      <c r="IF92" t="s">
        <v>346</v>
      </c>
      <c r="IG92">
        <v>2116</v>
      </c>
      <c r="IH92">
        <v>659</v>
      </c>
      <c r="II92">
        <v>101</v>
      </c>
      <c r="IJ92">
        <v>1432</v>
      </c>
      <c r="IK92">
        <v>1338</v>
      </c>
      <c r="IL92">
        <v>119</v>
      </c>
      <c r="IM92">
        <v>173</v>
      </c>
      <c r="IN92">
        <v>293</v>
      </c>
      <c r="IO92">
        <v>346</v>
      </c>
      <c r="IP92">
        <v>108</v>
      </c>
      <c r="IQ92" t="s">
        <v>330</v>
      </c>
      <c r="IR92" t="s">
        <v>330</v>
      </c>
      <c r="IS92" t="s">
        <v>337</v>
      </c>
      <c r="IT92" t="s">
        <v>337</v>
      </c>
      <c r="IU92" t="s">
        <v>330</v>
      </c>
      <c r="IV92" t="s">
        <v>337</v>
      </c>
      <c r="IW92" t="s">
        <v>337</v>
      </c>
      <c r="IX92" t="s">
        <v>337</v>
      </c>
      <c r="IY92" t="s">
        <v>337</v>
      </c>
      <c r="JB92" t="s">
        <v>336</v>
      </c>
      <c r="JC92" t="s">
        <v>336</v>
      </c>
      <c r="JD92" t="s">
        <v>336</v>
      </c>
      <c r="JE92" t="s">
        <v>336</v>
      </c>
      <c r="JF92" t="s">
        <v>336</v>
      </c>
      <c r="JG92" t="s">
        <v>336</v>
      </c>
      <c r="JH92" t="s">
        <v>336</v>
      </c>
      <c r="JI92" t="s">
        <v>336</v>
      </c>
      <c r="JJ92" t="s">
        <v>336</v>
      </c>
      <c r="JK92" t="s">
        <v>336</v>
      </c>
      <c r="JL92" t="s">
        <v>336</v>
      </c>
      <c r="JM92" t="s">
        <v>336</v>
      </c>
      <c r="JN92">
        <v>19</v>
      </c>
      <c r="JO92">
        <v>555</v>
      </c>
      <c r="JQ92">
        <v>99</v>
      </c>
      <c r="JR92">
        <v>2</v>
      </c>
      <c r="JS92">
        <v>97</v>
      </c>
      <c r="JT92" t="s">
        <v>337</v>
      </c>
      <c r="JX92" t="s">
        <v>336</v>
      </c>
      <c r="JY92" t="s">
        <v>336</v>
      </c>
      <c r="JZ92" t="s">
        <v>336</v>
      </c>
      <c r="KA92" t="s">
        <v>336</v>
      </c>
      <c r="KB92" t="s">
        <v>336</v>
      </c>
      <c r="KC92" t="s">
        <v>336</v>
      </c>
      <c r="KD92" t="s">
        <v>336</v>
      </c>
      <c r="KE92" t="s">
        <v>336</v>
      </c>
      <c r="KF92" t="s">
        <v>336</v>
      </c>
      <c r="KG92" t="s">
        <v>336</v>
      </c>
      <c r="KH92" t="s">
        <v>336</v>
      </c>
      <c r="KI92" t="s">
        <v>336</v>
      </c>
      <c r="KJ92" t="s">
        <v>336</v>
      </c>
      <c r="KK92" t="s">
        <v>336</v>
      </c>
      <c r="KP92">
        <v>95</v>
      </c>
      <c r="KQ92">
        <v>16</v>
      </c>
      <c r="KR92">
        <v>14</v>
      </c>
      <c r="KS92" t="s">
        <v>337</v>
      </c>
      <c r="KT92" t="s">
        <v>337</v>
      </c>
      <c r="KU92" t="s">
        <v>330</v>
      </c>
      <c r="KV92" t="s">
        <v>337</v>
      </c>
      <c r="KW92" t="s">
        <v>337</v>
      </c>
      <c r="KX92" t="s">
        <v>337</v>
      </c>
      <c r="KY92" t="s">
        <v>335</v>
      </c>
      <c r="KZ92" t="s">
        <v>334</v>
      </c>
      <c r="LA92" t="s">
        <v>334</v>
      </c>
      <c r="LB92" t="s">
        <v>335</v>
      </c>
      <c r="LC92" t="s">
        <v>335</v>
      </c>
      <c r="LD92" t="s">
        <v>334</v>
      </c>
      <c r="LE92" t="s">
        <v>335</v>
      </c>
      <c r="LF92" t="s">
        <v>334</v>
      </c>
      <c r="LG92" t="s">
        <v>334</v>
      </c>
      <c r="LH92" t="s">
        <v>335</v>
      </c>
      <c r="LI92" t="s">
        <v>335</v>
      </c>
      <c r="LJ92" t="s">
        <v>334</v>
      </c>
      <c r="LK92" t="s">
        <v>345</v>
      </c>
      <c r="LL92" t="s">
        <v>336</v>
      </c>
      <c r="LM92">
        <v>3</v>
      </c>
      <c r="LN92" t="s">
        <v>364</v>
      </c>
    </row>
    <row r="93" spans="1:326" x14ac:dyDescent="0.3">
      <c r="A93">
        <v>92</v>
      </c>
      <c r="B93" t="s">
        <v>326</v>
      </c>
      <c r="C93" t="s">
        <v>327</v>
      </c>
      <c r="D93" s="1">
        <v>17925</v>
      </c>
      <c r="E93" t="s">
        <v>328</v>
      </c>
      <c r="I93" s="1">
        <v>45321</v>
      </c>
      <c r="J93" s="1">
        <v>45335</v>
      </c>
      <c r="K93">
        <v>14</v>
      </c>
      <c r="L93" t="s">
        <v>329</v>
      </c>
      <c r="M93" t="s">
        <v>336</v>
      </c>
      <c r="N93" t="s">
        <v>336</v>
      </c>
      <c r="O93" t="s">
        <v>336</v>
      </c>
      <c r="P93" t="s">
        <v>336</v>
      </c>
      <c r="Q93" t="s">
        <v>335</v>
      </c>
      <c r="R93" t="s">
        <v>335</v>
      </c>
      <c r="S93" t="s">
        <v>335</v>
      </c>
      <c r="T93" t="s">
        <v>335</v>
      </c>
      <c r="U93" t="s">
        <v>335</v>
      </c>
      <c r="V93" t="s">
        <v>335</v>
      </c>
      <c r="W93" t="s">
        <v>335</v>
      </c>
      <c r="X93" t="s">
        <v>335</v>
      </c>
      <c r="Y93" t="s">
        <v>335</v>
      </c>
      <c r="Z93" t="s">
        <v>335</v>
      </c>
      <c r="AA93" t="s">
        <v>335</v>
      </c>
      <c r="AB93" t="s">
        <v>335</v>
      </c>
      <c r="AC93" t="s">
        <v>335</v>
      </c>
      <c r="AD93" t="s">
        <v>335</v>
      </c>
      <c r="AE93" t="s">
        <v>335</v>
      </c>
      <c r="AF93" t="s">
        <v>335</v>
      </c>
      <c r="AG93" t="s">
        <v>335</v>
      </c>
      <c r="AH93" t="s">
        <v>336</v>
      </c>
      <c r="AI93" t="s">
        <v>335</v>
      </c>
      <c r="AJ93" t="s">
        <v>335</v>
      </c>
      <c r="AK93" t="s">
        <v>335</v>
      </c>
      <c r="AL93" t="s">
        <v>335</v>
      </c>
      <c r="AM93" t="s">
        <v>335</v>
      </c>
      <c r="AN93" t="s">
        <v>335</v>
      </c>
      <c r="AO93" t="s">
        <v>335</v>
      </c>
      <c r="AP93" t="s">
        <v>335</v>
      </c>
      <c r="AQ93" t="s">
        <v>335</v>
      </c>
      <c r="AR93" t="s">
        <v>335</v>
      </c>
      <c r="AS93" t="s">
        <v>335</v>
      </c>
      <c r="AT93" t="s">
        <v>335</v>
      </c>
      <c r="AU93" t="s">
        <v>335</v>
      </c>
      <c r="AV93" t="s">
        <v>335</v>
      </c>
      <c r="BC93" t="s">
        <v>335</v>
      </c>
      <c r="BD93" t="s">
        <v>335</v>
      </c>
      <c r="BE93" t="s">
        <v>335</v>
      </c>
      <c r="BF93" t="s">
        <v>335</v>
      </c>
      <c r="BG93" t="s">
        <v>335</v>
      </c>
      <c r="BH93" t="s">
        <v>335</v>
      </c>
      <c r="BI93" t="s">
        <v>335</v>
      </c>
      <c r="BJ93" t="s">
        <v>335</v>
      </c>
      <c r="BK93" t="s">
        <v>335</v>
      </c>
      <c r="BL93" t="s">
        <v>335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335</v>
      </c>
      <c r="BV93" t="s">
        <v>335</v>
      </c>
      <c r="BW93" t="s">
        <v>335</v>
      </c>
      <c r="BX93" t="s">
        <v>335</v>
      </c>
      <c r="BY93" t="s">
        <v>335</v>
      </c>
      <c r="BZ93" t="s">
        <v>335</v>
      </c>
      <c r="CA93" t="s">
        <v>335</v>
      </c>
      <c r="CB93" t="s">
        <v>335</v>
      </c>
      <c r="CC93" t="s">
        <v>335</v>
      </c>
      <c r="CD93" t="s">
        <v>335</v>
      </c>
      <c r="CE93" t="s">
        <v>335</v>
      </c>
      <c r="CF93" t="s">
        <v>335</v>
      </c>
      <c r="CG93" t="s">
        <v>335</v>
      </c>
      <c r="CH93" t="s">
        <v>335</v>
      </c>
      <c r="CI93" t="s">
        <v>335</v>
      </c>
      <c r="CJ93" t="s">
        <v>335</v>
      </c>
      <c r="CK93" t="s">
        <v>335</v>
      </c>
      <c r="CL93" t="s">
        <v>335</v>
      </c>
      <c r="CM93" t="s">
        <v>335</v>
      </c>
      <c r="CN93" t="s">
        <v>335</v>
      </c>
      <c r="CO93" t="s">
        <v>335</v>
      </c>
      <c r="CP93" t="s">
        <v>335</v>
      </c>
      <c r="CQ93" t="s">
        <v>335</v>
      </c>
      <c r="CR93" t="s">
        <v>335</v>
      </c>
      <c r="CS93" t="s">
        <v>335</v>
      </c>
      <c r="CT93" t="s">
        <v>336</v>
      </c>
      <c r="CU93" t="s">
        <v>336</v>
      </c>
      <c r="CW93" t="s">
        <v>336</v>
      </c>
      <c r="CX93" t="s">
        <v>336</v>
      </c>
      <c r="CZ93" t="s">
        <v>336</v>
      </c>
      <c r="DA93" t="s">
        <v>336</v>
      </c>
      <c r="DC93" t="s">
        <v>336</v>
      </c>
      <c r="DD93" t="s">
        <v>336</v>
      </c>
      <c r="DF93" t="s">
        <v>336</v>
      </c>
      <c r="DG93" t="s">
        <v>336</v>
      </c>
      <c r="DI93" t="s">
        <v>336</v>
      </c>
      <c r="DJ93" t="s">
        <v>336</v>
      </c>
      <c r="DL93" t="s">
        <v>335</v>
      </c>
      <c r="DM93" t="s">
        <v>335</v>
      </c>
      <c r="DN93" t="s">
        <v>335</v>
      </c>
      <c r="DO93" t="s">
        <v>335</v>
      </c>
      <c r="DP93" t="s">
        <v>335</v>
      </c>
      <c r="DQ93" t="s">
        <v>335</v>
      </c>
      <c r="DR93" t="s">
        <v>335</v>
      </c>
      <c r="DS93" t="s">
        <v>335</v>
      </c>
      <c r="DT93" t="s">
        <v>335</v>
      </c>
      <c r="DU93" t="s">
        <v>335</v>
      </c>
      <c r="DV93" t="s">
        <v>335</v>
      </c>
      <c r="DW93" t="s">
        <v>335</v>
      </c>
      <c r="DX93" t="s">
        <v>335</v>
      </c>
      <c r="DY93" t="s">
        <v>335</v>
      </c>
      <c r="DZ93" t="s">
        <v>335</v>
      </c>
      <c r="EA93" t="s">
        <v>335</v>
      </c>
      <c r="EB93" t="s">
        <v>335</v>
      </c>
      <c r="EC93" t="s">
        <v>335</v>
      </c>
      <c r="ED93" t="s">
        <v>335</v>
      </c>
      <c r="EE93" t="s">
        <v>335</v>
      </c>
      <c r="EF93" t="s">
        <v>335</v>
      </c>
      <c r="EG93" t="s">
        <v>335</v>
      </c>
      <c r="EH93" t="s">
        <v>335</v>
      </c>
      <c r="EI93" t="s">
        <v>335</v>
      </c>
      <c r="EJ93" t="s">
        <v>335</v>
      </c>
      <c r="EK93" t="s">
        <v>335</v>
      </c>
      <c r="EL93" t="s">
        <v>335</v>
      </c>
      <c r="EM93" t="s">
        <v>335</v>
      </c>
      <c r="EN93" t="s">
        <v>335</v>
      </c>
      <c r="EO93" t="s">
        <v>335</v>
      </c>
      <c r="EP93" t="s">
        <v>335</v>
      </c>
      <c r="EQ93" t="s">
        <v>335</v>
      </c>
      <c r="ER93" t="s">
        <v>335</v>
      </c>
      <c r="ES93" t="s">
        <v>335</v>
      </c>
      <c r="ET93" t="s">
        <v>335</v>
      </c>
      <c r="EU93" t="s">
        <v>335</v>
      </c>
      <c r="EV93" t="s">
        <v>335</v>
      </c>
      <c r="EW93" t="s">
        <v>335</v>
      </c>
      <c r="EX93" t="s">
        <v>335</v>
      </c>
      <c r="EY93" t="s">
        <v>335</v>
      </c>
      <c r="EZ93" t="s">
        <v>335</v>
      </c>
      <c r="FA93" t="s">
        <v>335</v>
      </c>
      <c r="FB93" t="s">
        <v>336</v>
      </c>
      <c r="FE93" t="s">
        <v>336</v>
      </c>
      <c r="FF93" t="s">
        <v>336</v>
      </c>
      <c r="FG93" t="s">
        <v>364</v>
      </c>
      <c r="FH93" s="15">
        <v>45335</v>
      </c>
      <c r="FI93" t="s">
        <v>334</v>
      </c>
      <c r="FJ93" t="s">
        <v>335</v>
      </c>
      <c r="FK93" t="s">
        <v>335</v>
      </c>
      <c r="FL93" t="s">
        <v>420</v>
      </c>
      <c r="FM93" t="s">
        <v>344</v>
      </c>
      <c r="FN93">
        <v>108</v>
      </c>
      <c r="FO93">
        <v>140</v>
      </c>
      <c r="FP93">
        <v>70</v>
      </c>
      <c r="FR93">
        <v>483</v>
      </c>
      <c r="FS93">
        <v>68</v>
      </c>
      <c r="FV93">
        <v>127</v>
      </c>
      <c r="FW93">
        <v>35</v>
      </c>
      <c r="FX93">
        <v>92</v>
      </c>
      <c r="FY93">
        <v>92</v>
      </c>
      <c r="FZ93">
        <v>37</v>
      </c>
      <c r="GA93">
        <v>37</v>
      </c>
      <c r="GB93">
        <v>91</v>
      </c>
      <c r="GC93">
        <v>7</v>
      </c>
      <c r="GD93">
        <v>5683</v>
      </c>
      <c r="GE93">
        <v>73</v>
      </c>
      <c r="GF93">
        <v>3124</v>
      </c>
      <c r="GG93">
        <v>36</v>
      </c>
      <c r="GH93">
        <v>63</v>
      </c>
      <c r="GJ93">
        <v>21</v>
      </c>
      <c r="GK93">
        <v>17</v>
      </c>
      <c r="GL93">
        <v>140</v>
      </c>
      <c r="GM93">
        <v>47</v>
      </c>
      <c r="GN93" t="s">
        <v>335</v>
      </c>
      <c r="GO93" t="s">
        <v>335</v>
      </c>
      <c r="GP93" t="s">
        <v>335</v>
      </c>
      <c r="GQ93" t="s">
        <v>335</v>
      </c>
      <c r="GR93" t="s">
        <v>335</v>
      </c>
      <c r="GS93" t="s">
        <v>335</v>
      </c>
      <c r="GT93" t="s">
        <v>335</v>
      </c>
      <c r="GU93" t="s">
        <v>335</v>
      </c>
      <c r="GV93" t="s">
        <v>335</v>
      </c>
      <c r="GW93" t="s">
        <v>335</v>
      </c>
      <c r="GX93" t="s">
        <v>335</v>
      </c>
      <c r="GY93" t="s">
        <v>335</v>
      </c>
      <c r="GZ93" t="s">
        <v>335</v>
      </c>
      <c r="HA93" t="s">
        <v>335</v>
      </c>
      <c r="HB93" t="s">
        <v>335</v>
      </c>
      <c r="HC93" t="s">
        <v>335</v>
      </c>
      <c r="HD93" t="s">
        <v>335</v>
      </c>
      <c r="HE93" t="s">
        <v>335</v>
      </c>
      <c r="HF93" t="s">
        <v>335</v>
      </c>
      <c r="HG93" t="s">
        <v>334</v>
      </c>
      <c r="HH93" t="s">
        <v>335</v>
      </c>
      <c r="HI93" t="s">
        <v>335</v>
      </c>
      <c r="HJ93" t="s">
        <v>335</v>
      </c>
      <c r="HK93" t="s">
        <v>336</v>
      </c>
      <c r="HL93" t="s">
        <v>335</v>
      </c>
      <c r="HM93" t="s">
        <v>334</v>
      </c>
      <c r="HN93" t="s">
        <v>335</v>
      </c>
      <c r="HO93" t="s">
        <v>334</v>
      </c>
      <c r="HP93" t="s">
        <v>334</v>
      </c>
      <c r="HQ93" t="s">
        <v>335</v>
      </c>
      <c r="HR93" t="s">
        <v>335</v>
      </c>
      <c r="HS93" t="s">
        <v>335</v>
      </c>
      <c r="HT93" t="s">
        <v>335</v>
      </c>
      <c r="HU93" t="s">
        <v>335</v>
      </c>
      <c r="HV93" t="s">
        <v>335</v>
      </c>
      <c r="HW93" t="s">
        <v>335</v>
      </c>
      <c r="HX93" t="s">
        <v>335</v>
      </c>
      <c r="HY93" t="s">
        <v>337</v>
      </c>
      <c r="HZ93" t="s">
        <v>337</v>
      </c>
      <c r="IA93">
        <v>53</v>
      </c>
      <c r="IC93">
        <v>8</v>
      </c>
      <c r="ID93" t="s">
        <v>345</v>
      </c>
      <c r="IE93">
        <v>25</v>
      </c>
      <c r="IF93" t="s">
        <v>346</v>
      </c>
      <c r="IQ93" t="s">
        <v>336</v>
      </c>
      <c r="IR93" t="s">
        <v>336</v>
      </c>
      <c r="IS93" t="s">
        <v>336</v>
      </c>
      <c r="IT93" t="s">
        <v>336</v>
      </c>
      <c r="IU93" t="s">
        <v>336</v>
      </c>
      <c r="IV93" t="s">
        <v>336</v>
      </c>
      <c r="IW93" t="s">
        <v>336</v>
      </c>
      <c r="IX93" t="s">
        <v>336</v>
      </c>
      <c r="IY93" t="s">
        <v>336</v>
      </c>
      <c r="JB93" t="s">
        <v>336</v>
      </c>
      <c r="JC93" t="s">
        <v>336</v>
      </c>
      <c r="JD93" t="s">
        <v>336</v>
      </c>
      <c r="JE93" t="s">
        <v>336</v>
      </c>
      <c r="JF93" t="s">
        <v>336</v>
      </c>
      <c r="JG93" t="s">
        <v>336</v>
      </c>
      <c r="JH93" t="s">
        <v>336</v>
      </c>
      <c r="JI93" t="s">
        <v>336</v>
      </c>
      <c r="JJ93" t="s">
        <v>336</v>
      </c>
      <c r="JK93" t="s">
        <v>336</v>
      </c>
      <c r="JL93" t="s">
        <v>336</v>
      </c>
      <c r="JM93" t="s">
        <v>336</v>
      </c>
      <c r="JN93">
        <v>18</v>
      </c>
      <c r="JO93">
        <v>480</v>
      </c>
      <c r="JQ93">
        <v>90</v>
      </c>
      <c r="JR93">
        <v>0</v>
      </c>
      <c r="JS93">
        <v>98</v>
      </c>
      <c r="JT93" t="s">
        <v>337</v>
      </c>
      <c r="JX93" t="s">
        <v>336</v>
      </c>
      <c r="JY93" t="s">
        <v>336</v>
      </c>
      <c r="JZ93" t="s">
        <v>336</v>
      </c>
      <c r="KA93" t="s">
        <v>336</v>
      </c>
      <c r="KB93" t="s">
        <v>336</v>
      </c>
      <c r="KC93" t="s">
        <v>336</v>
      </c>
      <c r="KD93" t="s">
        <v>336</v>
      </c>
      <c r="KE93" t="s">
        <v>336</v>
      </c>
      <c r="KF93" t="s">
        <v>336</v>
      </c>
      <c r="KG93" t="s">
        <v>336</v>
      </c>
      <c r="KH93" t="s">
        <v>336</v>
      </c>
      <c r="KI93" t="s">
        <v>336</v>
      </c>
      <c r="KJ93" t="s">
        <v>336</v>
      </c>
      <c r="KK93" t="s">
        <v>336</v>
      </c>
      <c r="KP93">
        <v>95</v>
      </c>
      <c r="KQ93">
        <v>95</v>
      </c>
      <c r="KR93">
        <v>12</v>
      </c>
      <c r="KS93" t="s">
        <v>337</v>
      </c>
      <c r="KT93" t="s">
        <v>337</v>
      </c>
      <c r="KU93" t="s">
        <v>330</v>
      </c>
      <c r="KV93" t="s">
        <v>337</v>
      </c>
      <c r="KW93" t="s">
        <v>337</v>
      </c>
      <c r="KX93" t="s">
        <v>337</v>
      </c>
      <c r="KY93" t="s">
        <v>334</v>
      </c>
      <c r="KZ93" t="s">
        <v>335</v>
      </c>
      <c r="LA93" t="s">
        <v>334</v>
      </c>
      <c r="LB93" t="s">
        <v>335</v>
      </c>
      <c r="LC93" t="s">
        <v>335</v>
      </c>
      <c r="LD93" t="s">
        <v>334</v>
      </c>
      <c r="LE93" t="s">
        <v>335</v>
      </c>
      <c r="LF93" t="s">
        <v>334</v>
      </c>
      <c r="LG93" t="s">
        <v>334</v>
      </c>
      <c r="LH93" t="s">
        <v>335</v>
      </c>
      <c r="LI93" t="s">
        <v>335</v>
      </c>
      <c r="LJ93" t="s">
        <v>334</v>
      </c>
      <c r="LK93" t="s">
        <v>359</v>
      </c>
      <c r="LL93" t="s">
        <v>336</v>
      </c>
      <c r="LM93">
        <v>4</v>
      </c>
      <c r="LN93" t="s">
        <v>364</v>
      </c>
    </row>
    <row r="94" spans="1:326" x14ac:dyDescent="0.3">
      <c r="A94">
        <v>93</v>
      </c>
      <c r="B94" t="s">
        <v>326</v>
      </c>
      <c r="C94" t="s">
        <v>376</v>
      </c>
      <c r="D94" s="1">
        <v>18009</v>
      </c>
      <c r="E94" t="s">
        <v>328</v>
      </c>
      <c r="I94" s="1">
        <v>45306</v>
      </c>
      <c r="J94" s="1">
        <v>45320</v>
      </c>
      <c r="K94">
        <v>14</v>
      </c>
      <c r="L94" t="s">
        <v>329</v>
      </c>
      <c r="M94" t="s">
        <v>337</v>
      </c>
      <c r="N94" t="s">
        <v>361</v>
      </c>
      <c r="O94" t="s">
        <v>387</v>
      </c>
      <c r="P94" t="s">
        <v>363</v>
      </c>
      <c r="Q94" t="s">
        <v>334</v>
      </c>
      <c r="R94" t="s">
        <v>335</v>
      </c>
      <c r="S94" t="s">
        <v>335</v>
      </c>
      <c r="T94" t="s">
        <v>335</v>
      </c>
      <c r="U94" t="s">
        <v>335</v>
      </c>
      <c r="V94" t="s">
        <v>335</v>
      </c>
      <c r="W94" t="s">
        <v>335</v>
      </c>
      <c r="X94" t="s">
        <v>335</v>
      </c>
      <c r="Y94" t="s">
        <v>335</v>
      </c>
      <c r="Z94" t="s">
        <v>335</v>
      </c>
      <c r="AA94" t="s">
        <v>335</v>
      </c>
      <c r="AB94" t="s">
        <v>335</v>
      </c>
      <c r="AC94" t="s">
        <v>335</v>
      </c>
      <c r="AD94" t="s">
        <v>335</v>
      </c>
      <c r="AE94" t="s">
        <v>335</v>
      </c>
      <c r="AF94" t="s">
        <v>335</v>
      </c>
      <c r="AG94" t="s">
        <v>335</v>
      </c>
      <c r="AH94" t="s">
        <v>336</v>
      </c>
      <c r="AI94" t="s">
        <v>334</v>
      </c>
      <c r="AJ94" t="s">
        <v>335</v>
      </c>
      <c r="AK94" t="s">
        <v>335</v>
      </c>
      <c r="AL94" t="s">
        <v>335</v>
      </c>
      <c r="AM94" t="s">
        <v>335</v>
      </c>
      <c r="AN94" t="s">
        <v>335</v>
      </c>
      <c r="AO94" t="s">
        <v>335</v>
      </c>
      <c r="AP94" t="s">
        <v>335</v>
      </c>
      <c r="AQ94" t="s">
        <v>335</v>
      </c>
      <c r="AR94" t="s">
        <v>335</v>
      </c>
      <c r="AS94" t="s">
        <v>335</v>
      </c>
      <c r="AT94" t="s">
        <v>335</v>
      </c>
      <c r="AU94" t="s">
        <v>335</v>
      </c>
      <c r="AV94" t="s">
        <v>335</v>
      </c>
      <c r="AW94">
        <v>25</v>
      </c>
      <c r="AY94">
        <v>670</v>
      </c>
      <c r="AZ94">
        <v>416</v>
      </c>
      <c r="BC94" t="s">
        <v>335</v>
      </c>
      <c r="BD94" t="s">
        <v>334</v>
      </c>
      <c r="BE94" t="s">
        <v>335</v>
      </c>
      <c r="BF94" t="s">
        <v>335</v>
      </c>
      <c r="BG94" t="s">
        <v>334</v>
      </c>
      <c r="BH94" t="s">
        <v>335</v>
      </c>
      <c r="BI94" t="s">
        <v>335</v>
      </c>
      <c r="BJ94" t="s">
        <v>335</v>
      </c>
      <c r="BK94" t="s">
        <v>335</v>
      </c>
      <c r="BL94" t="s">
        <v>335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334</v>
      </c>
      <c r="BU94" t="s">
        <v>335</v>
      </c>
      <c r="BV94" t="s">
        <v>334</v>
      </c>
      <c r="BW94" t="s">
        <v>335</v>
      </c>
      <c r="BX94" t="s">
        <v>334</v>
      </c>
      <c r="BY94" t="s">
        <v>335</v>
      </c>
      <c r="BZ94" t="s">
        <v>334</v>
      </c>
      <c r="CA94" t="s">
        <v>335</v>
      </c>
      <c r="CB94" t="s">
        <v>335</v>
      </c>
      <c r="CC94" t="s">
        <v>335</v>
      </c>
      <c r="CD94" t="s">
        <v>335</v>
      </c>
      <c r="CE94" t="s">
        <v>335</v>
      </c>
      <c r="CF94" t="s">
        <v>334</v>
      </c>
      <c r="CG94" t="s">
        <v>335</v>
      </c>
      <c r="CH94" t="s">
        <v>335</v>
      </c>
      <c r="CI94" t="s">
        <v>335</v>
      </c>
      <c r="CJ94" t="s">
        <v>335</v>
      </c>
      <c r="CK94" t="s">
        <v>335</v>
      </c>
      <c r="CL94" t="s">
        <v>335</v>
      </c>
      <c r="CM94" t="s">
        <v>335</v>
      </c>
      <c r="CN94" t="s">
        <v>335</v>
      </c>
      <c r="CO94" t="s">
        <v>335</v>
      </c>
      <c r="CP94" t="s">
        <v>335</v>
      </c>
      <c r="CQ94" t="s">
        <v>334</v>
      </c>
      <c r="CR94" t="s">
        <v>335</v>
      </c>
      <c r="CS94" t="s">
        <v>335</v>
      </c>
      <c r="CT94" t="s">
        <v>337</v>
      </c>
      <c r="CU94" t="s">
        <v>336</v>
      </c>
      <c r="CW94" t="s">
        <v>337</v>
      </c>
      <c r="CX94" t="s">
        <v>336</v>
      </c>
      <c r="CZ94" t="s">
        <v>330</v>
      </c>
      <c r="DA94" t="s">
        <v>459</v>
      </c>
      <c r="DB94">
        <v>25</v>
      </c>
      <c r="DC94" t="s">
        <v>337</v>
      </c>
      <c r="DD94" t="s">
        <v>336</v>
      </c>
      <c r="DF94" t="s">
        <v>330</v>
      </c>
      <c r="DG94" t="s">
        <v>473</v>
      </c>
      <c r="DH94">
        <v>50</v>
      </c>
      <c r="DI94" t="s">
        <v>337</v>
      </c>
      <c r="DJ94" t="s">
        <v>336</v>
      </c>
      <c r="DL94" t="s">
        <v>335</v>
      </c>
      <c r="DM94" t="s">
        <v>334</v>
      </c>
      <c r="DN94" t="s">
        <v>334</v>
      </c>
      <c r="DO94" t="s">
        <v>335</v>
      </c>
      <c r="DP94" t="s">
        <v>334</v>
      </c>
      <c r="DQ94" t="s">
        <v>335</v>
      </c>
      <c r="DR94" t="s">
        <v>335</v>
      </c>
      <c r="DS94" t="s">
        <v>334</v>
      </c>
      <c r="DT94" t="s">
        <v>334</v>
      </c>
      <c r="DU94" t="s">
        <v>335</v>
      </c>
      <c r="DV94" t="s">
        <v>334</v>
      </c>
      <c r="DW94" t="s">
        <v>335</v>
      </c>
      <c r="DX94" t="s">
        <v>334</v>
      </c>
      <c r="DY94" t="s">
        <v>335</v>
      </c>
      <c r="DZ94" t="s">
        <v>334</v>
      </c>
      <c r="EA94" t="s">
        <v>335</v>
      </c>
      <c r="EB94" t="s">
        <v>335</v>
      </c>
      <c r="EC94" t="s">
        <v>334</v>
      </c>
      <c r="ED94" t="s">
        <v>334</v>
      </c>
      <c r="EE94" t="s">
        <v>335</v>
      </c>
      <c r="EF94" t="s">
        <v>334</v>
      </c>
      <c r="EG94" t="s">
        <v>335</v>
      </c>
      <c r="EH94" t="s">
        <v>334</v>
      </c>
      <c r="EI94" t="s">
        <v>335</v>
      </c>
      <c r="EJ94" t="s">
        <v>334</v>
      </c>
      <c r="EK94" t="s">
        <v>335</v>
      </c>
      <c r="EL94" t="s">
        <v>334</v>
      </c>
      <c r="EM94" t="s">
        <v>335</v>
      </c>
      <c r="EN94" t="s">
        <v>334</v>
      </c>
      <c r="EO94" t="s">
        <v>335</v>
      </c>
      <c r="EP94" t="s">
        <v>334</v>
      </c>
      <c r="EQ94" t="s">
        <v>335</v>
      </c>
      <c r="ER94" t="s">
        <v>334</v>
      </c>
      <c r="ES94" t="s">
        <v>335</v>
      </c>
      <c r="ET94" t="s">
        <v>335</v>
      </c>
      <c r="EU94" t="s">
        <v>334</v>
      </c>
      <c r="EV94" t="s">
        <v>335</v>
      </c>
      <c r="EW94" t="s">
        <v>334</v>
      </c>
      <c r="EX94" t="s">
        <v>334</v>
      </c>
      <c r="EY94" t="s">
        <v>335</v>
      </c>
      <c r="EZ94" t="s">
        <v>334</v>
      </c>
      <c r="FA94" t="s">
        <v>335</v>
      </c>
      <c r="FB94" t="s">
        <v>474</v>
      </c>
      <c r="FC94">
        <v>50</v>
      </c>
      <c r="FE94" t="s">
        <v>336</v>
      </c>
      <c r="FF94" t="s">
        <v>336</v>
      </c>
      <c r="FG94" t="s">
        <v>475</v>
      </c>
      <c r="FH94" s="15">
        <v>45320</v>
      </c>
      <c r="FI94" t="s">
        <v>334</v>
      </c>
      <c r="FJ94" t="s">
        <v>335</v>
      </c>
      <c r="FK94" t="s">
        <v>335</v>
      </c>
      <c r="FL94" t="s">
        <v>365</v>
      </c>
      <c r="FM94" t="s">
        <v>344</v>
      </c>
      <c r="FN94">
        <v>110</v>
      </c>
      <c r="FO94">
        <v>120</v>
      </c>
      <c r="FP94">
        <v>66</v>
      </c>
      <c r="FQ94">
        <v>899</v>
      </c>
      <c r="FS94">
        <v>68</v>
      </c>
      <c r="FV94">
        <v>135</v>
      </c>
      <c r="FW94">
        <v>76</v>
      </c>
      <c r="FY94">
        <v>132</v>
      </c>
      <c r="FZ94">
        <v>32</v>
      </c>
      <c r="GA94">
        <v>82</v>
      </c>
      <c r="GB94">
        <v>92</v>
      </c>
      <c r="GC94">
        <v>109</v>
      </c>
      <c r="GD94">
        <v>56</v>
      </c>
      <c r="GE94">
        <v>58</v>
      </c>
      <c r="GF94">
        <v>127</v>
      </c>
      <c r="GG94">
        <v>16</v>
      </c>
      <c r="GJ94">
        <v>17</v>
      </c>
      <c r="GK94">
        <v>24</v>
      </c>
      <c r="GL94">
        <v>138</v>
      </c>
      <c r="GM94">
        <v>53</v>
      </c>
      <c r="GN94" t="s">
        <v>335</v>
      </c>
      <c r="GO94" t="s">
        <v>335</v>
      </c>
      <c r="GP94" t="s">
        <v>335</v>
      </c>
      <c r="GQ94" t="s">
        <v>335</v>
      </c>
      <c r="GR94" t="s">
        <v>335</v>
      </c>
      <c r="GS94" t="s">
        <v>335</v>
      </c>
      <c r="GT94" t="s">
        <v>335</v>
      </c>
      <c r="GU94" t="s">
        <v>335</v>
      </c>
      <c r="GV94" t="s">
        <v>335</v>
      </c>
      <c r="GW94" t="s">
        <v>335</v>
      </c>
      <c r="GX94" t="s">
        <v>335</v>
      </c>
      <c r="GY94" t="s">
        <v>335</v>
      </c>
      <c r="GZ94" t="s">
        <v>335</v>
      </c>
      <c r="HA94" t="s">
        <v>335</v>
      </c>
      <c r="HB94" t="s">
        <v>335</v>
      </c>
      <c r="HC94" t="s">
        <v>335</v>
      </c>
      <c r="HD94" t="s">
        <v>335</v>
      </c>
      <c r="HE94" t="s">
        <v>335</v>
      </c>
      <c r="HF94" t="s">
        <v>335</v>
      </c>
      <c r="HG94" t="s">
        <v>335</v>
      </c>
      <c r="HH94" t="s">
        <v>335</v>
      </c>
      <c r="HI94" t="s">
        <v>335</v>
      </c>
      <c r="HJ94" t="s">
        <v>334</v>
      </c>
      <c r="HK94" t="s">
        <v>476</v>
      </c>
      <c r="HL94" t="s">
        <v>335</v>
      </c>
      <c r="HM94" t="s">
        <v>335</v>
      </c>
      <c r="HN94" t="s">
        <v>334</v>
      </c>
      <c r="HO94" t="s">
        <v>335</v>
      </c>
      <c r="HP94" t="s">
        <v>335</v>
      </c>
      <c r="HQ94" t="s">
        <v>335</v>
      </c>
      <c r="HR94" t="s">
        <v>334</v>
      </c>
      <c r="HS94" t="s">
        <v>335</v>
      </c>
      <c r="HT94" t="s">
        <v>335</v>
      </c>
      <c r="HU94" t="s">
        <v>335</v>
      </c>
      <c r="HV94" t="s">
        <v>335</v>
      </c>
      <c r="HW94" t="s">
        <v>335</v>
      </c>
      <c r="HX94" t="s">
        <v>335</v>
      </c>
      <c r="HY94" t="s">
        <v>337</v>
      </c>
      <c r="HZ94" t="s">
        <v>337</v>
      </c>
      <c r="IA94">
        <v>24</v>
      </c>
      <c r="IB94">
        <v>76</v>
      </c>
      <c r="ID94" t="s">
        <v>345</v>
      </c>
      <c r="IE94">
        <v>23</v>
      </c>
      <c r="IF94" t="s">
        <v>346</v>
      </c>
      <c r="IQ94" t="s">
        <v>336</v>
      </c>
      <c r="IR94" t="s">
        <v>336</v>
      </c>
      <c r="IS94" t="s">
        <v>336</v>
      </c>
      <c r="IT94" t="s">
        <v>336</v>
      </c>
      <c r="IU94" t="s">
        <v>336</v>
      </c>
      <c r="IV94" t="s">
        <v>336</v>
      </c>
      <c r="IW94" t="s">
        <v>336</v>
      </c>
      <c r="IX94" t="s">
        <v>336</v>
      </c>
      <c r="IY94" t="s">
        <v>336</v>
      </c>
      <c r="JB94" t="s">
        <v>336</v>
      </c>
      <c r="JC94" t="s">
        <v>336</v>
      </c>
      <c r="JD94" t="s">
        <v>336</v>
      </c>
      <c r="JE94" t="s">
        <v>336</v>
      </c>
      <c r="JF94" t="s">
        <v>336</v>
      </c>
      <c r="JG94" t="s">
        <v>336</v>
      </c>
      <c r="JH94" t="s">
        <v>336</v>
      </c>
      <c r="JI94" t="s">
        <v>336</v>
      </c>
      <c r="JJ94" t="s">
        <v>336</v>
      </c>
      <c r="JK94" t="s">
        <v>336</v>
      </c>
      <c r="JL94" t="s">
        <v>336</v>
      </c>
      <c r="JM94" t="s">
        <v>336</v>
      </c>
      <c r="JO94">
        <v>260</v>
      </c>
      <c r="JP94">
        <v>49</v>
      </c>
      <c r="JQ94">
        <v>55</v>
      </c>
      <c r="JR94">
        <v>1</v>
      </c>
      <c r="JS94">
        <v>97</v>
      </c>
      <c r="JT94" t="s">
        <v>337</v>
      </c>
      <c r="JX94" t="s">
        <v>336</v>
      </c>
      <c r="JY94" t="s">
        <v>336</v>
      </c>
      <c r="JZ94" t="s">
        <v>336</v>
      </c>
      <c r="KA94" t="s">
        <v>336</v>
      </c>
      <c r="KB94" t="s">
        <v>336</v>
      </c>
      <c r="KC94" t="s">
        <v>336</v>
      </c>
      <c r="KD94" t="s">
        <v>336</v>
      </c>
      <c r="KE94" t="s">
        <v>336</v>
      </c>
      <c r="KF94" t="s">
        <v>336</v>
      </c>
      <c r="KG94" t="s">
        <v>336</v>
      </c>
      <c r="KH94" t="s">
        <v>336</v>
      </c>
      <c r="KI94" t="s">
        <v>336</v>
      </c>
      <c r="KJ94" t="s">
        <v>336</v>
      </c>
      <c r="KK94" t="s">
        <v>336</v>
      </c>
      <c r="KS94" t="s">
        <v>336</v>
      </c>
      <c r="KT94" t="s">
        <v>336</v>
      </c>
      <c r="KU94" t="s">
        <v>336</v>
      </c>
      <c r="KV94" t="s">
        <v>336</v>
      </c>
      <c r="KW94" t="s">
        <v>336</v>
      </c>
      <c r="KX94" t="s">
        <v>336</v>
      </c>
      <c r="KY94" t="s">
        <v>335</v>
      </c>
      <c r="KZ94" t="s">
        <v>334</v>
      </c>
      <c r="LA94" t="s">
        <v>334</v>
      </c>
      <c r="LB94" t="s">
        <v>335</v>
      </c>
      <c r="LC94" t="s">
        <v>334</v>
      </c>
      <c r="LD94" t="s">
        <v>335</v>
      </c>
      <c r="LE94" t="s">
        <v>334</v>
      </c>
      <c r="LF94" t="s">
        <v>335</v>
      </c>
      <c r="LG94" t="s">
        <v>335</v>
      </c>
      <c r="LH94" t="s">
        <v>334</v>
      </c>
      <c r="LI94" t="s">
        <v>334</v>
      </c>
      <c r="LJ94" t="s">
        <v>335</v>
      </c>
      <c r="LK94" t="s">
        <v>345</v>
      </c>
      <c r="LL94" t="s">
        <v>336</v>
      </c>
      <c r="LN94" t="s">
        <v>342</v>
      </c>
    </row>
    <row r="95" spans="1:326" x14ac:dyDescent="0.3">
      <c r="A95">
        <v>94</v>
      </c>
      <c r="B95" t="s">
        <v>326</v>
      </c>
      <c r="C95" t="s">
        <v>327</v>
      </c>
      <c r="D95" s="1">
        <v>23978</v>
      </c>
      <c r="E95" t="s">
        <v>328</v>
      </c>
      <c r="F95">
        <v>164</v>
      </c>
      <c r="G95">
        <v>64</v>
      </c>
      <c r="H95">
        <v>2.3795359904818564E+16</v>
      </c>
      <c r="I95" s="1">
        <v>45332</v>
      </c>
      <c r="J95" s="1">
        <v>45343</v>
      </c>
      <c r="K95">
        <v>11</v>
      </c>
      <c r="L95" t="s">
        <v>329</v>
      </c>
      <c r="M95" t="s">
        <v>337</v>
      </c>
      <c r="N95" t="s">
        <v>331</v>
      </c>
      <c r="O95" t="s">
        <v>332</v>
      </c>
      <c r="P95" t="s">
        <v>363</v>
      </c>
      <c r="Q95" t="s">
        <v>334</v>
      </c>
      <c r="R95" t="s">
        <v>335</v>
      </c>
      <c r="S95" t="s">
        <v>335</v>
      </c>
      <c r="T95" t="s">
        <v>335</v>
      </c>
      <c r="U95" t="s">
        <v>335</v>
      </c>
      <c r="V95" t="s">
        <v>335</v>
      </c>
      <c r="W95" t="s">
        <v>335</v>
      </c>
      <c r="X95" t="s">
        <v>335</v>
      </c>
      <c r="Y95" t="s">
        <v>335</v>
      </c>
      <c r="Z95" t="s">
        <v>335</v>
      </c>
      <c r="AA95" t="s">
        <v>335</v>
      </c>
      <c r="AB95" t="s">
        <v>335</v>
      </c>
      <c r="AC95" t="s">
        <v>335</v>
      </c>
      <c r="AD95" t="s">
        <v>335</v>
      </c>
      <c r="AE95" t="s">
        <v>335</v>
      </c>
      <c r="AF95" t="s">
        <v>335</v>
      </c>
      <c r="AG95" t="s">
        <v>334</v>
      </c>
      <c r="AH95" t="s">
        <v>477</v>
      </c>
      <c r="AI95" t="s">
        <v>334</v>
      </c>
      <c r="AJ95" t="s">
        <v>334</v>
      </c>
      <c r="AK95" t="s">
        <v>335</v>
      </c>
      <c r="AL95" t="s">
        <v>335</v>
      </c>
      <c r="AM95" t="s">
        <v>335</v>
      </c>
      <c r="AN95" t="s">
        <v>335</v>
      </c>
      <c r="AO95" t="s">
        <v>335</v>
      </c>
      <c r="AP95" t="s">
        <v>335</v>
      </c>
      <c r="AQ95" t="s">
        <v>335</v>
      </c>
      <c r="AR95" t="s">
        <v>335</v>
      </c>
      <c r="AS95" t="s">
        <v>335</v>
      </c>
      <c r="AT95" t="s">
        <v>335</v>
      </c>
      <c r="AU95" t="s">
        <v>335</v>
      </c>
      <c r="AV95" t="s">
        <v>335</v>
      </c>
      <c r="AW95">
        <v>37</v>
      </c>
      <c r="BA95">
        <v>2000</v>
      </c>
      <c r="BB95">
        <v>439</v>
      </c>
      <c r="BC95" t="s">
        <v>335</v>
      </c>
      <c r="BD95" t="s">
        <v>335</v>
      </c>
      <c r="BE95" t="s">
        <v>335</v>
      </c>
      <c r="BF95" t="s">
        <v>335</v>
      </c>
      <c r="BG95" t="s">
        <v>335</v>
      </c>
      <c r="BH95" t="s">
        <v>335</v>
      </c>
      <c r="BI95" t="s">
        <v>335</v>
      </c>
      <c r="BJ95" t="s">
        <v>335</v>
      </c>
      <c r="BK95" t="s">
        <v>335</v>
      </c>
      <c r="BL95" t="s">
        <v>335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334</v>
      </c>
      <c r="BS95" t="s">
        <v>335</v>
      </c>
      <c r="BT95" t="s">
        <v>335</v>
      </c>
      <c r="BU95" t="s">
        <v>335</v>
      </c>
      <c r="BV95" t="s">
        <v>335</v>
      </c>
      <c r="BW95" t="s">
        <v>335</v>
      </c>
      <c r="BX95" t="s">
        <v>335</v>
      </c>
      <c r="BY95" t="s">
        <v>335</v>
      </c>
      <c r="BZ95" t="s">
        <v>335</v>
      </c>
      <c r="CA95" t="s">
        <v>335</v>
      </c>
      <c r="CB95" t="s">
        <v>335</v>
      </c>
      <c r="CC95" t="s">
        <v>335</v>
      </c>
      <c r="CD95" t="s">
        <v>334</v>
      </c>
      <c r="CE95" t="s">
        <v>335</v>
      </c>
      <c r="CF95" t="s">
        <v>334</v>
      </c>
      <c r="CG95" t="s">
        <v>335</v>
      </c>
      <c r="CH95" t="s">
        <v>335</v>
      </c>
      <c r="CI95" t="s">
        <v>335</v>
      </c>
      <c r="CJ95" t="s">
        <v>335</v>
      </c>
      <c r="CK95" t="s">
        <v>335</v>
      </c>
      <c r="CL95" t="s">
        <v>335</v>
      </c>
      <c r="CM95" t="s">
        <v>335</v>
      </c>
      <c r="CN95" t="s">
        <v>335</v>
      </c>
      <c r="CO95" t="s">
        <v>335</v>
      </c>
      <c r="CP95" t="s">
        <v>335</v>
      </c>
      <c r="CQ95" t="s">
        <v>335</v>
      </c>
      <c r="CR95" t="s">
        <v>335</v>
      </c>
      <c r="CS95" t="s">
        <v>335</v>
      </c>
      <c r="CT95" t="s">
        <v>330</v>
      </c>
      <c r="CU95" t="s">
        <v>461</v>
      </c>
      <c r="CV95">
        <v>125</v>
      </c>
      <c r="CW95" t="s">
        <v>337</v>
      </c>
      <c r="CX95" t="s">
        <v>336</v>
      </c>
      <c r="CZ95" t="s">
        <v>337</v>
      </c>
      <c r="DA95" t="s">
        <v>336</v>
      </c>
      <c r="DC95" t="s">
        <v>337</v>
      </c>
      <c r="DD95" t="s">
        <v>336</v>
      </c>
      <c r="DF95" t="s">
        <v>337</v>
      </c>
      <c r="DG95" t="s">
        <v>336</v>
      </c>
      <c r="DI95" t="s">
        <v>337</v>
      </c>
      <c r="DJ95" t="s">
        <v>336</v>
      </c>
      <c r="DL95" t="s">
        <v>334</v>
      </c>
      <c r="DM95" t="s">
        <v>335</v>
      </c>
      <c r="DN95" t="s">
        <v>334</v>
      </c>
      <c r="DO95" t="s">
        <v>335</v>
      </c>
      <c r="DP95" t="s">
        <v>334</v>
      </c>
      <c r="DQ95" t="s">
        <v>335</v>
      </c>
      <c r="DR95" t="s">
        <v>334</v>
      </c>
      <c r="DS95" t="s">
        <v>335</v>
      </c>
      <c r="DT95" t="s">
        <v>334</v>
      </c>
      <c r="DU95" t="s">
        <v>335</v>
      </c>
      <c r="DV95" t="s">
        <v>334</v>
      </c>
      <c r="DW95" t="s">
        <v>335</v>
      </c>
      <c r="DX95" t="s">
        <v>335</v>
      </c>
      <c r="DY95" t="s">
        <v>334</v>
      </c>
      <c r="DZ95" t="s">
        <v>334</v>
      </c>
      <c r="EA95" t="s">
        <v>335</v>
      </c>
      <c r="EB95" t="s">
        <v>334</v>
      </c>
      <c r="EC95" t="s">
        <v>335</v>
      </c>
      <c r="ED95" t="s">
        <v>335</v>
      </c>
      <c r="EE95" t="s">
        <v>334</v>
      </c>
      <c r="EF95" t="s">
        <v>334</v>
      </c>
      <c r="EG95" t="s">
        <v>335</v>
      </c>
      <c r="EH95" t="s">
        <v>334</v>
      </c>
      <c r="EI95" t="s">
        <v>335</v>
      </c>
      <c r="EJ95" t="s">
        <v>334</v>
      </c>
      <c r="EK95" t="s">
        <v>335</v>
      </c>
      <c r="EL95" t="s">
        <v>334</v>
      </c>
      <c r="EM95" t="s">
        <v>335</v>
      </c>
      <c r="EN95" t="s">
        <v>334</v>
      </c>
      <c r="EO95" t="s">
        <v>335</v>
      </c>
      <c r="EP95" t="s">
        <v>334</v>
      </c>
      <c r="EQ95" t="s">
        <v>335</v>
      </c>
      <c r="ER95" t="s">
        <v>334</v>
      </c>
      <c r="ES95" t="s">
        <v>335</v>
      </c>
      <c r="ET95" t="s">
        <v>334</v>
      </c>
      <c r="EU95" t="s">
        <v>335</v>
      </c>
      <c r="EV95" t="s">
        <v>334</v>
      </c>
      <c r="EW95" t="s">
        <v>335</v>
      </c>
      <c r="EX95" t="s">
        <v>334</v>
      </c>
      <c r="EY95" t="s">
        <v>335</v>
      </c>
      <c r="EZ95" t="s">
        <v>334</v>
      </c>
      <c r="FA95" t="s">
        <v>335</v>
      </c>
      <c r="FB95" t="s">
        <v>336</v>
      </c>
      <c r="FE95" t="s">
        <v>336</v>
      </c>
      <c r="FF95" t="s">
        <v>336</v>
      </c>
      <c r="FG95" t="s">
        <v>342</v>
      </c>
      <c r="FH95" s="15"/>
      <c r="FI95" t="s">
        <v>334</v>
      </c>
      <c r="FJ95" t="s">
        <v>335</v>
      </c>
      <c r="FK95" t="s">
        <v>335</v>
      </c>
      <c r="FL95" t="s">
        <v>420</v>
      </c>
      <c r="FM95" t="s">
        <v>336</v>
      </c>
      <c r="GN95" t="s">
        <v>335</v>
      </c>
      <c r="GO95" t="s">
        <v>335</v>
      </c>
      <c r="GP95" t="s">
        <v>335</v>
      </c>
      <c r="GQ95" t="s">
        <v>335</v>
      </c>
      <c r="GR95" t="s">
        <v>335</v>
      </c>
      <c r="GS95" t="s">
        <v>335</v>
      </c>
      <c r="GT95" t="s">
        <v>335</v>
      </c>
      <c r="GU95" t="s">
        <v>335</v>
      </c>
      <c r="GV95" t="s">
        <v>335</v>
      </c>
      <c r="GW95" t="s">
        <v>335</v>
      </c>
      <c r="GX95" t="s">
        <v>335</v>
      </c>
      <c r="GY95" t="s">
        <v>335</v>
      </c>
      <c r="GZ95" t="s">
        <v>335</v>
      </c>
      <c r="HA95" t="s">
        <v>335</v>
      </c>
      <c r="HB95" t="s">
        <v>335</v>
      </c>
      <c r="HC95" t="s">
        <v>335</v>
      </c>
      <c r="HD95" t="s">
        <v>335</v>
      </c>
      <c r="HE95" t="s">
        <v>335</v>
      </c>
      <c r="HF95" t="s">
        <v>335</v>
      </c>
      <c r="HG95" t="s">
        <v>335</v>
      </c>
      <c r="HH95" t="s">
        <v>335</v>
      </c>
      <c r="HI95" t="s">
        <v>335</v>
      </c>
      <c r="HJ95" t="s">
        <v>335</v>
      </c>
      <c r="HK95" t="s">
        <v>336</v>
      </c>
      <c r="HL95" t="s">
        <v>335</v>
      </c>
      <c r="HM95" t="s">
        <v>335</v>
      </c>
      <c r="HN95" t="s">
        <v>335</v>
      </c>
      <c r="HO95" t="s">
        <v>335</v>
      </c>
      <c r="HP95" t="s">
        <v>335</v>
      </c>
      <c r="HQ95" t="s">
        <v>335</v>
      </c>
      <c r="HR95" t="s">
        <v>335</v>
      </c>
      <c r="HS95" t="s">
        <v>335</v>
      </c>
      <c r="HT95" t="s">
        <v>335</v>
      </c>
      <c r="HU95" t="s">
        <v>335</v>
      </c>
      <c r="HV95" t="s">
        <v>335</v>
      </c>
      <c r="HW95" t="s">
        <v>335</v>
      </c>
      <c r="HX95" t="s">
        <v>335</v>
      </c>
      <c r="HY95" t="s">
        <v>336</v>
      </c>
      <c r="HZ95" t="s">
        <v>336</v>
      </c>
      <c r="ID95" t="s">
        <v>336</v>
      </c>
      <c r="IF95" t="s">
        <v>336</v>
      </c>
      <c r="IG95">
        <v>1325</v>
      </c>
      <c r="IH95">
        <v>684</v>
      </c>
      <c r="II95">
        <v>128</v>
      </c>
      <c r="IJ95">
        <v>709</v>
      </c>
      <c r="IK95">
        <v>1405</v>
      </c>
      <c r="IL95">
        <v>103</v>
      </c>
      <c r="IM95">
        <v>133</v>
      </c>
      <c r="IN95">
        <v>387</v>
      </c>
      <c r="IO95">
        <v>425</v>
      </c>
      <c r="IP95">
        <v>97</v>
      </c>
      <c r="IQ95" t="s">
        <v>330</v>
      </c>
      <c r="IR95" t="s">
        <v>330</v>
      </c>
      <c r="IS95" t="s">
        <v>337</v>
      </c>
      <c r="IT95" t="s">
        <v>330</v>
      </c>
      <c r="IU95" t="s">
        <v>330</v>
      </c>
      <c r="IV95" t="s">
        <v>337</v>
      </c>
      <c r="IW95" t="s">
        <v>337</v>
      </c>
      <c r="IX95" t="s">
        <v>337</v>
      </c>
      <c r="IY95" t="s">
        <v>337</v>
      </c>
      <c r="JB95" t="s">
        <v>336</v>
      </c>
      <c r="JC95" t="s">
        <v>336</v>
      </c>
      <c r="JD95" t="s">
        <v>336</v>
      </c>
      <c r="JE95" t="s">
        <v>336</v>
      </c>
      <c r="JF95" t="s">
        <v>336</v>
      </c>
      <c r="JG95" t="s">
        <v>336</v>
      </c>
      <c r="JH95" t="s">
        <v>336</v>
      </c>
      <c r="JI95" t="s">
        <v>336</v>
      </c>
      <c r="JJ95" t="s">
        <v>336</v>
      </c>
      <c r="JK95" t="s">
        <v>336</v>
      </c>
      <c r="JL95" t="s">
        <v>336</v>
      </c>
      <c r="JM95" t="s">
        <v>336</v>
      </c>
      <c r="JN95">
        <v>10</v>
      </c>
      <c r="JO95">
        <v>390</v>
      </c>
      <c r="JQ95">
        <v>98</v>
      </c>
      <c r="JR95">
        <v>0</v>
      </c>
      <c r="JS95">
        <v>99</v>
      </c>
      <c r="JT95" t="s">
        <v>337</v>
      </c>
      <c r="JX95" t="s">
        <v>336</v>
      </c>
      <c r="JY95" t="s">
        <v>336</v>
      </c>
      <c r="JZ95" t="s">
        <v>336</v>
      </c>
      <c r="KA95" t="s">
        <v>336</v>
      </c>
      <c r="KB95" t="s">
        <v>336</v>
      </c>
      <c r="KC95" t="s">
        <v>336</v>
      </c>
      <c r="KD95" t="s">
        <v>336</v>
      </c>
      <c r="KE95" t="s">
        <v>336</v>
      </c>
      <c r="KF95" t="s">
        <v>336</v>
      </c>
      <c r="KG95" t="s">
        <v>336</v>
      </c>
      <c r="KH95" t="s">
        <v>336</v>
      </c>
      <c r="KI95" t="s">
        <v>336</v>
      </c>
      <c r="KJ95" t="s">
        <v>336</v>
      </c>
      <c r="KK95" t="s">
        <v>336</v>
      </c>
      <c r="KP95">
        <v>100</v>
      </c>
      <c r="KQ95">
        <v>0</v>
      </c>
      <c r="KS95" t="s">
        <v>336</v>
      </c>
      <c r="KT95" t="s">
        <v>336</v>
      </c>
      <c r="KU95" t="s">
        <v>336</v>
      </c>
      <c r="KV95" t="s">
        <v>336</v>
      </c>
      <c r="KW95" t="s">
        <v>336</v>
      </c>
      <c r="KX95" t="s">
        <v>336</v>
      </c>
      <c r="KY95" t="s">
        <v>335</v>
      </c>
      <c r="KZ95" t="s">
        <v>334</v>
      </c>
      <c r="LA95" t="s">
        <v>334</v>
      </c>
      <c r="LB95" t="s">
        <v>335</v>
      </c>
      <c r="LC95" t="s">
        <v>334</v>
      </c>
      <c r="LD95" t="s">
        <v>335</v>
      </c>
      <c r="LE95" t="s">
        <v>335</v>
      </c>
      <c r="LF95" t="s">
        <v>334</v>
      </c>
      <c r="LG95" t="s">
        <v>334</v>
      </c>
      <c r="LH95" t="s">
        <v>335</v>
      </c>
      <c r="LI95" t="s">
        <v>335</v>
      </c>
      <c r="LJ95" t="s">
        <v>334</v>
      </c>
      <c r="LK95" t="s">
        <v>359</v>
      </c>
      <c r="LL95" t="s">
        <v>336</v>
      </c>
      <c r="LM95">
        <v>4</v>
      </c>
      <c r="LN95" t="s">
        <v>364</v>
      </c>
    </row>
    <row r="96" spans="1:326" x14ac:dyDescent="0.3">
      <c r="A96">
        <v>95</v>
      </c>
      <c r="B96" t="s">
        <v>326</v>
      </c>
      <c r="C96" t="s">
        <v>327</v>
      </c>
      <c r="D96" s="1">
        <v>18615</v>
      </c>
      <c r="E96" t="s">
        <v>328</v>
      </c>
      <c r="G96">
        <v>54</v>
      </c>
      <c r="I96" s="1">
        <v>45335</v>
      </c>
      <c r="J96" s="1">
        <v>45345</v>
      </c>
      <c r="K96">
        <v>10</v>
      </c>
      <c r="L96" t="s">
        <v>329</v>
      </c>
      <c r="M96" t="s">
        <v>330</v>
      </c>
      <c r="N96" t="s">
        <v>361</v>
      </c>
      <c r="O96" t="s">
        <v>332</v>
      </c>
      <c r="P96" t="s">
        <v>363</v>
      </c>
      <c r="Q96" t="s">
        <v>335</v>
      </c>
      <c r="R96" t="s">
        <v>335</v>
      </c>
      <c r="S96" t="s">
        <v>335</v>
      </c>
      <c r="T96" t="s">
        <v>335</v>
      </c>
      <c r="U96" t="s">
        <v>335</v>
      </c>
      <c r="V96" t="s">
        <v>335</v>
      </c>
      <c r="W96" t="s">
        <v>334</v>
      </c>
      <c r="X96" t="s">
        <v>335</v>
      </c>
      <c r="Y96" t="s">
        <v>335</v>
      </c>
      <c r="Z96" t="s">
        <v>335</v>
      </c>
      <c r="AA96" t="s">
        <v>335</v>
      </c>
      <c r="AB96" t="s">
        <v>335</v>
      </c>
      <c r="AC96" t="s">
        <v>335</v>
      </c>
      <c r="AD96" t="s">
        <v>335</v>
      </c>
      <c r="AE96" t="s">
        <v>335</v>
      </c>
      <c r="AF96" t="s">
        <v>335</v>
      </c>
      <c r="AG96" t="s">
        <v>334</v>
      </c>
      <c r="AH96" t="s">
        <v>536</v>
      </c>
      <c r="AI96" t="s">
        <v>334</v>
      </c>
      <c r="AJ96" t="s">
        <v>335</v>
      </c>
      <c r="AK96" t="s">
        <v>335</v>
      </c>
      <c r="AL96" t="s">
        <v>335</v>
      </c>
      <c r="AM96" t="s">
        <v>335</v>
      </c>
      <c r="AN96" t="s">
        <v>335</v>
      </c>
      <c r="AO96" t="s">
        <v>335</v>
      </c>
      <c r="AP96" t="s">
        <v>335</v>
      </c>
      <c r="AQ96" t="s">
        <v>335</v>
      </c>
      <c r="AR96" t="s">
        <v>335</v>
      </c>
      <c r="AS96" t="s">
        <v>334</v>
      </c>
      <c r="AT96" t="s">
        <v>335</v>
      </c>
      <c r="AU96" t="s">
        <v>335</v>
      </c>
      <c r="AV96" t="s">
        <v>335</v>
      </c>
      <c r="AW96">
        <v>30</v>
      </c>
      <c r="BA96">
        <v>35000</v>
      </c>
      <c r="BC96" t="s">
        <v>335</v>
      </c>
      <c r="BD96" t="s">
        <v>335</v>
      </c>
      <c r="BE96" t="s">
        <v>335</v>
      </c>
      <c r="BF96" t="s">
        <v>335</v>
      </c>
      <c r="BG96" t="s">
        <v>335</v>
      </c>
      <c r="BH96" t="s">
        <v>335</v>
      </c>
      <c r="BI96" t="s">
        <v>335</v>
      </c>
      <c r="BJ96" t="s">
        <v>335</v>
      </c>
      <c r="BK96" t="s">
        <v>335</v>
      </c>
      <c r="BL96" t="s">
        <v>335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335</v>
      </c>
      <c r="BV96" t="s">
        <v>334</v>
      </c>
      <c r="BW96" t="s">
        <v>335</v>
      </c>
      <c r="BX96" t="s">
        <v>335</v>
      </c>
      <c r="BY96" t="s">
        <v>335</v>
      </c>
      <c r="BZ96" t="s">
        <v>335</v>
      </c>
      <c r="CA96" t="s">
        <v>335</v>
      </c>
      <c r="CB96" t="s">
        <v>335</v>
      </c>
      <c r="CC96" t="s">
        <v>335</v>
      </c>
      <c r="CD96" t="s">
        <v>335</v>
      </c>
      <c r="CE96" t="s">
        <v>335</v>
      </c>
      <c r="CF96" t="s">
        <v>335</v>
      </c>
      <c r="CG96" t="s">
        <v>335</v>
      </c>
      <c r="CH96" t="s">
        <v>335</v>
      </c>
      <c r="CI96" t="s">
        <v>335</v>
      </c>
      <c r="CJ96" t="s">
        <v>335</v>
      </c>
      <c r="CK96" t="s">
        <v>335</v>
      </c>
      <c r="CL96" t="s">
        <v>335</v>
      </c>
      <c r="CM96" t="s">
        <v>335</v>
      </c>
      <c r="CN96" t="s">
        <v>335</v>
      </c>
      <c r="CO96" t="s">
        <v>335</v>
      </c>
      <c r="CP96" t="s">
        <v>335</v>
      </c>
      <c r="CQ96" t="s">
        <v>335</v>
      </c>
      <c r="CR96" t="s">
        <v>335</v>
      </c>
      <c r="CS96" t="s">
        <v>335</v>
      </c>
      <c r="CT96" t="s">
        <v>337</v>
      </c>
      <c r="CU96" t="s">
        <v>336</v>
      </c>
      <c r="CW96" t="s">
        <v>337</v>
      </c>
      <c r="CX96" t="s">
        <v>336</v>
      </c>
      <c r="CZ96" t="s">
        <v>330</v>
      </c>
      <c r="DA96" t="s">
        <v>339</v>
      </c>
      <c r="DB96">
        <v>500</v>
      </c>
      <c r="DC96" t="s">
        <v>330</v>
      </c>
      <c r="DD96" t="s">
        <v>414</v>
      </c>
      <c r="DE96">
        <v>100</v>
      </c>
      <c r="DF96" t="s">
        <v>337</v>
      </c>
      <c r="DG96" t="s">
        <v>336</v>
      </c>
      <c r="DI96" t="s">
        <v>330</v>
      </c>
      <c r="DJ96" t="s">
        <v>410</v>
      </c>
      <c r="DK96">
        <v>10</v>
      </c>
      <c r="DL96" t="s">
        <v>335</v>
      </c>
      <c r="DM96" t="s">
        <v>334</v>
      </c>
      <c r="DN96" t="s">
        <v>334</v>
      </c>
      <c r="DO96" t="s">
        <v>335</v>
      </c>
      <c r="DP96" t="s">
        <v>334</v>
      </c>
      <c r="DQ96" t="s">
        <v>335</v>
      </c>
      <c r="DR96" t="s">
        <v>334</v>
      </c>
      <c r="DS96" t="s">
        <v>335</v>
      </c>
      <c r="DT96" t="s">
        <v>334</v>
      </c>
      <c r="DU96" t="s">
        <v>335</v>
      </c>
      <c r="DV96" t="s">
        <v>334</v>
      </c>
      <c r="DW96" t="s">
        <v>335</v>
      </c>
      <c r="DX96" t="s">
        <v>335</v>
      </c>
      <c r="DY96" t="s">
        <v>334</v>
      </c>
      <c r="DZ96" t="s">
        <v>334</v>
      </c>
      <c r="EA96" t="s">
        <v>335</v>
      </c>
      <c r="EB96" t="s">
        <v>334</v>
      </c>
      <c r="EC96" t="s">
        <v>335</v>
      </c>
      <c r="ED96" t="s">
        <v>334</v>
      </c>
      <c r="EE96" t="s">
        <v>335</v>
      </c>
      <c r="EF96" t="s">
        <v>335</v>
      </c>
      <c r="EG96" t="s">
        <v>334</v>
      </c>
      <c r="EH96" t="s">
        <v>334</v>
      </c>
      <c r="EI96" t="s">
        <v>335</v>
      </c>
      <c r="EJ96" t="s">
        <v>334</v>
      </c>
      <c r="EK96" t="s">
        <v>335</v>
      </c>
      <c r="EL96" t="s">
        <v>334</v>
      </c>
      <c r="EM96" t="s">
        <v>335</v>
      </c>
      <c r="EN96" t="s">
        <v>334</v>
      </c>
      <c r="EO96" t="s">
        <v>335</v>
      </c>
      <c r="EP96" t="s">
        <v>334</v>
      </c>
      <c r="EQ96" t="s">
        <v>335</v>
      </c>
      <c r="ER96" t="s">
        <v>334</v>
      </c>
      <c r="ES96" t="s">
        <v>335</v>
      </c>
      <c r="ET96" t="s">
        <v>335</v>
      </c>
      <c r="EU96" t="s">
        <v>334</v>
      </c>
      <c r="EV96" t="s">
        <v>334</v>
      </c>
      <c r="EW96" t="s">
        <v>335</v>
      </c>
      <c r="EX96" t="s">
        <v>334</v>
      </c>
      <c r="EY96" t="s">
        <v>335</v>
      </c>
      <c r="EZ96" t="s">
        <v>334</v>
      </c>
      <c r="FA96" t="s">
        <v>335</v>
      </c>
      <c r="FB96" t="s">
        <v>341</v>
      </c>
      <c r="FC96">
        <v>25</v>
      </c>
      <c r="FE96" t="s">
        <v>336</v>
      </c>
      <c r="FF96" t="s">
        <v>336</v>
      </c>
      <c r="FG96" t="s">
        <v>342</v>
      </c>
      <c r="FH96" s="15">
        <v>45345</v>
      </c>
      <c r="FI96" t="s">
        <v>334</v>
      </c>
      <c r="FJ96" t="s">
        <v>335</v>
      </c>
      <c r="FK96" t="s">
        <v>335</v>
      </c>
      <c r="FL96" t="s">
        <v>343</v>
      </c>
      <c r="FM96" t="s">
        <v>362</v>
      </c>
      <c r="FN96">
        <v>136</v>
      </c>
      <c r="FO96">
        <v>120</v>
      </c>
      <c r="FP96">
        <v>65</v>
      </c>
      <c r="FS96">
        <v>54</v>
      </c>
      <c r="FV96">
        <v>131</v>
      </c>
      <c r="FW96">
        <v>43</v>
      </c>
      <c r="FX96">
        <v>135</v>
      </c>
      <c r="FY96">
        <v>133</v>
      </c>
      <c r="FZ96">
        <v>37</v>
      </c>
      <c r="GA96">
        <v>67</v>
      </c>
      <c r="GB96">
        <v>146</v>
      </c>
      <c r="GC96">
        <v>42</v>
      </c>
      <c r="GD96">
        <v>5093</v>
      </c>
      <c r="GE96">
        <v>45</v>
      </c>
      <c r="GF96">
        <v>2534</v>
      </c>
      <c r="GG96">
        <v>29</v>
      </c>
      <c r="GH96">
        <v>53</v>
      </c>
      <c r="GJ96">
        <v>17</v>
      </c>
      <c r="GK96">
        <v>18</v>
      </c>
      <c r="GL96">
        <v>138</v>
      </c>
      <c r="GM96">
        <v>42</v>
      </c>
      <c r="GN96" t="s">
        <v>335</v>
      </c>
      <c r="GO96" t="s">
        <v>335</v>
      </c>
      <c r="GP96" t="s">
        <v>334</v>
      </c>
      <c r="GQ96" t="s">
        <v>334</v>
      </c>
      <c r="GR96" t="s">
        <v>335</v>
      </c>
      <c r="GS96" t="s">
        <v>334</v>
      </c>
      <c r="GT96" t="s">
        <v>335</v>
      </c>
      <c r="GU96" t="s">
        <v>335</v>
      </c>
      <c r="GV96" t="s">
        <v>335</v>
      </c>
      <c r="GW96" t="s">
        <v>335</v>
      </c>
      <c r="GX96" t="s">
        <v>335</v>
      </c>
      <c r="GY96" t="s">
        <v>334</v>
      </c>
      <c r="GZ96" t="s">
        <v>335</v>
      </c>
      <c r="HA96" t="s">
        <v>335</v>
      </c>
      <c r="HB96" t="s">
        <v>335</v>
      </c>
      <c r="HC96" t="s">
        <v>335</v>
      </c>
      <c r="HD96" t="s">
        <v>334</v>
      </c>
      <c r="HE96" t="s">
        <v>335</v>
      </c>
      <c r="HF96" t="s">
        <v>335</v>
      </c>
      <c r="HG96" t="s">
        <v>335</v>
      </c>
      <c r="HH96" t="s">
        <v>335</v>
      </c>
      <c r="HI96" t="s">
        <v>335</v>
      </c>
      <c r="HJ96" t="s">
        <v>334</v>
      </c>
      <c r="HK96" t="s">
        <v>478</v>
      </c>
      <c r="HL96" t="s">
        <v>334</v>
      </c>
      <c r="HM96" t="s">
        <v>335</v>
      </c>
      <c r="HN96" t="s">
        <v>334</v>
      </c>
      <c r="HO96" t="s">
        <v>335</v>
      </c>
      <c r="HP96" t="s">
        <v>335</v>
      </c>
      <c r="HQ96" t="s">
        <v>335</v>
      </c>
      <c r="HR96" t="s">
        <v>334</v>
      </c>
      <c r="HS96" t="s">
        <v>335</v>
      </c>
      <c r="HT96" t="s">
        <v>335</v>
      </c>
      <c r="HU96" t="s">
        <v>334</v>
      </c>
      <c r="HV96" t="s">
        <v>334</v>
      </c>
      <c r="HW96" t="s">
        <v>334</v>
      </c>
      <c r="HX96" t="s">
        <v>335</v>
      </c>
      <c r="HY96" t="s">
        <v>337</v>
      </c>
      <c r="HZ96" t="s">
        <v>337</v>
      </c>
      <c r="IA96">
        <v>34</v>
      </c>
      <c r="ID96" t="s">
        <v>345</v>
      </c>
      <c r="IF96" t="s">
        <v>346</v>
      </c>
      <c r="IQ96" t="s">
        <v>336</v>
      </c>
      <c r="IR96" t="s">
        <v>336</v>
      </c>
      <c r="IS96" t="s">
        <v>336</v>
      </c>
      <c r="IT96" t="s">
        <v>336</v>
      </c>
      <c r="IU96" t="s">
        <v>336</v>
      </c>
      <c r="IV96" t="s">
        <v>336</v>
      </c>
      <c r="IW96" t="s">
        <v>336</v>
      </c>
      <c r="IX96" t="s">
        <v>336</v>
      </c>
      <c r="IY96" t="s">
        <v>336</v>
      </c>
      <c r="JB96" t="s">
        <v>336</v>
      </c>
      <c r="JC96" t="s">
        <v>336</v>
      </c>
      <c r="JD96" t="s">
        <v>336</v>
      </c>
      <c r="JE96" t="s">
        <v>336</v>
      </c>
      <c r="JF96" t="s">
        <v>336</v>
      </c>
      <c r="JG96" t="s">
        <v>336</v>
      </c>
      <c r="JH96" t="s">
        <v>336</v>
      </c>
      <c r="JI96" t="s">
        <v>336</v>
      </c>
      <c r="JJ96" t="s">
        <v>336</v>
      </c>
      <c r="JK96" t="s">
        <v>336</v>
      </c>
      <c r="JL96" t="s">
        <v>336</v>
      </c>
      <c r="JM96" t="s">
        <v>336</v>
      </c>
      <c r="JO96">
        <v>230</v>
      </c>
      <c r="JQ96">
        <v>60</v>
      </c>
      <c r="JR96">
        <v>5</v>
      </c>
      <c r="JS96">
        <v>97</v>
      </c>
      <c r="JT96" t="s">
        <v>337</v>
      </c>
      <c r="JX96" t="s">
        <v>336</v>
      </c>
      <c r="JY96" t="s">
        <v>336</v>
      </c>
      <c r="JZ96" t="s">
        <v>336</v>
      </c>
      <c r="KA96" t="s">
        <v>336</v>
      </c>
      <c r="KB96" t="s">
        <v>336</v>
      </c>
      <c r="KC96" t="s">
        <v>336</v>
      </c>
      <c r="KD96" t="s">
        <v>336</v>
      </c>
      <c r="KE96" t="s">
        <v>336</v>
      </c>
      <c r="KF96" t="s">
        <v>336</v>
      </c>
      <c r="KG96" t="s">
        <v>336</v>
      </c>
      <c r="KH96" t="s">
        <v>336</v>
      </c>
      <c r="KI96" t="s">
        <v>336</v>
      </c>
      <c r="KJ96" t="s">
        <v>336</v>
      </c>
      <c r="KK96" t="s">
        <v>336</v>
      </c>
      <c r="KP96">
        <v>75</v>
      </c>
      <c r="KQ96">
        <v>63</v>
      </c>
      <c r="KR96">
        <v>13</v>
      </c>
      <c r="KS96" t="s">
        <v>336</v>
      </c>
      <c r="KT96" t="s">
        <v>337</v>
      </c>
      <c r="KU96" t="s">
        <v>330</v>
      </c>
      <c r="KV96" t="s">
        <v>337</v>
      </c>
      <c r="KW96" t="s">
        <v>337</v>
      </c>
      <c r="KX96" t="s">
        <v>337</v>
      </c>
      <c r="KY96" t="s">
        <v>335</v>
      </c>
      <c r="KZ96" t="s">
        <v>334</v>
      </c>
      <c r="LA96" t="s">
        <v>334</v>
      </c>
      <c r="LB96" t="s">
        <v>335</v>
      </c>
      <c r="LC96" t="s">
        <v>335</v>
      </c>
      <c r="LD96" t="s">
        <v>334</v>
      </c>
      <c r="LE96" t="s">
        <v>335</v>
      </c>
      <c r="LF96" t="s">
        <v>334</v>
      </c>
      <c r="LG96" t="s">
        <v>334</v>
      </c>
      <c r="LH96" t="s">
        <v>335</v>
      </c>
      <c r="LI96" t="s">
        <v>335</v>
      </c>
      <c r="LJ96" t="s">
        <v>334</v>
      </c>
      <c r="LK96" t="s">
        <v>345</v>
      </c>
      <c r="LL96" t="s">
        <v>336</v>
      </c>
      <c r="LM96">
        <v>3</v>
      </c>
      <c r="LN96" t="s">
        <v>342</v>
      </c>
    </row>
    <row r="97" spans="1:326" x14ac:dyDescent="0.3">
      <c r="A97">
        <v>96</v>
      </c>
      <c r="B97" t="s">
        <v>326</v>
      </c>
      <c r="C97" t="s">
        <v>327</v>
      </c>
      <c r="D97" s="1">
        <v>18430</v>
      </c>
      <c r="E97" t="s">
        <v>328</v>
      </c>
      <c r="F97">
        <v>178</v>
      </c>
      <c r="G97">
        <v>71</v>
      </c>
      <c r="H97">
        <v>2.2408786769347304E+16</v>
      </c>
      <c r="I97" s="1">
        <v>45331</v>
      </c>
      <c r="J97" s="1">
        <v>45348</v>
      </c>
      <c r="K97">
        <v>17</v>
      </c>
      <c r="L97" t="s">
        <v>329</v>
      </c>
      <c r="M97" t="s">
        <v>330</v>
      </c>
      <c r="N97" t="s">
        <v>331</v>
      </c>
      <c r="O97" t="s">
        <v>332</v>
      </c>
      <c r="P97" t="s">
        <v>363</v>
      </c>
      <c r="Q97" t="s">
        <v>335</v>
      </c>
      <c r="R97" t="s">
        <v>335</v>
      </c>
      <c r="S97" t="s">
        <v>335</v>
      </c>
      <c r="T97" t="s">
        <v>335</v>
      </c>
      <c r="U97" t="s">
        <v>335</v>
      </c>
      <c r="V97" t="s">
        <v>335</v>
      </c>
      <c r="W97" t="s">
        <v>335</v>
      </c>
      <c r="X97" t="s">
        <v>335</v>
      </c>
      <c r="Y97" t="s">
        <v>335</v>
      </c>
      <c r="Z97" t="s">
        <v>335</v>
      </c>
      <c r="AA97" t="s">
        <v>335</v>
      </c>
      <c r="AB97" t="s">
        <v>335</v>
      </c>
      <c r="AC97" t="s">
        <v>335</v>
      </c>
      <c r="AD97" t="s">
        <v>335</v>
      </c>
      <c r="AE97" t="s">
        <v>335</v>
      </c>
      <c r="AF97" t="s">
        <v>335</v>
      </c>
      <c r="AG97" t="s">
        <v>335</v>
      </c>
      <c r="AH97" t="s">
        <v>336</v>
      </c>
      <c r="AI97" t="s">
        <v>334</v>
      </c>
      <c r="AJ97" t="s">
        <v>334</v>
      </c>
      <c r="AK97" t="s">
        <v>335</v>
      </c>
      <c r="AL97" t="s">
        <v>335</v>
      </c>
      <c r="AM97" t="s">
        <v>335</v>
      </c>
      <c r="AN97" t="s">
        <v>335</v>
      </c>
      <c r="AO97" t="s">
        <v>335</v>
      </c>
      <c r="AP97" t="s">
        <v>335</v>
      </c>
      <c r="AQ97" t="s">
        <v>335</v>
      </c>
      <c r="AR97" t="s">
        <v>335</v>
      </c>
      <c r="AS97" t="s">
        <v>335</v>
      </c>
      <c r="AT97" t="s">
        <v>335</v>
      </c>
      <c r="AU97" t="s">
        <v>335</v>
      </c>
      <c r="AV97" t="s">
        <v>335</v>
      </c>
      <c r="AW97">
        <v>23</v>
      </c>
      <c r="BC97" t="s">
        <v>335</v>
      </c>
      <c r="BD97" t="s">
        <v>335</v>
      </c>
      <c r="BE97" t="s">
        <v>335</v>
      </c>
      <c r="BF97" t="s">
        <v>335</v>
      </c>
      <c r="BG97" t="s">
        <v>334</v>
      </c>
      <c r="BH97" t="s">
        <v>335</v>
      </c>
      <c r="BI97" t="s">
        <v>335</v>
      </c>
      <c r="BJ97" t="s">
        <v>335</v>
      </c>
      <c r="BK97" t="s">
        <v>335</v>
      </c>
      <c r="BL97" t="s">
        <v>335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334</v>
      </c>
      <c r="BV97" t="s">
        <v>335</v>
      </c>
      <c r="BW97" t="s">
        <v>335</v>
      </c>
      <c r="BX97" t="s">
        <v>335</v>
      </c>
      <c r="BY97" t="s">
        <v>335</v>
      </c>
      <c r="BZ97" t="s">
        <v>335</v>
      </c>
      <c r="CA97" t="s">
        <v>335</v>
      </c>
      <c r="CB97" t="s">
        <v>335</v>
      </c>
      <c r="CC97" t="s">
        <v>335</v>
      </c>
      <c r="CD97" t="s">
        <v>335</v>
      </c>
      <c r="CE97" t="s">
        <v>335</v>
      </c>
      <c r="CF97" t="s">
        <v>335</v>
      </c>
      <c r="CG97" t="s">
        <v>335</v>
      </c>
      <c r="CH97" t="s">
        <v>334</v>
      </c>
      <c r="CI97" t="s">
        <v>335</v>
      </c>
      <c r="CJ97" t="s">
        <v>335</v>
      </c>
      <c r="CK97" t="s">
        <v>335</v>
      </c>
      <c r="CL97" t="s">
        <v>335</v>
      </c>
      <c r="CM97" t="s">
        <v>335</v>
      </c>
      <c r="CN97" t="s">
        <v>335</v>
      </c>
      <c r="CO97" t="s">
        <v>335</v>
      </c>
      <c r="CP97" t="s">
        <v>335</v>
      </c>
      <c r="CQ97" t="s">
        <v>335</v>
      </c>
      <c r="CR97" t="s">
        <v>335</v>
      </c>
      <c r="CS97" t="s">
        <v>335</v>
      </c>
      <c r="CT97" t="s">
        <v>337</v>
      </c>
      <c r="CU97" t="s">
        <v>336</v>
      </c>
      <c r="CW97" t="s">
        <v>337</v>
      </c>
      <c r="CX97" t="s">
        <v>336</v>
      </c>
      <c r="CZ97" t="s">
        <v>330</v>
      </c>
      <c r="DA97" t="s">
        <v>339</v>
      </c>
      <c r="DB97">
        <v>125</v>
      </c>
      <c r="DC97" t="s">
        <v>330</v>
      </c>
      <c r="DD97" t="s">
        <v>414</v>
      </c>
      <c r="DE97">
        <v>100</v>
      </c>
      <c r="DF97" t="s">
        <v>330</v>
      </c>
      <c r="DG97" t="s">
        <v>340</v>
      </c>
      <c r="DH97">
        <v>25</v>
      </c>
      <c r="DI97" t="s">
        <v>330</v>
      </c>
      <c r="DJ97" t="s">
        <v>389</v>
      </c>
      <c r="DK97">
        <v>10</v>
      </c>
      <c r="DL97" t="s">
        <v>335</v>
      </c>
      <c r="DM97" t="s">
        <v>334</v>
      </c>
      <c r="DN97" t="s">
        <v>334</v>
      </c>
      <c r="DO97" t="s">
        <v>335</v>
      </c>
      <c r="DP97" t="s">
        <v>334</v>
      </c>
      <c r="DQ97" t="s">
        <v>335</v>
      </c>
      <c r="DR97" t="s">
        <v>334</v>
      </c>
      <c r="DS97" t="s">
        <v>335</v>
      </c>
      <c r="DT97" t="s">
        <v>334</v>
      </c>
      <c r="DU97" t="s">
        <v>335</v>
      </c>
      <c r="DV97" t="s">
        <v>334</v>
      </c>
      <c r="DW97" t="s">
        <v>335</v>
      </c>
      <c r="DX97" t="s">
        <v>335</v>
      </c>
      <c r="DY97" t="s">
        <v>334</v>
      </c>
      <c r="DZ97" t="s">
        <v>335</v>
      </c>
      <c r="EA97" t="s">
        <v>334</v>
      </c>
      <c r="EB97" t="s">
        <v>334</v>
      </c>
      <c r="EC97" t="s">
        <v>335</v>
      </c>
      <c r="ED97" t="s">
        <v>335</v>
      </c>
      <c r="EE97" t="s">
        <v>334</v>
      </c>
      <c r="EF97" t="s">
        <v>335</v>
      </c>
      <c r="EG97" t="s">
        <v>334</v>
      </c>
      <c r="EH97" t="s">
        <v>334</v>
      </c>
      <c r="EI97" t="s">
        <v>335</v>
      </c>
      <c r="EJ97" t="s">
        <v>334</v>
      </c>
      <c r="EK97" t="s">
        <v>335</v>
      </c>
      <c r="EL97" t="s">
        <v>334</v>
      </c>
      <c r="EM97" t="s">
        <v>335</v>
      </c>
      <c r="EN97" t="s">
        <v>334</v>
      </c>
      <c r="EO97" t="s">
        <v>335</v>
      </c>
      <c r="EP97" t="s">
        <v>334</v>
      </c>
      <c r="EQ97" t="s">
        <v>335</v>
      </c>
      <c r="ER97" t="s">
        <v>334</v>
      </c>
      <c r="ES97" t="s">
        <v>335</v>
      </c>
      <c r="ET97" t="s">
        <v>335</v>
      </c>
      <c r="EU97" t="s">
        <v>334</v>
      </c>
      <c r="EV97" t="s">
        <v>335</v>
      </c>
      <c r="EW97" t="s">
        <v>334</v>
      </c>
      <c r="EX97" t="s">
        <v>334</v>
      </c>
      <c r="EY97" t="s">
        <v>335</v>
      </c>
      <c r="EZ97" t="s">
        <v>334</v>
      </c>
      <c r="FA97" t="s">
        <v>335</v>
      </c>
      <c r="FB97" t="s">
        <v>341</v>
      </c>
      <c r="FC97">
        <v>25</v>
      </c>
      <c r="FE97" t="s">
        <v>336</v>
      </c>
      <c r="FF97" t="s">
        <v>336</v>
      </c>
      <c r="FG97" t="s">
        <v>342</v>
      </c>
      <c r="FH97" s="15">
        <v>45348</v>
      </c>
      <c r="FI97" t="s">
        <v>334</v>
      </c>
      <c r="FJ97" t="s">
        <v>335</v>
      </c>
      <c r="FK97" t="s">
        <v>335</v>
      </c>
      <c r="FL97" t="s">
        <v>420</v>
      </c>
      <c r="FM97" t="s">
        <v>362</v>
      </c>
      <c r="FO97">
        <v>89</v>
      </c>
      <c r="FP97">
        <v>54</v>
      </c>
      <c r="FS97">
        <v>71</v>
      </c>
      <c r="FT97">
        <v>2.2408786769347304E+16</v>
      </c>
      <c r="GN97" t="s">
        <v>335</v>
      </c>
      <c r="GO97" t="s">
        <v>334</v>
      </c>
      <c r="GP97" t="s">
        <v>335</v>
      </c>
      <c r="GQ97" t="s">
        <v>335</v>
      </c>
      <c r="GR97" t="s">
        <v>335</v>
      </c>
      <c r="GS97" t="s">
        <v>334</v>
      </c>
      <c r="GT97" t="s">
        <v>335</v>
      </c>
      <c r="GU97" t="s">
        <v>335</v>
      </c>
      <c r="GV97" t="s">
        <v>335</v>
      </c>
      <c r="GW97" t="s">
        <v>335</v>
      </c>
      <c r="GX97" t="s">
        <v>334</v>
      </c>
      <c r="GY97" t="s">
        <v>335</v>
      </c>
      <c r="GZ97" t="s">
        <v>334</v>
      </c>
      <c r="HA97" t="s">
        <v>335</v>
      </c>
      <c r="HB97" t="s">
        <v>335</v>
      </c>
      <c r="HC97" t="s">
        <v>335</v>
      </c>
      <c r="HD97" t="s">
        <v>335</v>
      </c>
      <c r="HE97" t="s">
        <v>335</v>
      </c>
      <c r="HF97" t="s">
        <v>335</v>
      </c>
      <c r="HG97" t="s">
        <v>335</v>
      </c>
      <c r="HH97" t="s">
        <v>335</v>
      </c>
      <c r="HI97" t="s">
        <v>335</v>
      </c>
      <c r="HJ97" t="s">
        <v>334</v>
      </c>
      <c r="HK97" t="s">
        <v>479</v>
      </c>
      <c r="HL97" t="s">
        <v>335</v>
      </c>
      <c r="HM97" t="s">
        <v>335</v>
      </c>
      <c r="HN97" t="s">
        <v>335</v>
      </c>
      <c r="HO97" t="s">
        <v>335</v>
      </c>
      <c r="HP97" t="s">
        <v>335</v>
      </c>
      <c r="HQ97" t="s">
        <v>335</v>
      </c>
      <c r="HR97" t="s">
        <v>334</v>
      </c>
      <c r="HS97" t="s">
        <v>335</v>
      </c>
      <c r="HT97" t="s">
        <v>335</v>
      </c>
      <c r="HU97" t="s">
        <v>334</v>
      </c>
      <c r="HV97" t="s">
        <v>335</v>
      </c>
      <c r="HW97" t="s">
        <v>335</v>
      </c>
      <c r="HX97" t="s">
        <v>335</v>
      </c>
      <c r="HY97" t="s">
        <v>336</v>
      </c>
      <c r="HZ97" t="s">
        <v>336</v>
      </c>
      <c r="ID97" t="s">
        <v>336</v>
      </c>
      <c r="IF97" t="s">
        <v>336</v>
      </c>
      <c r="IG97">
        <v>1028</v>
      </c>
      <c r="IH97">
        <v>59</v>
      </c>
      <c r="II97">
        <v>116</v>
      </c>
      <c r="IJ97">
        <v>832</v>
      </c>
      <c r="IK97">
        <v>982</v>
      </c>
      <c r="IL97">
        <v>71</v>
      </c>
      <c r="IM97">
        <v>117</v>
      </c>
      <c r="IN97">
        <v>40</v>
      </c>
      <c r="IO97">
        <v>452</v>
      </c>
      <c r="IP97">
        <v>764</v>
      </c>
      <c r="IQ97" t="s">
        <v>337</v>
      </c>
      <c r="IR97" t="s">
        <v>330</v>
      </c>
      <c r="IS97" t="s">
        <v>337</v>
      </c>
      <c r="IT97" t="s">
        <v>330</v>
      </c>
      <c r="IU97" t="s">
        <v>330</v>
      </c>
      <c r="IV97" t="s">
        <v>337</v>
      </c>
      <c r="IW97" t="s">
        <v>337</v>
      </c>
      <c r="IX97" t="s">
        <v>337</v>
      </c>
      <c r="IY97" t="s">
        <v>337</v>
      </c>
      <c r="JB97" t="s">
        <v>336</v>
      </c>
      <c r="JC97" t="s">
        <v>336</v>
      </c>
      <c r="JD97" t="s">
        <v>336</v>
      </c>
      <c r="JE97" t="s">
        <v>336</v>
      </c>
      <c r="JF97" t="s">
        <v>336</v>
      </c>
      <c r="JG97" t="s">
        <v>336</v>
      </c>
      <c r="JH97" t="s">
        <v>336</v>
      </c>
      <c r="JI97" t="s">
        <v>336</v>
      </c>
      <c r="JJ97" t="s">
        <v>336</v>
      </c>
      <c r="JK97" t="s">
        <v>336</v>
      </c>
      <c r="JL97" t="s">
        <v>336</v>
      </c>
      <c r="JM97" t="s">
        <v>336</v>
      </c>
      <c r="JN97">
        <v>7</v>
      </c>
      <c r="JO97">
        <v>311</v>
      </c>
      <c r="JQ97">
        <v>77</v>
      </c>
      <c r="JR97">
        <v>1</v>
      </c>
      <c r="JS97">
        <v>98</v>
      </c>
      <c r="JT97" t="s">
        <v>337</v>
      </c>
      <c r="JX97" t="s">
        <v>336</v>
      </c>
      <c r="JY97" t="s">
        <v>336</v>
      </c>
      <c r="JZ97" t="s">
        <v>336</v>
      </c>
      <c r="KA97" t="s">
        <v>336</v>
      </c>
      <c r="KB97" t="s">
        <v>336</v>
      </c>
      <c r="KC97" t="s">
        <v>336</v>
      </c>
      <c r="KD97" t="s">
        <v>336</v>
      </c>
      <c r="KE97" t="s">
        <v>336</v>
      </c>
      <c r="KF97" t="s">
        <v>336</v>
      </c>
      <c r="KG97" t="s">
        <v>336</v>
      </c>
      <c r="KH97" t="s">
        <v>336</v>
      </c>
      <c r="KI97" t="s">
        <v>336</v>
      </c>
      <c r="KJ97" t="s">
        <v>336</v>
      </c>
      <c r="KK97" t="s">
        <v>336</v>
      </c>
      <c r="KP97">
        <v>80</v>
      </c>
      <c r="KQ97">
        <v>78</v>
      </c>
      <c r="KR97">
        <v>10</v>
      </c>
      <c r="KS97" t="s">
        <v>336</v>
      </c>
      <c r="KT97" t="s">
        <v>336</v>
      </c>
      <c r="KU97" t="s">
        <v>336</v>
      </c>
      <c r="KV97" t="s">
        <v>336</v>
      </c>
      <c r="KW97" t="s">
        <v>336</v>
      </c>
      <c r="KX97" t="s">
        <v>336</v>
      </c>
      <c r="KY97" t="s">
        <v>335</v>
      </c>
      <c r="KZ97" t="s">
        <v>335</v>
      </c>
      <c r="LA97" t="s">
        <v>335</v>
      </c>
      <c r="LB97" t="s">
        <v>335</v>
      </c>
      <c r="LC97" t="s">
        <v>335</v>
      </c>
      <c r="LD97" t="s">
        <v>335</v>
      </c>
      <c r="LE97" t="s">
        <v>335</v>
      </c>
      <c r="LF97" t="s">
        <v>335</v>
      </c>
      <c r="LG97" t="s">
        <v>335</v>
      </c>
      <c r="LH97" t="s">
        <v>335</v>
      </c>
      <c r="LI97" t="s">
        <v>335</v>
      </c>
      <c r="LJ97" t="s">
        <v>335</v>
      </c>
      <c r="LK97" t="s">
        <v>336</v>
      </c>
      <c r="LL97" t="s">
        <v>336</v>
      </c>
      <c r="LN97" t="s">
        <v>364</v>
      </c>
    </row>
    <row r="98" spans="1:326" x14ac:dyDescent="0.3">
      <c r="A98">
        <v>97</v>
      </c>
      <c r="B98" t="s">
        <v>326</v>
      </c>
      <c r="C98" t="s">
        <v>327</v>
      </c>
      <c r="D98" s="1">
        <v>24912</v>
      </c>
      <c r="E98" t="s">
        <v>328</v>
      </c>
      <c r="F98">
        <v>165</v>
      </c>
      <c r="G98">
        <v>51</v>
      </c>
      <c r="H98">
        <v>1873278236914601</v>
      </c>
      <c r="I98" s="1">
        <v>45259</v>
      </c>
      <c r="J98" s="1">
        <v>45348</v>
      </c>
      <c r="K98">
        <v>89</v>
      </c>
      <c r="L98" t="s">
        <v>329</v>
      </c>
      <c r="M98" t="s">
        <v>330</v>
      </c>
      <c r="N98" t="s">
        <v>361</v>
      </c>
      <c r="O98" t="s">
        <v>332</v>
      </c>
      <c r="P98" t="s">
        <v>333</v>
      </c>
      <c r="Q98" t="s">
        <v>335</v>
      </c>
      <c r="R98" t="s">
        <v>335</v>
      </c>
      <c r="S98" t="s">
        <v>335</v>
      </c>
      <c r="T98" t="s">
        <v>335</v>
      </c>
      <c r="U98" t="s">
        <v>335</v>
      </c>
      <c r="V98" t="s">
        <v>335</v>
      </c>
      <c r="W98" t="s">
        <v>335</v>
      </c>
      <c r="X98" t="s">
        <v>335</v>
      </c>
      <c r="Y98" t="s">
        <v>335</v>
      </c>
      <c r="Z98" t="s">
        <v>335</v>
      </c>
      <c r="AA98" t="s">
        <v>335</v>
      </c>
      <c r="AB98" t="s">
        <v>335</v>
      </c>
      <c r="AC98" t="s">
        <v>335</v>
      </c>
      <c r="AD98" t="s">
        <v>335</v>
      </c>
      <c r="AE98" t="s">
        <v>335</v>
      </c>
      <c r="AF98" t="s">
        <v>334</v>
      </c>
      <c r="AG98" t="s">
        <v>334</v>
      </c>
      <c r="AH98" t="s">
        <v>537</v>
      </c>
      <c r="AI98" t="s">
        <v>335</v>
      </c>
      <c r="AJ98" t="s">
        <v>335</v>
      </c>
      <c r="AK98" t="s">
        <v>335</v>
      </c>
      <c r="AL98" t="s">
        <v>335</v>
      </c>
      <c r="AM98" t="s">
        <v>335</v>
      </c>
      <c r="AN98" t="s">
        <v>335</v>
      </c>
      <c r="AO98" t="s">
        <v>335</v>
      </c>
      <c r="AP98" t="s">
        <v>335</v>
      </c>
      <c r="AQ98" t="s">
        <v>335</v>
      </c>
      <c r="AR98" t="s">
        <v>335</v>
      </c>
      <c r="AS98" t="s">
        <v>335</v>
      </c>
      <c r="AT98" t="s">
        <v>335</v>
      </c>
      <c r="AU98" t="s">
        <v>335</v>
      </c>
      <c r="AV98" t="s">
        <v>335</v>
      </c>
      <c r="AW98">
        <v>19</v>
      </c>
      <c r="BB98">
        <v>8000</v>
      </c>
      <c r="BC98" t="s">
        <v>335</v>
      </c>
      <c r="BD98" t="s">
        <v>335</v>
      </c>
      <c r="BE98" t="s">
        <v>335</v>
      </c>
      <c r="BF98" t="s">
        <v>335</v>
      </c>
      <c r="BG98" t="s">
        <v>335</v>
      </c>
      <c r="BH98" t="s">
        <v>335</v>
      </c>
      <c r="BI98" t="s">
        <v>335</v>
      </c>
      <c r="BJ98" t="s">
        <v>335</v>
      </c>
      <c r="BK98" t="s">
        <v>335</v>
      </c>
      <c r="BL98" t="s">
        <v>335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335</v>
      </c>
      <c r="BV98" t="s">
        <v>335</v>
      </c>
      <c r="BW98" t="s">
        <v>335</v>
      </c>
      <c r="BX98" t="s">
        <v>335</v>
      </c>
      <c r="BY98" t="s">
        <v>335</v>
      </c>
      <c r="BZ98" t="s">
        <v>335</v>
      </c>
      <c r="CA98" t="s">
        <v>335</v>
      </c>
      <c r="CB98" t="s">
        <v>335</v>
      </c>
      <c r="CC98" t="s">
        <v>335</v>
      </c>
      <c r="CD98" t="s">
        <v>335</v>
      </c>
      <c r="CE98" t="s">
        <v>335</v>
      </c>
      <c r="CF98" t="s">
        <v>335</v>
      </c>
      <c r="CG98" t="s">
        <v>335</v>
      </c>
      <c r="CH98" t="s">
        <v>335</v>
      </c>
      <c r="CI98" t="s">
        <v>335</v>
      </c>
      <c r="CJ98" t="s">
        <v>335</v>
      </c>
      <c r="CK98" t="s">
        <v>335</v>
      </c>
      <c r="CL98" t="s">
        <v>335</v>
      </c>
      <c r="CM98" t="s">
        <v>335</v>
      </c>
      <c r="CN98" t="s">
        <v>335</v>
      </c>
      <c r="CO98" t="s">
        <v>335</v>
      </c>
      <c r="CP98" t="s">
        <v>335</v>
      </c>
      <c r="CQ98" t="s">
        <v>335</v>
      </c>
      <c r="CR98" t="s">
        <v>335</v>
      </c>
      <c r="CS98" t="s">
        <v>335</v>
      </c>
      <c r="CT98" t="s">
        <v>336</v>
      </c>
      <c r="CU98" t="s">
        <v>336</v>
      </c>
      <c r="CW98" t="s">
        <v>336</v>
      </c>
      <c r="CX98" t="s">
        <v>336</v>
      </c>
      <c r="CZ98" t="s">
        <v>336</v>
      </c>
      <c r="DA98" t="s">
        <v>336</v>
      </c>
      <c r="DC98" t="s">
        <v>336</v>
      </c>
      <c r="DD98" t="s">
        <v>336</v>
      </c>
      <c r="DF98" t="s">
        <v>336</v>
      </c>
      <c r="DG98" t="s">
        <v>336</v>
      </c>
      <c r="DI98" t="s">
        <v>336</v>
      </c>
      <c r="DJ98" t="s">
        <v>336</v>
      </c>
      <c r="DL98" t="s">
        <v>335</v>
      </c>
      <c r="DM98" t="s">
        <v>335</v>
      </c>
      <c r="DN98" t="s">
        <v>335</v>
      </c>
      <c r="DO98" t="s">
        <v>335</v>
      </c>
      <c r="DP98" t="s">
        <v>335</v>
      </c>
      <c r="DQ98" t="s">
        <v>335</v>
      </c>
      <c r="DR98" t="s">
        <v>335</v>
      </c>
      <c r="DS98" t="s">
        <v>335</v>
      </c>
      <c r="DT98" t="s">
        <v>335</v>
      </c>
      <c r="DU98" t="s">
        <v>335</v>
      </c>
      <c r="DV98" t="s">
        <v>335</v>
      </c>
      <c r="DW98" t="s">
        <v>335</v>
      </c>
      <c r="DX98" t="s">
        <v>335</v>
      </c>
      <c r="DY98" t="s">
        <v>335</v>
      </c>
      <c r="DZ98" t="s">
        <v>335</v>
      </c>
      <c r="EA98" t="s">
        <v>335</v>
      </c>
      <c r="EB98" t="s">
        <v>335</v>
      </c>
      <c r="EC98" t="s">
        <v>335</v>
      </c>
      <c r="ED98" t="s">
        <v>335</v>
      </c>
      <c r="EE98" t="s">
        <v>335</v>
      </c>
      <c r="EF98" t="s">
        <v>335</v>
      </c>
      <c r="EG98" t="s">
        <v>335</v>
      </c>
      <c r="EH98" t="s">
        <v>335</v>
      </c>
      <c r="EI98" t="s">
        <v>335</v>
      </c>
      <c r="EJ98" t="s">
        <v>335</v>
      </c>
      <c r="EK98" t="s">
        <v>335</v>
      </c>
      <c r="EL98" t="s">
        <v>335</v>
      </c>
      <c r="EM98" t="s">
        <v>335</v>
      </c>
      <c r="EN98" t="s">
        <v>335</v>
      </c>
      <c r="EO98" t="s">
        <v>335</v>
      </c>
      <c r="EP98" t="s">
        <v>335</v>
      </c>
      <c r="EQ98" t="s">
        <v>335</v>
      </c>
      <c r="ER98" t="s">
        <v>335</v>
      </c>
      <c r="ES98" t="s">
        <v>335</v>
      </c>
      <c r="ET98" t="s">
        <v>335</v>
      </c>
      <c r="EU98" t="s">
        <v>335</v>
      </c>
      <c r="EV98" t="s">
        <v>335</v>
      </c>
      <c r="EW98" t="s">
        <v>335</v>
      </c>
      <c r="EX98" t="s">
        <v>335</v>
      </c>
      <c r="EY98" t="s">
        <v>335</v>
      </c>
      <c r="EZ98" t="s">
        <v>335</v>
      </c>
      <c r="FA98" t="s">
        <v>335</v>
      </c>
      <c r="FB98" t="s">
        <v>336</v>
      </c>
      <c r="FE98" t="s">
        <v>336</v>
      </c>
      <c r="FF98" t="s">
        <v>336</v>
      </c>
      <c r="FG98" t="s">
        <v>364</v>
      </c>
      <c r="FH98" s="15"/>
      <c r="FI98" t="s">
        <v>335</v>
      </c>
      <c r="FJ98" t="s">
        <v>335</v>
      </c>
      <c r="FK98" t="s">
        <v>335</v>
      </c>
      <c r="FL98" t="s">
        <v>336</v>
      </c>
      <c r="FM98" t="s">
        <v>336</v>
      </c>
      <c r="GN98" t="s">
        <v>335</v>
      </c>
      <c r="GO98" t="s">
        <v>335</v>
      </c>
      <c r="GP98" t="s">
        <v>335</v>
      </c>
      <c r="GQ98" t="s">
        <v>335</v>
      </c>
      <c r="GR98" t="s">
        <v>335</v>
      </c>
      <c r="GS98" t="s">
        <v>335</v>
      </c>
      <c r="GT98" t="s">
        <v>335</v>
      </c>
      <c r="GU98" t="s">
        <v>335</v>
      </c>
      <c r="GV98" t="s">
        <v>335</v>
      </c>
      <c r="GW98" t="s">
        <v>335</v>
      </c>
      <c r="GX98" t="s">
        <v>335</v>
      </c>
      <c r="GY98" t="s">
        <v>335</v>
      </c>
      <c r="GZ98" t="s">
        <v>335</v>
      </c>
      <c r="HA98" t="s">
        <v>335</v>
      </c>
      <c r="HB98" t="s">
        <v>335</v>
      </c>
      <c r="HC98" t="s">
        <v>335</v>
      </c>
      <c r="HD98" t="s">
        <v>335</v>
      </c>
      <c r="HE98" t="s">
        <v>335</v>
      </c>
      <c r="HF98" t="s">
        <v>335</v>
      </c>
      <c r="HG98" t="s">
        <v>335</v>
      </c>
      <c r="HH98" t="s">
        <v>335</v>
      </c>
      <c r="HI98" t="s">
        <v>335</v>
      </c>
      <c r="HJ98" t="s">
        <v>335</v>
      </c>
      <c r="HK98" t="s">
        <v>336</v>
      </c>
      <c r="HL98" t="s">
        <v>335</v>
      </c>
      <c r="HM98" t="s">
        <v>335</v>
      </c>
      <c r="HN98" t="s">
        <v>335</v>
      </c>
      <c r="HO98" t="s">
        <v>335</v>
      </c>
      <c r="HP98" t="s">
        <v>335</v>
      </c>
      <c r="HQ98" t="s">
        <v>335</v>
      </c>
      <c r="HR98" t="s">
        <v>335</v>
      </c>
      <c r="HS98" t="s">
        <v>335</v>
      </c>
      <c r="HT98" t="s">
        <v>335</v>
      </c>
      <c r="HU98" t="s">
        <v>335</v>
      </c>
      <c r="HV98" t="s">
        <v>335</v>
      </c>
      <c r="HW98" t="s">
        <v>335</v>
      </c>
      <c r="HX98" t="s">
        <v>335</v>
      </c>
      <c r="HY98" t="s">
        <v>336</v>
      </c>
      <c r="HZ98" t="s">
        <v>336</v>
      </c>
      <c r="ID98" t="s">
        <v>336</v>
      </c>
      <c r="IF98" t="s">
        <v>336</v>
      </c>
      <c r="IQ98" t="s">
        <v>336</v>
      </c>
      <c r="IR98" t="s">
        <v>336</v>
      </c>
      <c r="IS98" t="s">
        <v>336</v>
      </c>
      <c r="IT98" t="s">
        <v>336</v>
      </c>
      <c r="IU98" t="s">
        <v>336</v>
      </c>
      <c r="IV98" t="s">
        <v>336</v>
      </c>
      <c r="IW98" t="s">
        <v>336</v>
      </c>
      <c r="IX98" t="s">
        <v>336</v>
      </c>
      <c r="IY98" t="s">
        <v>336</v>
      </c>
      <c r="JB98" t="s">
        <v>336</v>
      </c>
      <c r="JC98" t="s">
        <v>336</v>
      </c>
      <c r="JD98" t="s">
        <v>336</v>
      </c>
      <c r="JE98" t="s">
        <v>336</v>
      </c>
      <c r="JF98" t="s">
        <v>336</v>
      </c>
      <c r="JG98" t="s">
        <v>336</v>
      </c>
      <c r="JH98" t="s">
        <v>336</v>
      </c>
      <c r="JI98" t="s">
        <v>336</v>
      </c>
      <c r="JJ98" t="s">
        <v>336</v>
      </c>
      <c r="JK98" t="s">
        <v>336</v>
      </c>
      <c r="JL98" t="s">
        <v>336</v>
      </c>
      <c r="JM98" t="s">
        <v>336</v>
      </c>
      <c r="JT98" t="s">
        <v>336</v>
      </c>
      <c r="JX98" t="s">
        <v>336</v>
      </c>
      <c r="JY98" t="s">
        <v>336</v>
      </c>
      <c r="JZ98" t="s">
        <v>336</v>
      </c>
      <c r="KA98" t="s">
        <v>336</v>
      </c>
      <c r="KB98" t="s">
        <v>336</v>
      </c>
      <c r="KC98" t="s">
        <v>336</v>
      </c>
      <c r="KD98" t="s">
        <v>336</v>
      </c>
      <c r="KE98" t="s">
        <v>336</v>
      </c>
      <c r="KF98" t="s">
        <v>336</v>
      </c>
      <c r="KG98" t="s">
        <v>336</v>
      </c>
      <c r="KH98" t="s">
        <v>336</v>
      </c>
      <c r="KI98" t="s">
        <v>336</v>
      </c>
      <c r="KJ98" t="s">
        <v>336</v>
      </c>
      <c r="KK98" t="s">
        <v>336</v>
      </c>
      <c r="KS98" t="s">
        <v>336</v>
      </c>
      <c r="KT98" t="s">
        <v>336</v>
      </c>
      <c r="KU98" t="s">
        <v>336</v>
      </c>
      <c r="KV98" t="s">
        <v>336</v>
      </c>
      <c r="KW98" t="s">
        <v>336</v>
      </c>
      <c r="KX98" t="s">
        <v>336</v>
      </c>
      <c r="KY98" t="s">
        <v>335</v>
      </c>
      <c r="KZ98" t="s">
        <v>335</v>
      </c>
      <c r="LA98" t="s">
        <v>335</v>
      </c>
      <c r="LB98" t="s">
        <v>335</v>
      </c>
      <c r="LC98" t="s">
        <v>335</v>
      </c>
      <c r="LD98" t="s">
        <v>335</v>
      </c>
      <c r="LE98" t="s">
        <v>335</v>
      </c>
      <c r="LF98" t="s">
        <v>335</v>
      </c>
      <c r="LG98" t="s">
        <v>335</v>
      </c>
      <c r="LH98" t="s">
        <v>335</v>
      </c>
      <c r="LI98" t="s">
        <v>335</v>
      </c>
      <c r="LJ98" t="s">
        <v>335</v>
      </c>
      <c r="LK98" t="s">
        <v>336</v>
      </c>
      <c r="LL98" t="s">
        <v>336</v>
      </c>
      <c r="LN98" t="s">
        <v>364</v>
      </c>
    </row>
    <row r="99" spans="1:326" x14ac:dyDescent="0.3">
      <c r="A99">
        <v>98</v>
      </c>
      <c r="B99" t="s">
        <v>326</v>
      </c>
      <c r="C99" t="s">
        <v>376</v>
      </c>
      <c r="D99" s="1">
        <v>15598</v>
      </c>
      <c r="E99" t="s">
        <v>328</v>
      </c>
      <c r="F99">
        <v>170</v>
      </c>
      <c r="I99" s="1">
        <v>45309</v>
      </c>
      <c r="J99" s="1">
        <v>45329</v>
      </c>
      <c r="K99">
        <v>20</v>
      </c>
      <c r="L99" t="s">
        <v>329</v>
      </c>
      <c r="M99" t="s">
        <v>337</v>
      </c>
      <c r="N99" t="s">
        <v>361</v>
      </c>
      <c r="O99" t="s">
        <v>387</v>
      </c>
      <c r="P99" t="s">
        <v>363</v>
      </c>
      <c r="Q99" t="s">
        <v>334</v>
      </c>
      <c r="R99" t="s">
        <v>335</v>
      </c>
      <c r="S99" t="s">
        <v>335</v>
      </c>
      <c r="T99" t="s">
        <v>335</v>
      </c>
      <c r="U99" t="s">
        <v>335</v>
      </c>
      <c r="V99" t="s">
        <v>335</v>
      </c>
      <c r="W99" t="s">
        <v>335</v>
      </c>
      <c r="X99" t="s">
        <v>335</v>
      </c>
      <c r="Y99" t="s">
        <v>335</v>
      </c>
      <c r="Z99" t="s">
        <v>335</v>
      </c>
      <c r="AA99" t="s">
        <v>335</v>
      </c>
      <c r="AB99" t="s">
        <v>335</v>
      </c>
      <c r="AC99" t="s">
        <v>335</v>
      </c>
      <c r="AD99" t="s">
        <v>335</v>
      </c>
      <c r="AE99" t="s">
        <v>335</v>
      </c>
      <c r="AF99" t="s">
        <v>335</v>
      </c>
      <c r="AG99" t="s">
        <v>335</v>
      </c>
      <c r="AH99" t="s">
        <v>336</v>
      </c>
      <c r="AI99" t="s">
        <v>334</v>
      </c>
      <c r="AJ99" t="s">
        <v>335</v>
      </c>
      <c r="AK99" t="s">
        <v>335</v>
      </c>
      <c r="AL99" t="s">
        <v>335</v>
      </c>
      <c r="AM99" t="s">
        <v>335</v>
      </c>
      <c r="AN99" t="s">
        <v>335</v>
      </c>
      <c r="AO99" t="s">
        <v>335</v>
      </c>
      <c r="AP99" t="s">
        <v>335</v>
      </c>
      <c r="AQ99" t="s">
        <v>335</v>
      </c>
      <c r="AR99" t="s">
        <v>335</v>
      </c>
      <c r="AS99" t="s">
        <v>335</v>
      </c>
      <c r="AT99" t="s">
        <v>335</v>
      </c>
      <c r="AU99" t="s">
        <v>335</v>
      </c>
      <c r="AV99" t="s">
        <v>335</v>
      </c>
      <c r="AW99">
        <v>10</v>
      </c>
      <c r="AX99">
        <v>20</v>
      </c>
      <c r="AY99">
        <v>2552</v>
      </c>
      <c r="AZ99">
        <v>1060</v>
      </c>
      <c r="BC99" t="s">
        <v>335</v>
      </c>
      <c r="BD99" t="s">
        <v>335</v>
      </c>
      <c r="BE99" t="s">
        <v>335</v>
      </c>
      <c r="BF99" t="s">
        <v>335</v>
      </c>
      <c r="BG99" t="s">
        <v>334</v>
      </c>
      <c r="BH99" t="s">
        <v>335</v>
      </c>
      <c r="BI99" t="s">
        <v>335</v>
      </c>
      <c r="BJ99" t="s">
        <v>335</v>
      </c>
      <c r="BK99" t="s">
        <v>335</v>
      </c>
      <c r="BL99" t="s">
        <v>335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335</v>
      </c>
      <c r="BS99" t="s">
        <v>335</v>
      </c>
      <c r="BT99" t="s">
        <v>334</v>
      </c>
      <c r="BU99" t="s">
        <v>335</v>
      </c>
      <c r="BV99" t="s">
        <v>335</v>
      </c>
      <c r="BW99" t="s">
        <v>335</v>
      </c>
      <c r="BX99" t="s">
        <v>334</v>
      </c>
      <c r="BY99" t="s">
        <v>335</v>
      </c>
      <c r="BZ99" t="s">
        <v>335</v>
      </c>
      <c r="CA99" t="s">
        <v>335</v>
      </c>
      <c r="CB99" t="s">
        <v>335</v>
      </c>
      <c r="CC99" t="s">
        <v>335</v>
      </c>
      <c r="CD99" t="s">
        <v>334</v>
      </c>
      <c r="CE99" t="s">
        <v>334</v>
      </c>
      <c r="CF99" t="s">
        <v>334</v>
      </c>
      <c r="CG99" t="s">
        <v>335</v>
      </c>
      <c r="CH99" t="s">
        <v>335</v>
      </c>
      <c r="CI99" t="s">
        <v>335</v>
      </c>
      <c r="CJ99" t="s">
        <v>335</v>
      </c>
      <c r="CK99" t="s">
        <v>335</v>
      </c>
      <c r="CL99" t="s">
        <v>335</v>
      </c>
      <c r="CM99" t="s">
        <v>335</v>
      </c>
      <c r="CN99" t="s">
        <v>335</v>
      </c>
      <c r="CO99" t="s">
        <v>335</v>
      </c>
      <c r="CP99" t="s">
        <v>335</v>
      </c>
      <c r="CQ99" t="s">
        <v>335</v>
      </c>
      <c r="CR99" t="s">
        <v>335</v>
      </c>
      <c r="CS99" t="s">
        <v>335</v>
      </c>
      <c r="CT99" t="s">
        <v>337</v>
      </c>
      <c r="CU99" t="s">
        <v>336</v>
      </c>
      <c r="CW99" t="s">
        <v>337</v>
      </c>
      <c r="CX99" t="s">
        <v>336</v>
      </c>
      <c r="CZ99" t="s">
        <v>330</v>
      </c>
      <c r="DA99" t="s">
        <v>480</v>
      </c>
      <c r="DB99">
        <v>25</v>
      </c>
      <c r="DC99" t="s">
        <v>337</v>
      </c>
      <c r="DD99" t="s">
        <v>336</v>
      </c>
      <c r="DF99" t="s">
        <v>330</v>
      </c>
      <c r="DG99" t="s">
        <v>481</v>
      </c>
      <c r="DH99">
        <v>50</v>
      </c>
      <c r="DI99" t="s">
        <v>337</v>
      </c>
      <c r="DJ99" t="s">
        <v>336</v>
      </c>
      <c r="DL99" t="s">
        <v>334</v>
      </c>
      <c r="DM99" t="s">
        <v>335</v>
      </c>
      <c r="DN99" t="s">
        <v>334</v>
      </c>
      <c r="DO99" t="s">
        <v>335</v>
      </c>
      <c r="DP99" t="s">
        <v>334</v>
      </c>
      <c r="DQ99" t="s">
        <v>335</v>
      </c>
      <c r="DR99" t="s">
        <v>334</v>
      </c>
      <c r="DS99" t="s">
        <v>335</v>
      </c>
      <c r="DT99" t="s">
        <v>334</v>
      </c>
      <c r="DU99" t="s">
        <v>335</v>
      </c>
      <c r="DV99" t="s">
        <v>334</v>
      </c>
      <c r="DW99" t="s">
        <v>335</v>
      </c>
      <c r="DX99" t="s">
        <v>335</v>
      </c>
      <c r="DY99" t="s">
        <v>334</v>
      </c>
      <c r="DZ99" t="s">
        <v>335</v>
      </c>
      <c r="EA99" t="s">
        <v>334</v>
      </c>
      <c r="EB99" t="s">
        <v>335</v>
      </c>
      <c r="EC99" t="s">
        <v>334</v>
      </c>
      <c r="ED99" t="s">
        <v>334</v>
      </c>
      <c r="EE99" t="s">
        <v>335</v>
      </c>
      <c r="EF99" t="s">
        <v>334</v>
      </c>
      <c r="EG99" t="s">
        <v>335</v>
      </c>
      <c r="EH99" t="s">
        <v>334</v>
      </c>
      <c r="EI99" t="s">
        <v>335</v>
      </c>
      <c r="EJ99" t="s">
        <v>334</v>
      </c>
      <c r="EK99" t="s">
        <v>335</v>
      </c>
      <c r="EL99" t="s">
        <v>334</v>
      </c>
      <c r="EM99" t="s">
        <v>335</v>
      </c>
      <c r="EN99" t="s">
        <v>334</v>
      </c>
      <c r="EO99" t="s">
        <v>335</v>
      </c>
      <c r="EP99" t="s">
        <v>334</v>
      </c>
      <c r="EQ99" t="s">
        <v>335</v>
      </c>
      <c r="ER99" t="s">
        <v>334</v>
      </c>
      <c r="ES99" t="s">
        <v>335</v>
      </c>
      <c r="ET99" t="s">
        <v>334</v>
      </c>
      <c r="EU99" t="s">
        <v>335</v>
      </c>
      <c r="EV99" t="s">
        <v>334</v>
      </c>
      <c r="EW99" t="s">
        <v>335</v>
      </c>
      <c r="EX99" t="s">
        <v>334</v>
      </c>
      <c r="EY99" t="s">
        <v>335</v>
      </c>
      <c r="EZ99" t="s">
        <v>334</v>
      </c>
      <c r="FA99" t="s">
        <v>335</v>
      </c>
      <c r="FB99" t="s">
        <v>336</v>
      </c>
      <c r="FE99" t="s">
        <v>336</v>
      </c>
      <c r="FF99" t="s">
        <v>336</v>
      </c>
      <c r="FG99" t="s">
        <v>342</v>
      </c>
      <c r="FH99" s="15">
        <v>45329</v>
      </c>
      <c r="FI99" t="s">
        <v>334</v>
      </c>
      <c r="FJ99" t="s">
        <v>335</v>
      </c>
      <c r="FK99" t="s">
        <v>335</v>
      </c>
      <c r="FL99" t="s">
        <v>365</v>
      </c>
      <c r="FM99" t="s">
        <v>397</v>
      </c>
      <c r="FN99">
        <v>90</v>
      </c>
      <c r="FO99">
        <v>100</v>
      </c>
      <c r="FP99">
        <v>55</v>
      </c>
      <c r="FQ99">
        <v>220</v>
      </c>
      <c r="FS99">
        <v>65</v>
      </c>
      <c r="FT99">
        <v>2249134948096886</v>
      </c>
      <c r="FU99">
        <v>90</v>
      </c>
      <c r="FV99">
        <v>103</v>
      </c>
      <c r="GC99">
        <v>38</v>
      </c>
      <c r="GD99">
        <v>69</v>
      </c>
      <c r="GE99">
        <v>101</v>
      </c>
      <c r="GF99">
        <v>274</v>
      </c>
      <c r="GG99">
        <v>40</v>
      </c>
      <c r="GJ99">
        <v>23</v>
      </c>
      <c r="GK99">
        <v>8</v>
      </c>
      <c r="GL99">
        <v>136</v>
      </c>
      <c r="GM99">
        <v>44</v>
      </c>
      <c r="GN99" t="s">
        <v>335</v>
      </c>
      <c r="GO99" t="s">
        <v>335</v>
      </c>
      <c r="GP99" t="s">
        <v>335</v>
      </c>
      <c r="GQ99" t="s">
        <v>335</v>
      </c>
      <c r="GR99" t="s">
        <v>334</v>
      </c>
      <c r="GS99" t="s">
        <v>335</v>
      </c>
      <c r="GT99" t="s">
        <v>335</v>
      </c>
      <c r="GU99" t="s">
        <v>335</v>
      </c>
      <c r="GV99" t="s">
        <v>335</v>
      </c>
      <c r="GW99" t="s">
        <v>335</v>
      </c>
      <c r="GX99" t="s">
        <v>335</v>
      </c>
      <c r="GY99" t="s">
        <v>335</v>
      </c>
      <c r="GZ99" t="s">
        <v>335</v>
      </c>
      <c r="HA99" t="s">
        <v>335</v>
      </c>
      <c r="HB99" t="s">
        <v>335</v>
      </c>
      <c r="HC99" t="s">
        <v>335</v>
      </c>
      <c r="HD99" t="s">
        <v>335</v>
      </c>
      <c r="HE99" t="s">
        <v>335</v>
      </c>
      <c r="HF99" t="s">
        <v>334</v>
      </c>
      <c r="HG99" t="s">
        <v>334</v>
      </c>
      <c r="HH99" t="s">
        <v>335</v>
      </c>
      <c r="HI99" t="s">
        <v>335</v>
      </c>
      <c r="HJ99" t="s">
        <v>335</v>
      </c>
      <c r="HK99" t="s">
        <v>336</v>
      </c>
      <c r="HL99" t="s">
        <v>335</v>
      </c>
      <c r="HM99" t="s">
        <v>334</v>
      </c>
      <c r="HN99" t="s">
        <v>334</v>
      </c>
      <c r="HO99" t="s">
        <v>335</v>
      </c>
      <c r="HP99" t="s">
        <v>335</v>
      </c>
      <c r="HQ99" t="s">
        <v>335</v>
      </c>
      <c r="HR99" t="s">
        <v>335</v>
      </c>
      <c r="HS99" t="s">
        <v>334</v>
      </c>
      <c r="HT99" t="s">
        <v>335</v>
      </c>
      <c r="HU99" t="s">
        <v>335</v>
      </c>
      <c r="HV99" t="s">
        <v>335</v>
      </c>
      <c r="HW99" t="s">
        <v>335</v>
      </c>
      <c r="HX99" t="s">
        <v>335</v>
      </c>
      <c r="HY99" t="s">
        <v>336</v>
      </c>
      <c r="HZ99" t="s">
        <v>336</v>
      </c>
      <c r="ID99" t="s">
        <v>336</v>
      </c>
      <c r="IF99" t="s">
        <v>336</v>
      </c>
      <c r="IQ99" t="s">
        <v>336</v>
      </c>
      <c r="IR99" t="s">
        <v>336</v>
      </c>
      <c r="IS99" t="s">
        <v>336</v>
      </c>
      <c r="IT99" t="s">
        <v>336</v>
      </c>
      <c r="IU99" t="s">
        <v>336</v>
      </c>
      <c r="IV99" t="s">
        <v>336</v>
      </c>
      <c r="IW99" t="s">
        <v>336</v>
      </c>
      <c r="IX99" t="s">
        <v>336</v>
      </c>
      <c r="IY99" t="s">
        <v>336</v>
      </c>
      <c r="JB99" t="s">
        <v>336</v>
      </c>
      <c r="JC99" t="s">
        <v>336</v>
      </c>
      <c r="JD99" t="s">
        <v>336</v>
      </c>
      <c r="JE99" t="s">
        <v>336</v>
      </c>
      <c r="JF99" t="s">
        <v>336</v>
      </c>
      <c r="JG99" t="s">
        <v>336</v>
      </c>
      <c r="JH99" t="s">
        <v>336</v>
      </c>
      <c r="JI99" t="s">
        <v>336</v>
      </c>
      <c r="JJ99" t="s">
        <v>336</v>
      </c>
      <c r="JK99" t="s">
        <v>336</v>
      </c>
      <c r="JL99" t="s">
        <v>336</v>
      </c>
      <c r="JM99" t="s">
        <v>336</v>
      </c>
      <c r="JO99">
        <v>220</v>
      </c>
      <c r="JP99">
        <v>48</v>
      </c>
      <c r="JQ99">
        <v>77</v>
      </c>
      <c r="JR99">
        <v>5</v>
      </c>
      <c r="JS99">
        <v>94</v>
      </c>
      <c r="JT99" t="s">
        <v>337</v>
      </c>
      <c r="JX99" t="s">
        <v>336</v>
      </c>
      <c r="JY99" t="s">
        <v>336</v>
      </c>
      <c r="JZ99" t="s">
        <v>336</v>
      </c>
      <c r="KA99" t="s">
        <v>336</v>
      </c>
      <c r="KB99" t="s">
        <v>336</v>
      </c>
      <c r="KC99" t="s">
        <v>336</v>
      </c>
      <c r="KD99" t="s">
        <v>336</v>
      </c>
      <c r="KE99" t="s">
        <v>336</v>
      </c>
      <c r="KF99" t="s">
        <v>336</v>
      </c>
      <c r="KG99" t="s">
        <v>336</v>
      </c>
      <c r="KH99" t="s">
        <v>336</v>
      </c>
      <c r="KI99" t="s">
        <v>336</v>
      </c>
      <c r="KJ99" t="s">
        <v>336</v>
      </c>
      <c r="KK99" t="s">
        <v>336</v>
      </c>
      <c r="KS99" t="s">
        <v>336</v>
      </c>
      <c r="KT99" t="s">
        <v>336</v>
      </c>
      <c r="KU99" t="s">
        <v>336</v>
      </c>
      <c r="KV99" t="s">
        <v>336</v>
      </c>
      <c r="KW99" t="s">
        <v>336</v>
      </c>
      <c r="KX99" t="s">
        <v>336</v>
      </c>
      <c r="KY99" t="s">
        <v>335</v>
      </c>
      <c r="KZ99" t="s">
        <v>334</v>
      </c>
      <c r="LA99" t="s">
        <v>334</v>
      </c>
      <c r="LB99" t="s">
        <v>335</v>
      </c>
      <c r="LC99" t="s">
        <v>334</v>
      </c>
      <c r="LD99" t="s">
        <v>335</v>
      </c>
      <c r="LE99" t="s">
        <v>334</v>
      </c>
      <c r="LF99" t="s">
        <v>335</v>
      </c>
      <c r="LG99" t="s">
        <v>335</v>
      </c>
      <c r="LH99" t="s">
        <v>334</v>
      </c>
      <c r="LI99" t="s">
        <v>334</v>
      </c>
      <c r="LJ99" t="s">
        <v>335</v>
      </c>
      <c r="LK99" t="s">
        <v>345</v>
      </c>
      <c r="LL99" t="s">
        <v>336</v>
      </c>
      <c r="LN99" t="s">
        <v>342</v>
      </c>
    </row>
    <row r="100" spans="1:326" x14ac:dyDescent="0.3">
      <c r="A100">
        <v>99</v>
      </c>
      <c r="B100" t="s">
        <v>326</v>
      </c>
      <c r="C100" t="s">
        <v>376</v>
      </c>
      <c r="D100" s="1">
        <v>20614</v>
      </c>
      <c r="E100" t="s">
        <v>328</v>
      </c>
      <c r="F100">
        <v>165</v>
      </c>
      <c r="G100">
        <v>48</v>
      </c>
      <c r="H100">
        <v>1763085399449036</v>
      </c>
      <c r="I100" s="1">
        <v>45336</v>
      </c>
      <c r="J100" s="1">
        <v>45348</v>
      </c>
      <c r="K100">
        <v>12</v>
      </c>
      <c r="L100" t="s">
        <v>329</v>
      </c>
      <c r="M100" t="s">
        <v>337</v>
      </c>
      <c r="N100" t="s">
        <v>361</v>
      </c>
      <c r="O100" t="s">
        <v>332</v>
      </c>
      <c r="P100" t="s">
        <v>363</v>
      </c>
      <c r="Q100" t="s">
        <v>334</v>
      </c>
      <c r="R100" t="s">
        <v>335</v>
      </c>
      <c r="S100" t="s">
        <v>335</v>
      </c>
      <c r="T100" t="s">
        <v>335</v>
      </c>
      <c r="U100" t="s">
        <v>335</v>
      </c>
      <c r="V100" t="s">
        <v>335</v>
      </c>
      <c r="W100" t="s">
        <v>335</v>
      </c>
      <c r="X100" t="s">
        <v>335</v>
      </c>
      <c r="Y100" t="s">
        <v>335</v>
      </c>
      <c r="Z100" t="s">
        <v>335</v>
      </c>
      <c r="AA100" t="s">
        <v>335</v>
      </c>
      <c r="AB100" t="s">
        <v>335</v>
      </c>
      <c r="AC100" t="s">
        <v>335</v>
      </c>
      <c r="AD100" t="s">
        <v>335</v>
      </c>
      <c r="AE100" t="s">
        <v>335</v>
      </c>
      <c r="AF100" t="s">
        <v>335</v>
      </c>
      <c r="AG100" t="s">
        <v>335</v>
      </c>
      <c r="AH100" t="s">
        <v>336</v>
      </c>
      <c r="AI100" t="s">
        <v>334</v>
      </c>
      <c r="AJ100" t="s">
        <v>334</v>
      </c>
      <c r="AK100" t="s">
        <v>335</v>
      </c>
      <c r="AL100" t="s">
        <v>335</v>
      </c>
      <c r="AM100" t="s">
        <v>335</v>
      </c>
      <c r="AN100" t="s">
        <v>335</v>
      </c>
      <c r="AO100" t="s">
        <v>335</v>
      </c>
      <c r="AP100" t="s">
        <v>335</v>
      </c>
      <c r="AQ100" t="s">
        <v>335</v>
      </c>
      <c r="AR100" t="s">
        <v>335</v>
      </c>
      <c r="AS100" t="s">
        <v>335</v>
      </c>
      <c r="AT100" t="s">
        <v>335</v>
      </c>
      <c r="AU100" t="s">
        <v>335</v>
      </c>
      <c r="AV100" t="s">
        <v>335</v>
      </c>
      <c r="AW100">
        <v>20</v>
      </c>
      <c r="AX100">
        <v>25</v>
      </c>
      <c r="BC100" t="s">
        <v>335</v>
      </c>
      <c r="BD100" t="s">
        <v>335</v>
      </c>
      <c r="BE100" t="s">
        <v>335</v>
      </c>
      <c r="BF100" t="s">
        <v>335</v>
      </c>
      <c r="BG100" t="s">
        <v>335</v>
      </c>
      <c r="BH100" t="s">
        <v>335</v>
      </c>
      <c r="BI100" t="s">
        <v>335</v>
      </c>
      <c r="BJ100" t="s">
        <v>335</v>
      </c>
      <c r="BK100" t="s">
        <v>335</v>
      </c>
      <c r="BL100" t="s">
        <v>335</v>
      </c>
      <c r="BM100" t="s">
        <v>335</v>
      </c>
      <c r="BN100" t="s">
        <v>335</v>
      </c>
      <c r="BO100" t="s">
        <v>335</v>
      </c>
      <c r="BP100" t="s">
        <v>335</v>
      </c>
      <c r="BQ100" t="s">
        <v>335</v>
      </c>
      <c r="BR100" t="s">
        <v>335</v>
      </c>
      <c r="BS100" t="s">
        <v>335</v>
      </c>
      <c r="BT100" t="s">
        <v>335</v>
      </c>
      <c r="BU100" t="s">
        <v>335</v>
      </c>
      <c r="BV100" t="s">
        <v>335</v>
      </c>
      <c r="BW100" t="s">
        <v>335</v>
      </c>
      <c r="BX100" t="s">
        <v>335</v>
      </c>
      <c r="BY100" t="s">
        <v>335</v>
      </c>
      <c r="BZ100" t="s">
        <v>335</v>
      </c>
      <c r="CA100" t="s">
        <v>335</v>
      </c>
      <c r="CB100" t="s">
        <v>335</v>
      </c>
      <c r="CC100" t="s">
        <v>335</v>
      </c>
      <c r="CD100" t="s">
        <v>335</v>
      </c>
      <c r="CE100" t="s">
        <v>335</v>
      </c>
      <c r="CF100" t="s">
        <v>335</v>
      </c>
      <c r="CG100" t="s">
        <v>335</v>
      </c>
      <c r="CH100" t="s">
        <v>335</v>
      </c>
      <c r="CI100" t="s">
        <v>335</v>
      </c>
      <c r="CJ100" t="s">
        <v>335</v>
      </c>
      <c r="CK100" t="s">
        <v>335</v>
      </c>
      <c r="CL100" t="s">
        <v>335</v>
      </c>
      <c r="CM100" t="s">
        <v>335</v>
      </c>
      <c r="CN100" t="s">
        <v>335</v>
      </c>
      <c r="CO100" t="s">
        <v>335</v>
      </c>
      <c r="CP100" t="s">
        <v>335</v>
      </c>
      <c r="CQ100" t="s">
        <v>335</v>
      </c>
      <c r="CR100" t="s">
        <v>335</v>
      </c>
      <c r="CS100" t="s">
        <v>335</v>
      </c>
      <c r="CT100" t="s">
        <v>336</v>
      </c>
      <c r="CU100" t="s">
        <v>336</v>
      </c>
      <c r="CW100" t="s">
        <v>336</v>
      </c>
      <c r="CX100" t="s">
        <v>336</v>
      </c>
      <c r="CZ100" t="s">
        <v>336</v>
      </c>
      <c r="DA100" t="s">
        <v>336</v>
      </c>
      <c r="DC100" t="s">
        <v>336</v>
      </c>
      <c r="DD100" t="s">
        <v>336</v>
      </c>
      <c r="DF100" t="s">
        <v>336</v>
      </c>
      <c r="DG100" t="s">
        <v>336</v>
      </c>
      <c r="DI100" t="s">
        <v>336</v>
      </c>
      <c r="DJ100" t="s">
        <v>336</v>
      </c>
      <c r="DL100" t="s">
        <v>335</v>
      </c>
      <c r="DM100" t="s">
        <v>335</v>
      </c>
      <c r="DN100" t="s">
        <v>335</v>
      </c>
      <c r="DO100" t="s">
        <v>335</v>
      </c>
      <c r="DP100" t="s">
        <v>335</v>
      </c>
      <c r="DQ100" t="s">
        <v>335</v>
      </c>
      <c r="DR100" t="s">
        <v>335</v>
      </c>
      <c r="DS100" t="s">
        <v>335</v>
      </c>
      <c r="DT100" t="s">
        <v>335</v>
      </c>
      <c r="DU100" t="s">
        <v>335</v>
      </c>
      <c r="DV100" t="s">
        <v>335</v>
      </c>
      <c r="DW100" t="s">
        <v>335</v>
      </c>
      <c r="DX100" t="s">
        <v>335</v>
      </c>
      <c r="DY100" t="s">
        <v>335</v>
      </c>
      <c r="DZ100" t="s">
        <v>335</v>
      </c>
      <c r="EA100" t="s">
        <v>335</v>
      </c>
      <c r="EB100" t="s">
        <v>335</v>
      </c>
      <c r="EC100" t="s">
        <v>335</v>
      </c>
      <c r="ED100" t="s">
        <v>335</v>
      </c>
      <c r="EE100" t="s">
        <v>335</v>
      </c>
      <c r="EF100" t="s">
        <v>335</v>
      </c>
      <c r="EG100" t="s">
        <v>335</v>
      </c>
      <c r="EH100" t="s">
        <v>335</v>
      </c>
      <c r="EI100" t="s">
        <v>335</v>
      </c>
      <c r="EJ100" t="s">
        <v>335</v>
      </c>
      <c r="EK100" t="s">
        <v>335</v>
      </c>
      <c r="EL100" t="s">
        <v>335</v>
      </c>
      <c r="EM100" t="s">
        <v>335</v>
      </c>
      <c r="EN100" t="s">
        <v>335</v>
      </c>
      <c r="EO100" t="s">
        <v>335</v>
      </c>
      <c r="EP100" t="s">
        <v>335</v>
      </c>
      <c r="EQ100" t="s">
        <v>335</v>
      </c>
      <c r="ER100" t="s">
        <v>335</v>
      </c>
      <c r="ES100" t="s">
        <v>335</v>
      </c>
      <c r="ET100" t="s">
        <v>335</v>
      </c>
      <c r="EU100" t="s">
        <v>335</v>
      </c>
      <c r="EV100" t="s">
        <v>335</v>
      </c>
      <c r="EW100" t="s">
        <v>335</v>
      </c>
      <c r="EX100" t="s">
        <v>335</v>
      </c>
      <c r="EY100" t="s">
        <v>335</v>
      </c>
      <c r="EZ100" t="s">
        <v>335</v>
      </c>
      <c r="FA100" t="s">
        <v>335</v>
      </c>
      <c r="FB100" t="s">
        <v>336</v>
      </c>
      <c r="FE100" t="s">
        <v>336</v>
      </c>
      <c r="FF100" t="s">
        <v>336</v>
      </c>
      <c r="FG100" t="s">
        <v>364</v>
      </c>
      <c r="FH100" s="15"/>
      <c r="FI100" t="s">
        <v>335</v>
      </c>
      <c r="FJ100" t="s">
        <v>335</v>
      </c>
      <c r="FK100" t="s">
        <v>335</v>
      </c>
      <c r="FL100" t="s">
        <v>336</v>
      </c>
      <c r="FM100" t="s">
        <v>336</v>
      </c>
      <c r="GN100" t="s">
        <v>335</v>
      </c>
      <c r="GO100" t="s">
        <v>335</v>
      </c>
      <c r="GP100" t="s">
        <v>335</v>
      </c>
      <c r="GQ100" t="s">
        <v>335</v>
      </c>
      <c r="GR100" t="s">
        <v>335</v>
      </c>
      <c r="GS100" t="s">
        <v>335</v>
      </c>
      <c r="GT100" t="s">
        <v>335</v>
      </c>
      <c r="GU100" t="s">
        <v>335</v>
      </c>
      <c r="GV100" t="s">
        <v>335</v>
      </c>
      <c r="GW100" t="s">
        <v>335</v>
      </c>
      <c r="GX100" t="s">
        <v>335</v>
      </c>
      <c r="GY100" t="s">
        <v>335</v>
      </c>
      <c r="GZ100" t="s">
        <v>335</v>
      </c>
      <c r="HA100" t="s">
        <v>335</v>
      </c>
      <c r="HB100" t="s">
        <v>335</v>
      </c>
      <c r="HC100" t="s">
        <v>335</v>
      </c>
      <c r="HD100" t="s">
        <v>335</v>
      </c>
      <c r="HE100" t="s">
        <v>335</v>
      </c>
      <c r="HF100" t="s">
        <v>335</v>
      </c>
      <c r="HG100" t="s">
        <v>335</v>
      </c>
      <c r="HH100" t="s">
        <v>335</v>
      </c>
      <c r="HI100" t="s">
        <v>335</v>
      </c>
      <c r="HJ100" t="s">
        <v>335</v>
      </c>
      <c r="HK100" t="s">
        <v>336</v>
      </c>
      <c r="HL100" t="s">
        <v>335</v>
      </c>
      <c r="HM100" t="s">
        <v>335</v>
      </c>
      <c r="HN100" t="s">
        <v>335</v>
      </c>
      <c r="HO100" t="s">
        <v>335</v>
      </c>
      <c r="HP100" t="s">
        <v>335</v>
      </c>
      <c r="HQ100" t="s">
        <v>335</v>
      </c>
      <c r="HR100" t="s">
        <v>335</v>
      </c>
      <c r="HS100" t="s">
        <v>335</v>
      </c>
      <c r="HT100" t="s">
        <v>335</v>
      </c>
      <c r="HU100" t="s">
        <v>335</v>
      </c>
      <c r="HV100" t="s">
        <v>335</v>
      </c>
      <c r="HW100" t="s">
        <v>335</v>
      </c>
      <c r="HX100" t="s">
        <v>335</v>
      </c>
      <c r="HY100" t="s">
        <v>336</v>
      </c>
      <c r="HZ100" t="s">
        <v>336</v>
      </c>
      <c r="ID100" t="s">
        <v>336</v>
      </c>
      <c r="IF100" t="s">
        <v>336</v>
      </c>
      <c r="IQ100" t="s">
        <v>336</v>
      </c>
      <c r="IR100" t="s">
        <v>336</v>
      </c>
      <c r="IS100" t="s">
        <v>336</v>
      </c>
      <c r="IT100" t="s">
        <v>336</v>
      </c>
      <c r="IU100" t="s">
        <v>336</v>
      </c>
      <c r="IV100" t="s">
        <v>336</v>
      </c>
      <c r="IW100" t="s">
        <v>336</v>
      </c>
      <c r="IX100" t="s">
        <v>336</v>
      </c>
      <c r="IY100" t="s">
        <v>336</v>
      </c>
      <c r="JB100" t="s">
        <v>336</v>
      </c>
      <c r="JC100" t="s">
        <v>336</v>
      </c>
      <c r="JD100" t="s">
        <v>336</v>
      </c>
      <c r="JE100" t="s">
        <v>336</v>
      </c>
      <c r="JF100" t="s">
        <v>336</v>
      </c>
      <c r="JG100" t="s">
        <v>336</v>
      </c>
      <c r="JH100" t="s">
        <v>336</v>
      </c>
      <c r="JI100" t="s">
        <v>336</v>
      </c>
      <c r="JJ100" t="s">
        <v>336</v>
      </c>
      <c r="JK100" t="s">
        <v>336</v>
      </c>
      <c r="JL100" t="s">
        <v>336</v>
      </c>
      <c r="JM100" t="s">
        <v>336</v>
      </c>
      <c r="JT100" t="s">
        <v>336</v>
      </c>
      <c r="JX100" t="s">
        <v>336</v>
      </c>
      <c r="JY100" t="s">
        <v>336</v>
      </c>
      <c r="JZ100" t="s">
        <v>336</v>
      </c>
      <c r="KA100" t="s">
        <v>336</v>
      </c>
      <c r="KB100" t="s">
        <v>336</v>
      </c>
      <c r="KC100" t="s">
        <v>336</v>
      </c>
      <c r="KD100" t="s">
        <v>336</v>
      </c>
      <c r="KE100" t="s">
        <v>336</v>
      </c>
      <c r="KF100" t="s">
        <v>336</v>
      </c>
      <c r="KG100" t="s">
        <v>336</v>
      </c>
      <c r="KH100" t="s">
        <v>336</v>
      </c>
      <c r="KI100" t="s">
        <v>336</v>
      </c>
      <c r="KJ100" t="s">
        <v>336</v>
      </c>
      <c r="KK100" t="s">
        <v>336</v>
      </c>
      <c r="KS100" t="s">
        <v>336</v>
      </c>
      <c r="KT100" t="s">
        <v>336</v>
      </c>
      <c r="KU100" t="s">
        <v>336</v>
      </c>
      <c r="KV100" t="s">
        <v>336</v>
      </c>
      <c r="KW100" t="s">
        <v>336</v>
      </c>
      <c r="KX100" t="s">
        <v>336</v>
      </c>
      <c r="KY100" t="s">
        <v>335</v>
      </c>
      <c r="KZ100" t="s">
        <v>335</v>
      </c>
      <c r="LA100" t="s">
        <v>335</v>
      </c>
      <c r="LB100" t="s">
        <v>335</v>
      </c>
      <c r="LC100" t="s">
        <v>335</v>
      </c>
      <c r="LD100" t="s">
        <v>335</v>
      </c>
      <c r="LE100" t="s">
        <v>335</v>
      </c>
      <c r="LF100" t="s">
        <v>335</v>
      </c>
      <c r="LG100" t="s">
        <v>335</v>
      </c>
      <c r="LH100" t="s">
        <v>335</v>
      </c>
      <c r="LI100" t="s">
        <v>335</v>
      </c>
      <c r="LJ100" t="s">
        <v>335</v>
      </c>
      <c r="LK100" t="s">
        <v>336</v>
      </c>
      <c r="LL100" t="s">
        <v>336</v>
      </c>
      <c r="LN100" t="s">
        <v>364</v>
      </c>
    </row>
    <row r="101" spans="1:326" x14ac:dyDescent="0.3">
      <c r="A101">
        <v>100</v>
      </c>
      <c r="B101" t="s">
        <v>326</v>
      </c>
      <c r="C101" t="s">
        <v>327</v>
      </c>
      <c r="D101" s="1"/>
      <c r="E101" t="s">
        <v>336</v>
      </c>
      <c r="I101" s="1"/>
      <c r="J101" s="1"/>
      <c r="L101" t="s">
        <v>336</v>
      </c>
      <c r="M101" t="s">
        <v>336</v>
      </c>
      <c r="N101" t="s">
        <v>336</v>
      </c>
      <c r="O101" t="s">
        <v>336</v>
      </c>
      <c r="P101" t="s">
        <v>336</v>
      </c>
      <c r="Q101" t="s">
        <v>335</v>
      </c>
      <c r="R101" t="s">
        <v>335</v>
      </c>
      <c r="S101" t="s">
        <v>335</v>
      </c>
      <c r="T101" t="s">
        <v>335</v>
      </c>
      <c r="U101" t="s">
        <v>335</v>
      </c>
      <c r="V101" t="s">
        <v>335</v>
      </c>
      <c r="W101" t="s">
        <v>335</v>
      </c>
      <c r="X101" t="s">
        <v>335</v>
      </c>
      <c r="Y101" t="s">
        <v>335</v>
      </c>
      <c r="Z101" t="s">
        <v>335</v>
      </c>
      <c r="AA101" t="s">
        <v>335</v>
      </c>
      <c r="AB101" t="s">
        <v>335</v>
      </c>
      <c r="AC101" t="s">
        <v>335</v>
      </c>
      <c r="AD101" t="s">
        <v>335</v>
      </c>
      <c r="AE101" t="s">
        <v>335</v>
      </c>
      <c r="AF101" t="s">
        <v>335</v>
      </c>
      <c r="AG101" t="s">
        <v>335</v>
      </c>
      <c r="AH101" t="s">
        <v>336</v>
      </c>
      <c r="AI101" t="s">
        <v>335</v>
      </c>
      <c r="AJ101" t="s">
        <v>335</v>
      </c>
      <c r="AK101" t="s">
        <v>335</v>
      </c>
      <c r="AL101" t="s">
        <v>335</v>
      </c>
      <c r="AM101" t="s">
        <v>335</v>
      </c>
      <c r="AN101" t="s">
        <v>335</v>
      </c>
      <c r="AO101" t="s">
        <v>335</v>
      </c>
      <c r="AP101" t="s">
        <v>335</v>
      </c>
      <c r="AQ101" t="s">
        <v>335</v>
      </c>
      <c r="AR101" t="s">
        <v>335</v>
      </c>
      <c r="AS101" t="s">
        <v>335</v>
      </c>
      <c r="AT101" t="s">
        <v>335</v>
      </c>
      <c r="AU101" t="s">
        <v>335</v>
      </c>
      <c r="AV101" t="s">
        <v>335</v>
      </c>
      <c r="BC101" t="s">
        <v>335</v>
      </c>
      <c r="BD101" t="s">
        <v>335</v>
      </c>
      <c r="BE101" t="s">
        <v>335</v>
      </c>
      <c r="BF101" t="s">
        <v>335</v>
      </c>
      <c r="BG101" t="s">
        <v>335</v>
      </c>
      <c r="BH101" t="s">
        <v>335</v>
      </c>
      <c r="BI101" t="s">
        <v>335</v>
      </c>
      <c r="BJ101" t="s">
        <v>335</v>
      </c>
      <c r="BK101" t="s">
        <v>335</v>
      </c>
      <c r="BL101" t="s">
        <v>335</v>
      </c>
      <c r="BM101" t="s">
        <v>335</v>
      </c>
      <c r="BN101" t="s">
        <v>335</v>
      </c>
      <c r="BO101" t="s">
        <v>335</v>
      </c>
      <c r="BP101" t="s">
        <v>335</v>
      </c>
      <c r="BQ101" t="s">
        <v>335</v>
      </c>
      <c r="BR101" t="s">
        <v>335</v>
      </c>
      <c r="BS101" t="s">
        <v>335</v>
      </c>
      <c r="BT101" t="s">
        <v>335</v>
      </c>
      <c r="BU101" t="s">
        <v>335</v>
      </c>
      <c r="BV101" t="s">
        <v>335</v>
      </c>
      <c r="BW101" t="s">
        <v>335</v>
      </c>
      <c r="BX101" t="s">
        <v>335</v>
      </c>
      <c r="BY101" t="s">
        <v>335</v>
      </c>
      <c r="BZ101" t="s">
        <v>335</v>
      </c>
      <c r="CA101" t="s">
        <v>335</v>
      </c>
      <c r="CB101" t="s">
        <v>335</v>
      </c>
      <c r="CC101" t="s">
        <v>335</v>
      </c>
      <c r="CD101" t="s">
        <v>335</v>
      </c>
      <c r="CE101" t="s">
        <v>335</v>
      </c>
      <c r="CF101" t="s">
        <v>335</v>
      </c>
      <c r="CG101" t="s">
        <v>335</v>
      </c>
      <c r="CH101" t="s">
        <v>335</v>
      </c>
      <c r="CI101" t="s">
        <v>335</v>
      </c>
      <c r="CJ101" t="s">
        <v>335</v>
      </c>
      <c r="CK101" t="s">
        <v>335</v>
      </c>
      <c r="CL101" t="s">
        <v>335</v>
      </c>
      <c r="CM101" t="s">
        <v>335</v>
      </c>
      <c r="CN101" t="s">
        <v>335</v>
      </c>
      <c r="CO101" t="s">
        <v>335</v>
      </c>
      <c r="CP101" t="s">
        <v>335</v>
      </c>
      <c r="CQ101" t="s">
        <v>335</v>
      </c>
      <c r="CR101" t="s">
        <v>335</v>
      </c>
      <c r="CS101" t="s">
        <v>335</v>
      </c>
      <c r="CT101" t="s">
        <v>336</v>
      </c>
      <c r="CU101" t="s">
        <v>336</v>
      </c>
      <c r="CW101" t="s">
        <v>336</v>
      </c>
      <c r="CX101" t="s">
        <v>336</v>
      </c>
      <c r="CZ101" t="s">
        <v>336</v>
      </c>
      <c r="DA101" t="s">
        <v>336</v>
      </c>
      <c r="DC101" t="s">
        <v>336</v>
      </c>
      <c r="DD101" t="s">
        <v>336</v>
      </c>
      <c r="DF101" t="s">
        <v>336</v>
      </c>
      <c r="DG101" t="s">
        <v>336</v>
      </c>
      <c r="DI101" t="s">
        <v>336</v>
      </c>
      <c r="DJ101" t="s">
        <v>336</v>
      </c>
      <c r="DL101" t="s">
        <v>335</v>
      </c>
      <c r="DM101" t="s">
        <v>335</v>
      </c>
      <c r="DN101" t="s">
        <v>335</v>
      </c>
      <c r="DO101" t="s">
        <v>335</v>
      </c>
      <c r="DP101" t="s">
        <v>335</v>
      </c>
      <c r="DQ101" t="s">
        <v>335</v>
      </c>
      <c r="DR101" t="s">
        <v>335</v>
      </c>
      <c r="DS101" t="s">
        <v>335</v>
      </c>
      <c r="DT101" t="s">
        <v>335</v>
      </c>
      <c r="DU101" t="s">
        <v>335</v>
      </c>
      <c r="DV101" t="s">
        <v>335</v>
      </c>
      <c r="DW101" t="s">
        <v>335</v>
      </c>
      <c r="DX101" t="s">
        <v>335</v>
      </c>
      <c r="DY101" t="s">
        <v>335</v>
      </c>
      <c r="DZ101" t="s">
        <v>335</v>
      </c>
      <c r="EA101" t="s">
        <v>335</v>
      </c>
      <c r="EB101" t="s">
        <v>335</v>
      </c>
      <c r="EC101" t="s">
        <v>335</v>
      </c>
      <c r="ED101" t="s">
        <v>335</v>
      </c>
      <c r="EE101" t="s">
        <v>335</v>
      </c>
      <c r="EF101" t="s">
        <v>335</v>
      </c>
      <c r="EG101" t="s">
        <v>335</v>
      </c>
      <c r="EH101" t="s">
        <v>335</v>
      </c>
      <c r="EI101" t="s">
        <v>335</v>
      </c>
      <c r="EJ101" t="s">
        <v>335</v>
      </c>
      <c r="EK101" t="s">
        <v>335</v>
      </c>
      <c r="EL101" t="s">
        <v>335</v>
      </c>
      <c r="EM101" t="s">
        <v>335</v>
      </c>
      <c r="EN101" t="s">
        <v>335</v>
      </c>
      <c r="EO101" t="s">
        <v>335</v>
      </c>
      <c r="EP101" t="s">
        <v>335</v>
      </c>
      <c r="EQ101" t="s">
        <v>335</v>
      </c>
      <c r="ER101" t="s">
        <v>335</v>
      </c>
      <c r="ES101" t="s">
        <v>335</v>
      </c>
      <c r="ET101" t="s">
        <v>335</v>
      </c>
      <c r="EU101" t="s">
        <v>335</v>
      </c>
      <c r="EV101" t="s">
        <v>335</v>
      </c>
      <c r="EW101" t="s">
        <v>335</v>
      </c>
      <c r="EX101" t="s">
        <v>335</v>
      </c>
      <c r="EY101" t="s">
        <v>335</v>
      </c>
      <c r="EZ101" t="s">
        <v>335</v>
      </c>
      <c r="FA101" t="s">
        <v>335</v>
      </c>
      <c r="FB101" t="s">
        <v>336</v>
      </c>
      <c r="FE101" t="s">
        <v>336</v>
      </c>
      <c r="FF101" t="s">
        <v>336</v>
      </c>
      <c r="FG101" t="s">
        <v>364</v>
      </c>
      <c r="FH101" s="15"/>
      <c r="FI101" t="s">
        <v>335</v>
      </c>
      <c r="FJ101" t="s">
        <v>335</v>
      </c>
      <c r="FK101" t="s">
        <v>335</v>
      </c>
      <c r="FL101" t="s">
        <v>336</v>
      </c>
      <c r="FM101" t="s">
        <v>336</v>
      </c>
      <c r="GN101" t="s">
        <v>335</v>
      </c>
      <c r="GO101" t="s">
        <v>335</v>
      </c>
      <c r="GP101" t="s">
        <v>335</v>
      </c>
      <c r="GQ101" t="s">
        <v>335</v>
      </c>
      <c r="GR101" t="s">
        <v>335</v>
      </c>
      <c r="GS101" t="s">
        <v>335</v>
      </c>
      <c r="GT101" t="s">
        <v>335</v>
      </c>
      <c r="GU101" t="s">
        <v>335</v>
      </c>
      <c r="GV101" t="s">
        <v>335</v>
      </c>
      <c r="GW101" t="s">
        <v>335</v>
      </c>
      <c r="GX101" t="s">
        <v>335</v>
      </c>
      <c r="GY101" t="s">
        <v>335</v>
      </c>
      <c r="GZ101" t="s">
        <v>335</v>
      </c>
      <c r="HA101" t="s">
        <v>335</v>
      </c>
      <c r="HB101" t="s">
        <v>335</v>
      </c>
      <c r="HC101" t="s">
        <v>335</v>
      </c>
      <c r="HD101" t="s">
        <v>335</v>
      </c>
      <c r="HE101" t="s">
        <v>335</v>
      </c>
      <c r="HF101" t="s">
        <v>335</v>
      </c>
      <c r="HG101" t="s">
        <v>335</v>
      </c>
      <c r="HH101" t="s">
        <v>335</v>
      </c>
      <c r="HI101" t="s">
        <v>335</v>
      </c>
      <c r="HJ101" t="s">
        <v>335</v>
      </c>
      <c r="HK101" t="s">
        <v>336</v>
      </c>
      <c r="HL101" t="s">
        <v>335</v>
      </c>
      <c r="HM101" t="s">
        <v>335</v>
      </c>
      <c r="HN101" t="s">
        <v>335</v>
      </c>
      <c r="HO101" t="s">
        <v>335</v>
      </c>
      <c r="HP101" t="s">
        <v>335</v>
      </c>
      <c r="HQ101" t="s">
        <v>335</v>
      </c>
      <c r="HR101" t="s">
        <v>335</v>
      </c>
      <c r="HS101" t="s">
        <v>335</v>
      </c>
      <c r="HT101" t="s">
        <v>335</v>
      </c>
      <c r="HU101" t="s">
        <v>335</v>
      </c>
      <c r="HV101" t="s">
        <v>335</v>
      </c>
      <c r="HW101" t="s">
        <v>335</v>
      </c>
      <c r="HX101" t="s">
        <v>335</v>
      </c>
      <c r="HY101" t="s">
        <v>336</v>
      </c>
      <c r="HZ101" t="s">
        <v>336</v>
      </c>
      <c r="ID101" t="s">
        <v>336</v>
      </c>
      <c r="IF101" t="s">
        <v>336</v>
      </c>
      <c r="IQ101" t="s">
        <v>336</v>
      </c>
      <c r="IR101" t="s">
        <v>336</v>
      </c>
      <c r="IS101" t="s">
        <v>336</v>
      </c>
      <c r="IT101" t="s">
        <v>336</v>
      </c>
      <c r="IU101" t="s">
        <v>336</v>
      </c>
      <c r="IV101" t="s">
        <v>336</v>
      </c>
      <c r="IW101" t="s">
        <v>336</v>
      </c>
      <c r="IX101" t="s">
        <v>336</v>
      </c>
      <c r="IY101" t="s">
        <v>336</v>
      </c>
      <c r="JB101" t="s">
        <v>336</v>
      </c>
      <c r="JC101" t="s">
        <v>336</v>
      </c>
      <c r="JD101" t="s">
        <v>336</v>
      </c>
      <c r="JE101" t="s">
        <v>336</v>
      </c>
      <c r="JF101" t="s">
        <v>336</v>
      </c>
      <c r="JG101" t="s">
        <v>336</v>
      </c>
      <c r="JH101" t="s">
        <v>336</v>
      </c>
      <c r="JI101" t="s">
        <v>336</v>
      </c>
      <c r="JJ101" t="s">
        <v>336</v>
      </c>
      <c r="JK101" t="s">
        <v>336</v>
      </c>
      <c r="JL101" t="s">
        <v>336</v>
      </c>
      <c r="JM101" t="s">
        <v>336</v>
      </c>
      <c r="JT101" t="s">
        <v>336</v>
      </c>
      <c r="JX101" t="s">
        <v>336</v>
      </c>
      <c r="JY101" t="s">
        <v>336</v>
      </c>
      <c r="JZ101" t="s">
        <v>336</v>
      </c>
      <c r="KA101" t="s">
        <v>336</v>
      </c>
      <c r="KB101" t="s">
        <v>336</v>
      </c>
      <c r="KC101" t="s">
        <v>336</v>
      </c>
      <c r="KD101" t="s">
        <v>336</v>
      </c>
      <c r="KE101" t="s">
        <v>336</v>
      </c>
      <c r="KF101" t="s">
        <v>336</v>
      </c>
      <c r="KG101" t="s">
        <v>336</v>
      </c>
      <c r="KH101" t="s">
        <v>336</v>
      </c>
      <c r="KI101" t="s">
        <v>336</v>
      </c>
      <c r="KJ101" t="s">
        <v>336</v>
      </c>
      <c r="KK101" t="s">
        <v>336</v>
      </c>
      <c r="KS101" t="s">
        <v>336</v>
      </c>
      <c r="KT101" t="s">
        <v>336</v>
      </c>
      <c r="KU101" t="s">
        <v>336</v>
      </c>
      <c r="KV101" t="s">
        <v>336</v>
      </c>
      <c r="KW101" t="s">
        <v>336</v>
      </c>
      <c r="KX101" t="s">
        <v>336</v>
      </c>
      <c r="KY101" t="s">
        <v>335</v>
      </c>
      <c r="KZ101" t="s">
        <v>335</v>
      </c>
      <c r="LA101" t="s">
        <v>335</v>
      </c>
      <c r="LB101" t="s">
        <v>335</v>
      </c>
      <c r="LC101" t="s">
        <v>335</v>
      </c>
      <c r="LD101" t="s">
        <v>335</v>
      </c>
      <c r="LE101" t="s">
        <v>335</v>
      </c>
      <c r="LF101" t="s">
        <v>335</v>
      </c>
      <c r="LG101" t="s">
        <v>335</v>
      </c>
      <c r="LH101" t="s">
        <v>335</v>
      </c>
      <c r="LI101" t="s">
        <v>335</v>
      </c>
      <c r="LJ101" t="s">
        <v>335</v>
      </c>
      <c r="LK101" t="s">
        <v>336</v>
      </c>
      <c r="LL101" t="s">
        <v>336</v>
      </c>
      <c r="LN101" t="s">
        <v>364</v>
      </c>
    </row>
    <row r="102" spans="1:326" x14ac:dyDescent="0.3">
      <c r="A102">
        <v>101</v>
      </c>
      <c r="B102" t="s">
        <v>326</v>
      </c>
      <c r="C102" t="s">
        <v>327</v>
      </c>
      <c r="D102" s="1">
        <v>13680</v>
      </c>
      <c r="E102" t="s">
        <v>328</v>
      </c>
      <c r="F102">
        <v>160</v>
      </c>
      <c r="I102" s="1">
        <v>45336</v>
      </c>
      <c r="J102" s="1">
        <v>45352</v>
      </c>
      <c r="K102">
        <v>16</v>
      </c>
      <c r="L102" t="s">
        <v>329</v>
      </c>
      <c r="M102" t="s">
        <v>337</v>
      </c>
      <c r="N102" t="s">
        <v>419</v>
      </c>
      <c r="O102" t="s">
        <v>387</v>
      </c>
      <c r="P102" t="s">
        <v>482</v>
      </c>
      <c r="Q102" t="s">
        <v>335</v>
      </c>
      <c r="R102" t="s">
        <v>335</v>
      </c>
      <c r="S102" t="s">
        <v>335</v>
      </c>
      <c r="T102" t="s">
        <v>335</v>
      </c>
      <c r="U102" t="s">
        <v>335</v>
      </c>
      <c r="V102" t="s">
        <v>335</v>
      </c>
      <c r="W102" t="s">
        <v>334</v>
      </c>
      <c r="X102" t="s">
        <v>335</v>
      </c>
      <c r="Y102" t="s">
        <v>335</v>
      </c>
      <c r="Z102" t="s">
        <v>335</v>
      </c>
      <c r="AA102" t="s">
        <v>335</v>
      </c>
      <c r="AB102" t="s">
        <v>335</v>
      </c>
      <c r="AC102" t="s">
        <v>335</v>
      </c>
      <c r="AD102" t="s">
        <v>335</v>
      </c>
      <c r="AE102" t="s">
        <v>335</v>
      </c>
      <c r="AF102" t="s">
        <v>335</v>
      </c>
      <c r="AG102" t="s">
        <v>334</v>
      </c>
      <c r="AH102" t="s">
        <v>538</v>
      </c>
      <c r="AI102" t="s">
        <v>335</v>
      </c>
      <c r="AJ102" t="s">
        <v>335</v>
      </c>
      <c r="AK102" t="s">
        <v>335</v>
      </c>
      <c r="AL102" t="s">
        <v>335</v>
      </c>
      <c r="AM102" t="s">
        <v>335</v>
      </c>
      <c r="AN102" t="s">
        <v>335</v>
      </c>
      <c r="AO102" t="s">
        <v>335</v>
      </c>
      <c r="AP102" t="s">
        <v>335</v>
      </c>
      <c r="AQ102" t="s">
        <v>335</v>
      </c>
      <c r="AR102" t="s">
        <v>335</v>
      </c>
      <c r="AS102" t="s">
        <v>335</v>
      </c>
      <c r="AT102" t="s">
        <v>334</v>
      </c>
      <c r="AU102" t="s">
        <v>335</v>
      </c>
      <c r="AV102" t="s">
        <v>335</v>
      </c>
      <c r="AW102">
        <v>42</v>
      </c>
      <c r="AX102">
        <v>45</v>
      </c>
      <c r="BB102">
        <v>4817</v>
      </c>
      <c r="BC102" t="s">
        <v>335</v>
      </c>
      <c r="BD102" t="s">
        <v>335</v>
      </c>
      <c r="BE102" t="s">
        <v>335</v>
      </c>
      <c r="BF102" t="s">
        <v>335</v>
      </c>
      <c r="BG102" t="s">
        <v>335</v>
      </c>
      <c r="BH102" t="s">
        <v>335</v>
      </c>
      <c r="BI102" t="s">
        <v>334</v>
      </c>
      <c r="BJ102" t="s">
        <v>335</v>
      </c>
      <c r="BK102" t="s">
        <v>335</v>
      </c>
      <c r="BL102" t="s">
        <v>335</v>
      </c>
      <c r="BM102" t="s">
        <v>335</v>
      </c>
      <c r="BN102" t="s">
        <v>335</v>
      </c>
      <c r="BO102" t="s">
        <v>335</v>
      </c>
      <c r="BP102" t="s">
        <v>335</v>
      </c>
      <c r="BQ102" t="s">
        <v>335</v>
      </c>
      <c r="BR102" t="s">
        <v>335</v>
      </c>
      <c r="BS102" t="s">
        <v>335</v>
      </c>
      <c r="BT102" t="s">
        <v>335</v>
      </c>
      <c r="BU102" t="s">
        <v>335</v>
      </c>
      <c r="BV102" t="s">
        <v>335</v>
      </c>
      <c r="BW102" t="s">
        <v>334</v>
      </c>
      <c r="BX102" t="s">
        <v>335</v>
      </c>
      <c r="BY102" t="s">
        <v>335</v>
      </c>
      <c r="BZ102" t="s">
        <v>335</v>
      </c>
      <c r="CA102" t="s">
        <v>335</v>
      </c>
      <c r="CB102" t="s">
        <v>335</v>
      </c>
      <c r="CC102" t="s">
        <v>335</v>
      </c>
      <c r="CD102" t="s">
        <v>335</v>
      </c>
      <c r="CE102" t="s">
        <v>335</v>
      </c>
      <c r="CF102" t="s">
        <v>335</v>
      </c>
      <c r="CG102" t="s">
        <v>335</v>
      </c>
      <c r="CH102" t="s">
        <v>334</v>
      </c>
      <c r="CI102" t="s">
        <v>335</v>
      </c>
      <c r="CJ102" t="s">
        <v>335</v>
      </c>
      <c r="CK102" t="s">
        <v>335</v>
      </c>
      <c r="CL102" t="s">
        <v>335</v>
      </c>
      <c r="CM102" t="s">
        <v>335</v>
      </c>
      <c r="CN102" t="s">
        <v>335</v>
      </c>
      <c r="CO102" t="s">
        <v>335</v>
      </c>
      <c r="CP102" t="s">
        <v>334</v>
      </c>
      <c r="CQ102" t="s">
        <v>335</v>
      </c>
      <c r="CR102" t="s">
        <v>335</v>
      </c>
      <c r="CS102" t="s">
        <v>335</v>
      </c>
      <c r="CT102" t="s">
        <v>337</v>
      </c>
      <c r="CU102" t="s">
        <v>336</v>
      </c>
      <c r="CW102" t="s">
        <v>330</v>
      </c>
      <c r="CX102" t="s">
        <v>338</v>
      </c>
      <c r="CY102">
        <v>40</v>
      </c>
      <c r="CZ102" t="s">
        <v>330</v>
      </c>
      <c r="DA102" t="s">
        <v>339</v>
      </c>
      <c r="DB102">
        <v>125</v>
      </c>
      <c r="DC102" t="s">
        <v>337</v>
      </c>
      <c r="DD102" t="s">
        <v>336</v>
      </c>
      <c r="DF102" t="s">
        <v>337</v>
      </c>
      <c r="DG102" t="s">
        <v>336</v>
      </c>
      <c r="DI102" t="s">
        <v>337</v>
      </c>
      <c r="DJ102" t="s">
        <v>336</v>
      </c>
      <c r="DL102" t="s">
        <v>335</v>
      </c>
      <c r="DM102" t="s">
        <v>334</v>
      </c>
      <c r="DN102" t="s">
        <v>334</v>
      </c>
      <c r="DO102" t="s">
        <v>335</v>
      </c>
      <c r="DP102" t="s">
        <v>334</v>
      </c>
      <c r="DQ102" t="s">
        <v>335</v>
      </c>
      <c r="DR102" t="s">
        <v>334</v>
      </c>
      <c r="DS102" t="s">
        <v>335</v>
      </c>
      <c r="DT102" t="s">
        <v>334</v>
      </c>
      <c r="DU102" t="s">
        <v>335</v>
      </c>
      <c r="DV102" t="s">
        <v>334</v>
      </c>
      <c r="DW102" t="s">
        <v>335</v>
      </c>
      <c r="DX102" t="s">
        <v>335</v>
      </c>
      <c r="DY102" t="s">
        <v>334</v>
      </c>
      <c r="DZ102" t="s">
        <v>334</v>
      </c>
      <c r="EA102" t="s">
        <v>335</v>
      </c>
      <c r="EB102" t="s">
        <v>334</v>
      </c>
      <c r="EC102" t="s">
        <v>335</v>
      </c>
      <c r="ED102" t="s">
        <v>334</v>
      </c>
      <c r="EE102" t="s">
        <v>335</v>
      </c>
      <c r="EF102" t="s">
        <v>335</v>
      </c>
      <c r="EG102" t="s">
        <v>334</v>
      </c>
      <c r="EH102" t="s">
        <v>334</v>
      </c>
      <c r="EI102" t="s">
        <v>335</v>
      </c>
      <c r="EJ102" t="s">
        <v>335</v>
      </c>
      <c r="EK102" t="s">
        <v>335</v>
      </c>
      <c r="EL102" t="s">
        <v>334</v>
      </c>
      <c r="EM102" t="s">
        <v>335</v>
      </c>
      <c r="EN102" t="s">
        <v>334</v>
      </c>
      <c r="EO102" t="s">
        <v>335</v>
      </c>
      <c r="EP102" t="s">
        <v>334</v>
      </c>
      <c r="EQ102" t="s">
        <v>335</v>
      </c>
      <c r="ER102" t="s">
        <v>334</v>
      </c>
      <c r="ES102" t="s">
        <v>335</v>
      </c>
      <c r="ET102" t="s">
        <v>335</v>
      </c>
      <c r="EU102" t="s">
        <v>334</v>
      </c>
      <c r="EV102" t="s">
        <v>334</v>
      </c>
      <c r="EW102" t="s">
        <v>335</v>
      </c>
      <c r="EX102" t="s">
        <v>334</v>
      </c>
      <c r="EY102" t="s">
        <v>335</v>
      </c>
      <c r="EZ102" t="s">
        <v>334</v>
      </c>
      <c r="FA102" t="s">
        <v>335</v>
      </c>
      <c r="FB102" t="s">
        <v>341</v>
      </c>
      <c r="FC102">
        <v>100</v>
      </c>
      <c r="FE102" t="s">
        <v>336</v>
      </c>
      <c r="FF102" t="s">
        <v>336</v>
      </c>
      <c r="FG102" t="s">
        <v>364</v>
      </c>
      <c r="FH102" s="15">
        <v>45352</v>
      </c>
      <c r="FI102" t="s">
        <v>334</v>
      </c>
      <c r="FJ102" t="s">
        <v>335</v>
      </c>
      <c r="FK102" t="s">
        <v>335</v>
      </c>
      <c r="FL102" t="s">
        <v>405</v>
      </c>
      <c r="FM102" t="s">
        <v>397</v>
      </c>
      <c r="FN102">
        <v>162</v>
      </c>
      <c r="FO102">
        <v>120</v>
      </c>
      <c r="FP102">
        <v>60</v>
      </c>
      <c r="FR102">
        <v>3565</v>
      </c>
      <c r="FV102">
        <v>114</v>
      </c>
      <c r="FW102">
        <v>67</v>
      </c>
      <c r="FX102">
        <v>118</v>
      </c>
      <c r="FY102">
        <v>115</v>
      </c>
      <c r="FZ102">
        <v>36</v>
      </c>
      <c r="GA102">
        <v>62</v>
      </c>
      <c r="GB102">
        <v>86</v>
      </c>
      <c r="GC102">
        <v>87</v>
      </c>
      <c r="GD102">
        <v>293</v>
      </c>
      <c r="GE102">
        <v>40</v>
      </c>
      <c r="GF102">
        <v>1263</v>
      </c>
      <c r="GG102">
        <v>12</v>
      </c>
      <c r="GH102">
        <v>62</v>
      </c>
      <c r="GJ102">
        <v>22</v>
      </c>
      <c r="GK102">
        <v>15</v>
      </c>
      <c r="GL102">
        <v>140</v>
      </c>
      <c r="GM102">
        <v>45</v>
      </c>
      <c r="GN102" t="s">
        <v>335</v>
      </c>
      <c r="GO102" t="s">
        <v>335</v>
      </c>
      <c r="GP102" t="s">
        <v>335</v>
      </c>
      <c r="GQ102" t="s">
        <v>335</v>
      </c>
      <c r="GR102" t="s">
        <v>335</v>
      </c>
      <c r="GS102" t="s">
        <v>335</v>
      </c>
      <c r="GT102" t="s">
        <v>335</v>
      </c>
      <c r="GU102" t="s">
        <v>335</v>
      </c>
      <c r="GV102" t="s">
        <v>335</v>
      </c>
      <c r="GW102" t="s">
        <v>335</v>
      </c>
      <c r="GX102" t="s">
        <v>335</v>
      </c>
      <c r="GY102" t="s">
        <v>335</v>
      </c>
      <c r="GZ102" t="s">
        <v>334</v>
      </c>
      <c r="HA102" t="s">
        <v>335</v>
      </c>
      <c r="HB102" t="s">
        <v>335</v>
      </c>
      <c r="HC102" t="s">
        <v>335</v>
      </c>
      <c r="HD102" t="s">
        <v>334</v>
      </c>
      <c r="HE102" t="s">
        <v>335</v>
      </c>
      <c r="HF102" t="s">
        <v>335</v>
      </c>
      <c r="HG102" t="s">
        <v>334</v>
      </c>
      <c r="HH102" t="s">
        <v>335</v>
      </c>
      <c r="HI102" t="s">
        <v>335</v>
      </c>
      <c r="HJ102" t="s">
        <v>335</v>
      </c>
      <c r="HK102" t="s">
        <v>336</v>
      </c>
      <c r="HL102" t="s">
        <v>335</v>
      </c>
      <c r="HM102" t="s">
        <v>335</v>
      </c>
      <c r="HN102" t="s">
        <v>334</v>
      </c>
      <c r="HO102" t="s">
        <v>335</v>
      </c>
      <c r="HP102" t="s">
        <v>335</v>
      </c>
      <c r="HQ102" t="s">
        <v>335</v>
      </c>
      <c r="HR102" t="s">
        <v>334</v>
      </c>
      <c r="HS102" t="s">
        <v>335</v>
      </c>
      <c r="HT102" t="s">
        <v>335</v>
      </c>
      <c r="HU102" t="s">
        <v>334</v>
      </c>
      <c r="HV102" t="s">
        <v>334</v>
      </c>
      <c r="HW102" t="s">
        <v>335</v>
      </c>
      <c r="HX102" t="s">
        <v>335</v>
      </c>
      <c r="HY102" t="s">
        <v>337</v>
      </c>
      <c r="HZ102" t="s">
        <v>330</v>
      </c>
      <c r="IA102">
        <v>45</v>
      </c>
      <c r="IC102">
        <v>34</v>
      </c>
      <c r="ID102" t="s">
        <v>448</v>
      </c>
      <c r="IE102">
        <v>50</v>
      </c>
      <c r="IF102" t="s">
        <v>346</v>
      </c>
      <c r="IQ102" t="s">
        <v>336</v>
      </c>
      <c r="IR102" t="s">
        <v>336</v>
      </c>
      <c r="IS102" t="s">
        <v>336</v>
      </c>
      <c r="IT102" t="s">
        <v>336</v>
      </c>
      <c r="IU102" t="s">
        <v>336</v>
      </c>
      <c r="IV102" t="s">
        <v>336</v>
      </c>
      <c r="IW102" t="s">
        <v>336</v>
      </c>
      <c r="IX102" t="s">
        <v>336</v>
      </c>
      <c r="IY102" t="s">
        <v>336</v>
      </c>
      <c r="JB102" t="s">
        <v>336</v>
      </c>
      <c r="JC102" t="s">
        <v>336</v>
      </c>
      <c r="JD102" t="s">
        <v>336</v>
      </c>
      <c r="JE102" t="s">
        <v>336</v>
      </c>
      <c r="JF102" t="s">
        <v>336</v>
      </c>
      <c r="JG102" t="s">
        <v>336</v>
      </c>
      <c r="JH102" t="s">
        <v>336</v>
      </c>
      <c r="JI102" t="s">
        <v>336</v>
      </c>
      <c r="JJ102" t="s">
        <v>336</v>
      </c>
      <c r="JK102" t="s">
        <v>336</v>
      </c>
      <c r="JL102" t="s">
        <v>336</v>
      </c>
      <c r="JM102" t="s">
        <v>336</v>
      </c>
      <c r="JN102">
        <v>0</v>
      </c>
      <c r="JO102">
        <v>0</v>
      </c>
      <c r="JT102" t="s">
        <v>336</v>
      </c>
      <c r="JX102" t="s">
        <v>336</v>
      </c>
      <c r="JY102" t="s">
        <v>336</v>
      </c>
      <c r="JZ102" t="s">
        <v>336</v>
      </c>
      <c r="KA102" t="s">
        <v>336</v>
      </c>
      <c r="KB102" t="s">
        <v>336</v>
      </c>
      <c r="KC102" t="s">
        <v>336</v>
      </c>
      <c r="KD102" t="s">
        <v>336</v>
      </c>
      <c r="KE102" t="s">
        <v>336</v>
      </c>
      <c r="KF102" t="s">
        <v>336</v>
      </c>
      <c r="KG102" t="s">
        <v>336</v>
      </c>
      <c r="KH102" t="s">
        <v>336</v>
      </c>
      <c r="KI102" t="s">
        <v>336</v>
      </c>
      <c r="KJ102" t="s">
        <v>336</v>
      </c>
      <c r="KK102" t="s">
        <v>336</v>
      </c>
      <c r="KP102">
        <v>15</v>
      </c>
      <c r="KQ102">
        <v>27</v>
      </c>
      <c r="KR102">
        <v>17</v>
      </c>
      <c r="KS102" t="s">
        <v>336</v>
      </c>
      <c r="KT102" t="s">
        <v>337</v>
      </c>
      <c r="KU102" t="s">
        <v>330</v>
      </c>
      <c r="KV102" t="s">
        <v>330</v>
      </c>
      <c r="KW102" t="s">
        <v>330</v>
      </c>
      <c r="KX102" t="s">
        <v>337</v>
      </c>
      <c r="KY102" t="s">
        <v>334</v>
      </c>
      <c r="KZ102" t="s">
        <v>335</v>
      </c>
      <c r="LA102" t="s">
        <v>334</v>
      </c>
      <c r="LB102" t="s">
        <v>335</v>
      </c>
      <c r="LC102" t="s">
        <v>335</v>
      </c>
      <c r="LD102" t="s">
        <v>334</v>
      </c>
      <c r="LE102" t="s">
        <v>335</v>
      </c>
      <c r="LF102" t="s">
        <v>334</v>
      </c>
      <c r="LG102" t="s">
        <v>334</v>
      </c>
      <c r="LH102" t="s">
        <v>335</v>
      </c>
      <c r="LI102" t="s">
        <v>335</v>
      </c>
      <c r="LJ102" t="s">
        <v>334</v>
      </c>
      <c r="LK102" t="s">
        <v>345</v>
      </c>
      <c r="LL102" t="s">
        <v>336</v>
      </c>
      <c r="LM102">
        <v>2</v>
      </c>
      <c r="LN102" t="s">
        <v>364</v>
      </c>
    </row>
    <row r="103" spans="1:326" x14ac:dyDescent="0.3">
      <c r="A103">
        <v>102</v>
      </c>
      <c r="B103" t="s">
        <v>326</v>
      </c>
      <c r="C103" t="s">
        <v>376</v>
      </c>
      <c r="D103" s="1">
        <v>22734</v>
      </c>
      <c r="E103" t="s">
        <v>328</v>
      </c>
      <c r="F103">
        <v>177</v>
      </c>
      <c r="I103" s="1">
        <v>45337</v>
      </c>
      <c r="J103" s="1">
        <v>45344</v>
      </c>
      <c r="K103">
        <v>7</v>
      </c>
      <c r="L103" t="s">
        <v>329</v>
      </c>
      <c r="M103" t="s">
        <v>337</v>
      </c>
      <c r="N103" t="s">
        <v>361</v>
      </c>
      <c r="O103" t="s">
        <v>387</v>
      </c>
      <c r="P103" t="s">
        <v>363</v>
      </c>
      <c r="Q103" t="s">
        <v>334</v>
      </c>
      <c r="R103" t="s">
        <v>335</v>
      </c>
      <c r="S103" t="s">
        <v>335</v>
      </c>
      <c r="T103" t="s">
        <v>335</v>
      </c>
      <c r="U103" t="s">
        <v>335</v>
      </c>
      <c r="V103" t="s">
        <v>335</v>
      </c>
      <c r="W103" t="s">
        <v>335</v>
      </c>
      <c r="X103" t="s">
        <v>335</v>
      </c>
      <c r="Y103" t="s">
        <v>335</v>
      </c>
      <c r="Z103" t="s">
        <v>335</v>
      </c>
      <c r="AA103" t="s">
        <v>335</v>
      </c>
      <c r="AB103" t="s">
        <v>335</v>
      </c>
      <c r="AC103" t="s">
        <v>335</v>
      </c>
      <c r="AD103" t="s">
        <v>335</v>
      </c>
      <c r="AE103" t="s">
        <v>335</v>
      </c>
      <c r="AF103" t="s">
        <v>335</v>
      </c>
      <c r="AG103" t="s">
        <v>335</v>
      </c>
      <c r="AH103" t="s">
        <v>336</v>
      </c>
      <c r="AI103" t="s">
        <v>334</v>
      </c>
      <c r="AJ103" t="s">
        <v>335</v>
      </c>
      <c r="AK103" t="s">
        <v>335</v>
      </c>
      <c r="AL103" t="s">
        <v>335</v>
      </c>
      <c r="AM103" t="s">
        <v>335</v>
      </c>
      <c r="AN103" t="s">
        <v>335</v>
      </c>
      <c r="AO103" t="s">
        <v>335</v>
      </c>
      <c r="AP103" t="s">
        <v>335</v>
      </c>
      <c r="AQ103" t="s">
        <v>335</v>
      </c>
      <c r="AR103" t="s">
        <v>335</v>
      </c>
      <c r="AS103" t="s">
        <v>335</v>
      </c>
      <c r="AT103" t="s">
        <v>335</v>
      </c>
      <c r="AU103" t="s">
        <v>335</v>
      </c>
      <c r="AV103" t="s">
        <v>335</v>
      </c>
      <c r="AX103">
        <v>35</v>
      </c>
      <c r="AY103">
        <v>453</v>
      </c>
      <c r="AZ103">
        <v>438</v>
      </c>
      <c r="BC103" t="s">
        <v>334</v>
      </c>
      <c r="BD103" t="s">
        <v>335</v>
      </c>
      <c r="BE103" t="s">
        <v>335</v>
      </c>
      <c r="BF103" t="s">
        <v>335</v>
      </c>
      <c r="BG103" t="s">
        <v>335</v>
      </c>
      <c r="BH103" t="s">
        <v>335</v>
      </c>
      <c r="BI103" t="s">
        <v>335</v>
      </c>
      <c r="BJ103" t="s">
        <v>335</v>
      </c>
      <c r="BK103" t="s">
        <v>335</v>
      </c>
      <c r="BL103" t="s">
        <v>335</v>
      </c>
      <c r="BM103" t="s">
        <v>335</v>
      </c>
      <c r="BN103" t="s">
        <v>335</v>
      </c>
      <c r="BO103" t="s">
        <v>335</v>
      </c>
      <c r="BP103" t="s">
        <v>335</v>
      </c>
      <c r="BQ103" t="s">
        <v>335</v>
      </c>
      <c r="BR103" t="s">
        <v>335</v>
      </c>
      <c r="BS103" t="s">
        <v>335</v>
      </c>
      <c r="BT103" t="s">
        <v>334</v>
      </c>
      <c r="BU103" t="s">
        <v>334</v>
      </c>
      <c r="BV103" t="s">
        <v>334</v>
      </c>
      <c r="BW103" t="s">
        <v>335</v>
      </c>
      <c r="BX103" t="s">
        <v>334</v>
      </c>
      <c r="BY103" t="s">
        <v>335</v>
      </c>
      <c r="BZ103" t="s">
        <v>335</v>
      </c>
      <c r="CA103" t="s">
        <v>335</v>
      </c>
      <c r="CB103" t="s">
        <v>335</v>
      </c>
      <c r="CC103" t="s">
        <v>335</v>
      </c>
      <c r="CD103" t="s">
        <v>335</v>
      </c>
      <c r="CE103" t="s">
        <v>335</v>
      </c>
      <c r="CF103" t="s">
        <v>334</v>
      </c>
      <c r="CG103" t="s">
        <v>335</v>
      </c>
      <c r="CH103" t="s">
        <v>335</v>
      </c>
      <c r="CI103" t="s">
        <v>335</v>
      </c>
      <c r="CJ103" t="s">
        <v>335</v>
      </c>
      <c r="CK103" t="s">
        <v>335</v>
      </c>
      <c r="CL103" t="s">
        <v>335</v>
      </c>
      <c r="CM103" t="s">
        <v>335</v>
      </c>
      <c r="CN103" t="s">
        <v>335</v>
      </c>
      <c r="CO103" t="s">
        <v>335</v>
      </c>
      <c r="CP103" t="s">
        <v>335</v>
      </c>
      <c r="CQ103" t="s">
        <v>335</v>
      </c>
      <c r="CR103" t="s">
        <v>335</v>
      </c>
      <c r="CS103" t="s">
        <v>335</v>
      </c>
      <c r="CT103" t="s">
        <v>337</v>
      </c>
      <c r="CU103" t="s">
        <v>336</v>
      </c>
      <c r="CW103" t="s">
        <v>337</v>
      </c>
      <c r="CX103" t="s">
        <v>336</v>
      </c>
      <c r="CZ103" t="s">
        <v>330</v>
      </c>
      <c r="DA103" t="s">
        <v>483</v>
      </c>
      <c r="DB103">
        <v>375</v>
      </c>
      <c r="DC103" t="s">
        <v>330</v>
      </c>
      <c r="DD103" t="s">
        <v>484</v>
      </c>
      <c r="DE103">
        <v>200</v>
      </c>
      <c r="DF103" t="s">
        <v>330</v>
      </c>
      <c r="DG103" t="s">
        <v>485</v>
      </c>
      <c r="DH103">
        <v>100</v>
      </c>
      <c r="DI103" t="s">
        <v>337</v>
      </c>
      <c r="DJ103" t="s">
        <v>336</v>
      </c>
      <c r="DL103" t="s">
        <v>335</v>
      </c>
      <c r="DM103" t="s">
        <v>334</v>
      </c>
      <c r="DN103" t="s">
        <v>334</v>
      </c>
      <c r="DO103" t="s">
        <v>335</v>
      </c>
      <c r="DP103" t="s">
        <v>334</v>
      </c>
      <c r="DQ103" t="s">
        <v>335</v>
      </c>
      <c r="DR103" t="s">
        <v>334</v>
      </c>
      <c r="DS103" t="s">
        <v>335</v>
      </c>
      <c r="DT103" t="s">
        <v>334</v>
      </c>
      <c r="DU103" t="s">
        <v>335</v>
      </c>
      <c r="DV103" t="s">
        <v>334</v>
      </c>
      <c r="DW103" t="s">
        <v>335</v>
      </c>
      <c r="DX103" t="s">
        <v>334</v>
      </c>
      <c r="DY103" t="s">
        <v>335</v>
      </c>
      <c r="DZ103" t="s">
        <v>334</v>
      </c>
      <c r="EA103" t="s">
        <v>335</v>
      </c>
      <c r="EB103" t="s">
        <v>335</v>
      </c>
      <c r="EC103" t="s">
        <v>334</v>
      </c>
      <c r="ED103" t="s">
        <v>334</v>
      </c>
      <c r="EE103" t="s">
        <v>335</v>
      </c>
      <c r="EF103" t="s">
        <v>334</v>
      </c>
      <c r="EG103" t="s">
        <v>335</v>
      </c>
      <c r="EH103" t="s">
        <v>334</v>
      </c>
      <c r="EI103" t="s">
        <v>335</v>
      </c>
      <c r="EJ103" t="s">
        <v>334</v>
      </c>
      <c r="EK103" t="s">
        <v>335</v>
      </c>
      <c r="EL103" t="s">
        <v>335</v>
      </c>
      <c r="EM103" t="s">
        <v>334</v>
      </c>
      <c r="EN103" t="s">
        <v>334</v>
      </c>
      <c r="EO103" t="s">
        <v>335</v>
      </c>
      <c r="EP103" t="s">
        <v>334</v>
      </c>
      <c r="EQ103" t="s">
        <v>335</v>
      </c>
      <c r="ER103" t="s">
        <v>334</v>
      </c>
      <c r="ES103" t="s">
        <v>335</v>
      </c>
      <c r="ET103" t="s">
        <v>334</v>
      </c>
      <c r="EU103" t="s">
        <v>335</v>
      </c>
      <c r="EV103" t="s">
        <v>334</v>
      </c>
      <c r="EW103" t="s">
        <v>335</v>
      </c>
      <c r="EX103" t="s">
        <v>334</v>
      </c>
      <c r="EY103" t="s">
        <v>335</v>
      </c>
      <c r="EZ103" t="s">
        <v>334</v>
      </c>
      <c r="FA103" t="s">
        <v>335</v>
      </c>
      <c r="FB103" t="s">
        <v>474</v>
      </c>
      <c r="FC103">
        <v>50</v>
      </c>
      <c r="FE103" t="s">
        <v>336</v>
      </c>
      <c r="FF103" t="s">
        <v>336</v>
      </c>
      <c r="FG103" t="s">
        <v>342</v>
      </c>
      <c r="FH103" s="15">
        <v>45344</v>
      </c>
      <c r="FI103" t="s">
        <v>334</v>
      </c>
      <c r="FJ103" t="s">
        <v>334</v>
      </c>
      <c r="FK103" t="s">
        <v>335</v>
      </c>
      <c r="FL103" t="s">
        <v>343</v>
      </c>
      <c r="FM103" t="s">
        <v>344</v>
      </c>
      <c r="FN103">
        <v>98</v>
      </c>
      <c r="FO103">
        <v>110</v>
      </c>
      <c r="FP103">
        <v>75</v>
      </c>
      <c r="FQ103">
        <v>259</v>
      </c>
      <c r="FS103">
        <v>84</v>
      </c>
      <c r="FT103">
        <v>2.7067573175013564E+16</v>
      </c>
      <c r="FU103">
        <v>111</v>
      </c>
      <c r="FV103">
        <v>15</v>
      </c>
      <c r="GC103">
        <v>39</v>
      </c>
      <c r="GD103">
        <v>95</v>
      </c>
      <c r="GE103">
        <v>89</v>
      </c>
      <c r="GF103">
        <v>169</v>
      </c>
      <c r="GG103">
        <v>24</v>
      </c>
      <c r="GJ103">
        <v>23</v>
      </c>
      <c r="GK103">
        <v>23</v>
      </c>
      <c r="GL103">
        <v>135</v>
      </c>
      <c r="GM103">
        <v>47</v>
      </c>
      <c r="GN103" t="s">
        <v>334</v>
      </c>
      <c r="GO103" t="s">
        <v>335</v>
      </c>
      <c r="GP103" t="s">
        <v>335</v>
      </c>
      <c r="GQ103" t="s">
        <v>335</v>
      </c>
      <c r="GR103" t="s">
        <v>335</v>
      </c>
      <c r="GS103" t="s">
        <v>335</v>
      </c>
      <c r="GT103" t="s">
        <v>335</v>
      </c>
      <c r="GU103" t="s">
        <v>335</v>
      </c>
      <c r="GV103" t="s">
        <v>335</v>
      </c>
      <c r="GW103" t="s">
        <v>335</v>
      </c>
      <c r="GX103" t="s">
        <v>335</v>
      </c>
      <c r="GY103" t="s">
        <v>335</v>
      </c>
      <c r="GZ103" t="s">
        <v>335</v>
      </c>
      <c r="HA103" t="s">
        <v>335</v>
      </c>
      <c r="HB103" t="s">
        <v>335</v>
      </c>
      <c r="HC103" t="s">
        <v>335</v>
      </c>
      <c r="HD103" t="s">
        <v>335</v>
      </c>
      <c r="HE103" t="s">
        <v>335</v>
      </c>
      <c r="HF103" t="s">
        <v>335</v>
      </c>
      <c r="HG103" t="s">
        <v>335</v>
      </c>
      <c r="HH103" t="s">
        <v>335</v>
      </c>
      <c r="HI103" t="s">
        <v>335</v>
      </c>
      <c r="HJ103" t="s">
        <v>335</v>
      </c>
      <c r="HK103" t="s">
        <v>336</v>
      </c>
      <c r="HL103" t="s">
        <v>335</v>
      </c>
      <c r="HM103" t="s">
        <v>335</v>
      </c>
      <c r="HN103" t="s">
        <v>334</v>
      </c>
      <c r="HO103" t="s">
        <v>335</v>
      </c>
      <c r="HP103" t="s">
        <v>335</v>
      </c>
      <c r="HQ103" t="s">
        <v>335</v>
      </c>
      <c r="HR103" t="s">
        <v>335</v>
      </c>
      <c r="HS103" t="s">
        <v>335</v>
      </c>
      <c r="HT103" t="s">
        <v>335</v>
      </c>
      <c r="HU103" t="s">
        <v>335</v>
      </c>
      <c r="HV103" t="s">
        <v>335</v>
      </c>
      <c r="HW103" t="s">
        <v>335</v>
      </c>
      <c r="HX103" t="s">
        <v>335</v>
      </c>
      <c r="HY103" t="s">
        <v>337</v>
      </c>
      <c r="HZ103" t="s">
        <v>337</v>
      </c>
      <c r="IA103">
        <v>30</v>
      </c>
      <c r="IB103">
        <v>94</v>
      </c>
      <c r="IC103">
        <v>7</v>
      </c>
      <c r="ID103" t="s">
        <v>345</v>
      </c>
      <c r="IF103" t="s">
        <v>346</v>
      </c>
      <c r="IQ103" t="s">
        <v>336</v>
      </c>
      <c r="IR103" t="s">
        <v>336</v>
      </c>
      <c r="IS103" t="s">
        <v>336</v>
      </c>
      <c r="IT103" t="s">
        <v>336</v>
      </c>
      <c r="IU103" t="s">
        <v>336</v>
      </c>
      <c r="IV103" t="s">
        <v>336</v>
      </c>
      <c r="IW103" t="s">
        <v>336</v>
      </c>
      <c r="IX103" t="s">
        <v>336</v>
      </c>
      <c r="IY103" t="s">
        <v>336</v>
      </c>
      <c r="JB103" t="s">
        <v>336</v>
      </c>
      <c r="JC103" t="s">
        <v>336</v>
      </c>
      <c r="JD103" t="s">
        <v>336</v>
      </c>
      <c r="JE103" t="s">
        <v>336</v>
      </c>
      <c r="JF103" t="s">
        <v>336</v>
      </c>
      <c r="JG103" t="s">
        <v>336</v>
      </c>
      <c r="JH103" t="s">
        <v>336</v>
      </c>
      <c r="JI103" t="s">
        <v>336</v>
      </c>
      <c r="JJ103" t="s">
        <v>336</v>
      </c>
      <c r="JK103" t="s">
        <v>336</v>
      </c>
      <c r="JL103" t="s">
        <v>336</v>
      </c>
      <c r="JM103" t="s">
        <v>336</v>
      </c>
      <c r="JO103">
        <v>525</v>
      </c>
      <c r="JP103">
        <v>88</v>
      </c>
      <c r="JQ103">
        <v>126</v>
      </c>
      <c r="JR103">
        <v>0</v>
      </c>
      <c r="JS103">
        <v>96</v>
      </c>
      <c r="JT103" t="s">
        <v>337</v>
      </c>
      <c r="JX103" t="s">
        <v>336</v>
      </c>
      <c r="JY103" t="s">
        <v>336</v>
      </c>
      <c r="JZ103" t="s">
        <v>336</v>
      </c>
      <c r="KA103" t="s">
        <v>336</v>
      </c>
      <c r="KB103" t="s">
        <v>336</v>
      </c>
      <c r="KC103" t="s">
        <v>336</v>
      </c>
      <c r="KD103" t="s">
        <v>336</v>
      </c>
      <c r="KE103" t="s">
        <v>336</v>
      </c>
      <c r="KF103" t="s">
        <v>336</v>
      </c>
      <c r="KG103" t="s">
        <v>336</v>
      </c>
      <c r="KH103" t="s">
        <v>336</v>
      </c>
      <c r="KI103" t="s">
        <v>336</v>
      </c>
      <c r="KJ103" t="s">
        <v>336</v>
      </c>
      <c r="KK103" t="s">
        <v>336</v>
      </c>
      <c r="KS103" t="s">
        <v>336</v>
      </c>
      <c r="KT103" t="s">
        <v>336</v>
      </c>
      <c r="KU103" t="s">
        <v>336</v>
      </c>
      <c r="KV103" t="s">
        <v>336</v>
      </c>
      <c r="KW103" t="s">
        <v>336</v>
      </c>
      <c r="KX103" t="s">
        <v>336</v>
      </c>
      <c r="KY103" t="s">
        <v>335</v>
      </c>
      <c r="KZ103" t="s">
        <v>334</v>
      </c>
      <c r="LA103" t="s">
        <v>334</v>
      </c>
      <c r="LB103" t="s">
        <v>335</v>
      </c>
      <c r="LC103" t="s">
        <v>334</v>
      </c>
      <c r="LD103" t="s">
        <v>335</v>
      </c>
      <c r="LE103" t="s">
        <v>334</v>
      </c>
      <c r="LF103" t="s">
        <v>335</v>
      </c>
      <c r="LG103" t="s">
        <v>334</v>
      </c>
      <c r="LH103" t="s">
        <v>335</v>
      </c>
      <c r="LI103" t="s">
        <v>334</v>
      </c>
      <c r="LJ103" t="s">
        <v>335</v>
      </c>
      <c r="LK103" t="s">
        <v>345</v>
      </c>
      <c r="LL103" t="s">
        <v>336</v>
      </c>
      <c r="LN103" t="s">
        <v>342</v>
      </c>
    </row>
    <row r="104" spans="1:326" x14ac:dyDescent="0.3">
      <c r="A104">
        <v>103</v>
      </c>
      <c r="B104" t="s">
        <v>326</v>
      </c>
      <c r="C104" t="s">
        <v>327</v>
      </c>
      <c r="D104" s="1">
        <v>24120</v>
      </c>
      <c r="E104" t="s">
        <v>328</v>
      </c>
      <c r="I104" s="1"/>
      <c r="J104" s="1"/>
      <c r="L104" t="s">
        <v>336</v>
      </c>
      <c r="M104" t="s">
        <v>336</v>
      </c>
      <c r="N104" t="s">
        <v>336</v>
      </c>
      <c r="O104" t="s">
        <v>336</v>
      </c>
      <c r="P104" t="s">
        <v>336</v>
      </c>
      <c r="Q104" t="s">
        <v>335</v>
      </c>
      <c r="R104" t="s">
        <v>335</v>
      </c>
      <c r="S104" t="s">
        <v>335</v>
      </c>
      <c r="T104" t="s">
        <v>335</v>
      </c>
      <c r="U104" t="s">
        <v>335</v>
      </c>
      <c r="V104" t="s">
        <v>335</v>
      </c>
      <c r="W104" t="s">
        <v>335</v>
      </c>
      <c r="X104" t="s">
        <v>335</v>
      </c>
      <c r="Y104" t="s">
        <v>335</v>
      </c>
      <c r="Z104" t="s">
        <v>335</v>
      </c>
      <c r="AA104" t="s">
        <v>335</v>
      </c>
      <c r="AB104" t="s">
        <v>335</v>
      </c>
      <c r="AC104" t="s">
        <v>335</v>
      </c>
      <c r="AD104" t="s">
        <v>335</v>
      </c>
      <c r="AE104" t="s">
        <v>335</v>
      </c>
      <c r="AF104" t="s">
        <v>335</v>
      </c>
      <c r="AG104" t="s">
        <v>335</v>
      </c>
      <c r="AH104" t="s">
        <v>336</v>
      </c>
      <c r="AI104" t="s">
        <v>335</v>
      </c>
      <c r="AJ104" t="s">
        <v>335</v>
      </c>
      <c r="AK104" t="s">
        <v>335</v>
      </c>
      <c r="AL104" t="s">
        <v>335</v>
      </c>
      <c r="AM104" t="s">
        <v>335</v>
      </c>
      <c r="AN104" t="s">
        <v>335</v>
      </c>
      <c r="AO104" t="s">
        <v>335</v>
      </c>
      <c r="AP104" t="s">
        <v>335</v>
      </c>
      <c r="AQ104" t="s">
        <v>335</v>
      </c>
      <c r="AR104" t="s">
        <v>335</v>
      </c>
      <c r="AS104" t="s">
        <v>335</v>
      </c>
      <c r="AT104" t="s">
        <v>335</v>
      </c>
      <c r="AU104" t="s">
        <v>335</v>
      </c>
      <c r="AV104" t="s">
        <v>335</v>
      </c>
      <c r="BC104" t="s">
        <v>335</v>
      </c>
      <c r="BD104" t="s">
        <v>335</v>
      </c>
      <c r="BE104" t="s">
        <v>335</v>
      </c>
      <c r="BF104" t="s">
        <v>335</v>
      </c>
      <c r="BG104" t="s">
        <v>335</v>
      </c>
      <c r="BH104" t="s">
        <v>335</v>
      </c>
      <c r="BI104" t="s">
        <v>335</v>
      </c>
      <c r="BJ104" t="s">
        <v>335</v>
      </c>
      <c r="BK104" t="s">
        <v>335</v>
      </c>
      <c r="BL104" t="s">
        <v>335</v>
      </c>
      <c r="BM104" t="s">
        <v>335</v>
      </c>
      <c r="BN104" t="s">
        <v>335</v>
      </c>
      <c r="BO104" t="s">
        <v>335</v>
      </c>
      <c r="BP104" t="s">
        <v>335</v>
      </c>
      <c r="BQ104" t="s">
        <v>335</v>
      </c>
      <c r="BR104" t="s">
        <v>335</v>
      </c>
      <c r="BS104" t="s">
        <v>335</v>
      </c>
      <c r="BT104" t="s">
        <v>335</v>
      </c>
      <c r="BU104" t="s">
        <v>335</v>
      </c>
      <c r="BV104" t="s">
        <v>335</v>
      </c>
      <c r="BW104" t="s">
        <v>335</v>
      </c>
      <c r="BX104" t="s">
        <v>335</v>
      </c>
      <c r="BY104" t="s">
        <v>335</v>
      </c>
      <c r="BZ104" t="s">
        <v>335</v>
      </c>
      <c r="CA104" t="s">
        <v>335</v>
      </c>
      <c r="CB104" t="s">
        <v>335</v>
      </c>
      <c r="CC104" t="s">
        <v>335</v>
      </c>
      <c r="CD104" t="s">
        <v>335</v>
      </c>
      <c r="CE104" t="s">
        <v>335</v>
      </c>
      <c r="CF104" t="s">
        <v>335</v>
      </c>
      <c r="CG104" t="s">
        <v>335</v>
      </c>
      <c r="CH104" t="s">
        <v>335</v>
      </c>
      <c r="CI104" t="s">
        <v>335</v>
      </c>
      <c r="CJ104" t="s">
        <v>335</v>
      </c>
      <c r="CK104" t="s">
        <v>335</v>
      </c>
      <c r="CL104" t="s">
        <v>335</v>
      </c>
      <c r="CM104" t="s">
        <v>335</v>
      </c>
      <c r="CN104" t="s">
        <v>335</v>
      </c>
      <c r="CO104" t="s">
        <v>335</v>
      </c>
      <c r="CP104" t="s">
        <v>335</v>
      </c>
      <c r="CQ104" t="s">
        <v>335</v>
      </c>
      <c r="CR104" t="s">
        <v>335</v>
      </c>
      <c r="CS104" t="s">
        <v>335</v>
      </c>
      <c r="CT104" t="s">
        <v>336</v>
      </c>
      <c r="CU104" t="s">
        <v>336</v>
      </c>
      <c r="CW104" t="s">
        <v>336</v>
      </c>
      <c r="CX104" t="s">
        <v>336</v>
      </c>
      <c r="CZ104" t="s">
        <v>336</v>
      </c>
      <c r="DA104" t="s">
        <v>336</v>
      </c>
      <c r="DC104" t="s">
        <v>336</v>
      </c>
      <c r="DD104" t="s">
        <v>336</v>
      </c>
      <c r="DF104" t="s">
        <v>336</v>
      </c>
      <c r="DG104" t="s">
        <v>336</v>
      </c>
      <c r="DI104" t="s">
        <v>336</v>
      </c>
      <c r="DJ104" t="s">
        <v>336</v>
      </c>
      <c r="DL104" t="s">
        <v>335</v>
      </c>
      <c r="DM104" t="s">
        <v>335</v>
      </c>
      <c r="DN104" t="s">
        <v>335</v>
      </c>
      <c r="DO104" t="s">
        <v>335</v>
      </c>
      <c r="DP104" t="s">
        <v>335</v>
      </c>
      <c r="DQ104" t="s">
        <v>335</v>
      </c>
      <c r="DR104" t="s">
        <v>335</v>
      </c>
      <c r="DS104" t="s">
        <v>335</v>
      </c>
      <c r="DT104" t="s">
        <v>335</v>
      </c>
      <c r="DU104" t="s">
        <v>335</v>
      </c>
      <c r="DV104" t="s">
        <v>335</v>
      </c>
      <c r="DW104" t="s">
        <v>335</v>
      </c>
      <c r="DX104" t="s">
        <v>335</v>
      </c>
      <c r="DY104" t="s">
        <v>335</v>
      </c>
      <c r="DZ104" t="s">
        <v>335</v>
      </c>
      <c r="EA104" t="s">
        <v>335</v>
      </c>
      <c r="EB104" t="s">
        <v>335</v>
      </c>
      <c r="EC104" t="s">
        <v>335</v>
      </c>
      <c r="ED104" t="s">
        <v>335</v>
      </c>
      <c r="EE104" t="s">
        <v>335</v>
      </c>
      <c r="EF104" t="s">
        <v>335</v>
      </c>
      <c r="EG104" t="s">
        <v>335</v>
      </c>
      <c r="EH104" t="s">
        <v>335</v>
      </c>
      <c r="EI104" t="s">
        <v>335</v>
      </c>
      <c r="EJ104" t="s">
        <v>335</v>
      </c>
      <c r="EK104" t="s">
        <v>335</v>
      </c>
      <c r="EL104" t="s">
        <v>335</v>
      </c>
      <c r="EM104" t="s">
        <v>335</v>
      </c>
      <c r="EN104" t="s">
        <v>335</v>
      </c>
      <c r="EO104" t="s">
        <v>335</v>
      </c>
      <c r="EP104" t="s">
        <v>335</v>
      </c>
      <c r="EQ104" t="s">
        <v>335</v>
      </c>
      <c r="ER104" t="s">
        <v>335</v>
      </c>
      <c r="ES104" t="s">
        <v>335</v>
      </c>
      <c r="ET104" t="s">
        <v>335</v>
      </c>
      <c r="EU104" t="s">
        <v>335</v>
      </c>
      <c r="EV104" t="s">
        <v>335</v>
      </c>
      <c r="EW104" t="s">
        <v>335</v>
      </c>
      <c r="EX104" t="s">
        <v>335</v>
      </c>
      <c r="EY104" t="s">
        <v>335</v>
      </c>
      <c r="EZ104" t="s">
        <v>335</v>
      </c>
      <c r="FA104" t="s">
        <v>335</v>
      </c>
      <c r="FB104" t="s">
        <v>336</v>
      </c>
      <c r="FE104" t="s">
        <v>336</v>
      </c>
      <c r="FF104" t="s">
        <v>336</v>
      </c>
      <c r="FG104" t="s">
        <v>364</v>
      </c>
      <c r="FH104" s="15"/>
      <c r="FI104" t="s">
        <v>335</v>
      </c>
      <c r="FJ104" t="s">
        <v>335</v>
      </c>
      <c r="FK104" t="s">
        <v>335</v>
      </c>
      <c r="FL104" t="s">
        <v>336</v>
      </c>
      <c r="FM104" t="s">
        <v>336</v>
      </c>
      <c r="GN104" t="s">
        <v>335</v>
      </c>
      <c r="GO104" t="s">
        <v>335</v>
      </c>
      <c r="GP104" t="s">
        <v>335</v>
      </c>
      <c r="GQ104" t="s">
        <v>335</v>
      </c>
      <c r="GR104" t="s">
        <v>335</v>
      </c>
      <c r="GS104" t="s">
        <v>335</v>
      </c>
      <c r="GT104" t="s">
        <v>335</v>
      </c>
      <c r="GU104" t="s">
        <v>335</v>
      </c>
      <c r="GV104" t="s">
        <v>335</v>
      </c>
      <c r="GW104" t="s">
        <v>335</v>
      </c>
      <c r="GX104" t="s">
        <v>335</v>
      </c>
      <c r="GY104" t="s">
        <v>335</v>
      </c>
      <c r="GZ104" t="s">
        <v>335</v>
      </c>
      <c r="HA104" t="s">
        <v>335</v>
      </c>
      <c r="HB104" t="s">
        <v>335</v>
      </c>
      <c r="HC104" t="s">
        <v>335</v>
      </c>
      <c r="HD104" t="s">
        <v>335</v>
      </c>
      <c r="HE104" t="s">
        <v>335</v>
      </c>
      <c r="HF104" t="s">
        <v>335</v>
      </c>
      <c r="HG104" t="s">
        <v>335</v>
      </c>
      <c r="HH104" t="s">
        <v>335</v>
      </c>
      <c r="HI104" t="s">
        <v>335</v>
      </c>
      <c r="HJ104" t="s">
        <v>335</v>
      </c>
      <c r="HK104" t="s">
        <v>336</v>
      </c>
      <c r="HL104" t="s">
        <v>335</v>
      </c>
      <c r="HM104" t="s">
        <v>335</v>
      </c>
      <c r="HN104" t="s">
        <v>335</v>
      </c>
      <c r="HO104" t="s">
        <v>335</v>
      </c>
      <c r="HP104" t="s">
        <v>335</v>
      </c>
      <c r="HQ104" t="s">
        <v>335</v>
      </c>
      <c r="HR104" t="s">
        <v>335</v>
      </c>
      <c r="HS104" t="s">
        <v>335</v>
      </c>
      <c r="HT104" t="s">
        <v>335</v>
      </c>
      <c r="HU104" t="s">
        <v>335</v>
      </c>
      <c r="HV104" t="s">
        <v>335</v>
      </c>
      <c r="HW104" t="s">
        <v>335</v>
      </c>
      <c r="HX104" t="s">
        <v>335</v>
      </c>
      <c r="HY104" t="s">
        <v>336</v>
      </c>
      <c r="HZ104" t="s">
        <v>336</v>
      </c>
      <c r="ID104" t="s">
        <v>336</v>
      </c>
      <c r="IF104" t="s">
        <v>336</v>
      </c>
      <c r="IG104">
        <v>1470</v>
      </c>
      <c r="IH104">
        <v>684</v>
      </c>
      <c r="II104">
        <v>12</v>
      </c>
      <c r="IJ104">
        <v>917</v>
      </c>
      <c r="IK104">
        <v>1454</v>
      </c>
      <c r="IL104">
        <v>105</v>
      </c>
      <c r="IM104">
        <v>141</v>
      </c>
      <c r="IN104">
        <v>31</v>
      </c>
      <c r="IO104">
        <v>366</v>
      </c>
      <c r="IP104">
        <v>1074</v>
      </c>
      <c r="IQ104" t="s">
        <v>337</v>
      </c>
      <c r="IR104" t="s">
        <v>330</v>
      </c>
      <c r="IS104" t="s">
        <v>337</v>
      </c>
      <c r="IT104" t="s">
        <v>337</v>
      </c>
      <c r="IU104" t="s">
        <v>330</v>
      </c>
      <c r="IV104" t="s">
        <v>337</v>
      </c>
      <c r="IW104" t="s">
        <v>337</v>
      </c>
      <c r="IX104" t="s">
        <v>337</v>
      </c>
      <c r="IY104" t="s">
        <v>337</v>
      </c>
      <c r="JB104" t="s">
        <v>336</v>
      </c>
      <c r="JC104" t="s">
        <v>336</v>
      </c>
      <c r="JD104" t="s">
        <v>336</v>
      </c>
      <c r="JE104" t="s">
        <v>336</v>
      </c>
      <c r="JF104" t="s">
        <v>336</v>
      </c>
      <c r="JG104" t="s">
        <v>336</v>
      </c>
      <c r="JH104" t="s">
        <v>336</v>
      </c>
      <c r="JI104" t="s">
        <v>336</v>
      </c>
      <c r="JJ104" t="s">
        <v>336</v>
      </c>
      <c r="JK104" t="s">
        <v>336</v>
      </c>
      <c r="JL104" t="s">
        <v>336</v>
      </c>
      <c r="JM104" t="s">
        <v>336</v>
      </c>
      <c r="JT104" t="s">
        <v>336</v>
      </c>
      <c r="JX104" t="s">
        <v>336</v>
      </c>
      <c r="JY104" t="s">
        <v>336</v>
      </c>
      <c r="JZ104" t="s">
        <v>336</v>
      </c>
      <c r="KA104" t="s">
        <v>336</v>
      </c>
      <c r="KB104" t="s">
        <v>336</v>
      </c>
      <c r="KC104" t="s">
        <v>336</v>
      </c>
      <c r="KD104" t="s">
        <v>336</v>
      </c>
      <c r="KE104" t="s">
        <v>336</v>
      </c>
      <c r="KF104" t="s">
        <v>336</v>
      </c>
      <c r="KG104" t="s">
        <v>336</v>
      </c>
      <c r="KH104" t="s">
        <v>336</v>
      </c>
      <c r="KI104" t="s">
        <v>336</v>
      </c>
      <c r="KJ104" t="s">
        <v>336</v>
      </c>
      <c r="KK104" t="s">
        <v>336</v>
      </c>
      <c r="KS104" t="s">
        <v>336</v>
      </c>
      <c r="KT104" t="s">
        <v>336</v>
      </c>
      <c r="KU104" t="s">
        <v>336</v>
      </c>
      <c r="KV104" t="s">
        <v>336</v>
      </c>
      <c r="KW104" t="s">
        <v>336</v>
      </c>
      <c r="KX104" t="s">
        <v>336</v>
      </c>
      <c r="KY104" t="s">
        <v>335</v>
      </c>
      <c r="KZ104" t="s">
        <v>335</v>
      </c>
      <c r="LA104" t="s">
        <v>335</v>
      </c>
      <c r="LB104" t="s">
        <v>335</v>
      </c>
      <c r="LC104" t="s">
        <v>335</v>
      </c>
      <c r="LD104" t="s">
        <v>335</v>
      </c>
      <c r="LE104" t="s">
        <v>335</v>
      </c>
      <c r="LF104" t="s">
        <v>335</v>
      </c>
      <c r="LG104" t="s">
        <v>335</v>
      </c>
      <c r="LH104" t="s">
        <v>335</v>
      </c>
      <c r="LI104" t="s">
        <v>335</v>
      </c>
      <c r="LJ104" t="s">
        <v>335</v>
      </c>
      <c r="LK104" t="s">
        <v>336</v>
      </c>
      <c r="LL104" t="s">
        <v>336</v>
      </c>
      <c r="LN104" t="s">
        <v>364</v>
      </c>
    </row>
    <row r="105" spans="1:326" x14ac:dyDescent="0.3">
      <c r="A105">
        <v>104</v>
      </c>
      <c r="B105" t="s">
        <v>326</v>
      </c>
      <c r="C105" t="s">
        <v>327</v>
      </c>
      <c r="D105" s="1">
        <v>19641</v>
      </c>
      <c r="E105" t="s">
        <v>360</v>
      </c>
      <c r="I105" s="1"/>
      <c r="J105" s="1"/>
      <c r="L105" t="s">
        <v>336</v>
      </c>
      <c r="M105" t="s">
        <v>336</v>
      </c>
      <c r="N105" t="s">
        <v>336</v>
      </c>
      <c r="O105" t="s">
        <v>336</v>
      </c>
      <c r="P105" t="s">
        <v>336</v>
      </c>
      <c r="Q105" t="s">
        <v>335</v>
      </c>
      <c r="R105" t="s">
        <v>335</v>
      </c>
      <c r="S105" t="s">
        <v>335</v>
      </c>
      <c r="T105" t="s">
        <v>335</v>
      </c>
      <c r="U105" t="s">
        <v>335</v>
      </c>
      <c r="V105" t="s">
        <v>335</v>
      </c>
      <c r="W105" t="s">
        <v>335</v>
      </c>
      <c r="X105" t="s">
        <v>335</v>
      </c>
      <c r="Y105" t="s">
        <v>335</v>
      </c>
      <c r="Z105" t="s">
        <v>335</v>
      </c>
      <c r="AA105" t="s">
        <v>335</v>
      </c>
      <c r="AB105" t="s">
        <v>335</v>
      </c>
      <c r="AC105" t="s">
        <v>335</v>
      </c>
      <c r="AD105" t="s">
        <v>335</v>
      </c>
      <c r="AE105" t="s">
        <v>335</v>
      </c>
      <c r="AF105" t="s">
        <v>335</v>
      </c>
      <c r="AG105" t="s">
        <v>335</v>
      </c>
      <c r="AH105" t="s">
        <v>336</v>
      </c>
      <c r="AI105" t="s">
        <v>335</v>
      </c>
      <c r="AJ105" t="s">
        <v>335</v>
      </c>
      <c r="AK105" t="s">
        <v>335</v>
      </c>
      <c r="AL105" t="s">
        <v>335</v>
      </c>
      <c r="AM105" t="s">
        <v>335</v>
      </c>
      <c r="AN105" t="s">
        <v>335</v>
      </c>
      <c r="AO105" t="s">
        <v>335</v>
      </c>
      <c r="AP105" t="s">
        <v>335</v>
      </c>
      <c r="AQ105" t="s">
        <v>335</v>
      </c>
      <c r="AR105" t="s">
        <v>335</v>
      </c>
      <c r="AS105" t="s">
        <v>335</v>
      </c>
      <c r="AT105" t="s">
        <v>335</v>
      </c>
      <c r="AU105" t="s">
        <v>335</v>
      </c>
      <c r="AV105" t="s">
        <v>335</v>
      </c>
      <c r="BC105" t="s">
        <v>335</v>
      </c>
      <c r="BD105" t="s">
        <v>335</v>
      </c>
      <c r="BE105" t="s">
        <v>335</v>
      </c>
      <c r="BF105" t="s">
        <v>335</v>
      </c>
      <c r="BG105" t="s">
        <v>335</v>
      </c>
      <c r="BH105" t="s">
        <v>335</v>
      </c>
      <c r="BI105" t="s">
        <v>335</v>
      </c>
      <c r="BJ105" t="s">
        <v>335</v>
      </c>
      <c r="BK105" t="s">
        <v>335</v>
      </c>
      <c r="BL105" t="s">
        <v>335</v>
      </c>
      <c r="BM105" t="s">
        <v>335</v>
      </c>
      <c r="BN105" t="s">
        <v>335</v>
      </c>
      <c r="BO105" t="s">
        <v>335</v>
      </c>
      <c r="BP105" t="s">
        <v>335</v>
      </c>
      <c r="BQ105" t="s">
        <v>335</v>
      </c>
      <c r="BR105" t="s">
        <v>335</v>
      </c>
      <c r="BS105" t="s">
        <v>335</v>
      </c>
      <c r="BT105" t="s">
        <v>335</v>
      </c>
      <c r="BU105" t="s">
        <v>335</v>
      </c>
      <c r="BV105" t="s">
        <v>335</v>
      </c>
      <c r="BW105" t="s">
        <v>335</v>
      </c>
      <c r="BX105" t="s">
        <v>335</v>
      </c>
      <c r="BY105" t="s">
        <v>335</v>
      </c>
      <c r="BZ105" t="s">
        <v>335</v>
      </c>
      <c r="CA105" t="s">
        <v>335</v>
      </c>
      <c r="CB105" t="s">
        <v>335</v>
      </c>
      <c r="CC105" t="s">
        <v>335</v>
      </c>
      <c r="CD105" t="s">
        <v>335</v>
      </c>
      <c r="CE105" t="s">
        <v>335</v>
      </c>
      <c r="CF105" t="s">
        <v>335</v>
      </c>
      <c r="CG105" t="s">
        <v>335</v>
      </c>
      <c r="CH105" t="s">
        <v>335</v>
      </c>
      <c r="CI105" t="s">
        <v>335</v>
      </c>
      <c r="CJ105" t="s">
        <v>335</v>
      </c>
      <c r="CK105" t="s">
        <v>335</v>
      </c>
      <c r="CL105" t="s">
        <v>335</v>
      </c>
      <c r="CM105" t="s">
        <v>335</v>
      </c>
      <c r="CN105" t="s">
        <v>335</v>
      </c>
      <c r="CO105" t="s">
        <v>335</v>
      </c>
      <c r="CP105" t="s">
        <v>335</v>
      </c>
      <c r="CQ105" t="s">
        <v>335</v>
      </c>
      <c r="CR105" t="s">
        <v>335</v>
      </c>
      <c r="CS105" t="s">
        <v>335</v>
      </c>
      <c r="CT105" t="s">
        <v>336</v>
      </c>
      <c r="CU105" t="s">
        <v>336</v>
      </c>
      <c r="CW105" t="s">
        <v>336</v>
      </c>
      <c r="CX105" t="s">
        <v>336</v>
      </c>
      <c r="CZ105" t="s">
        <v>336</v>
      </c>
      <c r="DA105" t="s">
        <v>336</v>
      </c>
      <c r="DC105" t="s">
        <v>336</v>
      </c>
      <c r="DD105" t="s">
        <v>336</v>
      </c>
      <c r="DF105" t="s">
        <v>336</v>
      </c>
      <c r="DG105" t="s">
        <v>336</v>
      </c>
      <c r="DI105" t="s">
        <v>336</v>
      </c>
      <c r="DJ105" t="s">
        <v>336</v>
      </c>
      <c r="DL105" t="s">
        <v>335</v>
      </c>
      <c r="DM105" t="s">
        <v>335</v>
      </c>
      <c r="DN105" t="s">
        <v>335</v>
      </c>
      <c r="DO105" t="s">
        <v>335</v>
      </c>
      <c r="DP105" t="s">
        <v>335</v>
      </c>
      <c r="DQ105" t="s">
        <v>335</v>
      </c>
      <c r="DR105" t="s">
        <v>335</v>
      </c>
      <c r="DS105" t="s">
        <v>335</v>
      </c>
      <c r="DT105" t="s">
        <v>335</v>
      </c>
      <c r="DU105" t="s">
        <v>335</v>
      </c>
      <c r="DV105" t="s">
        <v>335</v>
      </c>
      <c r="DW105" t="s">
        <v>335</v>
      </c>
      <c r="DX105" t="s">
        <v>335</v>
      </c>
      <c r="DY105" t="s">
        <v>335</v>
      </c>
      <c r="DZ105" t="s">
        <v>335</v>
      </c>
      <c r="EA105" t="s">
        <v>335</v>
      </c>
      <c r="EB105" t="s">
        <v>335</v>
      </c>
      <c r="EC105" t="s">
        <v>335</v>
      </c>
      <c r="ED105" t="s">
        <v>335</v>
      </c>
      <c r="EE105" t="s">
        <v>335</v>
      </c>
      <c r="EF105" t="s">
        <v>335</v>
      </c>
      <c r="EG105" t="s">
        <v>335</v>
      </c>
      <c r="EH105" t="s">
        <v>335</v>
      </c>
      <c r="EI105" t="s">
        <v>335</v>
      </c>
      <c r="EJ105" t="s">
        <v>335</v>
      </c>
      <c r="EK105" t="s">
        <v>335</v>
      </c>
      <c r="EL105" t="s">
        <v>335</v>
      </c>
      <c r="EM105" t="s">
        <v>335</v>
      </c>
      <c r="EN105" t="s">
        <v>335</v>
      </c>
      <c r="EO105" t="s">
        <v>335</v>
      </c>
      <c r="EP105" t="s">
        <v>335</v>
      </c>
      <c r="EQ105" t="s">
        <v>335</v>
      </c>
      <c r="ER105" t="s">
        <v>335</v>
      </c>
      <c r="ES105" t="s">
        <v>335</v>
      </c>
      <c r="ET105" t="s">
        <v>335</v>
      </c>
      <c r="EU105" t="s">
        <v>335</v>
      </c>
      <c r="EV105" t="s">
        <v>335</v>
      </c>
      <c r="EW105" t="s">
        <v>335</v>
      </c>
      <c r="EX105" t="s">
        <v>335</v>
      </c>
      <c r="EY105" t="s">
        <v>335</v>
      </c>
      <c r="EZ105" t="s">
        <v>335</v>
      </c>
      <c r="FA105" t="s">
        <v>335</v>
      </c>
      <c r="FB105" t="s">
        <v>336</v>
      </c>
      <c r="FE105" t="s">
        <v>336</v>
      </c>
      <c r="FF105" t="s">
        <v>336</v>
      </c>
      <c r="FG105" t="s">
        <v>364</v>
      </c>
      <c r="FH105" s="15"/>
      <c r="FI105" t="s">
        <v>335</v>
      </c>
      <c r="FJ105" t="s">
        <v>335</v>
      </c>
      <c r="FK105" t="s">
        <v>335</v>
      </c>
      <c r="FL105" t="s">
        <v>336</v>
      </c>
      <c r="FM105" t="s">
        <v>336</v>
      </c>
      <c r="GN105" t="s">
        <v>335</v>
      </c>
      <c r="GO105" t="s">
        <v>335</v>
      </c>
      <c r="GP105" t="s">
        <v>335</v>
      </c>
      <c r="GQ105" t="s">
        <v>335</v>
      </c>
      <c r="GR105" t="s">
        <v>335</v>
      </c>
      <c r="GS105" t="s">
        <v>335</v>
      </c>
      <c r="GT105" t="s">
        <v>335</v>
      </c>
      <c r="GU105" t="s">
        <v>335</v>
      </c>
      <c r="GV105" t="s">
        <v>335</v>
      </c>
      <c r="GW105" t="s">
        <v>335</v>
      </c>
      <c r="GX105" t="s">
        <v>335</v>
      </c>
      <c r="GY105" t="s">
        <v>335</v>
      </c>
      <c r="GZ105" t="s">
        <v>335</v>
      </c>
      <c r="HA105" t="s">
        <v>335</v>
      </c>
      <c r="HB105" t="s">
        <v>335</v>
      </c>
      <c r="HC105" t="s">
        <v>335</v>
      </c>
      <c r="HD105" t="s">
        <v>335</v>
      </c>
      <c r="HE105" t="s">
        <v>335</v>
      </c>
      <c r="HF105" t="s">
        <v>335</v>
      </c>
      <c r="HG105" t="s">
        <v>335</v>
      </c>
      <c r="HH105" t="s">
        <v>335</v>
      </c>
      <c r="HI105" t="s">
        <v>335</v>
      </c>
      <c r="HJ105" t="s">
        <v>335</v>
      </c>
      <c r="HK105" t="s">
        <v>336</v>
      </c>
      <c r="HL105" t="s">
        <v>335</v>
      </c>
      <c r="HM105" t="s">
        <v>335</v>
      </c>
      <c r="HN105" t="s">
        <v>335</v>
      </c>
      <c r="HO105" t="s">
        <v>335</v>
      </c>
      <c r="HP105" t="s">
        <v>335</v>
      </c>
      <c r="HQ105" t="s">
        <v>335</v>
      </c>
      <c r="HR105" t="s">
        <v>335</v>
      </c>
      <c r="HS105" t="s">
        <v>335</v>
      </c>
      <c r="HT105" t="s">
        <v>335</v>
      </c>
      <c r="HU105" t="s">
        <v>335</v>
      </c>
      <c r="HV105" t="s">
        <v>335</v>
      </c>
      <c r="HW105" t="s">
        <v>335</v>
      </c>
      <c r="HX105" t="s">
        <v>335</v>
      </c>
      <c r="HY105" t="s">
        <v>336</v>
      </c>
      <c r="HZ105" t="s">
        <v>336</v>
      </c>
      <c r="ID105" t="s">
        <v>336</v>
      </c>
      <c r="IF105" t="s">
        <v>336</v>
      </c>
      <c r="IG105">
        <v>739</v>
      </c>
      <c r="IH105">
        <v>667</v>
      </c>
      <c r="II105">
        <v>121</v>
      </c>
      <c r="IJ105">
        <v>458</v>
      </c>
      <c r="IK105">
        <v>784</v>
      </c>
      <c r="IL105">
        <v>48</v>
      </c>
      <c r="IM105">
        <v>88</v>
      </c>
      <c r="IN105">
        <v>429</v>
      </c>
      <c r="IO105">
        <v>434</v>
      </c>
      <c r="IP105">
        <v>774</v>
      </c>
      <c r="IQ105" t="s">
        <v>337</v>
      </c>
      <c r="IR105" t="s">
        <v>330</v>
      </c>
      <c r="IS105" t="s">
        <v>337</v>
      </c>
      <c r="IT105" t="s">
        <v>330</v>
      </c>
      <c r="IU105" t="s">
        <v>330</v>
      </c>
      <c r="IV105" t="s">
        <v>337</v>
      </c>
      <c r="IW105" t="s">
        <v>337</v>
      </c>
      <c r="IX105" t="s">
        <v>337</v>
      </c>
      <c r="IY105" t="s">
        <v>337</v>
      </c>
      <c r="JB105" t="s">
        <v>336</v>
      </c>
      <c r="JC105" t="s">
        <v>336</v>
      </c>
      <c r="JD105" t="s">
        <v>336</v>
      </c>
      <c r="JE105" t="s">
        <v>336</v>
      </c>
      <c r="JF105" t="s">
        <v>336</v>
      </c>
      <c r="JG105" t="s">
        <v>336</v>
      </c>
      <c r="JH105" t="s">
        <v>336</v>
      </c>
      <c r="JI105" t="s">
        <v>336</v>
      </c>
      <c r="JJ105" t="s">
        <v>336</v>
      </c>
      <c r="JK105" t="s">
        <v>336</v>
      </c>
      <c r="JL105" t="s">
        <v>336</v>
      </c>
      <c r="JM105" t="s">
        <v>336</v>
      </c>
      <c r="JT105" t="s">
        <v>336</v>
      </c>
      <c r="JX105" t="s">
        <v>336</v>
      </c>
      <c r="JY105" t="s">
        <v>336</v>
      </c>
      <c r="JZ105" t="s">
        <v>336</v>
      </c>
      <c r="KA105" t="s">
        <v>336</v>
      </c>
      <c r="KB105" t="s">
        <v>336</v>
      </c>
      <c r="KC105" t="s">
        <v>336</v>
      </c>
      <c r="KD105" t="s">
        <v>336</v>
      </c>
      <c r="KE105" t="s">
        <v>336</v>
      </c>
      <c r="KF105" t="s">
        <v>336</v>
      </c>
      <c r="KG105" t="s">
        <v>336</v>
      </c>
      <c r="KH105" t="s">
        <v>336</v>
      </c>
      <c r="KI105" t="s">
        <v>336</v>
      </c>
      <c r="KJ105" t="s">
        <v>336</v>
      </c>
      <c r="KK105" t="s">
        <v>336</v>
      </c>
      <c r="KS105" t="s">
        <v>336</v>
      </c>
      <c r="KT105" t="s">
        <v>336</v>
      </c>
      <c r="KU105" t="s">
        <v>336</v>
      </c>
      <c r="KV105" t="s">
        <v>336</v>
      </c>
      <c r="KW105" t="s">
        <v>336</v>
      </c>
      <c r="KX105" t="s">
        <v>336</v>
      </c>
      <c r="KY105" t="s">
        <v>335</v>
      </c>
      <c r="KZ105" t="s">
        <v>335</v>
      </c>
      <c r="LA105" t="s">
        <v>335</v>
      </c>
      <c r="LB105" t="s">
        <v>335</v>
      </c>
      <c r="LC105" t="s">
        <v>335</v>
      </c>
      <c r="LD105" t="s">
        <v>335</v>
      </c>
      <c r="LE105" t="s">
        <v>335</v>
      </c>
      <c r="LF105" t="s">
        <v>335</v>
      </c>
      <c r="LG105" t="s">
        <v>335</v>
      </c>
      <c r="LH105" t="s">
        <v>335</v>
      </c>
      <c r="LI105" t="s">
        <v>335</v>
      </c>
      <c r="LJ105" t="s">
        <v>335</v>
      </c>
      <c r="LK105" t="s">
        <v>336</v>
      </c>
      <c r="LL105" t="s">
        <v>336</v>
      </c>
      <c r="LN105" t="s">
        <v>364</v>
      </c>
    </row>
    <row r="106" spans="1:326" x14ac:dyDescent="0.3">
      <c r="A106">
        <v>105</v>
      </c>
      <c r="B106" t="s">
        <v>326</v>
      </c>
      <c r="C106" t="s">
        <v>327</v>
      </c>
      <c r="D106" s="1">
        <v>24479</v>
      </c>
      <c r="E106" t="s">
        <v>328</v>
      </c>
      <c r="I106" s="1"/>
      <c r="J106" s="1"/>
      <c r="L106" t="s">
        <v>336</v>
      </c>
      <c r="M106" t="s">
        <v>336</v>
      </c>
      <c r="N106" t="s">
        <v>336</v>
      </c>
      <c r="O106" t="s">
        <v>336</v>
      </c>
      <c r="P106" t="s">
        <v>336</v>
      </c>
      <c r="Q106" t="s">
        <v>335</v>
      </c>
      <c r="R106" t="s">
        <v>335</v>
      </c>
      <c r="S106" t="s">
        <v>335</v>
      </c>
      <c r="T106" t="s">
        <v>335</v>
      </c>
      <c r="U106" t="s">
        <v>335</v>
      </c>
      <c r="V106" t="s">
        <v>335</v>
      </c>
      <c r="W106" t="s">
        <v>335</v>
      </c>
      <c r="X106" t="s">
        <v>335</v>
      </c>
      <c r="Y106" t="s">
        <v>335</v>
      </c>
      <c r="Z106" t="s">
        <v>335</v>
      </c>
      <c r="AA106" t="s">
        <v>335</v>
      </c>
      <c r="AB106" t="s">
        <v>335</v>
      </c>
      <c r="AC106" t="s">
        <v>335</v>
      </c>
      <c r="AD106" t="s">
        <v>335</v>
      </c>
      <c r="AE106" t="s">
        <v>335</v>
      </c>
      <c r="AF106" t="s">
        <v>335</v>
      </c>
      <c r="AG106" t="s">
        <v>335</v>
      </c>
      <c r="AH106" t="s">
        <v>336</v>
      </c>
      <c r="AI106" t="s">
        <v>335</v>
      </c>
      <c r="AJ106" t="s">
        <v>335</v>
      </c>
      <c r="AK106" t="s">
        <v>335</v>
      </c>
      <c r="AL106" t="s">
        <v>335</v>
      </c>
      <c r="AM106" t="s">
        <v>335</v>
      </c>
      <c r="AN106" t="s">
        <v>335</v>
      </c>
      <c r="AO106" t="s">
        <v>335</v>
      </c>
      <c r="AP106" t="s">
        <v>335</v>
      </c>
      <c r="AQ106" t="s">
        <v>335</v>
      </c>
      <c r="AR106" t="s">
        <v>335</v>
      </c>
      <c r="AS106" t="s">
        <v>335</v>
      </c>
      <c r="AT106" t="s">
        <v>335</v>
      </c>
      <c r="AU106" t="s">
        <v>335</v>
      </c>
      <c r="AV106" t="s">
        <v>335</v>
      </c>
      <c r="BC106" t="s">
        <v>335</v>
      </c>
      <c r="BD106" t="s">
        <v>335</v>
      </c>
      <c r="BE106" t="s">
        <v>335</v>
      </c>
      <c r="BF106" t="s">
        <v>335</v>
      </c>
      <c r="BG106" t="s">
        <v>335</v>
      </c>
      <c r="BH106" t="s">
        <v>335</v>
      </c>
      <c r="BI106" t="s">
        <v>335</v>
      </c>
      <c r="BJ106" t="s">
        <v>335</v>
      </c>
      <c r="BK106" t="s">
        <v>335</v>
      </c>
      <c r="BL106" t="s">
        <v>335</v>
      </c>
      <c r="BM106" t="s">
        <v>335</v>
      </c>
      <c r="BN106" t="s">
        <v>335</v>
      </c>
      <c r="BO106" t="s">
        <v>335</v>
      </c>
      <c r="BP106" t="s">
        <v>335</v>
      </c>
      <c r="BQ106" t="s">
        <v>335</v>
      </c>
      <c r="BR106" t="s">
        <v>335</v>
      </c>
      <c r="BS106" t="s">
        <v>335</v>
      </c>
      <c r="BT106" t="s">
        <v>335</v>
      </c>
      <c r="BU106" t="s">
        <v>335</v>
      </c>
      <c r="BV106" t="s">
        <v>335</v>
      </c>
      <c r="BW106" t="s">
        <v>335</v>
      </c>
      <c r="BX106" t="s">
        <v>335</v>
      </c>
      <c r="BY106" t="s">
        <v>335</v>
      </c>
      <c r="BZ106" t="s">
        <v>335</v>
      </c>
      <c r="CA106" t="s">
        <v>335</v>
      </c>
      <c r="CB106" t="s">
        <v>335</v>
      </c>
      <c r="CC106" t="s">
        <v>335</v>
      </c>
      <c r="CD106" t="s">
        <v>335</v>
      </c>
      <c r="CE106" t="s">
        <v>335</v>
      </c>
      <c r="CF106" t="s">
        <v>335</v>
      </c>
      <c r="CG106" t="s">
        <v>335</v>
      </c>
      <c r="CH106" t="s">
        <v>335</v>
      </c>
      <c r="CI106" t="s">
        <v>335</v>
      </c>
      <c r="CJ106" t="s">
        <v>335</v>
      </c>
      <c r="CK106" t="s">
        <v>335</v>
      </c>
      <c r="CL106" t="s">
        <v>335</v>
      </c>
      <c r="CM106" t="s">
        <v>335</v>
      </c>
      <c r="CN106" t="s">
        <v>335</v>
      </c>
      <c r="CO106" t="s">
        <v>335</v>
      </c>
      <c r="CP106" t="s">
        <v>335</v>
      </c>
      <c r="CQ106" t="s">
        <v>335</v>
      </c>
      <c r="CR106" t="s">
        <v>335</v>
      </c>
      <c r="CS106" t="s">
        <v>335</v>
      </c>
      <c r="CT106" t="s">
        <v>336</v>
      </c>
      <c r="CU106" t="s">
        <v>336</v>
      </c>
      <c r="CW106" t="s">
        <v>336</v>
      </c>
      <c r="CX106" t="s">
        <v>336</v>
      </c>
      <c r="CZ106" t="s">
        <v>336</v>
      </c>
      <c r="DA106" t="s">
        <v>336</v>
      </c>
      <c r="DC106" t="s">
        <v>336</v>
      </c>
      <c r="DD106" t="s">
        <v>336</v>
      </c>
      <c r="DF106" t="s">
        <v>336</v>
      </c>
      <c r="DG106" t="s">
        <v>336</v>
      </c>
      <c r="DI106" t="s">
        <v>336</v>
      </c>
      <c r="DJ106" t="s">
        <v>336</v>
      </c>
      <c r="DL106" t="s">
        <v>335</v>
      </c>
      <c r="DM106" t="s">
        <v>335</v>
      </c>
      <c r="DN106" t="s">
        <v>335</v>
      </c>
      <c r="DO106" t="s">
        <v>335</v>
      </c>
      <c r="DP106" t="s">
        <v>335</v>
      </c>
      <c r="DQ106" t="s">
        <v>335</v>
      </c>
      <c r="DR106" t="s">
        <v>335</v>
      </c>
      <c r="DS106" t="s">
        <v>335</v>
      </c>
      <c r="DT106" t="s">
        <v>335</v>
      </c>
      <c r="DU106" t="s">
        <v>335</v>
      </c>
      <c r="DV106" t="s">
        <v>335</v>
      </c>
      <c r="DW106" t="s">
        <v>335</v>
      </c>
      <c r="DX106" t="s">
        <v>335</v>
      </c>
      <c r="DY106" t="s">
        <v>335</v>
      </c>
      <c r="DZ106" t="s">
        <v>335</v>
      </c>
      <c r="EA106" t="s">
        <v>335</v>
      </c>
      <c r="EB106" t="s">
        <v>335</v>
      </c>
      <c r="EC106" t="s">
        <v>335</v>
      </c>
      <c r="ED106" t="s">
        <v>335</v>
      </c>
      <c r="EE106" t="s">
        <v>335</v>
      </c>
      <c r="EF106" t="s">
        <v>335</v>
      </c>
      <c r="EG106" t="s">
        <v>335</v>
      </c>
      <c r="EH106" t="s">
        <v>335</v>
      </c>
      <c r="EI106" t="s">
        <v>335</v>
      </c>
      <c r="EJ106" t="s">
        <v>335</v>
      </c>
      <c r="EK106" t="s">
        <v>335</v>
      </c>
      <c r="EL106" t="s">
        <v>335</v>
      </c>
      <c r="EM106" t="s">
        <v>335</v>
      </c>
      <c r="EN106" t="s">
        <v>335</v>
      </c>
      <c r="EO106" t="s">
        <v>335</v>
      </c>
      <c r="EP106" t="s">
        <v>335</v>
      </c>
      <c r="EQ106" t="s">
        <v>335</v>
      </c>
      <c r="ER106" t="s">
        <v>335</v>
      </c>
      <c r="ES106" t="s">
        <v>335</v>
      </c>
      <c r="ET106" t="s">
        <v>335</v>
      </c>
      <c r="EU106" t="s">
        <v>335</v>
      </c>
      <c r="EV106" t="s">
        <v>335</v>
      </c>
      <c r="EW106" t="s">
        <v>335</v>
      </c>
      <c r="EX106" t="s">
        <v>335</v>
      </c>
      <c r="EY106" t="s">
        <v>335</v>
      </c>
      <c r="EZ106" t="s">
        <v>335</v>
      </c>
      <c r="FA106" t="s">
        <v>335</v>
      </c>
      <c r="FB106" t="s">
        <v>336</v>
      </c>
      <c r="FE106" t="s">
        <v>336</v>
      </c>
      <c r="FF106" t="s">
        <v>336</v>
      </c>
      <c r="FG106" t="s">
        <v>364</v>
      </c>
      <c r="FH106" s="15"/>
      <c r="FI106" t="s">
        <v>335</v>
      </c>
      <c r="FJ106" t="s">
        <v>335</v>
      </c>
      <c r="FK106" t="s">
        <v>335</v>
      </c>
      <c r="FL106" t="s">
        <v>336</v>
      </c>
      <c r="FM106" t="s">
        <v>336</v>
      </c>
      <c r="GN106" t="s">
        <v>335</v>
      </c>
      <c r="GO106" t="s">
        <v>335</v>
      </c>
      <c r="GP106" t="s">
        <v>335</v>
      </c>
      <c r="GQ106" t="s">
        <v>335</v>
      </c>
      <c r="GR106" t="s">
        <v>335</v>
      </c>
      <c r="GS106" t="s">
        <v>335</v>
      </c>
      <c r="GT106" t="s">
        <v>335</v>
      </c>
      <c r="GU106" t="s">
        <v>335</v>
      </c>
      <c r="GV106" t="s">
        <v>335</v>
      </c>
      <c r="GW106" t="s">
        <v>335</v>
      </c>
      <c r="GX106" t="s">
        <v>335</v>
      </c>
      <c r="GY106" t="s">
        <v>335</v>
      </c>
      <c r="GZ106" t="s">
        <v>335</v>
      </c>
      <c r="HA106" t="s">
        <v>335</v>
      </c>
      <c r="HB106" t="s">
        <v>335</v>
      </c>
      <c r="HC106" t="s">
        <v>335</v>
      </c>
      <c r="HD106" t="s">
        <v>335</v>
      </c>
      <c r="HE106" t="s">
        <v>335</v>
      </c>
      <c r="HF106" t="s">
        <v>335</v>
      </c>
      <c r="HG106" t="s">
        <v>335</v>
      </c>
      <c r="HH106" t="s">
        <v>335</v>
      </c>
      <c r="HI106" t="s">
        <v>335</v>
      </c>
      <c r="HJ106" t="s">
        <v>335</v>
      </c>
      <c r="HK106" t="s">
        <v>336</v>
      </c>
      <c r="HL106" t="s">
        <v>335</v>
      </c>
      <c r="HM106" t="s">
        <v>335</v>
      </c>
      <c r="HN106" t="s">
        <v>335</v>
      </c>
      <c r="HO106" t="s">
        <v>335</v>
      </c>
      <c r="HP106" t="s">
        <v>335</v>
      </c>
      <c r="HQ106" t="s">
        <v>335</v>
      </c>
      <c r="HR106" t="s">
        <v>335</v>
      </c>
      <c r="HS106" t="s">
        <v>335</v>
      </c>
      <c r="HT106" t="s">
        <v>335</v>
      </c>
      <c r="HU106" t="s">
        <v>335</v>
      </c>
      <c r="HV106" t="s">
        <v>335</v>
      </c>
      <c r="HW106" t="s">
        <v>335</v>
      </c>
      <c r="HX106" t="s">
        <v>335</v>
      </c>
      <c r="HY106" t="s">
        <v>336</v>
      </c>
      <c r="HZ106" t="s">
        <v>336</v>
      </c>
      <c r="ID106" t="s">
        <v>336</v>
      </c>
      <c r="IF106" t="s">
        <v>336</v>
      </c>
      <c r="IG106">
        <v>881</v>
      </c>
      <c r="IH106">
        <v>432</v>
      </c>
      <c r="II106">
        <v>135</v>
      </c>
      <c r="IJ106">
        <v>597</v>
      </c>
      <c r="IK106">
        <v>766</v>
      </c>
      <c r="IL106">
        <v>63</v>
      </c>
      <c r="IM106">
        <v>100</v>
      </c>
      <c r="IN106">
        <v>469</v>
      </c>
      <c r="IO106">
        <v>509</v>
      </c>
      <c r="IP106">
        <v>65</v>
      </c>
      <c r="IQ106" t="s">
        <v>330</v>
      </c>
      <c r="IR106" t="s">
        <v>330</v>
      </c>
      <c r="IS106" t="s">
        <v>337</v>
      </c>
      <c r="IT106" t="s">
        <v>330</v>
      </c>
      <c r="IU106" t="s">
        <v>330</v>
      </c>
      <c r="IV106" t="s">
        <v>337</v>
      </c>
      <c r="IW106" t="s">
        <v>337</v>
      </c>
      <c r="IX106" t="s">
        <v>337</v>
      </c>
      <c r="IY106" t="s">
        <v>337</v>
      </c>
      <c r="JB106" t="s">
        <v>336</v>
      </c>
      <c r="JC106" t="s">
        <v>336</v>
      </c>
      <c r="JD106" t="s">
        <v>336</v>
      </c>
      <c r="JE106" t="s">
        <v>336</v>
      </c>
      <c r="JF106" t="s">
        <v>336</v>
      </c>
      <c r="JG106" t="s">
        <v>336</v>
      </c>
      <c r="JH106" t="s">
        <v>336</v>
      </c>
      <c r="JI106" t="s">
        <v>336</v>
      </c>
      <c r="JJ106" t="s">
        <v>336</v>
      </c>
      <c r="JK106" t="s">
        <v>336</v>
      </c>
      <c r="JL106" t="s">
        <v>336</v>
      </c>
      <c r="JM106" t="s">
        <v>336</v>
      </c>
      <c r="JT106" t="s">
        <v>336</v>
      </c>
      <c r="JX106" t="s">
        <v>336</v>
      </c>
      <c r="JY106" t="s">
        <v>336</v>
      </c>
      <c r="JZ106" t="s">
        <v>336</v>
      </c>
      <c r="KA106" t="s">
        <v>336</v>
      </c>
      <c r="KB106" t="s">
        <v>336</v>
      </c>
      <c r="KC106" t="s">
        <v>336</v>
      </c>
      <c r="KD106" t="s">
        <v>336</v>
      </c>
      <c r="KE106" t="s">
        <v>336</v>
      </c>
      <c r="KF106" t="s">
        <v>336</v>
      </c>
      <c r="KG106" t="s">
        <v>336</v>
      </c>
      <c r="KH106" t="s">
        <v>336</v>
      </c>
      <c r="KI106" t="s">
        <v>336</v>
      </c>
      <c r="KJ106" t="s">
        <v>336</v>
      </c>
      <c r="KK106" t="s">
        <v>336</v>
      </c>
      <c r="KS106" t="s">
        <v>336</v>
      </c>
      <c r="KT106" t="s">
        <v>336</v>
      </c>
      <c r="KU106" t="s">
        <v>336</v>
      </c>
      <c r="KV106" t="s">
        <v>336</v>
      </c>
      <c r="KW106" t="s">
        <v>336</v>
      </c>
      <c r="KX106" t="s">
        <v>336</v>
      </c>
      <c r="KY106" t="s">
        <v>335</v>
      </c>
      <c r="KZ106" t="s">
        <v>335</v>
      </c>
      <c r="LA106" t="s">
        <v>335</v>
      </c>
      <c r="LB106" t="s">
        <v>335</v>
      </c>
      <c r="LC106" t="s">
        <v>335</v>
      </c>
      <c r="LD106" t="s">
        <v>335</v>
      </c>
      <c r="LE106" t="s">
        <v>335</v>
      </c>
      <c r="LF106" t="s">
        <v>335</v>
      </c>
      <c r="LG106" t="s">
        <v>335</v>
      </c>
      <c r="LH106" t="s">
        <v>335</v>
      </c>
      <c r="LI106" t="s">
        <v>335</v>
      </c>
      <c r="LJ106" t="s">
        <v>335</v>
      </c>
      <c r="LK106" t="s">
        <v>336</v>
      </c>
      <c r="LL106" t="s">
        <v>336</v>
      </c>
      <c r="LN106" t="s">
        <v>364</v>
      </c>
    </row>
    <row r="107" spans="1:326" x14ac:dyDescent="0.3">
      <c r="A107">
        <v>106</v>
      </c>
      <c r="B107" t="s">
        <v>326</v>
      </c>
      <c r="C107" t="s">
        <v>327</v>
      </c>
      <c r="D107" s="1"/>
      <c r="E107" t="s">
        <v>336</v>
      </c>
      <c r="I107" s="1"/>
      <c r="J107" s="1"/>
      <c r="L107" t="s">
        <v>336</v>
      </c>
      <c r="M107" t="s">
        <v>336</v>
      </c>
      <c r="N107" t="s">
        <v>336</v>
      </c>
      <c r="O107" t="s">
        <v>336</v>
      </c>
      <c r="P107" t="s">
        <v>336</v>
      </c>
      <c r="Q107" t="s">
        <v>335</v>
      </c>
      <c r="R107" t="s">
        <v>335</v>
      </c>
      <c r="S107" t="s">
        <v>335</v>
      </c>
      <c r="T107" t="s">
        <v>335</v>
      </c>
      <c r="U107" t="s">
        <v>335</v>
      </c>
      <c r="V107" t="s">
        <v>335</v>
      </c>
      <c r="W107" t="s">
        <v>335</v>
      </c>
      <c r="X107" t="s">
        <v>335</v>
      </c>
      <c r="Y107" t="s">
        <v>335</v>
      </c>
      <c r="Z107" t="s">
        <v>335</v>
      </c>
      <c r="AA107" t="s">
        <v>335</v>
      </c>
      <c r="AB107" t="s">
        <v>335</v>
      </c>
      <c r="AC107" t="s">
        <v>335</v>
      </c>
      <c r="AD107" t="s">
        <v>335</v>
      </c>
      <c r="AE107" t="s">
        <v>335</v>
      </c>
      <c r="AF107" t="s">
        <v>335</v>
      </c>
      <c r="AG107" t="s">
        <v>335</v>
      </c>
      <c r="AH107" t="s">
        <v>336</v>
      </c>
      <c r="AI107" t="s">
        <v>335</v>
      </c>
      <c r="AJ107" t="s">
        <v>335</v>
      </c>
      <c r="AK107" t="s">
        <v>335</v>
      </c>
      <c r="AL107" t="s">
        <v>335</v>
      </c>
      <c r="AM107" t="s">
        <v>335</v>
      </c>
      <c r="AN107" t="s">
        <v>335</v>
      </c>
      <c r="AO107" t="s">
        <v>335</v>
      </c>
      <c r="AP107" t="s">
        <v>335</v>
      </c>
      <c r="AQ107" t="s">
        <v>335</v>
      </c>
      <c r="AR107" t="s">
        <v>335</v>
      </c>
      <c r="AS107" t="s">
        <v>335</v>
      </c>
      <c r="AT107" t="s">
        <v>335</v>
      </c>
      <c r="AU107" t="s">
        <v>335</v>
      </c>
      <c r="AV107" t="s">
        <v>335</v>
      </c>
      <c r="BC107" t="s">
        <v>335</v>
      </c>
      <c r="BD107" t="s">
        <v>335</v>
      </c>
      <c r="BE107" t="s">
        <v>335</v>
      </c>
      <c r="BF107" t="s">
        <v>335</v>
      </c>
      <c r="BG107" t="s">
        <v>335</v>
      </c>
      <c r="BH107" t="s">
        <v>335</v>
      </c>
      <c r="BI107" t="s">
        <v>335</v>
      </c>
      <c r="BJ107" t="s">
        <v>335</v>
      </c>
      <c r="BK107" t="s">
        <v>335</v>
      </c>
      <c r="BL107" t="s">
        <v>335</v>
      </c>
      <c r="BM107" t="s">
        <v>335</v>
      </c>
      <c r="BN107" t="s">
        <v>335</v>
      </c>
      <c r="BO107" t="s">
        <v>335</v>
      </c>
      <c r="BP107" t="s">
        <v>335</v>
      </c>
      <c r="BQ107" t="s">
        <v>335</v>
      </c>
      <c r="BR107" t="s">
        <v>335</v>
      </c>
      <c r="BS107" t="s">
        <v>335</v>
      </c>
      <c r="BT107" t="s">
        <v>335</v>
      </c>
      <c r="BU107" t="s">
        <v>335</v>
      </c>
      <c r="BV107" t="s">
        <v>335</v>
      </c>
      <c r="BW107" t="s">
        <v>335</v>
      </c>
      <c r="BX107" t="s">
        <v>335</v>
      </c>
      <c r="BY107" t="s">
        <v>335</v>
      </c>
      <c r="BZ107" t="s">
        <v>335</v>
      </c>
      <c r="CA107" t="s">
        <v>335</v>
      </c>
      <c r="CB107" t="s">
        <v>335</v>
      </c>
      <c r="CC107" t="s">
        <v>335</v>
      </c>
      <c r="CD107" t="s">
        <v>335</v>
      </c>
      <c r="CE107" t="s">
        <v>335</v>
      </c>
      <c r="CF107" t="s">
        <v>335</v>
      </c>
      <c r="CG107" t="s">
        <v>335</v>
      </c>
      <c r="CH107" t="s">
        <v>335</v>
      </c>
      <c r="CI107" t="s">
        <v>335</v>
      </c>
      <c r="CJ107" t="s">
        <v>335</v>
      </c>
      <c r="CK107" t="s">
        <v>335</v>
      </c>
      <c r="CL107" t="s">
        <v>335</v>
      </c>
      <c r="CM107" t="s">
        <v>335</v>
      </c>
      <c r="CN107" t="s">
        <v>335</v>
      </c>
      <c r="CO107" t="s">
        <v>335</v>
      </c>
      <c r="CP107" t="s">
        <v>335</v>
      </c>
      <c r="CQ107" t="s">
        <v>335</v>
      </c>
      <c r="CR107" t="s">
        <v>335</v>
      </c>
      <c r="CS107" t="s">
        <v>335</v>
      </c>
      <c r="CT107" t="s">
        <v>336</v>
      </c>
      <c r="CU107" t="s">
        <v>336</v>
      </c>
      <c r="CW107" t="s">
        <v>336</v>
      </c>
      <c r="CX107" t="s">
        <v>336</v>
      </c>
      <c r="CZ107" t="s">
        <v>336</v>
      </c>
      <c r="DA107" t="s">
        <v>336</v>
      </c>
      <c r="DC107" t="s">
        <v>336</v>
      </c>
      <c r="DD107" t="s">
        <v>336</v>
      </c>
      <c r="DF107" t="s">
        <v>336</v>
      </c>
      <c r="DG107" t="s">
        <v>336</v>
      </c>
      <c r="DI107" t="s">
        <v>336</v>
      </c>
      <c r="DJ107" t="s">
        <v>336</v>
      </c>
      <c r="DL107" t="s">
        <v>335</v>
      </c>
      <c r="DM107" t="s">
        <v>335</v>
      </c>
      <c r="DN107" t="s">
        <v>335</v>
      </c>
      <c r="DO107" t="s">
        <v>335</v>
      </c>
      <c r="DP107" t="s">
        <v>335</v>
      </c>
      <c r="DQ107" t="s">
        <v>335</v>
      </c>
      <c r="DR107" t="s">
        <v>335</v>
      </c>
      <c r="DS107" t="s">
        <v>335</v>
      </c>
      <c r="DT107" t="s">
        <v>335</v>
      </c>
      <c r="DU107" t="s">
        <v>335</v>
      </c>
      <c r="DV107" t="s">
        <v>335</v>
      </c>
      <c r="DW107" t="s">
        <v>335</v>
      </c>
      <c r="DX107" t="s">
        <v>335</v>
      </c>
      <c r="DY107" t="s">
        <v>335</v>
      </c>
      <c r="DZ107" t="s">
        <v>335</v>
      </c>
      <c r="EA107" t="s">
        <v>335</v>
      </c>
      <c r="EB107" t="s">
        <v>335</v>
      </c>
      <c r="EC107" t="s">
        <v>335</v>
      </c>
      <c r="ED107" t="s">
        <v>335</v>
      </c>
      <c r="EE107" t="s">
        <v>335</v>
      </c>
      <c r="EF107" t="s">
        <v>335</v>
      </c>
      <c r="EG107" t="s">
        <v>335</v>
      </c>
      <c r="EH107" t="s">
        <v>335</v>
      </c>
      <c r="EI107" t="s">
        <v>335</v>
      </c>
      <c r="EJ107" t="s">
        <v>335</v>
      </c>
      <c r="EK107" t="s">
        <v>335</v>
      </c>
      <c r="EL107" t="s">
        <v>335</v>
      </c>
      <c r="EM107" t="s">
        <v>335</v>
      </c>
      <c r="EN107" t="s">
        <v>335</v>
      </c>
      <c r="EO107" t="s">
        <v>335</v>
      </c>
      <c r="EP107" t="s">
        <v>335</v>
      </c>
      <c r="EQ107" t="s">
        <v>335</v>
      </c>
      <c r="ER107" t="s">
        <v>335</v>
      </c>
      <c r="ES107" t="s">
        <v>335</v>
      </c>
      <c r="ET107" t="s">
        <v>335</v>
      </c>
      <c r="EU107" t="s">
        <v>335</v>
      </c>
      <c r="EV107" t="s">
        <v>335</v>
      </c>
      <c r="EW107" t="s">
        <v>335</v>
      </c>
      <c r="EX107" t="s">
        <v>335</v>
      </c>
      <c r="EY107" t="s">
        <v>335</v>
      </c>
      <c r="EZ107" t="s">
        <v>335</v>
      </c>
      <c r="FA107" t="s">
        <v>335</v>
      </c>
      <c r="FB107" t="s">
        <v>336</v>
      </c>
      <c r="FE107" t="s">
        <v>336</v>
      </c>
      <c r="FF107" t="s">
        <v>336</v>
      </c>
      <c r="FG107" t="s">
        <v>364</v>
      </c>
      <c r="FH107" s="15"/>
      <c r="FI107" t="s">
        <v>335</v>
      </c>
      <c r="FJ107" t="s">
        <v>335</v>
      </c>
      <c r="FK107" t="s">
        <v>335</v>
      </c>
      <c r="FL107" t="s">
        <v>336</v>
      </c>
      <c r="FM107" t="s">
        <v>336</v>
      </c>
      <c r="GN107" t="s">
        <v>335</v>
      </c>
      <c r="GO107" t="s">
        <v>335</v>
      </c>
      <c r="GP107" t="s">
        <v>335</v>
      </c>
      <c r="GQ107" t="s">
        <v>335</v>
      </c>
      <c r="GR107" t="s">
        <v>335</v>
      </c>
      <c r="GS107" t="s">
        <v>335</v>
      </c>
      <c r="GT107" t="s">
        <v>335</v>
      </c>
      <c r="GU107" t="s">
        <v>335</v>
      </c>
      <c r="GV107" t="s">
        <v>335</v>
      </c>
      <c r="GW107" t="s">
        <v>335</v>
      </c>
      <c r="GX107" t="s">
        <v>335</v>
      </c>
      <c r="GY107" t="s">
        <v>335</v>
      </c>
      <c r="GZ107" t="s">
        <v>335</v>
      </c>
      <c r="HA107" t="s">
        <v>335</v>
      </c>
      <c r="HB107" t="s">
        <v>335</v>
      </c>
      <c r="HC107" t="s">
        <v>335</v>
      </c>
      <c r="HD107" t="s">
        <v>335</v>
      </c>
      <c r="HE107" t="s">
        <v>335</v>
      </c>
      <c r="HF107" t="s">
        <v>335</v>
      </c>
      <c r="HG107" t="s">
        <v>335</v>
      </c>
      <c r="HH107" t="s">
        <v>335</v>
      </c>
      <c r="HI107" t="s">
        <v>335</v>
      </c>
      <c r="HJ107" t="s">
        <v>335</v>
      </c>
      <c r="HK107" t="s">
        <v>336</v>
      </c>
      <c r="HL107" t="s">
        <v>335</v>
      </c>
      <c r="HM107" t="s">
        <v>335</v>
      </c>
      <c r="HN107" t="s">
        <v>335</v>
      </c>
      <c r="HO107" t="s">
        <v>335</v>
      </c>
      <c r="HP107" t="s">
        <v>335</v>
      </c>
      <c r="HQ107" t="s">
        <v>335</v>
      </c>
      <c r="HR107" t="s">
        <v>335</v>
      </c>
      <c r="HS107" t="s">
        <v>335</v>
      </c>
      <c r="HT107" t="s">
        <v>335</v>
      </c>
      <c r="HU107" t="s">
        <v>335</v>
      </c>
      <c r="HV107" t="s">
        <v>335</v>
      </c>
      <c r="HW107" t="s">
        <v>335</v>
      </c>
      <c r="HX107" t="s">
        <v>335</v>
      </c>
      <c r="HY107" t="s">
        <v>336</v>
      </c>
      <c r="HZ107" t="s">
        <v>336</v>
      </c>
      <c r="ID107" t="s">
        <v>336</v>
      </c>
      <c r="IF107" t="s">
        <v>336</v>
      </c>
      <c r="IG107">
        <v>879</v>
      </c>
      <c r="IH107">
        <v>398</v>
      </c>
      <c r="II107">
        <v>125</v>
      </c>
      <c r="IJ107">
        <v>712</v>
      </c>
      <c r="IK107">
        <v>768</v>
      </c>
      <c r="IL107">
        <v>54</v>
      </c>
      <c r="IM107">
        <v>129</v>
      </c>
      <c r="IN107">
        <v>662</v>
      </c>
      <c r="IO107">
        <v>772</v>
      </c>
      <c r="IP107">
        <v>667</v>
      </c>
      <c r="IQ107" t="s">
        <v>337</v>
      </c>
      <c r="IR107" t="s">
        <v>330</v>
      </c>
      <c r="IS107" t="s">
        <v>330</v>
      </c>
      <c r="IT107" t="s">
        <v>330</v>
      </c>
      <c r="IU107" t="s">
        <v>330</v>
      </c>
      <c r="IV107" t="s">
        <v>337</v>
      </c>
      <c r="IW107" t="s">
        <v>337</v>
      </c>
      <c r="IX107" t="s">
        <v>337</v>
      </c>
      <c r="IY107" t="s">
        <v>337</v>
      </c>
      <c r="JB107" t="s">
        <v>336</v>
      </c>
      <c r="JC107" t="s">
        <v>336</v>
      </c>
      <c r="JD107" t="s">
        <v>336</v>
      </c>
      <c r="JE107" t="s">
        <v>336</v>
      </c>
      <c r="JF107" t="s">
        <v>336</v>
      </c>
      <c r="JG107" t="s">
        <v>336</v>
      </c>
      <c r="JH107" t="s">
        <v>336</v>
      </c>
      <c r="JI107" t="s">
        <v>336</v>
      </c>
      <c r="JJ107" t="s">
        <v>336</v>
      </c>
      <c r="JK107" t="s">
        <v>336</v>
      </c>
      <c r="JL107" t="s">
        <v>336</v>
      </c>
      <c r="JM107" t="s">
        <v>336</v>
      </c>
      <c r="JT107" t="s">
        <v>336</v>
      </c>
      <c r="JX107" t="s">
        <v>336</v>
      </c>
      <c r="JY107" t="s">
        <v>336</v>
      </c>
      <c r="JZ107" t="s">
        <v>336</v>
      </c>
      <c r="KA107" t="s">
        <v>336</v>
      </c>
      <c r="KB107" t="s">
        <v>336</v>
      </c>
      <c r="KC107" t="s">
        <v>336</v>
      </c>
      <c r="KD107" t="s">
        <v>336</v>
      </c>
      <c r="KE107" t="s">
        <v>336</v>
      </c>
      <c r="KF107" t="s">
        <v>336</v>
      </c>
      <c r="KG107" t="s">
        <v>336</v>
      </c>
      <c r="KH107" t="s">
        <v>336</v>
      </c>
      <c r="KI107" t="s">
        <v>336</v>
      </c>
      <c r="KJ107" t="s">
        <v>336</v>
      </c>
      <c r="KK107" t="s">
        <v>336</v>
      </c>
      <c r="KS107" t="s">
        <v>336</v>
      </c>
      <c r="KT107" t="s">
        <v>336</v>
      </c>
      <c r="KU107" t="s">
        <v>336</v>
      </c>
      <c r="KV107" t="s">
        <v>336</v>
      </c>
      <c r="KW107" t="s">
        <v>336</v>
      </c>
      <c r="KX107" t="s">
        <v>336</v>
      </c>
      <c r="KY107" t="s">
        <v>335</v>
      </c>
      <c r="KZ107" t="s">
        <v>335</v>
      </c>
      <c r="LA107" t="s">
        <v>335</v>
      </c>
      <c r="LB107" t="s">
        <v>335</v>
      </c>
      <c r="LC107" t="s">
        <v>335</v>
      </c>
      <c r="LD107" t="s">
        <v>335</v>
      </c>
      <c r="LE107" t="s">
        <v>335</v>
      </c>
      <c r="LF107" t="s">
        <v>335</v>
      </c>
      <c r="LG107" t="s">
        <v>335</v>
      </c>
      <c r="LH107" t="s">
        <v>335</v>
      </c>
      <c r="LI107" t="s">
        <v>335</v>
      </c>
      <c r="LJ107" t="s">
        <v>335</v>
      </c>
      <c r="LK107" t="s">
        <v>336</v>
      </c>
      <c r="LL107" t="s">
        <v>336</v>
      </c>
      <c r="LN107" t="s">
        <v>364</v>
      </c>
    </row>
    <row r="108" spans="1:326" x14ac:dyDescent="0.3">
      <c r="A108">
        <v>107</v>
      </c>
      <c r="B108" t="s">
        <v>326</v>
      </c>
      <c r="C108" t="s">
        <v>327</v>
      </c>
      <c r="D108" s="1">
        <v>19762</v>
      </c>
      <c r="E108" t="s">
        <v>328</v>
      </c>
      <c r="I108" s="1"/>
      <c r="J108" s="1"/>
      <c r="L108" t="s">
        <v>336</v>
      </c>
      <c r="M108" t="s">
        <v>336</v>
      </c>
      <c r="N108" t="s">
        <v>336</v>
      </c>
      <c r="O108" t="s">
        <v>336</v>
      </c>
      <c r="P108" t="s">
        <v>336</v>
      </c>
      <c r="Q108" t="s">
        <v>335</v>
      </c>
      <c r="R108" t="s">
        <v>335</v>
      </c>
      <c r="S108" t="s">
        <v>335</v>
      </c>
      <c r="T108" t="s">
        <v>335</v>
      </c>
      <c r="U108" t="s">
        <v>335</v>
      </c>
      <c r="V108" t="s">
        <v>335</v>
      </c>
      <c r="W108" t="s">
        <v>335</v>
      </c>
      <c r="X108" t="s">
        <v>335</v>
      </c>
      <c r="Y108" t="s">
        <v>335</v>
      </c>
      <c r="Z108" t="s">
        <v>335</v>
      </c>
      <c r="AA108" t="s">
        <v>335</v>
      </c>
      <c r="AB108" t="s">
        <v>335</v>
      </c>
      <c r="AC108" t="s">
        <v>335</v>
      </c>
      <c r="AD108" t="s">
        <v>335</v>
      </c>
      <c r="AE108" t="s">
        <v>335</v>
      </c>
      <c r="AF108" t="s">
        <v>335</v>
      </c>
      <c r="AG108" t="s">
        <v>335</v>
      </c>
      <c r="AH108" t="s">
        <v>336</v>
      </c>
      <c r="AI108" t="s">
        <v>335</v>
      </c>
      <c r="AJ108" t="s">
        <v>335</v>
      </c>
      <c r="AK108" t="s">
        <v>335</v>
      </c>
      <c r="AL108" t="s">
        <v>335</v>
      </c>
      <c r="AM108" t="s">
        <v>335</v>
      </c>
      <c r="AN108" t="s">
        <v>335</v>
      </c>
      <c r="AO108" t="s">
        <v>335</v>
      </c>
      <c r="AP108" t="s">
        <v>335</v>
      </c>
      <c r="AQ108" t="s">
        <v>335</v>
      </c>
      <c r="AR108" t="s">
        <v>335</v>
      </c>
      <c r="AS108" t="s">
        <v>335</v>
      </c>
      <c r="AT108" t="s">
        <v>335</v>
      </c>
      <c r="AU108" t="s">
        <v>335</v>
      </c>
      <c r="AV108" t="s">
        <v>335</v>
      </c>
      <c r="BC108" t="s">
        <v>335</v>
      </c>
      <c r="BD108" t="s">
        <v>335</v>
      </c>
      <c r="BE108" t="s">
        <v>335</v>
      </c>
      <c r="BF108" t="s">
        <v>335</v>
      </c>
      <c r="BG108" t="s">
        <v>335</v>
      </c>
      <c r="BH108" t="s">
        <v>335</v>
      </c>
      <c r="BI108" t="s">
        <v>335</v>
      </c>
      <c r="BJ108" t="s">
        <v>335</v>
      </c>
      <c r="BK108" t="s">
        <v>335</v>
      </c>
      <c r="BL108" t="s">
        <v>335</v>
      </c>
      <c r="BM108" t="s">
        <v>335</v>
      </c>
      <c r="BN108" t="s">
        <v>335</v>
      </c>
      <c r="BO108" t="s">
        <v>335</v>
      </c>
      <c r="BP108" t="s">
        <v>335</v>
      </c>
      <c r="BQ108" t="s">
        <v>335</v>
      </c>
      <c r="BR108" t="s">
        <v>335</v>
      </c>
      <c r="BS108" t="s">
        <v>335</v>
      </c>
      <c r="BT108" t="s">
        <v>335</v>
      </c>
      <c r="BU108" t="s">
        <v>335</v>
      </c>
      <c r="BV108" t="s">
        <v>335</v>
      </c>
      <c r="BW108" t="s">
        <v>335</v>
      </c>
      <c r="BX108" t="s">
        <v>335</v>
      </c>
      <c r="BY108" t="s">
        <v>335</v>
      </c>
      <c r="BZ108" t="s">
        <v>335</v>
      </c>
      <c r="CA108" t="s">
        <v>335</v>
      </c>
      <c r="CB108" t="s">
        <v>335</v>
      </c>
      <c r="CC108" t="s">
        <v>335</v>
      </c>
      <c r="CD108" t="s">
        <v>335</v>
      </c>
      <c r="CE108" t="s">
        <v>335</v>
      </c>
      <c r="CF108" t="s">
        <v>335</v>
      </c>
      <c r="CG108" t="s">
        <v>335</v>
      </c>
      <c r="CH108" t="s">
        <v>335</v>
      </c>
      <c r="CI108" t="s">
        <v>335</v>
      </c>
      <c r="CJ108" t="s">
        <v>335</v>
      </c>
      <c r="CK108" t="s">
        <v>335</v>
      </c>
      <c r="CL108" t="s">
        <v>335</v>
      </c>
      <c r="CM108" t="s">
        <v>335</v>
      </c>
      <c r="CN108" t="s">
        <v>335</v>
      </c>
      <c r="CO108" t="s">
        <v>335</v>
      </c>
      <c r="CP108" t="s">
        <v>335</v>
      </c>
      <c r="CQ108" t="s">
        <v>335</v>
      </c>
      <c r="CR108" t="s">
        <v>335</v>
      </c>
      <c r="CS108" t="s">
        <v>335</v>
      </c>
      <c r="CT108" t="s">
        <v>336</v>
      </c>
      <c r="CU108" t="s">
        <v>336</v>
      </c>
      <c r="CW108" t="s">
        <v>336</v>
      </c>
      <c r="CX108" t="s">
        <v>336</v>
      </c>
      <c r="CZ108" t="s">
        <v>336</v>
      </c>
      <c r="DA108" t="s">
        <v>336</v>
      </c>
      <c r="DC108" t="s">
        <v>336</v>
      </c>
      <c r="DD108" t="s">
        <v>336</v>
      </c>
      <c r="DF108" t="s">
        <v>336</v>
      </c>
      <c r="DG108" t="s">
        <v>336</v>
      </c>
      <c r="DI108" t="s">
        <v>336</v>
      </c>
      <c r="DJ108" t="s">
        <v>336</v>
      </c>
      <c r="DL108" t="s">
        <v>335</v>
      </c>
      <c r="DM108" t="s">
        <v>335</v>
      </c>
      <c r="DN108" t="s">
        <v>335</v>
      </c>
      <c r="DO108" t="s">
        <v>335</v>
      </c>
      <c r="DP108" t="s">
        <v>335</v>
      </c>
      <c r="DQ108" t="s">
        <v>335</v>
      </c>
      <c r="DR108" t="s">
        <v>335</v>
      </c>
      <c r="DS108" t="s">
        <v>335</v>
      </c>
      <c r="DT108" t="s">
        <v>335</v>
      </c>
      <c r="DU108" t="s">
        <v>335</v>
      </c>
      <c r="DV108" t="s">
        <v>335</v>
      </c>
      <c r="DW108" t="s">
        <v>335</v>
      </c>
      <c r="DX108" t="s">
        <v>335</v>
      </c>
      <c r="DY108" t="s">
        <v>335</v>
      </c>
      <c r="DZ108" t="s">
        <v>335</v>
      </c>
      <c r="EA108" t="s">
        <v>335</v>
      </c>
      <c r="EB108" t="s">
        <v>335</v>
      </c>
      <c r="EC108" t="s">
        <v>335</v>
      </c>
      <c r="ED108" t="s">
        <v>335</v>
      </c>
      <c r="EE108" t="s">
        <v>335</v>
      </c>
      <c r="EF108" t="s">
        <v>335</v>
      </c>
      <c r="EG108" t="s">
        <v>335</v>
      </c>
      <c r="EH108" t="s">
        <v>335</v>
      </c>
      <c r="EI108" t="s">
        <v>335</v>
      </c>
      <c r="EJ108" t="s">
        <v>335</v>
      </c>
      <c r="EK108" t="s">
        <v>335</v>
      </c>
      <c r="EL108" t="s">
        <v>335</v>
      </c>
      <c r="EM108" t="s">
        <v>335</v>
      </c>
      <c r="EN108" t="s">
        <v>335</v>
      </c>
      <c r="EO108" t="s">
        <v>335</v>
      </c>
      <c r="EP108" t="s">
        <v>335</v>
      </c>
      <c r="EQ108" t="s">
        <v>335</v>
      </c>
      <c r="ER108" t="s">
        <v>335</v>
      </c>
      <c r="ES108" t="s">
        <v>335</v>
      </c>
      <c r="ET108" t="s">
        <v>335</v>
      </c>
      <c r="EU108" t="s">
        <v>335</v>
      </c>
      <c r="EV108" t="s">
        <v>335</v>
      </c>
      <c r="EW108" t="s">
        <v>335</v>
      </c>
      <c r="EX108" t="s">
        <v>335</v>
      </c>
      <c r="EY108" t="s">
        <v>335</v>
      </c>
      <c r="EZ108" t="s">
        <v>335</v>
      </c>
      <c r="FA108" t="s">
        <v>335</v>
      </c>
      <c r="FB108" t="s">
        <v>336</v>
      </c>
      <c r="FE108" t="s">
        <v>336</v>
      </c>
      <c r="FF108" t="s">
        <v>336</v>
      </c>
      <c r="FG108" t="s">
        <v>364</v>
      </c>
      <c r="FH108" s="15"/>
      <c r="FI108" t="s">
        <v>335</v>
      </c>
      <c r="FJ108" t="s">
        <v>335</v>
      </c>
      <c r="FK108" t="s">
        <v>335</v>
      </c>
      <c r="FL108" t="s">
        <v>336</v>
      </c>
      <c r="FM108" t="s">
        <v>336</v>
      </c>
      <c r="GN108" t="s">
        <v>335</v>
      </c>
      <c r="GO108" t="s">
        <v>335</v>
      </c>
      <c r="GP108" t="s">
        <v>335</v>
      </c>
      <c r="GQ108" t="s">
        <v>335</v>
      </c>
      <c r="GR108" t="s">
        <v>335</v>
      </c>
      <c r="GS108" t="s">
        <v>335</v>
      </c>
      <c r="GT108" t="s">
        <v>335</v>
      </c>
      <c r="GU108" t="s">
        <v>335</v>
      </c>
      <c r="GV108" t="s">
        <v>335</v>
      </c>
      <c r="GW108" t="s">
        <v>335</v>
      </c>
      <c r="GX108" t="s">
        <v>335</v>
      </c>
      <c r="GY108" t="s">
        <v>335</v>
      </c>
      <c r="GZ108" t="s">
        <v>335</v>
      </c>
      <c r="HA108" t="s">
        <v>335</v>
      </c>
      <c r="HB108" t="s">
        <v>335</v>
      </c>
      <c r="HC108" t="s">
        <v>335</v>
      </c>
      <c r="HD108" t="s">
        <v>335</v>
      </c>
      <c r="HE108" t="s">
        <v>335</v>
      </c>
      <c r="HF108" t="s">
        <v>335</v>
      </c>
      <c r="HG108" t="s">
        <v>335</v>
      </c>
      <c r="HH108" t="s">
        <v>335</v>
      </c>
      <c r="HI108" t="s">
        <v>335</v>
      </c>
      <c r="HJ108" t="s">
        <v>335</v>
      </c>
      <c r="HK108" t="s">
        <v>336</v>
      </c>
      <c r="HL108" t="s">
        <v>335</v>
      </c>
      <c r="HM108" t="s">
        <v>335</v>
      </c>
      <c r="HN108" t="s">
        <v>335</v>
      </c>
      <c r="HO108" t="s">
        <v>335</v>
      </c>
      <c r="HP108" t="s">
        <v>335</v>
      </c>
      <c r="HQ108" t="s">
        <v>335</v>
      </c>
      <c r="HR108" t="s">
        <v>335</v>
      </c>
      <c r="HS108" t="s">
        <v>335</v>
      </c>
      <c r="HT108" t="s">
        <v>335</v>
      </c>
      <c r="HU108" t="s">
        <v>335</v>
      </c>
      <c r="HV108" t="s">
        <v>335</v>
      </c>
      <c r="HW108" t="s">
        <v>335</v>
      </c>
      <c r="HX108" t="s">
        <v>335</v>
      </c>
      <c r="HY108" t="s">
        <v>336</v>
      </c>
      <c r="HZ108" t="s">
        <v>336</v>
      </c>
      <c r="ID108" t="s">
        <v>336</v>
      </c>
      <c r="IF108" t="s">
        <v>336</v>
      </c>
      <c r="IG108">
        <v>1396</v>
      </c>
      <c r="IH108">
        <v>652</v>
      </c>
      <c r="II108">
        <v>95</v>
      </c>
      <c r="IJ108">
        <v>977</v>
      </c>
      <c r="IK108">
        <v>950</v>
      </c>
      <c r="IL108">
        <v>99</v>
      </c>
      <c r="IM108">
        <v>100</v>
      </c>
      <c r="IN108">
        <v>434</v>
      </c>
      <c r="IO108">
        <v>455</v>
      </c>
      <c r="IP108">
        <v>9</v>
      </c>
      <c r="IQ108" t="s">
        <v>337</v>
      </c>
      <c r="IR108" t="s">
        <v>330</v>
      </c>
      <c r="IS108" t="s">
        <v>337</v>
      </c>
      <c r="IT108" t="s">
        <v>330</v>
      </c>
      <c r="IU108" t="s">
        <v>330</v>
      </c>
      <c r="IV108" t="s">
        <v>337</v>
      </c>
      <c r="IW108" t="s">
        <v>337</v>
      </c>
      <c r="IX108" t="s">
        <v>337</v>
      </c>
      <c r="IY108" t="s">
        <v>337</v>
      </c>
      <c r="JB108" t="s">
        <v>336</v>
      </c>
      <c r="JC108" t="s">
        <v>336</v>
      </c>
      <c r="JD108" t="s">
        <v>336</v>
      </c>
      <c r="JE108" t="s">
        <v>336</v>
      </c>
      <c r="JF108" t="s">
        <v>336</v>
      </c>
      <c r="JG108" t="s">
        <v>336</v>
      </c>
      <c r="JH108" t="s">
        <v>336</v>
      </c>
      <c r="JI108" t="s">
        <v>336</v>
      </c>
      <c r="JJ108" t="s">
        <v>336</v>
      </c>
      <c r="JK108" t="s">
        <v>336</v>
      </c>
      <c r="JL108" t="s">
        <v>336</v>
      </c>
      <c r="JM108" t="s">
        <v>336</v>
      </c>
      <c r="JT108" t="s">
        <v>336</v>
      </c>
      <c r="JX108" t="s">
        <v>336</v>
      </c>
      <c r="JY108" t="s">
        <v>336</v>
      </c>
      <c r="JZ108" t="s">
        <v>336</v>
      </c>
      <c r="KA108" t="s">
        <v>336</v>
      </c>
      <c r="KB108" t="s">
        <v>336</v>
      </c>
      <c r="KC108" t="s">
        <v>336</v>
      </c>
      <c r="KD108" t="s">
        <v>336</v>
      </c>
      <c r="KE108" t="s">
        <v>336</v>
      </c>
      <c r="KF108" t="s">
        <v>336</v>
      </c>
      <c r="KG108" t="s">
        <v>336</v>
      </c>
      <c r="KH108" t="s">
        <v>336</v>
      </c>
      <c r="KI108" t="s">
        <v>336</v>
      </c>
      <c r="KJ108" t="s">
        <v>336</v>
      </c>
      <c r="KK108" t="s">
        <v>336</v>
      </c>
      <c r="KS108" t="s">
        <v>336</v>
      </c>
      <c r="KT108" t="s">
        <v>336</v>
      </c>
      <c r="KU108" t="s">
        <v>336</v>
      </c>
      <c r="KV108" t="s">
        <v>336</v>
      </c>
      <c r="KW108" t="s">
        <v>336</v>
      </c>
      <c r="KX108" t="s">
        <v>336</v>
      </c>
      <c r="KY108" t="s">
        <v>335</v>
      </c>
      <c r="KZ108" t="s">
        <v>335</v>
      </c>
      <c r="LA108" t="s">
        <v>335</v>
      </c>
      <c r="LB108" t="s">
        <v>335</v>
      </c>
      <c r="LC108" t="s">
        <v>335</v>
      </c>
      <c r="LD108" t="s">
        <v>335</v>
      </c>
      <c r="LE108" t="s">
        <v>335</v>
      </c>
      <c r="LF108" t="s">
        <v>335</v>
      </c>
      <c r="LG108" t="s">
        <v>335</v>
      </c>
      <c r="LH108" t="s">
        <v>335</v>
      </c>
      <c r="LI108" t="s">
        <v>335</v>
      </c>
      <c r="LJ108" t="s">
        <v>335</v>
      </c>
      <c r="LK108" t="s">
        <v>336</v>
      </c>
      <c r="LL108" t="s">
        <v>336</v>
      </c>
      <c r="LN108" t="s">
        <v>364</v>
      </c>
    </row>
    <row r="109" spans="1:326" x14ac:dyDescent="0.3">
      <c r="A109">
        <v>108</v>
      </c>
      <c r="B109" t="s">
        <v>326</v>
      </c>
      <c r="C109" t="s">
        <v>327</v>
      </c>
      <c r="D109" s="1"/>
      <c r="E109" t="s">
        <v>336</v>
      </c>
      <c r="I109" s="1"/>
      <c r="J109" s="1"/>
      <c r="L109" t="s">
        <v>336</v>
      </c>
      <c r="M109" t="s">
        <v>336</v>
      </c>
      <c r="N109" t="s">
        <v>336</v>
      </c>
      <c r="O109" t="s">
        <v>336</v>
      </c>
      <c r="P109" t="s">
        <v>336</v>
      </c>
      <c r="Q109" t="s">
        <v>335</v>
      </c>
      <c r="R109" t="s">
        <v>335</v>
      </c>
      <c r="S109" t="s">
        <v>335</v>
      </c>
      <c r="T109" t="s">
        <v>335</v>
      </c>
      <c r="U109" t="s">
        <v>335</v>
      </c>
      <c r="V109" t="s">
        <v>335</v>
      </c>
      <c r="W109" t="s">
        <v>335</v>
      </c>
      <c r="X109" t="s">
        <v>335</v>
      </c>
      <c r="Y109" t="s">
        <v>335</v>
      </c>
      <c r="Z109" t="s">
        <v>335</v>
      </c>
      <c r="AA109" t="s">
        <v>335</v>
      </c>
      <c r="AB109" t="s">
        <v>335</v>
      </c>
      <c r="AC109" t="s">
        <v>335</v>
      </c>
      <c r="AD109" t="s">
        <v>335</v>
      </c>
      <c r="AE109" t="s">
        <v>335</v>
      </c>
      <c r="AF109" t="s">
        <v>335</v>
      </c>
      <c r="AG109" t="s">
        <v>335</v>
      </c>
      <c r="AH109" t="s">
        <v>336</v>
      </c>
      <c r="AI109" t="s">
        <v>335</v>
      </c>
      <c r="AJ109" t="s">
        <v>335</v>
      </c>
      <c r="AK109" t="s">
        <v>335</v>
      </c>
      <c r="AL109" t="s">
        <v>335</v>
      </c>
      <c r="AM109" t="s">
        <v>335</v>
      </c>
      <c r="AN109" t="s">
        <v>335</v>
      </c>
      <c r="AO109" t="s">
        <v>335</v>
      </c>
      <c r="AP109" t="s">
        <v>335</v>
      </c>
      <c r="AQ109" t="s">
        <v>335</v>
      </c>
      <c r="AR109" t="s">
        <v>335</v>
      </c>
      <c r="AS109" t="s">
        <v>335</v>
      </c>
      <c r="AT109" t="s">
        <v>335</v>
      </c>
      <c r="AU109" t="s">
        <v>335</v>
      </c>
      <c r="AV109" t="s">
        <v>335</v>
      </c>
      <c r="BC109" t="s">
        <v>335</v>
      </c>
      <c r="BD109" t="s">
        <v>335</v>
      </c>
      <c r="BE109" t="s">
        <v>335</v>
      </c>
      <c r="BF109" t="s">
        <v>335</v>
      </c>
      <c r="BG109" t="s">
        <v>335</v>
      </c>
      <c r="BH109" t="s">
        <v>335</v>
      </c>
      <c r="BI109" t="s">
        <v>335</v>
      </c>
      <c r="BJ109" t="s">
        <v>335</v>
      </c>
      <c r="BK109" t="s">
        <v>335</v>
      </c>
      <c r="BL109" t="s">
        <v>335</v>
      </c>
      <c r="BM109" t="s">
        <v>335</v>
      </c>
      <c r="BN109" t="s">
        <v>335</v>
      </c>
      <c r="BO109" t="s">
        <v>335</v>
      </c>
      <c r="BP109" t="s">
        <v>335</v>
      </c>
      <c r="BQ109" t="s">
        <v>335</v>
      </c>
      <c r="BR109" t="s">
        <v>335</v>
      </c>
      <c r="BS109" t="s">
        <v>335</v>
      </c>
      <c r="BT109" t="s">
        <v>335</v>
      </c>
      <c r="BU109" t="s">
        <v>335</v>
      </c>
      <c r="BV109" t="s">
        <v>335</v>
      </c>
      <c r="BW109" t="s">
        <v>335</v>
      </c>
      <c r="BX109" t="s">
        <v>335</v>
      </c>
      <c r="BY109" t="s">
        <v>335</v>
      </c>
      <c r="BZ109" t="s">
        <v>335</v>
      </c>
      <c r="CA109" t="s">
        <v>335</v>
      </c>
      <c r="CB109" t="s">
        <v>335</v>
      </c>
      <c r="CC109" t="s">
        <v>335</v>
      </c>
      <c r="CD109" t="s">
        <v>335</v>
      </c>
      <c r="CE109" t="s">
        <v>335</v>
      </c>
      <c r="CF109" t="s">
        <v>335</v>
      </c>
      <c r="CG109" t="s">
        <v>335</v>
      </c>
      <c r="CH109" t="s">
        <v>335</v>
      </c>
      <c r="CI109" t="s">
        <v>335</v>
      </c>
      <c r="CJ109" t="s">
        <v>335</v>
      </c>
      <c r="CK109" t="s">
        <v>335</v>
      </c>
      <c r="CL109" t="s">
        <v>335</v>
      </c>
      <c r="CM109" t="s">
        <v>335</v>
      </c>
      <c r="CN109" t="s">
        <v>335</v>
      </c>
      <c r="CO109" t="s">
        <v>335</v>
      </c>
      <c r="CP109" t="s">
        <v>335</v>
      </c>
      <c r="CQ109" t="s">
        <v>335</v>
      </c>
      <c r="CR109" t="s">
        <v>335</v>
      </c>
      <c r="CS109" t="s">
        <v>335</v>
      </c>
      <c r="CT109" t="s">
        <v>336</v>
      </c>
      <c r="CU109" t="s">
        <v>336</v>
      </c>
      <c r="CW109" t="s">
        <v>336</v>
      </c>
      <c r="CX109" t="s">
        <v>336</v>
      </c>
      <c r="CZ109" t="s">
        <v>336</v>
      </c>
      <c r="DA109" t="s">
        <v>336</v>
      </c>
      <c r="DC109" t="s">
        <v>336</v>
      </c>
      <c r="DD109" t="s">
        <v>336</v>
      </c>
      <c r="DF109" t="s">
        <v>336</v>
      </c>
      <c r="DG109" t="s">
        <v>336</v>
      </c>
      <c r="DI109" t="s">
        <v>336</v>
      </c>
      <c r="DJ109" t="s">
        <v>336</v>
      </c>
      <c r="DL109" t="s">
        <v>335</v>
      </c>
      <c r="DM109" t="s">
        <v>335</v>
      </c>
      <c r="DN109" t="s">
        <v>335</v>
      </c>
      <c r="DO109" t="s">
        <v>335</v>
      </c>
      <c r="DP109" t="s">
        <v>335</v>
      </c>
      <c r="DQ109" t="s">
        <v>335</v>
      </c>
      <c r="DR109" t="s">
        <v>335</v>
      </c>
      <c r="DS109" t="s">
        <v>335</v>
      </c>
      <c r="DT109" t="s">
        <v>335</v>
      </c>
      <c r="DU109" t="s">
        <v>335</v>
      </c>
      <c r="DV109" t="s">
        <v>335</v>
      </c>
      <c r="DW109" t="s">
        <v>335</v>
      </c>
      <c r="DX109" t="s">
        <v>335</v>
      </c>
      <c r="DY109" t="s">
        <v>335</v>
      </c>
      <c r="DZ109" t="s">
        <v>335</v>
      </c>
      <c r="EA109" t="s">
        <v>335</v>
      </c>
      <c r="EB109" t="s">
        <v>335</v>
      </c>
      <c r="EC109" t="s">
        <v>335</v>
      </c>
      <c r="ED109" t="s">
        <v>335</v>
      </c>
      <c r="EE109" t="s">
        <v>335</v>
      </c>
      <c r="EF109" t="s">
        <v>335</v>
      </c>
      <c r="EG109" t="s">
        <v>335</v>
      </c>
      <c r="EH109" t="s">
        <v>335</v>
      </c>
      <c r="EI109" t="s">
        <v>335</v>
      </c>
      <c r="EJ109" t="s">
        <v>335</v>
      </c>
      <c r="EK109" t="s">
        <v>335</v>
      </c>
      <c r="EL109" t="s">
        <v>335</v>
      </c>
      <c r="EM109" t="s">
        <v>335</v>
      </c>
      <c r="EN109" t="s">
        <v>335</v>
      </c>
      <c r="EO109" t="s">
        <v>335</v>
      </c>
      <c r="EP109" t="s">
        <v>335</v>
      </c>
      <c r="EQ109" t="s">
        <v>335</v>
      </c>
      <c r="ER109" t="s">
        <v>335</v>
      </c>
      <c r="ES109" t="s">
        <v>335</v>
      </c>
      <c r="ET109" t="s">
        <v>335</v>
      </c>
      <c r="EU109" t="s">
        <v>335</v>
      </c>
      <c r="EV109" t="s">
        <v>335</v>
      </c>
      <c r="EW109" t="s">
        <v>335</v>
      </c>
      <c r="EX109" t="s">
        <v>335</v>
      </c>
      <c r="EY109" t="s">
        <v>335</v>
      </c>
      <c r="EZ109" t="s">
        <v>335</v>
      </c>
      <c r="FA109" t="s">
        <v>335</v>
      </c>
      <c r="FB109" t="s">
        <v>336</v>
      </c>
      <c r="FE109" t="s">
        <v>336</v>
      </c>
      <c r="FF109" t="s">
        <v>336</v>
      </c>
      <c r="FG109" t="s">
        <v>364</v>
      </c>
      <c r="FH109" s="15"/>
      <c r="FI109" t="s">
        <v>335</v>
      </c>
      <c r="FJ109" t="s">
        <v>335</v>
      </c>
      <c r="FK109" t="s">
        <v>335</v>
      </c>
      <c r="FL109" t="s">
        <v>336</v>
      </c>
      <c r="FM109" t="s">
        <v>336</v>
      </c>
      <c r="GN109" t="s">
        <v>335</v>
      </c>
      <c r="GO109" t="s">
        <v>335</v>
      </c>
      <c r="GP109" t="s">
        <v>335</v>
      </c>
      <c r="GQ109" t="s">
        <v>335</v>
      </c>
      <c r="GR109" t="s">
        <v>335</v>
      </c>
      <c r="GS109" t="s">
        <v>335</v>
      </c>
      <c r="GT109" t="s">
        <v>335</v>
      </c>
      <c r="GU109" t="s">
        <v>335</v>
      </c>
      <c r="GV109" t="s">
        <v>335</v>
      </c>
      <c r="GW109" t="s">
        <v>335</v>
      </c>
      <c r="GX109" t="s">
        <v>335</v>
      </c>
      <c r="GY109" t="s">
        <v>335</v>
      </c>
      <c r="GZ109" t="s">
        <v>335</v>
      </c>
      <c r="HA109" t="s">
        <v>335</v>
      </c>
      <c r="HB109" t="s">
        <v>335</v>
      </c>
      <c r="HC109" t="s">
        <v>335</v>
      </c>
      <c r="HD109" t="s">
        <v>335</v>
      </c>
      <c r="HE109" t="s">
        <v>335</v>
      </c>
      <c r="HF109" t="s">
        <v>335</v>
      </c>
      <c r="HG109" t="s">
        <v>335</v>
      </c>
      <c r="HH109" t="s">
        <v>335</v>
      </c>
      <c r="HI109" t="s">
        <v>335</v>
      </c>
      <c r="HJ109" t="s">
        <v>335</v>
      </c>
      <c r="HK109" t="s">
        <v>336</v>
      </c>
      <c r="HL109" t="s">
        <v>335</v>
      </c>
      <c r="HM109" t="s">
        <v>335</v>
      </c>
      <c r="HN109" t="s">
        <v>335</v>
      </c>
      <c r="HO109" t="s">
        <v>335</v>
      </c>
      <c r="HP109" t="s">
        <v>335</v>
      </c>
      <c r="HQ109" t="s">
        <v>335</v>
      </c>
      <c r="HR109" t="s">
        <v>335</v>
      </c>
      <c r="HS109" t="s">
        <v>335</v>
      </c>
      <c r="HT109" t="s">
        <v>335</v>
      </c>
      <c r="HU109" t="s">
        <v>335</v>
      </c>
      <c r="HV109" t="s">
        <v>335</v>
      </c>
      <c r="HW109" t="s">
        <v>335</v>
      </c>
      <c r="HX109" t="s">
        <v>335</v>
      </c>
      <c r="HY109" t="s">
        <v>336</v>
      </c>
      <c r="HZ109" t="s">
        <v>336</v>
      </c>
      <c r="ID109" t="s">
        <v>336</v>
      </c>
      <c r="IF109" t="s">
        <v>336</v>
      </c>
      <c r="IQ109" t="s">
        <v>336</v>
      </c>
      <c r="IR109" t="s">
        <v>336</v>
      </c>
      <c r="IS109" t="s">
        <v>336</v>
      </c>
      <c r="IT109" t="s">
        <v>336</v>
      </c>
      <c r="IU109" t="s">
        <v>336</v>
      </c>
      <c r="IV109" t="s">
        <v>336</v>
      </c>
      <c r="IW109" t="s">
        <v>336</v>
      </c>
      <c r="IX109" t="s">
        <v>336</v>
      </c>
      <c r="IY109" t="s">
        <v>336</v>
      </c>
      <c r="JB109" t="s">
        <v>336</v>
      </c>
      <c r="JC109" t="s">
        <v>336</v>
      </c>
      <c r="JD109" t="s">
        <v>336</v>
      </c>
      <c r="JE109" t="s">
        <v>336</v>
      </c>
      <c r="JF109" t="s">
        <v>336</v>
      </c>
      <c r="JG109" t="s">
        <v>336</v>
      </c>
      <c r="JH109" t="s">
        <v>336</v>
      </c>
      <c r="JI109" t="s">
        <v>336</v>
      </c>
      <c r="JJ109" t="s">
        <v>336</v>
      </c>
      <c r="JK109" t="s">
        <v>336</v>
      </c>
      <c r="JL109" t="s">
        <v>336</v>
      </c>
      <c r="JM109" t="s">
        <v>336</v>
      </c>
      <c r="JT109" t="s">
        <v>336</v>
      </c>
      <c r="JX109" t="s">
        <v>336</v>
      </c>
      <c r="JY109" t="s">
        <v>336</v>
      </c>
      <c r="JZ109" t="s">
        <v>336</v>
      </c>
      <c r="KA109" t="s">
        <v>336</v>
      </c>
      <c r="KB109" t="s">
        <v>336</v>
      </c>
      <c r="KC109" t="s">
        <v>336</v>
      </c>
      <c r="KD109" t="s">
        <v>336</v>
      </c>
      <c r="KE109" t="s">
        <v>336</v>
      </c>
      <c r="KF109" t="s">
        <v>336</v>
      </c>
      <c r="KG109" t="s">
        <v>336</v>
      </c>
      <c r="KH109" t="s">
        <v>336</v>
      </c>
      <c r="KI109" t="s">
        <v>336</v>
      </c>
      <c r="KJ109" t="s">
        <v>336</v>
      </c>
      <c r="KK109" t="s">
        <v>336</v>
      </c>
      <c r="KS109" t="s">
        <v>336</v>
      </c>
      <c r="KT109" t="s">
        <v>336</v>
      </c>
      <c r="KU109" t="s">
        <v>336</v>
      </c>
      <c r="KV109" t="s">
        <v>336</v>
      </c>
      <c r="KW109" t="s">
        <v>336</v>
      </c>
      <c r="KX109" t="s">
        <v>336</v>
      </c>
      <c r="KY109" t="s">
        <v>335</v>
      </c>
      <c r="KZ109" t="s">
        <v>335</v>
      </c>
      <c r="LA109" t="s">
        <v>335</v>
      </c>
      <c r="LB109" t="s">
        <v>335</v>
      </c>
      <c r="LC109" t="s">
        <v>335</v>
      </c>
      <c r="LD109" t="s">
        <v>335</v>
      </c>
      <c r="LE109" t="s">
        <v>335</v>
      </c>
      <c r="LF109" t="s">
        <v>335</v>
      </c>
      <c r="LG109" t="s">
        <v>335</v>
      </c>
      <c r="LH109" t="s">
        <v>335</v>
      </c>
      <c r="LI109" t="s">
        <v>335</v>
      </c>
      <c r="LJ109" t="s">
        <v>335</v>
      </c>
      <c r="LK109" t="s">
        <v>336</v>
      </c>
      <c r="LL109" t="s">
        <v>336</v>
      </c>
      <c r="LN109" t="s">
        <v>364</v>
      </c>
    </row>
    <row r="110" spans="1:326" x14ac:dyDescent="0.3">
      <c r="A110">
        <v>109</v>
      </c>
      <c r="B110" t="s">
        <v>326</v>
      </c>
      <c r="C110" t="s">
        <v>327</v>
      </c>
      <c r="D110" s="1">
        <v>21635</v>
      </c>
      <c r="E110" t="s">
        <v>328</v>
      </c>
      <c r="I110" s="1"/>
      <c r="J110" s="1"/>
      <c r="L110" t="s">
        <v>336</v>
      </c>
      <c r="M110" t="s">
        <v>336</v>
      </c>
      <c r="N110" t="s">
        <v>336</v>
      </c>
      <c r="O110" t="s">
        <v>336</v>
      </c>
      <c r="P110" t="s">
        <v>336</v>
      </c>
      <c r="Q110" t="s">
        <v>335</v>
      </c>
      <c r="R110" t="s">
        <v>335</v>
      </c>
      <c r="S110" t="s">
        <v>335</v>
      </c>
      <c r="T110" t="s">
        <v>335</v>
      </c>
      <c r="U110" t="s">
        <v>335</v>
      </c>
      <c r="V110" t="s">
        <v>335</v>
      </c>
      <c r="W110" t="s">
        <v>335</v>
      </c>
      <c r="X110" t="s">
        <v>335</v>
      </c>
      <c r="Y110" t="s">
        <v>335</v>
      </c>
      <c r="Z110" t="s">
        <v>335</v>
      </c>
      <c r="AA110" t="s">
        <v>335</v>
      </c>
      <c r="AB110" t="s">
        <v>335</v>
      </c>
      <c r="AC110" t="s">
        <v>335</v>
      </c>
      <c r="AD110" t="s">
        <v>335</v>
      </c>
      <c r="AE110" t="s">
        <v>335</v>
      </c>
      <c r="AF110" t="s">
        <v>335</v>
      </c>
      <c r="AG110" t="s">
        <v>335</v>
      </c>
      <c r="AH110" t="s">
        <v>336</v>
      </c>
      <c r="AI110" t="s">
        <v>335</v>
      </c>
      <c r="AJ110" t="s">
        <v>335</v>
      </c>
      <c r="AK110" t="s">
        <v>335</v>
      </c>
      <c r="AL110" t="s">
        <v>335</v>
      </c>
      <c r="AM110" t="s">
        <v>335</v>
      </c>
      <c r="AN110" t="s">
        <v>335</v>
      </c>
      <c r="AO110" t="s">
        <v>335</v>
      </c>
      <c r="AP110" t="s">
        <v>335</v>
      </c>
      <c r="AQ110" t="s">
        <v>335</v>
      </c>
      <c r="AR110" t="s">
        <v>335</v>
      </c>
      <c r="AS110" t="s">
        <v>335</v>
      </c>
      <c r="AT110" t="s">
        <v>335</v>
      </c>
      <c r="AU110" t="s">
        <v>335</v>
      </c>
      <c r="AV110" t="s">
        <v>335</v>
      </c>
      <c r="BC110" t="s">
        <v>335</v>
      </c>
      <c r="BD110" t="s">
        <v>335</v>
      </c>
      <c r="BE110" t="s">
        <v>335</v>
      </c>
      <c r="BF110" t="s">
        <v>335</v>
      </c>
      <c r="BG110" t="s">
        <v>335</v>
      </c>
      <c r="BH110" t="s">
        <v>335</v>
      </c>
      <c r="BI110" t="s">
        <v>335</v>
      </c>
      <c r="BJ110" t="s">
        <v>335</v>
      </c>
      <c r="BK110" t="s">
        <v>335</v>
      </c>
      <c r="BL110" t="s">
        <v>335</v>
      </c>
      <c r="BM110" t="s">
        <v>335</v>
      </c>
      <c r="BN110" t="s">
        <v>335</v>
      </c>
      <c r="BO110" t="s">
        <v>335</v>
      </c>
      <c r="BP110" t="s">
        <v>335</v>
      </c>
      <c r="BQ110" t="s">
        <v>335</v>
      </c>
      <c r="BR110" t="s">
        <v>335</v>
      </c>
      <c r="BS110" t="s">
        <v>335</v>
      </c>
      <c r="BT110" t="s">
        <v>335</v>
      </c>
      <c r="BU110" t="s">
        <v>335</v>
      </c>
      <c r="BV110" t="s">
        <v>335</v>
      </c>
      <c r="BW110" t="s">
        <v>335</v>
      </c>
      <c r="BX110" t="s">
        <v>335</v>
      </c>
      <c r="BY110" t="s">
        <v>335</v>
      </c>
      <c r="BZ110" t="s">
        <v>335</v>
      </c>
      <c r="CA110" t="s">
        <v>335</v>
      </c>
      <c r="CB110" t="s">
        <v>335</v>
      </c>
      <c r="CC110" t="s">
        <v>335</v>
      </c>
      <c r="CD110" t="s">
        <v>335</v>
      </c>
      <c r="CE110" t="s">
        <v>335</v>
      </c>
      <c r="CF110" t="s">
        <v>335</v>
      </c>
      <c r="CG110" t="s">
        <v>335</v>
      </c>
      <c r="CH110" t="s">
        <v>335</v>
      </c>
      <c r="CI110" t="s">
        <v>335</v>
      </c>
      <c r="CJ110" t="s">
        <v>335</v>
      </c>
      <c r="CK110" t="s">
        <v>335</v>
      </c>
      <c r="CL110" t="s">
        <v>335</v>
      </c>
      <c r="CM110" t="s">
        <v>335</v>
      </c>
      <c r="CN110" t="s">
        <v>335</v>
      </c>
      <c r="CO110" t="s">
        <v>335</v>
      </c>
      <c r="CP110" t="s">
        <v>335</v>
      </c>
      <c r="CQ110" t="s">
        <v>335</v>
      </c>
      <c r="CR110" t="s">
        <v>335</v>
      </c>
      <c r="CS110" t="s">
        <v>335</v>
      </c>
      <c r="CT110" t="s">
        <v>336</v>
      </c>
      <c r="CU110" t="s">
        <v>336</v>
      </c>
      <c r="CW110" t="s">
        <v>336</v>
      </c>
      <c r="CX110" t="s">
        <v>336</v>
      </c>
      <c r="CZ110" t="s">
        <v>336</v>
      </c>
      <c r="DA110" t="s">
        <v>336</v>
      </c>
      <c r="DC110" t="s">
        <v>336</v>
      </c>
      <c r="DD110" t="s">
        <v>336</v>
      </c>
      <c r="DF110" t="s">
        <v>336</v>
      </c>
      <c r="DG110" t="s">
        <v>336</v>
      </c>
      <c r="DI110" t="s">
        <v>336</v>
      </c>
      <c r="DJ110" t="s">
        <v>336</v>
      </c>
      <c r="DL110" t="s">
        <v>335</v>
      </c>
      <c r="DM110" t="s">
        <v>335</v>
      </c>
      <c r="DN110" t="s">
        <v>335</v>
      </c>
      <c r="DO110" t="s">
        <v>335</v>
      </c>
      <c r="DP110" t="s">
        <v>335</v>
      </c>
      <c r="DQ110" t="s">
        <v>335</v>
      </c>
      <c r="DR110" t="s">
        <v>335</v>
      </c>
      <c r="DS110" t="s">
        <v>335</v>
      </c>
      <c r="DT110" t="s">
        <v>335</v>
      </c>
      <c r="DU110" t="s">
        <v>335</v>
      </c>
      <c r="DV110" t="s">
        <v>335</v>
      </c>
      <c r="DW110" t="s">
        <v>335</v>
      </c>
      <c r="DX110" t="s">
        <v>335</v>
      </c>
      <c r="DY110" t="s">
        <v>335</v>
      </c>
      <c r="DZ110" t="s">
        <v>335</v>
      </c>
      <c r="EA110" t="s">
        <v>335</v>
      </c>
      <c r="EB110" t="s">
        <v>335</v>
      </c>
      <c r="EC110" t="s">
        <v>335</v>
      </c>
      <c r="ED110" t="s">
        <v>335</v>
      </c>
      <c r="EE110" t="s">
        <v>335</v>
      </c>
      <c r="EF110" t="s">
        <v>335</v>
      </c>
      <c r="EG110" t="s">
        <v>335</v>
      </c>
      <c r="EH110" t="s">
        <v>335</v>
      </c>
      <c r="EI110" t="s">
        <v>335</v>
      </c>
      <c r="EJ110" t="s">
        <v>335</v>
      </c>
      <c r="EK110" t="s">
        <v>335</v>
      </c>
      <c r="EL110" t="s">
        <v>335</v>
      </c>
      <c r="EM110" t="s">
        <v>335</v>
      </c>
      <c r="EN110" t="s">
        <v>335</v>
      </c>
      <c r="EO110" t="s">
        <v>335</v>
      </c>
      <c r="EP110" t="s">
        <v>335</v>
      </c>
      <c r="EQ110" t="s">
        <v>335</v>
      </c>
      <c r="ER110" t="s">
        <v>335</v>
      </c>
      <c r="ES110" t="s">
        <v>335</v>
      </c>
      <c r="ET110" t="s">
        <v>335</v>
      </c>
      <c r="EU110" t="s">
        <v>335</v>
      </c>
      <c r="EV110" t="s">
        <v>335</v>
      </c>
      <c r="EW110" t="s">
        <v>335</v>
      </c>
      <c r="EX110" t="s">
        <v>335</v>
      </c>
      <c r="EY110" t="s">
        <v>335</v>
      </c>
      <c r="EZ110" t="s">
        <v>335</v>
      </c>
      <c r="FA110" t="s">
        <v>335</v>
      </c>
      <c r="FB110" t="s">
        <v>336</v>
      </c>
      <c r="FE110" t="s">
        <v>336</v>
      </c>
      <c r="FF110" t="s">
        <v>336</v>
      </c>
      <c r="FG110" t="s">
        <v>364</v>
      </c>
      <c r="FH110" s="15"/>
      <c r="FI110" t="s">
        <v>335</v>
      </c>
      <c r="FJ110" t="s">
        <v>335</v>
      </c>
      <c r="FK110" t="s">
        <v>335</v>
      </c>
      <c r="FL110" t="s">
        <v>336</v>
      </c>
      <c r="FM110" t="s">
        <v>336</v>
      </c>
      <c r="GN110" t="s">
        <v>335</v>
      </c>
      <c r="GO110" t="s">
        <v>335</v>
      </c>
      <c r="GP110" t="s">
        <v>335</v>
      </c>
      <c r="GQ110" t="s">
        <v>335</v>
      </c>
      <c r="GR110" t="s">
        <v>335</v>
      </c>
      <c r="GS110" t="s">
        <v>335</v>
      </c>
      <c r="GT110" t="s">
        <v>335</v>
      </c>
      <c r="GU110" t="s">
        <v>335</v>
      </c>
      <c r="GV110" t="s">
        <v>335</v>
      </c>
      <c r="GW110" t="s">
        <v>335</v>
      </c>
      <c r="GX110" t="s">
        <v>335</v>
      </c>
      <c r="GY110" t="s">
        <v>335</v>
      </c>
      <c r="GZ110" t="s">
        <v>335</v>
      </c>
      <c r="HA110" t="s">
        <v>335</v>
      </c>
      <c r="HB110" t="s">
        <v>335</v>
      </c>
      <c r="HC110" t="s">
        <v>335</v>
      </c>
      <c r="HD110" t="s">
        <v>335</v>
      </c>
      <c r="HE110" t="s">
        <v>335</v>
      </c>
      <c r="HF110" t="s">
        <v>335</v>
      </c>
      <c r="HG110" t="s">
        <v>335</v>
      </c>
      <c r="HH110" t="s">
        <v>335</v>
      </c>
      <c r="HI110" t="s">
        <v>335</v>
      </c>
      <c r="HJ110" t="s">
        <v>335</v>
      </c>
      <c r="HK110" t="s">
        <v>336</v>
      </c>
      <c r="HL110" t="s">
        <v>335</v>
      </c>
      <c r="HM110" t="s">
        <v>335</v>
      </c>
      <c r="HN110" t="s">
        <v>335</v>
      </c>
      <c r="HO110" t="s">
        <v>335</v>
      </c>
      <c r="HP110" t="s">
        <v>335</v>
      </c>
      <c r="HQ110" t="s">
        <v>335</v>
      </c>
      <c r="HR110" t="s">
        <v>335</v>
      </c>
      <c r="HS110" t="s">
        <v>335</v>
      </c>
      <c r="HT110" t="s">
        <v>335</v>
      </c>
      <c r="HU110" t="s">
        <v>335</v>
      </c>
      <c r="HV110" t="s">
        <v>335</v>
      </c>
      <c r="HW110" t="s">
        <v>335</v>
      </c>
      <c r="HX110" t="s">
        <v>335</v>
      </c>
      <c r="HY110" t="s">
        <v>336</v>
      </c>
      <c r="HZ110" t="s">
        <v>336</v>
      </c>
      <c r="ID110" t="s">
        <v>336</v>
      </c>
      <c r="IF110" t="s">
        <v>336</v>
      </c>
      <c r="IQ110" t="s">
        <v>336</v>
      </c>
      <c r="IR110" t="s">
        <v>336</v>
      </c>
      <c r="IS110" t="s">
        <v>336</v>
      </c>
      <c r="IT110" t="s">
        <v>336</v>
      </c>
      <c r="IU110" t="s">
        <v>336</v>
      </c>
      <c r="IV110" t="s">
        <v>336</v>
      </c>
      <c r="IW110" t="s">
        <v>336</v>
      </c>
      <c r="IX110" t="s">
        <v>336</v>
      </c>
      <c r="IY110" t="s">
        <v>336</v>
      </c>
      <c r="JB110" t="s">
        <v>336</v>
      </c>
      <c r="JC110" t="s">
        <v>336</v>
      </c>
      <c r="JD110" t="s">
        <v>336</v>
      </c>
      <c r="JE110" t="s">
        <v>336</v>
      </c>
      <c r="JF110" t="s">
        <v>336</v>
      </c>
      <c r="JG110" t="s">
        <v>336</v>
      </c>
      <c r="JH110" t="s">
        <v>336</v>
      </c>
      <c r="JI110" t="s">
        <v>336</v>
      </c>
      <c r="JJ110" t="s">
        <v>336</v>
      </c>
      <c r="JK110" t="s">
        <v>336</v>
      </c>
      <c r="JL110" t="s">
        <v>336</v>
      </c>
      <c r="JM110" t="s">
        <v>336</v>
      </c>
      <c r="JT110" t="s">
        <v>336</v>
      </c>
      <c r="JX110" t="s">
        <v>336</v>
      </c>
      <c r="JY110" t="s">
        <v>336</v>
      </c>
      <c r="JZ110" t="s">
        <v>336</v>
      </c>
      <c r="KA110" t="s">
        <v>336</v>
      </c>
      <c r="KB110" t="s">
        <v>336</v>
      </c>
      <c r="KC110" t="s">
        <v>336</v>
      </c>
      <c r="KD110" t="s">
        <v>336</v>
      </c>
      <c r="KE110" t="s">
        <v>336</v>
      </c>
      <c r="KF110" t="s">
        <v>336</v>
      </c>
      <c r="KG110" t="s">
        <v>336</v>
      </c>
      <c r="KH110" t="s">
        <v>336</v>
      </c>
      <c r="KI110" t="s">
        <v>336</v>
      </c>
      <c r="KJ110" t="s">
        <v>336</v>
      </c>
      <c r="KK110" t="s">
        <v>336</v>
      </c>
      <c r="KS110" t="s">
        <v>336</v>
      </c>
      <c r="KT110" t="s">
        <v>336</v>
      </c>
      <c r="KU110" t="s">
        <v>336</v>
      </c>
      <c r="KV110" t="s">
        <v>336</v>
      </c>
      <c r="KW110" t="s">
        <v>336</v>
      </c>
      <c r="KX110" t="s">
        <v>336</v>
      </c>
      <c r="KY110" t="s">
        <v>335</v>
      </c>
      <c r="KZ110" t="s">
        <v>335</v>
      </c>
      <c r="LA110" t="s">
        <v>335</v>
      </c>
      <c r="LB110" t="s">
        <v>335</v>
      </c>
      <c r="LC110" t="s">
        <v>335</v>
      </c>
      <c r="LD110" t="s">
        <v>335</v>
      </c>
      <c r="LE110" t="s">
        <v>335</v>
      </c>
      <c r="LF110" t="s">
        <v>335</v>
      </c>
      <c r="LG110" t="s">
        <v>335</v>
      </c>
      <c r="LH110" t="s">
        <v>335</v>
      </c>
      <c r="LI110" t="s">
        <v>335</v>
      </c>
      <c r="LJ110" t="s">
        <v>335</v>
      </c>
      <c r="LK110" t="s">
        <v>336</v>
      </c>
      <c r="LL110" t="s">
        <v>336</v>
      </c>
      <c r="LN110" t="s">
        <v>364</v>
      </c>
    </row>
    <row r="111" spans="1:326" x14ac:dyDescent="0.3">
      <c r="A111">
        <v>110</v>
      </c>
      <c r="B111" t="s">
        <v>326</v>
      </c>
      <c r="C111" t="s">
        <v>327</v>
      </c>
      <c r="D111" s="1">
        <v>14847</v>
      </c>
      <c r="E111" t="s">
        <v>328</v>
      </c>
      <c r="F111">
        <v>170</v>
      </c>
      <c r="G111">
        <v>74</v>
      </c>
      <c r="H111">
        <v>2.5605536332179936E+16</v>
      </c>
      <c r="I111" s="1">
        <v>45344</v>
      </c>
      <c r="J111" s="1">
        <v>45357</v>
      </c>
      <c r="K111">
        <v>13</v>
      </c>
      <c r="L111" t="s">
        <v>329</v>
      </c>
      <c r="M111" t="s">
        <v>330</v>
      </c>
      <c r="N111" t="s">
        <v>419</v>
      </c>
      <c r="O111" t="s">
        <v>425</v>
      </c>
      <c r="P111" t="s">
        <v>482</v>
      </c>
      <c r="Q111" t="s">
        <v>335</v>
      </c>
      <c r="R111" t="s">
        <v>335</v>
      </c>
      <c r="S111" t="s">
        <v>334</v>
      </c>
      <c r="T111" t="s">
        <v>335</v>
      </c>
      <c r="U111" t="s">
        <v>335</v>
      </c>
      <c r="V111" t="s">
        <v>335</v>
      </c>
      <c r="W111" t="s">
        <v>335</v>
      </c>
      <c r="X111" t="s">
        <v>335</v>
      </c>
      <c r="Y111" t="s">
        <v>335</v>
      </c>
      <c r="Z111" t="s">
        <v>335</v>
      </c>
      <c r="AA111" t="s">
        <v>335</v>
      </c>
      <c r="AB111" t="s">
        <v>335</v>
      </c>
      <c r="AC111" t="s">
        <v>335</v>
      </c>
      <c r="AD111" t="s">
        <v>335</v>
      </c>
      <c r="AE111" t="s">
        <v>335</v>
      </c>
      <c r="AF111" t="s">
        <v>334</v>
      </c>
      <c r="AG111" t="s">
        <v>334</v>
      </c>
      <c r="AH111" t="s">
        <v>539</v>
      </c>
      <c r="AI111" t="s">
        <v>335</v>
      </c>
      <c r="AJ111" t="s">
        <v>335</v>
      </c>
      <c r="AK111" t="s">
        <v>335</v>
      </c>
      <c r="AL111" t="s">
        <v>335</v>
      </c>
      <c r="AM111" t="s">
        <v>335</v>
      </c>
      <c r="AN111" t="s">
        <v>335</v>
      </c>
      <c r="AO111" t="s">
        <v>334</v>
      </c>
      <c r="AP111" t="s">
        <v>335</v>
      </c>
      <c r="AQ111" t="s">
        <v>335</v>
      </c>
      <c r="AR111" t="s">
        <v>335</v>
      </c>
      <c r="AS111" t="s">
        <v>335</v>
      </c>
      <c r="AT111" t="s">
        <v>335</v>
      </c>
      <c r="AU111" t="s">
        <v>335</v>
      </c>
      <c r="AV111" t="s">
        <v>335</v>
      </c>
      <c r="BC111" t="s">
        <v>335</v>
      </c>
      <c r="BD111" t="s">
        <v>335</v>
      </c>
      <c r="BE111" t="s">
        <v>335</v>
      </c>
      <c r="BF111" t="s">
        <v>335</v>
      </c>
      <c r="BG111" t="s">
        <v>335</v>
      </c>
      <c r="BH111" t="s">
        <v>335</v>
      </c>
      <c r="BI111" t="s">
        <v>335</v>
      </c>
      <c r="BJ111" t="s">
        <v>335</v>
      </c>
      <c r="BK111" t="s">
        <v>335</v>
      </c>
      <c r="BL111" t="s">
        <v>335</v>
      </c>
      <c r="BM111" t="s">
        <v>335</v>
      </c>
      <c r="BN111" t="s">
        <v>335</v>
      </c>
      <c r="BO111" t="s">
        <v>335</v>
      </c>
      <c r="BP111" t="s">
        <v>335</v>
      </c>
      <c r="BQ111" t="s">
        <v>335</v>
      </c>
      <c r="BR111" t="s">
        <v>335</v>
      </c>
      <c r="BS111" t="s">
        <v>335</v>
      </c>
      <c r="BT111" t="s">
        <v>335</v>
      </c>
      <c r="BU111" t="s">
        <v>335</v>
      </c>
      <c r="BV111" t="s">
        <v>335</v>
      </c>
      <c r="BW111" t="s">
        <v>335</v>
      </c>
      <c r="BX111" t="s">
        <v>335</v>
      </c>
      <c r="BY111" t="s">
        <v>335</v>
      </c>
      <c r="BZ111" t="s">
        <v>335</v>
      </c>
      <c r="CA111" t="s">
        <v>335</v>
      </c>
      <c r="CB111" t="s">
        <v>335</v>
      </c>
      <c r="CC111" t="s">
        <v>335</v>
      </c>
      <c r="CD111" t="s">
        <v>335</v>
      </c>
      <c r="CE111" t="s">
        <v>335</v>
      </c>
      <c r="CF111" t="s">
        <v>335</v>
      </c>
      <c r="CG111" t="s">
        <v>335</v>
      </c>
      <c r="CH111" t="s">
        <v>335</v>
      </c>
      <c r="CI111" t="s">
        <v>335</v>
      </c>
      <c r="CJ111" t="s">
        <v>335</v>
      </c>
      <c r="CK111" t="s">
        <v>335</v>
      </c>
      <c r="CL111" t="s">
        <v>335</v>
      </c>
      <c r="CM111" t="s">
        <v>335</v>
      </c>
      <c r="CN111" t="s">
        <v>335</v>
      </c>
      <c r="CO111" t="s">
        <v>335</v>
      </c>
      <c r="CP111" t="s">
        <v>335</v>
      </c>
      <c r="CQ111" t="s">
        <v>335</v>
      </c>
      <c r="CR111" t="s">
        <v>335</v>
      </c>
      <c r="CS111" t="s">
        <v>335</v>
      </c>
      <c r="CT111" t="s">
        <v>336</v>
      </c>
      <c r="CU111" t="s">
        <v>336</v>
      </c>
      <c r="CW111" t="s">
        <v>336</v>
      </c>
      <c r="CX111" t="s">
        <v>336</v>
      </c>
      <c r="CZ111" t="s">
        <v>336</v>
      </c>
      <c r="DA111" t="s">
        <v>336</v>
      </c>
      <c r="DC111" t="s">
        <v>336</v>
      </c>
      <c r="DD111" t="s">
        <v>336</v>
      </c>
      <c r="DF111" t="s">
        <v>336</v>
      </c>
      <c r="DG111" t="s">
        <v>336</v>
      </c>
      <c r="DI111" t="s">
        <v>336</v>
      </c>
      <c r="DJ111" t="s">
        <v>336</v>
      </c>
      <c r="DL111" t="s">
        <v>335</v>
      </c>
      <c r="DM111" t="s">
        <v>335</v>
      </c>
      <c r="DN111" t="s">
        <v>335</v>
      </c>
      <c r="DO111" t="s">
        <v>335</v>
      </c>
      <c r="DP111" t="s">
        <v>335</v>
      </c>
      <c r="DQ111" t="s">
        <v>335</v>
      </c>
      <c r="DR111" t="s">
        <v>335</v>
      </c>
      <c r="DS111" t="s">
        <v>335</v>
      </c>
      <c r="DT111" t="s">
        <v>335</v>
      </c>
      <c r="DU111" t="s">
        <v>335</v>
      </c>
      <c r="DV111" t="s">
        <v>335</v>
      </c>
      <c r="DW111" t="s">
        <v>335</v>
      </c>
      <c r="DX111" t="s">
        <v>335</v>
      </c>
      <c r="DY111" t="s">
        <v>335</v>
      </c>
      <c r="DZ111" t="s">
        <v>335</v>
      </c>
      <c r="EA111" t="s">
        <v>335</v>
      </c>
      <c r="EB111" t="s">
        <v>335</v>
      </c>
      <c r="EC111" t="s">
        <v>335</v>
      </c>
      <c r="ED111" t="s">
        <v>335</v>
      </c>
      <c r="EE111" t="s">
        <v>335</v>
      </c>
      <c r="EF111" t="s">
        <v>335</v>
      </c>
      <c r="EG111" t="s">
        <v>335</v>
      </c>
      <c r="EH111" t="s">
        <v>335</v>
      </c>
      <c r="EI111" t="s">
        <v>335</v>
      </c>
      <c r="EJ111" t="s">
        <v>335</v>
      </c>
      <c r="EK111" t="s">
        <v>335</v>
      </c>
      <c r="EL111" t="s">
        <v>335</v>
      </c>
      <c r="EM111" t="s">
        <v>335</v>
      </c>
      <c r="EN111" t="s">
        <v>335</v>
      </c>
      <c r="EO111" t="s">
        <v>335</v>
      </c>
      <c r="EP111" t="s">
        <v>335</v>
      </c>
      <c r="EQ111" t="s">
        <v>335</v>
      </c>
      <c r="ER111" t="s">
        <v>335</v>
      </c>
      <c r="ES111" t="s">
        <v>335</v>
      </c>
      <c r="ET111" t="s">
        <v>335</v>
      </c>
      <c r="EU111" t="s">
        <v>335</v>
      </c>
      <c r="EV111" t="s">
        <v>335</v>
      </c>
      <c r="EW111" t="s">
        <v>335</v>
      </c>
      <c r="EX111" t="s">
        <v>335</v>
      </c>
      <c r="EY111" t="s">
        <v>335</v>
      </c>
      <c r="EZ111" t="s">
        <v>335</v>
      </c>
      <c r="FA111" t="s">
        <v>335</v>
      </c>
      <c r="FB111" t="s">
        <v>336</v>
      </c>
      <c r="FE111" t="s">
        <v>336</v>
      </c>
      <c r="FF111" t="s">
        <v>336</v>
      </c>
      <c r="FG111" t="s">
        <v>364</v>
      </c>
      <c r="FH111" s="15"/>
      <c r="FI111" t="s">
        <v>335</v>
      </c>
      <c r="FJ111" t="s">
        <v>335</v>
      </c>
      <c r="FK111" t="s">
        <v>335</v>
      </c>
      <c r="FL111" t="s">
        <v>336</v>
      </c>
      <c r="FM111" t="s">
        <v>336</v>
      </c>
      <c r="GN111" t="s">
        <v>335</v>
      </c>
      <c r="GO111" t="s">
        <v>335</v>
      </c>
      <c r="GP111" t="s">
        <v>335</v>
      </c>
      <c r="GQ111" t="s">
        <v>335</v>
      </c>
      <c r="GR111" t="s">
        <v>335</v>
      </c>
      <c r="GS111" t="s">
        <v>335</v>
      </c>
      <c r="GT111" t="s">
        <v>335</v>
      </c>
      <c r="GU111" t="s">
        <v>335</v>
      </c>
      <c r="GV111" t="s">
        <v>335</v>
      </c>
      <c r="GW111" t="s">
        <v>335</v>
      </c>
      <c r="GX111" t="s">
        <v>335</v>
      </c>
      <c r="GY111" t="s">
        <v>335</v>
      </c>
      <c r="GZ111" t="s">
        <v>335</v>
      </c>
      <c r="HA111" t="s">
        <v>335</v>
      </c>
      <c r="HB111" t="s">
        <v>335</v>
      </c>
      <c r="HC111" t="s">
        <v>335</v>
      </c>
      <c r="HD111" t="s">
        <v>335</v>
      </c>
      <c r="HE111" t="s">
        <v>335</v>
      </c>
      <c r="HF111" t="s">
        <v>335</v>
      </c>
      <c r="HG111" t="s">
        <v>335</v>
      </c>
      <c r="HH111" t="s">
        <v>335</v>
      </c>
      <c r="HI111" t="s">
        <v>335</v>
      </c>
      <c r="HJ111" t="s">
        <v>335</v>
      </c>
      <c r="HK111" t="s">
        <v>336</v>
      </c>
      <c r="HL111" t="s">
        <v>335</v>
      </c>
      <c r="HM111" t="s">
        <v>335</v>
      </c>
      <c r="HN111" t="s">
        <v>335</v>
      </c>
      <c r="HO111" t="s">
        <v>335</v>
      </c>
      <c r="HP111" t="s">
        <v>335</v>
      </c>
      <c r="HQ111" t="s">
        <v>335</v>
      </c>
      <c r="HR111" t="s">
        <v>335</v>
      </c>
      <c r="HS111" t="s">
        <v>335</v>
      </c>
      <c r="HT111" t="s">
        <v>335</v>
      </c>
      <c r="HU111" t="s">
        <v>335</v>
      </c>
      <c r="HV111" t="s">
        <v>335</v>
      </c>
      <c r="HW111" t="s">
        <v>335</v>
      </c>
      <c r="HX111" t="s">
        <v>335</v>
      </c>
      <c r="HY111" t="s">
        <v>336</v>
      </c>
      <c r="HZ111" t="s">
        <v>336</v>
      </c>
      <c r="ID111" t="s">
        <v>336</v>
      </c>
      <c r="IF111" t="s">
        <v>336</v>
      </c>
      <c r="IG111">
        <v>1135</v>
      </c>
      <c r="IH111">
        <v>85</v>
      </c>
      <c r="II111">
        <v>115</v>
      </c>
      <c r="IJ111">
        <v>1021</v>
      </c>
      <c r="IK111">
        <v>1143</v>
      </c>
      <c r="IL111">
        <v>78</v>
      </c>
      <c r="IM111">
        <v>105</v>
      </c>
      <c r="IN111">
        <v>478</v>
      </c>
      <c r="IO111">
        <v>702</v>
      </c>
      <c r="IP111">
        <v>98</v>
      </c>
      <c r="IQ111" t="s">
        <v>337</v>
      </c>
      <c r="IR111" t="s">
        <v>330</v>
      </c>
      <c r="IS111" t="s">
        <v>337</v>
      </c>
      <c r="IT111" t="s">
        <v>330</v>
      </c>
      <c r="IU111" t="s">
        <v>330</v>
      </c>
      <c r="IV111" t="s">
        <v>330</v>
      </c>
      <c r="IW111" t="s">
        <v>337</v>
      </c>
      <c r="IX111" t="s">
        <v>337</v>
      </c>
      <c r="IY111" t="s">
        <v>337</v>
      </c>
      <c r="JB111" t="s">
        <v>336</v>
      </c>
      <c r="JC111" t="s">
        <v>336</v>
      </c>
      <c r="JD111" t="s">
        <v>336</v>
      </c>
      <c r="JE111" t="s">
        <v>336</v>
      </c>
      <c r="JF111" t="s">
        <v>336</v>
      </c>
      <c r="JG111" t="s">
        <v>336</v>
      </c>
      <c r="JH111" t="s">
        <v>336</v>
      </c>
      <c r="JI111" t="s">
        <v>336</v>
      </c>
      <c r="JJ111" t="s">
        <v>336</v>
      </c>
      <c r="JK111" t="s">
        <v>336</v>
      </c>
      <c r="JL111" t="s">
        <v>336</v>
      </c>
      <c r="JM111" t="s">
        <v>336</v>
      </c>
      <c r="JT111" t="s">
        <v>336</v>
      </c>
      <c r="JX111" t="s">
        <v>336</v>
      </c>
      <c r="JY111" t="s">
        <v>336</v>
      </c>
      <c r="JZ111" t="s">
        <v>336</v>
      </c>
      <c r="KA111" t="s">
        <v>336</v>
      </c>
      <c r="KB111" t="s">
        <v>336</v>
      </c>
      <c r="KC111" t="s">
        <v>336</v>
      </c>
      <c r="KD111" t="s">
        <v>336</v>
      </c>
      <c r="KE111" t="s">
        <v>336</v>
      </c>
      <c r="KF111" t="s">
        <v>336</v>
      </c>
      <c r="KG111" t="s">
        <v>336</v>
      </c>
      <c r="KH111" t="s">
        <v>336</v>
      </c>
      <c r="KI111" t="s">
        <v>336</v>
      </c>
      <c r="KJ111" t="s">
        <v>336</v>
      </c>
      <c r="KK111" t="s">
        <v>336</v>
      </c>
      <c r="KS111" t="s">
        <v>336</v>
      </c>
      <c r="KT111" t="s">
        <v>336</v>
      </c>
      <c r="KU111" t="s">
        <v>336</v>
      </c>
      <c r="KV111" t="s">
        <v>336</v>
      </c>
      <c r="KW111" t="s">
        <v>336</v>
      </c>
      <c r="KX111" t="s">
        <v>336</v>
      </c>
      <c r="KY111" t="s">
        <v>335</v>
      </c>
      <c r="KZ111" t="s">
        <v>335</v>
      </c>
      <c r="LA111" t="s">
        <v>335</v>
      </c>
      <c r="LB111" t="s">
        <v>335</v>
      </c>
      <c r="LC111" t="s">
        <v>335</v>
      </c>
      <c r="LD111" t="s">
        <v>335</v>
      </c>
      <c r="LE111" t="s">
        <v>335</v>
      </c>
      <c r="LF111" t="s">
        <v>335</v>
      </c>
      <c r="LG111" t="s">
        <v>335</v>
      </c>
      <c r="LH111" t="s">
        <v>335</v>
      </c>
      <c r="LI111" t="s">
        <v>335</v>
      </c>
      <c r="LJ111" t="s">
        <v>335</v>
      </c>
      <c r="LK111" t="s">
        <v>336</v>
      </c>
      <c r="LL111" t="s">
        <v>336</v>
      </c>
      <c r="LN111" t="s">
        <v>364</v>
      </c>
    </row>
    <row r="112" spans="1:326" x14ac:dyDescent="0.3">
      <c r="A112">
        <v>111</v>
      </c>
      <c r="B112" t="s">
        <v>326</v>
      </c>
      <c r="C112" t="s">
        <v>327</v>
      </c>
      <c r="D112" s="1">
        <v>35643</v>
      </c>
      <c r="E112" t="s">
        <v>328</v>
      </c>
      <c r="I112" s="1"/>
      <c r="J112" s="1"/>
      <c r="L112" t="s">
        <v>336</v>
      </c>
      <c r="M112" t="s">
        <v>336</v>
      </c>
      <c r="N112" t="s">
        <v>336</v>
      </c>
      <c r="O112" t="s">
        <v>336</v>
      </c>
      <c r="P112" t="s">
        <v>336</v>
      </c>
      <c r="Q112" t="s">
        <v>335</v>
      </c>
      <c r="R112" t="s">
        <v>335</v>
      </c>
      <c r="S112" t="s">
        <v>335</v>
      </c>
      <c r="T112" t="s">
        <v>335</v>
      </c>
      <c r="U112" t="s">
        <v>335</v>
      </c>
      <c r="V112" t="s">
        <v>335</v>
      </c>
      <c r="W112" t="s">
        <v>335</v>
      </c>
      <c r="X112" t="s">
        <v>335</v>
      </c>
      <c r="Y112" t="s">
        <v>335</v>
      </c>
      <c r="Z112" t="s">
        <v>335</v>
      </c>
      <c r="AA112" t="s">
        <v>335</v>
      </c>
      <c r="AB112" t="s">
        <v>335</v>
      </c>
      <c r="AC112" t="s">
        <v>335</v>
      </c>
      <c r="AD112" t="s">
        <v>335</v>
      </c>
      <c r="AE112" t="s">
        <v>335</v>
      </c>
      <c r="AF112" t="s">
        <v>335</v>
      </c>
      <c r="AG112" t="s">
        <v>335</v>
      </c>
      <c r="AH112" t="s">
        <v>336</v>
      </c>
      <c r="AI112" t="s">
        <v>335</v>
      </c>
      <c r="AJ112" t="s">
        <v>335</v>
      </c>
      <c r="AK112" t="s">
        <v>335</v>
      </c>
      <c r="AL112" t="s">
        <v>335</v>
      </c>
      <c r="AM112" t="s">
        <v>335</v>
      </c>
      <c r="AN112" t="s">
        <v>335</v>
      </c>
      <c r="AO112" t="s">
        <v>335</v>
      </c>
      <c r="AP112" t="s">
        <v>335</v>
      </c>
      <c r="AQ112" t="s">
        <v>335</v>
      </c>
      <c r="AR112" t="s">
        <v>335</v>
      </c>
      <c r="AS112" t="s">
        <v>335</v>
      </c>
      <c r="AT112" t="s">
        <v>335</v>
      </c>
      <c r="AU112" t="s">
        <v>335</v>
      </c>
      <c r="AV112" t="s">
        <v>335</v>
      </c>
      <c r="BC112" t="s">
        <v>335</v>
      </c>
      <c r="BD112" t="s">
        <v>335</v>
      </c>
      <c r="BE112" t="s">
        <v>335</v>
      </c>
      <c r="BF112" t="s">
        <v>335</v>
      </c>
      <c r="BG112" t="s">
        <v>335</v>
      </c>
      <c r="BH112" t="s">
        <v>335</v>
      </c>
      <c r="BI112" t="s">
        <v>335</v>
      </c>
      <c r="BJ112" t="s">
        <v>335</v>
      </c>
      <c r="BK112" t="s">
        <v>335</v>
      </c>
      <c r="BL112" t="s">
        <v>335</v>
      </c>
      <c r="BM112" t="s">
        <v>335</v>
      </c>
      <c r="BN112" t="s">
        <v>335</v>
      </c>
      <c r="BO112" t="s">
        <v>335</v>
      </c>
      <c r="BP112" t="s">
        <v>335</v>
      </c>
      <c r="BQ112" t="s">
        <v>335</v>
      </c>
      <c r="BR112" t="s">
        <v>335</v>
      </c>
      <c r="BS112" t="s">
        <v>335</v>
      </c>
      <c r="BT112" t="s">
        <v>335</v>
      </c>
      <c r="BU112" t="s">
        <v>335</v>
      </c>
      <c r="BV112" t="s">
        <v>335</v>
      </c>
      <c r="BW112" t="s">
        <v>335</v>
      </c>
      <c r="BX112" t="s">
        <v>335</v>
      </c>
      <c r="BY112" t="s">
        <v>335</v>
      </c>
      <c r="BZ112" t="s">
        <v>335</v>
      </c>
      <c r="CA112" t="s">
        <v>335</v>
      </c>
      <c r="CB112" t="s">
        <v>335</v>
      </c>
      <c r="CC112" t="s">
        <v>335</v>
      </c>
      <c r="CD112" t="s">
        <v>335</v>
      </c>
      <c r="CE112" t="s">
        <v>335</v>
      </c>
      <c r="CF112" t="s">
        <v>335</v>
      </c>
      <c r="CG112" t="s">
        <v>335</v>
      </c>
      <c r="CH112" t="s">
        <v>335</v>
      </c>
      <c r="CI112" t="s">
        <v>335</v>
      </c>
      <c r="CJ112" t="s">
        <v>335</v>
      </c>
      <c r="CK112" t="s">
        <v>335</v>
      </c>
      <c r="CL112" t="s">
        <v>335</v>
      </c>
      <c r="CM112" t="s">
        <v>335</v>
      </c>
      <c r="CN112" t="s">
        <v>335</v>
      </c>
      <c r="CO112" t="s">
        <v>335</v>
      </c>
      <c r="CP112" t="s">
        <v>335</v>
      </c>
      <c r="CQ112" t="s">
        <v>335</v>
      </c>
      <c r="CR112" t="s">
        <v>335</v>
      </c>
      <c r="CS112" t="s">
        <v>335</v>
      </c>
      <c r="CT112" t="s">
        <v>336</v>
      </c>
      <c r="CU112" t="s">
        <v>336</v>
      </c>
      <c r="CW112" t="s">
        <v>336</v>
      </c>
      <c r="CX112" t="s">
        <v>336</v>
      </c>
      <c r="CZ112" t="s">
        <v>336</v>
      </c>
      <c r="DA112" t="s">
        <v>336</v>
      </c>
      <c r="DC112" t="s">
        <v>336</v>
      </c>
      <c r="DD112" t="s">
        <v>336</v>
      </c>
      <c r="DF112" t="s">
        <v>336</v>
      </c>
      <c r="DG112" t="s">
        <v>336</v>
      </c>
      <c r="DI112" t="s">
        <v>336</v>
      </c>
      <c r="DJ112" t="s">
        <v>336</v>
      </c>
      <c r="DL112" t="s">
        <v>335</v>
      </c>
      <c r="DM112" t="s">
        <v>335</v>
      </c>
      <c r="DN112" t="s">
        <v>335</v>
      </c>
      <c r="DO112" t="s">
        <v>335</v>
      </c>
      <c r="DP112" t="s">
        <v>335</v>
      </c>
      <c r="DQ112" t="s">
        <v>335</v>
      </c>
      <c r="DR112" t="s">
        <v>335</v>
      </c>
      <c r="DS112" t="s">
        <v>335</v>
      </c>
      <c r="DT112" t="s">
        <v>335</v>
      </c>
      <c r="DU112" t="s">
        <v>335</v>
      </c>
      <c r="DV112" t="s">
        <v>335</v>
      </c>
      <c r="DW112" t="s">
        <v>335</v>
      </c>
      <c r="DX112" t="s">
        <v>335</v>
      </c>
      <c r="DY112" t="s">
        <v>335</v>
      </c>
      <c r="DZ112" t="s">
        <v>335</v>
      </c>
      <c r="EA112" t="s">
        <v>335</v>
      </c>
      <c r="EB112" t="s">
        <v>335</v>
      </c>
      <c r="EC112" t="s">
        <v>335</v>
      </c>
      <c r="ED112" t="s">
        <v>335</v>
      </c>
      <c r="EE112" t="s">
        <v>335</v>
      </c>
      <c r="EF112" t="s">
        <v>335</v>
      </c>
      <c r="EG112" t="s">
        <v>335</v>
      </c>
      <c r="EH112" t="s">
        <v>335</v>
      </c>
      <c r="EI112" t="s">
        <v>335</v>
      </c>
      <c r="EJ112" t="s">
        <v>335</v>
      </c>
      <c r="EK112" t="s">
        <v>335</v>
      </c>
      <c r="EL112" t="s">
        <v>335</v>
      </c>
      <c r="EM112" t="s">
        <v>335</v>
      </c>
      <c r="EN112" t="s">
        <v>335</v>
      </c>
      <c r="EO112" t="s">
        <v>335</v>
      </c>
      <c r="EP112" t="s">
        <v>335</v>
      </c>
      <c r="EQ112" t="s">
        <v>335</v>
      </c>
      <c r="ER112" t="s">
        <v>335</v>
      </c>
      <c r="ES112" t="s">
        <v>335</v>
      </c>
      <c r="ET112" t="s">
        <v>335</v>
      </c>
      <c r="EU112" t="s">
        <v>335</v>
      </c>
      <c r="EV112" t="s">
        <v>335</v>
      </c>
      <c r="EW112" t="s">
        <v>335</v>
      </c>
      <c r="EX112" t="s">
        <v>335</v>
      </c>
      <c r="EY112" t="s">
        <v>335</v>
      </c>
      <c r="EZ112" t="s">
        <v>335</v>
      </c>
      <c r="FA112" t="s">
        <v>335</v>
      </c>
      <c r="FB112" t="s">
        <v>336</v>
      </c>
      <c r="FE112" t="s">
        <v>336</v>
      </c>
      <c r="FF112" t="s">
        <v>336</v>
      </c>
      <c r="FG112" t="s">
        <v>364</v>
      </c>
      <c r="FH112" s="15"/>
      <c r="FI112" t="s">
        <v>335</v>
      </c>
      <c r="FJ112" t="s">
        <v>335</v>
      </c>
      <c r="FK112" t="s">
        <v>335</v>
      </c>
      <c r="FL112" t="s">
        <v>336</v>
      </c>
      <c r="FM112" t="s">
        <v>336</v>
      </c>
      <c r="GN112" t="s">
        <v>335</v>
      </c>
      <c r="GO112" t="s">
        <v>335</v>
      </c>
      <c r="GP112" t="s">
        <v>335</v>
      </c>
      <c r="GQ112" t="s">
        <v>335</v>
      </c>
      <c r="GR112" t="s">
        <v>335</v>
      </c>
      <c r="GS112" t="s">
        <v>335</v>
      </c>
      <c r="GT112" t="s">
        <v>335</v>
      </c>
      <c r="GU112" t="s">
        <v>335</v>
      </c>
      <c r="GV112" t="s">
        <v>335</v>
      </c>
      <c r="GW112" t="s">
        <v>335</v>
      </c>
      <c r="GX112" t="s">
        <v>335</v>
      </c>
      <c r="GY112" t="s">
        <v>335</v>
      </c>
      <c r="GZ112" t="s">
        <v>335</v>
      </c>
      <c r="HA112" t="s">
        <v>335</v>
      </c>
      <c r="HB112" t="s">
        <v>335</v>
      </c>
      <c r="HC112" t="s">
        <v>335</v>
      </c>
      <c r="HD112" t="s">
        <v>335</v>
      </c>
      <c r="HE112" t="s">
        <v>335</v>
      </c>
      <c r="HF112" t="s">
        <v>335</v>
      </c>
      <c r="HG112" t="s">
        <v>335</v>
      </c>
      <c r="HH112" t="s">
        <v>335</v>
      </c>
      <c r="HI112" t="s">
        <v>335</v>
      </c>
      <c r="HJ112" t="s">
        <v>335</v>
      </c>
      <c r="HK112" t="s">
        <v>336</v>
      </c>
      <c r="HL112" t="s">
        <v>335</v>
      </c>
      <c r="HM112" t="s">
        <v>335</v>
      </c>
      <c r="HN112" t="s">
        <v>335</v>
      </c>
      <c r="HO112" t="s">
        <v>335</v>
      </c>
      <c r="HP112" t="s">
        <v>335</v>
      </c>
      <c r="HQ112" t="s">
        <v>335</v>
      </c>
      <c r="HR112" t="s">
        <v>335</v>
      </c>
      <c r="HS112" t="s">
        <v>335</v>
      </c>
      <c r="HT112" t="s">
        <v>335</v>
      </c>
      <c r="HU112" t="s">
        <v>335</v>
      </c>
      <c r="HV112" t="s">
        <v>335</v>
      </c>
      <c r="HW112" t="s">
        <v>335</v>
      </c>
      <c r="HX112" t="s">
        <v>335</v>
      </c>
      <c r="HY112" t="s">
        <v>336</v>
      </c>
      <c r="HZ112" t="s">
        <v>336</v>
      </c>
      <c r="ID112" t="s">
        <v>336</v>
      </c>
      <c r="IF112" t="s">
        <v>336</v>
      </c>
      <c r="IG112">
        <v>1372</v>
      </c>
      <c r="IH112">
        <v>367</v>
      </c>
      <c r="II112">
        <v>127</v>
      </c>
      <c r="IJ112">
        <v>1007</v>
      </c>
      <c r="IK112">
        <v>1289</v>
      </c>
      <c r="IL112">
        <v>100</v>
      </c>
      <c r="IM112">
        <v>120</v>
      </c>
      <c r="IN112">
        <v>385</v>
      </c>
      <c r="IO112">
        <v>422</v>
      </c>
      <c r="IP112">
        <v>933</v>
      </c>
      <c r="IQ112" t="s">
        <v>337</v>
      </c>
      <c r="IR112" t="s">
        <v>330</v>
      </c>
      <c r="IS112" t="s">
        <v>337</v>
      </c>
      <c r="IT112" t="s">
        <v>330</v>
      </c>
      <c r="IU112" t="s">
        <v>330</v>
      </c>
      <c r="IV112" t="s">
        <v>337</v>
      </c>
      <c r="IW112" t="s">
        <v>337</v>
      </c>
      <c r="IX112" t="s">
        <v>337</v>
      </c>
      <c r="IY112" t="s">
        <v>337</v>
      </c>
      <c r="JB112" t="s">
        <v>336</v>
      </c>
      <c r="JC112" t="s">
        <v>336</v>
      </c>
      <c r="JD112" t="s">
        <v>336</v>
      </c>
      <c r="JE112" t="s">
        <v>336</v>
      </c>
      <c r="JF112" t="s">
        <v>336</v>
      </c>
      <c r="JG112" t="s">
        <v>336</v>
      </c>
      <c r="JH112" t="s">
        <v>336</v>
      </c>
      <c r="JI112" t="s">
        <v>336</v>
      </c>
      <c r="JJ112" t="s">
        <v>336</v>
      </c>
      <c r="JK112" t="s">
        <v>336</v>
      </c>
      <c r="JL112" t="s">
        <v>336</v>
      </c>
      <c r="JM112" t="s">
        <v>336</v>
      </c>
      <c r="JT112" t="s">
        <v>336</v>
      </c>
      <c r="JX112" t="s">
        <v>336</v>
      </c>
      <c r="JY112" t="s">
        <v>336</v>
      </c>
      <c r="JZ112" t="s">
        <v>336</v>
      </c>
      <c r="KA112" t="s">
        <v>336</v>
      </c>
      <c r="KB112" t="s">
        <v>336</v>
      </c>
      <c r="KC112" t="s">
        <v>336</v>
      </c>
      <c r="KD112" t="s">
        <v>336</v>
      </c>
      <c r="KE112" t="s">
        <v>336</v>
      </c>
      <c r="KF112" t="s">
        <v>336</v>
      </c>
      <c r="KG112" t="s">
        <v>336</v>
      </c>
      <c r="KH112" t="s">
        <v>336</v>
      </c>
      <c r="KI112" t="s">
        <v>336</v>
      </c>
      <c r="KJ112" t="s">
        <v>336</v>
      </c>
      <c r="KK112" t="s">
        <v>336</v>
      </c>
      <c r="KS112" t="s">
        <v>336</v>
      </c>
      <c r="KT112" t="s">
        <v>336</v>
      </c>
      <c r="KU112" t="s">
        <v>336</v>
      </c>
      <c r="KV112" t="s">
        <v>336</v>
      </c>
      <c r="KW112" t="s">
        <v>336</v>
      </c>
      <c r="KX112" t="s">
        <v>336</v>
      </c>
      <c r="KY112" t="s">
        <v>335</v>
      </c>
      <c r="KZ112" t="s">
        <v>335</v>
      </c>
      <c r="LA112" t="s">
        <v>335</v>
      </c>
      <c r="LB112" t="s">
        <v>335</v>
      </c>
      <c r="LC112" t="s">
        <v>335</v>
      </c>
      <c r="LD112" t="s">
        <v>335</v>
      </c>
      <c r="LE112" t="s">
        <v>335</v>
      </c>
      <c r="LF112" t="s">
        <v>335</v>
      </c>
      <c r="LG112" t="s">
        <v>335</v>
      </c>
      <c r="LH112" t="s">
        <v>335</v>
      </c>
      <c r="LI112" t="s">
        <v>335</v>
      </c>
      <c r="LJ112" t="s">
        <v>335</v>
      </c>
      <c r="LK112" t="s">
        <v>336</v>
      </c>
      <c r="LL112" t="s">
        <v>336</v>
      </c>
      <c r="LN112" t="s">
        <v>364</v>
      </c>
    </row>
    <row r="113" spans="1:326" x14ac:dyDescent="0.3">
      <c r="A113">
        <v>112</v>
      </c>
      <c r="B113" t="s">
        <v>326</v>
      </c>
      <c r="C113" t="s">
        <v>327</v>
      </c>
      <c r="D113" s="1">
        <v>25249</v>
      </c>
      <c r="E113" t="s">
        <v>328</v>
      </c>
      <c r="I113" s="1"/>
      <c r="J113" s="1"/>
      <c r="L113" t="s">
        <v>336</v>
      </c>
      <c r="M113" t="s">
        <v>336</v>
      </c>
      <c r="N113" t="s">
        <v>336</v>
      </c>
      <c r="O113" t="s">
        <v>336</v>
      </c>
      <c r="P113" t="s">
        <v>336</v>
      </c>
      <c r="Q113" t="s">
        <v>335</v>
      </c>
      <c r="R113" t="s">
        <v>335</v>
      </c>
      <c r="S113" t="s">
        <v>335</v>
      </c>
      <c r="T113" t="s">
        <v>335</v>
      </c>
      <c r="U113" t="s">
        <v>335</v>
      </c>
      <c r="V113" t="s">
        <v>335</v>
      </c>
      <c r="W113" t="s">
        <v>335</v>
      </c>
      <c r="X113" t="s">
        <v>335</v>
      </c>
      <c r="Y113" t="s">
        <v>335</v>
      </c>
      <c r="Z113" t="s">
        <v>335</v>
      </c>
      <c r="AA113" t="s">
        <v>335</v>
      </c>
      <c r="AB113" t="s">
        <v>335</v>
      </c>
      <c r="AC113" t="s">
        <v>335</v>
      </c>
      <c r="AD113" t="s">
        <v>335</v>
      </c>
      <c r="AE113" t="s">
        <v>335</v>
      </c>
      <c r="AF113" t="s">
        <v>335</v>
      </c>
      <c r="AG113" t="s">
        <v>335</v>
      </c>
      <c r="AH113" t="s">
        <v>336</v>
      </c>
      <c r="AI113" t="s">
        <v>335</v>
      </c>
      <c r="AJ113" t="s">
        <v>335</v>
      </c>
      <c r="AK113" t="s">
        <v>335</v>
      </c>
      <c r="AL113" t="s">
        <v>335</v>
      </c>
      <c r="AM113" t="s">
        <v>335</v>
      </c>
      <c r="AN113" t="s">
        <v>335</v>
      </c>
      <c r="AO113" t="s">
        <v>335</v>
      </c>
      <c r="AP113" t="s">
        <v>335</v>
      </c>
      <c r="AQ113" t="s">
        <v>335</v>
      </c>
      <c r="AR113" t="s">
        <v>335</v>
      </c>
      <c r="AS113" t="s">
        <v>335</v>
      </c>
      <c r="AT113" t="s">
        <v>335</v>
      </c>
      <c r="AU113" t="s">
        <v>335</v>
      </c>
      <c r="AV113" t="s">
        <v>335</v>
      </c>
      <c r="BC113" t="s">
        <v>335</v>
      </c>
      <c r="BD113" t="s">
        <v>335</v>
      </c>
      <c r="BE113" t="s">
        <v>335</v>
      </c>
      <c r="BF113" t="s">
        <v>335</v>
      </c>
      <c r="BG113" t="s">
        <v>335</v>
      </c>
      <c r="BH113" t="s">
        <v>335</v>
      </c>
      <c r="BI113" t="s">
        <v>335</v>
      </c>
      <c r="BJ113" t="s">
        <v>335</v>
      </c>
      <c r="BK113" t="s">
        <v>335</v>
      </c>
      <c r="BL113" t="s">
        <v>335</v>
      </c>
      <c r="BM113" t="s">
        <v>335</v>
      </c>
      <c r="BN113" t="s">
        <v>335</v>
      </c>
      <c r="BO113" t="s">
        <v>335</v>
      </c>
      <c r="BP113" t="s">
        <v>335</v>
      </c>
      <c r="BQ113" t="s">
        <v>335</v>
      </c>
      <c r="BR113" t="s">
        <v>335</v>
      </c>
      <c r="BS113" t="s">
        <v>335</v>
      </c>
      <c r="BT113" t="s">
        <v>335</v>
      </c>
      <c r="BU113" t="s">
        <v>335</v>
      </c>
      <c r="BV113" t="s">
        <v>335</v>
      </c>
      <c r="BW113" t="s">
        <v>335</v>
      </c>
      <c r="BX113" t="s">
        <v>335</v>
      </c>
      <c r="BY113" t="s">
        <v>335</v>
      </c>
      <c r="BZ113" t="s">
        <v>335</v>
      </c>
      <c r="CA113" t="s">
        <v>335</v>
      </c>
      <c r="CB113" t="s">
        <v>335</v>
      </c>
      <c r="CC113" t="s">
        <v>335</v>
      </c>
      <c r="CD113" t="s">
        <v>335</v>
      </c>
      <c r="CE113" t="s">
        <v>335</v>
      </c>
      <c r="CF113" t="s">
        <v>335</v>
      </c>
      <c r="CG113" t="s">
        <v>335</v>
      </c>
      <c r="CH113" t="s">
        <v>335</v>
      </c>
      <c r="CI113" t="s">
        <v>335</v>
      </c>
      <c r="CJ113" t="s">
        <v>335</v>
      </c>
      <c r="CK113" t="s">
        <v>335</v>
      </c>
      <c r="CL113" t="s">
        <v>335</v>
      </c>
      <c r="CM113" t="s">
        <v>335</v>
      </c>
      <c r="CN113" t="s">
        <v>335</v>
      </c>
      <c r="CO113" t="s">
        <v>335</v>
      </c>
      <c r="CP113" t="s">
        <v>335</v>
      </c>
      <c r="CQ113" t="s">
        <v>335</v>
      </c>
      <c r="CR113" t="s">
        <v>335</v>
      </c>
      <c r="CS113" t="s">
        <v>335</v>
      </c>
      <c r="CT113" t="s">
        <v>336</v>
      </c>
      <c r="CU113" t="s">
        <v>336</v>
      </c>
      <c r="CW113" t="s">
        <v>336</v>
      </c>
      <c r="CX113" t="s">
        <v>336</v>
      </c>
      <c r="CZ113" t="s">
        <v>336</v>
      </c>
      <c r="DA113" t="s">
        <v>336</v>
      </c>
      <c r="DC113" t="s">
        <v>336</v>
      </c>
      <c r="DD113" t="s">
        <v>336</v>
      </c>
      <c r="DF113" t="s">
        <v>336</v>
      </c>
      <c r="DG113" t="s">
        <v>336</v>
      </c>
      <c r="DI113" t="s">
        <v>336</v>
      </c>
      <c r="DJ113" t="s">
        <v>336</v>
      </c>
      <c r="DL113" t="s">
        <v>335</v>
      </c>
      <c r="DM113" t="s">
        <v>335</v>
      </c>
      <c r="DN113" t="s">
        <v>335</v>
      </c>
      <c r="DO113" t="s">
        <v>335</v>
      </c>
      <c r="DP113" t="s">
        <v>335</v>
      </c>
      <c r="DQ113" t="s">
        <v>335</v>
      </c>
      <c r="DR113" t="s">
        <v>335</v>
      </c>
      <c r="DS113" t="s">
        <v>335</v>
      </c>
      <c r="DT113" t="s">
        <v>335</v>
      </c>
      <c r="DU113" t="s">
        <v>335</v>
      </c>
      <c r="DV113" t="s">
        <v>335</v>
      </c>
      <c r="DW113" t="s">
        <v>335</v>
      </c>
      <c r="DX113" t="s">
        <v>335</v>
      </c>
      <c r="DY113" t="s">
        <v>335</v>
      </c>
      <c r="DZ113" t="s">
        <v>335</v>
      </c>
      <c r="EA113" t="s">
        <v>335</v>
      </c>
      <c r="EB113" t="s">
        <v>335</v>
      </c>
      <c r="EC113" t="s">
        <v>335</v>
      </c>
      <c r="ED113" t="s">
        <v>335</v>
      </c>
      <c r="EE113" t="s">
        <v>335</v>
      </c>
      <c r="EF113" t="s">
        <v>335</v>
      </c>
      <c r="EG113" t="s">
        <v>335</v>
      </c>
      <c r="EH113" t="s">
        <v>335</v>
      </c>
      <c r="EI113" t="s">
        <v>335</v>
      </c>
      <c r="EJ113" t="s">
        <v>335</v>
      </c>
      <c r="EK113" t="s">
        <v>335</v>
      </c>
      <c r="EL113" t="s">
        <v>335</v>
      </c>
      <c r="EM113" t="s">
        <v>335</v>
      </c>
      <c r="EN113" t="s">
        <v>335</v>
      </c>
      <c r="EO113" t="s">
        <v>335</v>
      </c>
      <c r="EP113" t="s">
        <v>335</v>
      </c>
      <c r="EQ113" t="s">
        <v>335</v>
      </c>
      <c r="ER113" t="s">
        <v>335</v>
      </c>
      <c r="ES113" t="s">
        <v>335</v>
      </c>
      <c r="ET113" t="s">
        <v>335</v>
      </c>
      <c r="EU113" t="s">
        <v>335</v>
      </c>
      <c r="EV113" t="s">
        <v>335</v>
      </c>
      <c r="EW113" t="s">
        <v>335</v>
      </c>
      <c r="EX113" t="s">
        <v>335</v>
      </c>
      <c r="EY113" t="s">
        <v>335</v>
      </c>
      <c r="EZ113" t="s">
        <v>335</v>
      </c>
      <c r="FA113" t="s">
        <v>335</v>
      </c>
      <c r="FB113" t="s">
        <v>336</v>
      </c>
      <c r="FE113" t="s">
        <v>336</v>
      </c>
      <c r="FF113" t="s">
        <v>336</v>
      </c>
      <c r="FG113" t="s">
        <v>364</v>
      </c>
      <c r="FH113" s="15"/>
      <c r="FI113" t="s">
        <v>335</v>
      </c>
      <c r="FJ113" t="s">
        <v>335</v>
      </c>
      <c r="FK113" t="s">
        <v>335</v>
      </c>
      <c r="FL113" t="s">
        <v>336</v>
      </c>
      <c r="FM113" t="s">
        <v>336</v>
      </c>
      <c r="GN113" t="s">
        <v>335</v>
      </c>
      <c r="GO113" t="s">
        <v>335</v>
      </c>
      <c r="GP113" t="s">
        <v>335</v>
      </c>
      <c r="GQ113" t="s">
        <v>335</v>
      </c>
      <c r="GR113" t="s">
        <v>335</v>
      </c>
      <c r="GS113" t="s">
        <v>335</v>
      </c>
      <c r="GT113" t="s">
        <v>335</v>
      </c>
      <c r="GU113" t="s">
        <v>335</v>
      </c>
      <c r="GV113" t="s">
        <v>335</v>
      </c>
      <c r="GW113" t="s">
        <v>335</v>
      </c>
      <c r="GX113" t="s">
        <v>335</v>
      </c>
      <c r="GY113" t="s">
        <v>335</v>
      </c>
      <c r="GZ113" t="s">
        <v>335</v>
      </c>
      <c r="HA113" t="s">
        <v>335</v>
      </c>
      <c r="HB113" t="s">
        <v>335</v>
      </c>
      <c r="HC113" t="s">
        <v>335</v>
      </c>
      <c r="HD113" t="s">
        <v>335</v>
      </c>
      <c r="HE113" t="s">
        <v>335</v>
      </c>
      <c r="HF113" t="s">
        <v>335</v>
      </c>
      <c r="HG113" t="s">
        <v>335</v>
      </c>
      <c r="HH113" t="s">
        <v>335</v>
      </c>
      <c r="HI113" t="s">
        <v>335</v>
      </c>
      <c r="HJ113" t="s">
        <v>335</v>
      </c>
      <c r="HK113" t="s">
        <v>336</v>
      </c>
      <c r="HL113" t="s">
        <v>335</v>
      </c>
      <c r="HM113" t="s">
        <v>335</v>
      </c>
      <c r="HN113" t="s">
        <v>335</v>
      </c>
      <c r="HO113" t="s">
        <v>335</v>
      </c>
      <c r="HP113" t="s">
        <v>335</v>
      </c>
      <c r="HQ113" t="s">
        <v>335</v>
      </c>
      <c r="HR113" t="s">
        <v>335</v>
      </c>
      <c r="HS113" t="s">
        <v>335</v>
      </c>
      <c r="HT113" t="s">
        <v>335</v>
      </c>
      <c r="HU113" t="s">
        <v>335</v>
      </c>
      <c r="HV113" t="s">
        <v>335</v>
      </c>
      <c r="HW113" t="s">
        <v>335</v>
      </c>
      <c r="HX113" t="s">
        <v>335</v>
      </c>
      <c r="HY113" t="s">
        <v>336</v>
      </c>
      <c r="HZ113" t="s">
        <v>336</v>
      </c>
      <c r="ID113" t="s">
        <v>336</v>
      </c>
      <c r="IF113" t="s">
        <v>336</v>
      </c>
      <c r="IQ113" t="s">
        <v>336</v>
      </c>
      <c r="IR113" t="s">
        <v>336</v>
      </c>
      <c r="IS113" t="s">
        <v>336</v>
      </c>
      <c r="IT113" t="s">
        <v>336</v>
      </c>
      <c r="IU113" t="s">
        <v>336</v>
      </c>
      <c r="IV113" t="s">
        <v>336</v>
      </c>
      <c r="IW113" t="s">
        <v>336</v>
      </c>
      <c r="IX113" t="s">
        <v>336</v>
      </c>
      <c r="IY113" t="s">
        <v>336</v>
      </c>
      <c r="JB113" t="s">
        <v>336</v>
      </c>
      <c r="JC113" t="s">
        <v>336</v>
      </c>
      <c r="JD113" t="s">
        <v>336</v>
      </c>
      <c r="JE113" t="s">
        <v>336</v>
      </c>
      <c r="JF113" t="s">
        <v>336</v>
      </c>
      <c r="JG113" t="s">
        <v>336</v>
      </c>
      <c r="JH113" t="s">
        <v>336</v>
      </c>
      <c r="JI113" t="s">
        <v>336</v>
      </c>
      <c r="JJ113" t="s">
        <v>336</v>
      </c>
      <c r="JK113" t="s">
        <v>336</v>
      </c>
      <c r="JL113" t="s">
        <v>336</v>
      </c>
      <c r="JM113" t="s">
        <v>336</v>
      </c>
      <c r="JT113" t="s">
        <v>336</v>
      </c>
      <c r="JX113" t="s">
        <v>336</v>
      </c>
      <c r="JY113" t="s">
        <v>336</v>
      </c>
      <c r="JZ113" t="s">
        <v>336</v>
      </c>
      <c r="KA113" t="s">
        <v>336</v>
      </c>
      <c r="KB113" t="s">
        <v>336</v>
      </c>
      <c r="KC113" t="s">
        <v>336</v>
      </c>
      <c r="KD113" t="s">
        <v>336</v>
      </c>
      <c r="KE113" t="s">
        <v>336</v>
      </c>
      <c r="KF113" t="s">
        <v>336</v>
      </c>
      <c r="KG113" t="s">
        <v>336</v>
      </c>
      <c r="KH113" t="s">
        <v>336</v>
      </c>
      <c r="KI113" t="s">
        <v>336</v>
      </c>
      <c r="KJ113" t="s">
        <v>336</v>
      </c>
      <c r="KK113" t="s">
        <v>336</v>
      </c>
      <c r="KS113" t="s">
        <v>336</v>
      </c>
      <c r="KT113" t="s">
        <v>336</v>
      </c>
      <c r="KU113" t="s">
        <v>336</v>
      </c>
      <c r="KV113" t="s">
        <v>336</v>
      </c>
      <c r="KW113" t="s">
        <v>336</v>
      </c>
      <c r="KX113" t="s">
        <v>336</v>
      </c>
      <c r="KY113" t="s">
        <v>335</v>
      </c>
      <c r="KZ113" t="s">
        <v>335</v>
      </c>
      <c r="LA113" t="s">
        <v>335</v>
      </c>
      <c r="LB113" t="s">
        <v>335</v>
      </c>
      <c r="LC113" t="s">
        <v>335</v>
      </c>
      <c r="LD113" t="s">
        <v>335</v>
      </c>
      <c r="LE113" t="s">
        <v>335</v>
      </c>
      <c r="LF113" t="s">
        <v>335</v>
      </c>
      <c r="LG113" t="s">
        <v>335</v>
      </c>
      <c r="LH113" t="s">
        <v>335</v>
      </c>
      <c r="LI113" t="s">
        <v>335</v>
      </c>
      <c r="LJ113" t="s">
        <v>335</v>
      </c>
      <c r="LK113" t="s">
        <v>336</v>
      </c>
      <c r="LL113" t="s">
        <v>336</v>
      </c>
      <c r="LN113" t="s">
        <v>364</v>
      </c>
    </row>
    <row r="114" spans="1:326" x14ac:dyDescent="0.3">
      <c r="A114">
        <v>113</v>
      </c>
      <c r="B114" t="s">
        <v>326</v>
      </c>
      <c r="C114" t="s">
        <v>327</v>
      </c>
      <c r="D114" s="1">
        <v>23549</v>
      </c>
      <c r="E114" t="s">
        <v>328</v>
      </c>
      <c r="F114">
        <v>177</v>
      </c>
      <c r="G114">
        <v>93</v>
      </c>
      <c r="H114">
        <v>2968495643014459</v>
      </c>
      <c r="I114" s="1">
        <v>45353</v>
      </c>
      <c r="J114" s="1">
        <v>45379</v>
      </c>
      <c r="K114">
        <v>26</v>
      </c>
      <c r="L114" t="s">
        <v>329</v>
      </c>
      <c r="M114" t="s">
        <v>337</v>
      </c>
      <c r="N114" t="s">
        <v>361</v>
      </c>
      <c r="O114" t="s">
        <v>362</v>
      </c>
      <c r="P114" t="s">
        <v>363</v>
      </c>
      <c r="Q114" t="s">
        <v>335</v>
      </c>
      <c r="R114" t="s">
        <v>335</v>
      </c>
      <c r="S114" t="s">
        <v>335</v>
      </c>
      <c r="T114" t="s">
        <v>335</v>
      </c>
      <c r="U114" t="s">
        <v>335</v>
      </c>
      <c r="V114" t="s">
        <v>335</v>
      </c>
      <c r="W114" t="s">
        <v>335</v>
      </c>
      <c r="X114" t="s">
        <v>335</v>
      </c>
      <c r="Y114" t="s">
        <v>334</v>
      </c>
      <c r="Z114" t="s">
        <v>335</v>
      </c>
      <c r="AA114" t="s">
        <v>335</v>
      </c>
      <c r="AB114" t="s">
        <v>335</v>
      </c>
      <c r="AC114" t="s">
        <v>335</v>
      </c>
      <c r="AD114" t="s">
        <v>335</v>
      </c>
      <c r="AE114" t="s">
        <v>335</v>
      </c>
      <c r="AF114" t="s">
        <v>334</v>
      </c>
      <c r="AG114" t="s">
        <v>335</v>
      </c>
      <c r="AH114" t="s">
        <v>336</v>
      </c>
      <c r="AI114" t="s">
        <v>335</v>
      </c>
      <c r="AJ114" t="s">
        <v>335</v>
      </c>
      <c r="AK114" t="s">
        <v>335</v>
      </c>
      <c r="AL114" t="s">
        <v>334</v>
      </c>
      <c r="AM114" t="s">
        <v>335</v>
      </c>
      <c r="AN114" t="s">
        <v>335</v>
      </c>
      <c r="AO114" t="s">
        <v>334</v>
      </c>
      <c r="AP114" t="s">
        <v>335</v>
      </c>
      <c r="AQ114" t="s">
        <v>335</v>
      </c>
      <c r="AR114" t="s">
        <v>335</v>
      </c>
      <c r="AS114" t="s">
        <v>335</v>
      </c>
      <c r="AT114" t="s">
        <v>334</v>
      </c>
      <c r="AU114" t="s">
        <v>335</v>
      </c>
      <c r="AV114" t="s">
        <v>335</v>
      </c>
      <c r="AW114">
        <v>12</v>
      </c>
      <c r="AX114">
        <v>30</v>
      </c>
      <c r="BA114">
        <v>2866</v>
      </c>
      <c r="BC114" t="s">
        <v>334</v>
      </c>
      <c r="BD114" t="s">
        <v>335</v>
      </c>
      <c r="BE114" t="s">
        <v>334</v>
      </c>
      <c r="BF114" t="s">
        <v>335</v>
      </c>
      <c r="BG114" t="s">
        <v>335</v>
      </c>
      <c r="BH114" t="s">
        <v>335</v>
      </c>
      <c r="BI114" t="s">
        <v>335</v>
      </c>
      <c r="BJ114" t="s">
        <v>335</v>
      </c>
      <c r="BK114" t="s">
        <v>335</v>
      </c>
      <c r="BL114" t="s">
        <v>335</v>
      </c>
      <c r="BM114" t="s">
        <v>335</v>
      </c>
      <c r="BN114" t="s">
        <v>334</v>
      </c>
      <c r="BO114" t="s">
        <v>335</v>
      </c>
      <c r="BP114" t="s">
        <v>335</v>
      </c>
      <c r="BQ114" t="s">
        <v>334</v>
      </c>
      <c r="BR114" t="s">
        <v>335</v>
      </c>
      <c r="BS114" t="s">
        <v>335</v>
      </c>
      <c r="BT114" t="s">
        <v>334</v>
      </c>
      <c r="BU114" t="s">
        <v>335</v>
      </c>
      <c r="BV114" t="s">
        <v>335</v>
      </c>
      <c r="BW114" t="s">
        <v>334</v>
      </c>
      <c r="BX114" t="s">
        <v>335</v>
      </c>
      <c r="BY114" t="s">
        <v>335</v>
      </c>
      <c r="BZ114" t="s">
        <v>334</v>
      </c>
      <c r="CA114" t="s">
        <v>335</v>
      </c>
      <c r="CB114" t="s">
        <v>335</v>
      </c>
      <c r="CC114" t="s">
        <v>335</v>
      </c>
      <c r="CD114" t="s">
        <v>335</v>
      </c>
      <c r="CE114" t="s">
        <v>335</v>
      </c>
      <c r="CF114" t="s">
        <v>335</v>
      </c>
      <c r="CG114" t="s">
        <v>335</v>
      </c>
      <c r="CH114" t="s">
        <v>335</v>
      </c>
      <c r="CI114" t="s">
        <v>335</v>
      </c>
      <c r="CJ114" t="s">
        <v>335</v>
      </c>
      <c r="CK114" t="s">
        <v>335</v>
      </c>
      <c r="CL114" t="s">
        <v>335</v>
      </c>
      <c r="CM114" t="s">
        <v>335</v>
      </c>
      <c r="CN114" t="s">
        <v>335</v>
      </c>
      <c r="CO114" t="s">
        <v>335</v>
      </c>
      <c r="CP114" t="s">
        <v>335</v>
      </c>
      <c r="CQ114" t="s">
        <v>335</v>
      </c>
      <c r="CR114" t="s">
        <v>335</v>
      </c>
      <c r="CS114" t="s">
        <v>335</v>
      </c>
      <c r="CT114" t="s">
        <v>337</v>
      </c>
      <c r="CU114" t="s">
        <v>336</v>
      </c>
      <c r="CW114" t="s">
        <v>337</v>
      </c>
      <c r="CX114" t="s">
        <v>336</v>
      </c>
      <c r="CZ114" t="s">
        <v>330</v>
      </c>
      <c r="DA114" t="s">
        <v>339</v>
      </c>
      <c r="DB114">
        <v>125</v>
      </c>
      <c r="DC114" t="s">
        <v>330</v>
      </c>
      <c r="DD114" t="s">
        <v>414</v>
      </c>
      <c r="DE114">
        <v>100</v>
      </c>
      <c r="DF114" t="s">
        <v>330</v>
      </c>
      <c r="DG114" t="s">
        <v>408</v>
      </c>
      <c r="DH114">
        <v>25</v>
      </c>
      <c r="DI114" t="s">
        <v>330</v>
      </c>
      <c r="DJ114" t="s">
        <v>389</v>
      </c>
      <c r="DK114">
        <v>10</v>
      </c>
      <c r="DL114" t="s">
        <v>334</v>
      </c>
      <c r="DM114" t="s">
        <v>335</v>
      </c>
      <c r="DN114" t="s">
        <v>334</v>
      </c>
      <c r="DO114" t="s">
        <v>335</v>
      </c>
      <c r="DP114" t="s">
        <v>334</v>
      </c>
      <c r="DQ114" t="s">
        <v>335</v>
      </c>
      <c r="DR114" t="s">
        <v>335</v>
      </c>
      <c r="DS114" t="s">
        <v>334</v>
      </c>
      <c r="DT114" t="s">
        <v>334</v>
      </c>
      <c r="DU114" t="s">
        <v>335</v>
      </c>
      <c r="DV114" t="s">
        <v>334</v>
      </c>
      <c r="DW114" t="s">
        <v>335</v>
      </c>
      <c r="DX114" t="s">
        <v>335</v>
      </c>
      <c r="DY114" t="s">
        <v>334</v>
      </c>
      <c r="DZ114" t="s">
        <v>335</v>
      </c>
      <c r="EA114" t="s">
        <v>334</v>
      </c>
      <c r="EB114" t="s">
        <v>335</v>
      </c>
      <c r="EC114" t="s">
        <v>334</v>
      </c>
      <c r="ED114" t="s">
        <v>335</v>
      </c>
      <c r="EE114" t="s">
        <v>334</v>
      </c>
      <c r="EF114" t="s">
        <v>334</v>
      </c>
      <c r="EG114" t="s">
        <v>335</v>
      </c>
      <c r="EH114" t="s">
        <v>334</v>
      </c>
      <c r="EI114" t="s">
        <v>335</v>
      </c>
      <c r="EJ114" t="s">
        <v>334</v>
      </c>
      <c r="EK114" t="s">
        <v>335</v>
      </c>
      <c r="EL114" t="s">
        <v>334</v>
      </c>
      <c r="EM114" t="s">
        <v>335</v>
      </c>
      <c r="EN114" t="s">
        <v>334</v>
      </c>
      <c r="EO114" t="s">
        <v>335</v>
      </c>
      <c r="EP114" t="s">
        <v>334</v>
      </c>
      <c r="EQ114" t="s">
        <v>335</v>
      </c>
      <c r="ER114" t="s">
        <v>334</v>
      </c>
      <c r="ES114" t="s">
        <v>335</v>
      </c>
      <c r="ET114" t="s">
        <v>334</v>
      </c>
      <c r="EU114" t="s">
        <v>335</v>
      </c>
      <c r="EV114" t="s">
        <v>334</v>
      </c>
      <c r="EW114" t="s">
        <v>335</v>
      </c>
      <c r="EX114" t="s">
        <v>334</v>
      </c>
      <c r="EY114" t="s">
        <v>335</v>
      </c>
      <c r="EZ114" t="s">
        <v>335</v>
      </c>
      <c r="FA114" t="s">
        <v>334</v>
      </c>
      <c r="FB114" t="s">
        <v>336</v>
      </c>
      <c r="FE114" t="s">
        <v>336</v>
      </c>
      <c r="FF114" t="s">
        <v>336</v>
      </c>
      <c r="FG114" t="s">
        <v>342</v>
      </c>
      <c r="FH114" s="15">
        <v>45379</v>
      </c>
      <c r="FI114" t="s">
        <v>334</v>
      </c>
      <c r="FJ114" t="s">
        <v>335</v>
      </c>
      <c r="FK114" t="s">
        <v>335</v>
      </c>
      <c r="FL114" t="s">
        <v>420</v>
      </c>
      <c r="FM114" t="s">
        <v>344</v>
      </c>
      <c r="FO114">
        <v>115</v>
      </c>
      <c r="FP114">
        <v>65</v>
      </c>
      <c r="GN114" t="s">
        <v>335</v>
      </c>
      <c r="GO114" t="s">
        <v>335</v>
      </c>
      <c r="GP114" t="s">
        <v>335</v>
      </c>
      <c r="GQ114" t="s">
        <v>335</v>
      </c>
      <c r="GR114" t="s">
        <v>335</v>
      </c>
      <c r="GS114" t="s">
        <v>335</v>
      </c>
      <c r="GT114" t="s">
        <v>335</v>
      </c>
      <c r="GU114" t="s">
        <v>335</v>
      </c>
      <c r="GV114" t="s">
        <v>335</v>
      </c>
      <c r="GW114" t="s">
        <v>335</v>
      </c>
      <c r="GX114" t="s">
        <v>335</v>
      </c>
      <c r="GY114" t="s">
        <v>334</v>
      </c>
      <c r="GZ114" t="s">
        <v>335</v>
      </c>
      <c r="HA114" t="s">
        <v>335</v>
      </c>
      <c r="HB114" t="s">
        <v>335</v>
      </c>
      <c r="HC114" t="s">
        <v>335</v>
      </c>
      <c r="HD114" t="s">
        <v>335</v>
      </c>
      <c r="HE114" t="s">
        <v>335</v>
      </c>
      <c r="HF114" t="s">
        <v>335</v>
      </c>
      <c r="HG114" t="s">
        <v>335</v>
      </c>
      <c r="HH114" t="s">
        <v>335</v>
      </c>
      <c r="HI114" t="s">
        <v>335</v>
      </c>
      <c r="HJ114" t="s">
        <v>335</v>
      </c>
      <c r="HK114" t="s">
        <v>336</v>
      </c>
      <c r="HL114" t="s">
        <v>335</v>
      </c>
      <c r="HM114" t="s">
        <v>335</v>
      </c>
      <c r="HN114" t="s">
        <v>335</v>
      </c>
      <c r="HO114" t="s">
        <v>335</v>
      </c>
      <c r="HP114" t="s">
        <v>335</v>
      </c>
      <c r="HQ114" t="s">
        <v>335</v>
      </c>
      <c r="HR114" t="s">
        <v>335</v>
      </c>
      <c r="HS114" t="s">
        <v>335</v>
      </c>
      <c r="HT114" t="s">
        <v>334</v>
      </c>
      <c r="HU114" t="s">
        <v>335</v>
      </c>
      <c r="HV114" t="s">
        <v>335</v>
      </c>
      <c r="HW114" t="s">
        <v>335</v>
      </c>
      <c r="HX114" t="s">
        <v>335</v>
      </c>
      <c r="HY114" t="s">
        <v>336</v>
      </c>
      <c r="HZ114" t="s">
        <v>336</v>
      </c>
      <c r="ID114" t="s">
        <v>336</v>
      </c>
      <c r="IF114" t="s">
        <v>336</v>
      </c>
      <c r="IQ114" t="s">
        <v>336</v>
      </c>
      <c r="IR114" t="s">
        <v>336</v>
      </c>
      <c r="IS114" t="s">
        <v>336</v>
      </c>
      <c r="IT114" t="s">
        <v>336</v>
      </c>
      <c r="IU114" t="s">
        <v>336</v>
      </c>
      <c r="IV114" t="s">
        <v>336</v>
      </c>
      <c r="IW114" t="s">
        <v>336</v>
      </c>
      <c r="IX114" t="s">
        <v>336</v>
      </c>
      <c r="IY114" t="s">
        <v>336</v>
      </c>
      <c r="JB114" t="s">
        <v>336</v>
      </c>
      <c r="JC114" t="s">
        <v>336</v>
      </c>
      <c r="JD114" t="s">
        <v>336</v>
      </c>
      <c r="JE114" t="s">
        <v>336</v>
      </c>
      <c r="JF114" t="s">
        <v>336</v>
      </c>
      <c r="JG114" t="s">
        <v>336</v>
      </c>
      <c r="JH114" t="s">
        <v>336</v>
      </c>
      <c r="JI114" t="s">
        <v>336</v>
      </c>
      <c r="JJ114" t="s">
        <v>336</v>
      </c>
      <c r="JK114" t="s">
        <v>336</v>
      </c>
      <c r="JL114" t="s">
        <v>336</v>
      </c>
      <c r="JM114" t="s">
        <v>336</v>
      </c>
      <c r="JT114" t="s">
        <v>336</v>
      </c>
      <c r="JX114" t="s">
        <v>336</v>
      </c>
      <c r="JY114" t="s">
        <v>336</v>
      </c>
      <c r="JZ114" t="s">
        <v>336</v>
      </c>
      <c r="KA114" t="s">
        <v>336</v>
      </c>
      <c r="KB114" t="s">
        <v>336</v>
      </c>
      <c r="KC114" t="s">
        <v>336</v>
      </c>
      <c r="KD114" t="s">
        <v>336</v>
      </c>
      <c r="KE114" t="s">
        <v>336</v>
      </c>
      <c r="KF114" t="s">
        <v>336</v>
      </c>
      <c r="KG114" t="s">
        <v>336</v>
      </c>
      <c r="KH114" t="s">
        <v>336</v>
      </c>
      <c r="KI114" t="s">
        <v>336</v>
      </c>
      <c r="KJ114" t="s">
        <v>336</v>
      </c>
      <c r="KK114" t="s">
        <v>336</v>
      </c>
      <c r="KS114" t="s">
        <v>336</v>
      </c>
      <c r="KT114" t="s">
        <v>336</v>
      </c>
      <c r="KU114" t="s">
        <v>336</v>
      </c>
      <c r="KV114" t="s">
        <v>336</v>
      </c>
      <c r="KW114" t="s">
        <v>336</v>
      </c>
      <c r="KX114" t="s">
        <v>336</v>
      </c>
      <c r="KY114" t="s">
        <v>335</v>
      </c>
      <c r="KZ114" t="s">
        <v>335</v>
      </c>
      <c r="LA114" t="s">
        <v>335</v>
      </c>
      <c r="LB114" t="s">
        <v>335</v>
      </c>
      <c r="LC114" t="s">
        <v>335</v>
      </c>
      <c r="LD114" t="s">
        <v>335</v>
      </c>
      <c r="LE114" t="s">
        <v>335</v>
      </c>
      <c r="LF114" t="s">
        <v>335</v>
      </c>
      <c r="LG114" t="s">
        <v>335</v>
      </c>
      <c r="LH114" t="s">
        <v>335</v>
      </c>
      <c r="LI114" t="s">
        <v>335</v>
      </c>
      <c r="LJ114" t="s">
        <v>335</v>
      </c>
      <c r="LK114" t="s">
        <v>336</v>
      </c>
      <c r="LL114" t="s">
        <v>336</v>
      </c>
      <c r="LN114" t="s">
        <v>364</v>
      </c>
    </row>
    <row r="115" spans="1:326" x14ac:dyDescent="0.3">
      <c r="A115">
        <v>114</v>
      </c>
      <c r="B115" t="s">
        <v>326</v>
      </c>
      <c r="C115" t="s">
        <v>376</v>
      </c>
      <c r="D115" s="1">
        <v>31163</v>
      </c>
      <c r="E115" t="s">
        <v>328</v>
      </c>
      <c r="F115">
        <v>180</v>
      </c>
      <c r="I115" s="1">
        <v>45355</v>
      </c>
      <c r="J115" s="1">
        <v>45363</v>
      </c>
      <c r="K115">
        <v>8</v>
      </c>
      <c r="L115" t="s">
        <v>380</v>
      </c>
      <c r="M115" t="s">
        <v>330</v>
      </c>
      <c r="N115" t="s">
        <v>455</v>
      </c>
      <c r="O115" t="s">
        <v>387</v>
      </c>
      <c r="P115" t="s">
        <v>363</v>
      </c>
      <c r="Q115" t="s">
        <v>334</v>
      </c>
      <c r="R115" t="s">
        <v>335</v>
      </c>
      <c r="S115" t="s">
        <v>335</v>
      </c>
      <c r="T115" t="s">
        <v>335</v>
      </c>
      <c r="U115" t="s">
        <v>335</v>
      </c>
      <c r="V115" t="s">
        <v>335</v>
      </c>
      <c r="W115" t="s">
        <v>335</v>
      </c>
      <c r="X115" t="s">
        <v>335</v>
      </c>
      <c r="Y115" t="s">
        <v>335</v>
      </c>
      <c r="Z115" t="s">
        <v>335</v>
      </c>
      <c r="AA115" t="s">
        <v>335</v>
      </c>
      <c r="AB115" t="s">
        <v>335</v>
      </c>
      <c r="AC115" t="s">
        <v>335</v>
      </c>
      <c r="AD115" t="s">
        <v>335</v>
      </c>
      <c r="AE115" t="s">
        <v>335</v>
      </c>
      <c r="AF115" t="s">
        <v>335</v>
      </c>
      <c r="AG115" t="s">
        <v>335</v>
      </c>
      <c r="AH115" t="s">
        <v>336</v>
      </c>
      <c r="AI115" t="s">
        <v>335</v>
      </c>
      <c r="AJ115" t="s">
        <v>335</v>
      </c>
      <c r="AK115" t="s">
        <v>335</v>
      </c>
      <c r="AL115" t="s">
        <v>335</v>
      </c>
      <c r="AM115" t="s">
        <v>335</v>
      </c>
      <c r="AN115" t="s">
        <v>335</v>
      </c>
      <c r="AO115" t="s">
        <v>335</v>
      </c>
      <c r="AP115" t="s">
        <v>335</v>
      </c>
      <c r="AQ115" t="s">
        <v>335</v>
      </c>
      <c r="AR115" t="s">
        <v>335</v>
      </c>
      <c r="AS115" t="s">
        <v>335</v>
      </c>
      <c r="AT115" t="s">
        <v>335</v>
      </c>
      <c r="AU115" t="s">
        <v>335</v>
      </c>
      <c r="AV115" t="s">
        <v>335</v>
      </c>
      <c r="AW115">
        <v>25</v>
      </c>
      <c r="BB115">
        <v>3726</v>
      </c>
      <c r="BC115" t="s">
        <v>334</v>
      </c>
      <c r="BD115" t="s">
        <v>335</v>
      </c>
      <c r="BE115" t="s">
        <v>335</v>
      </c>
      <c r="BF115" t="s">
        <v>335</v>
      </c>
      <c r="BG115" t="s">
        <v>335</v>
      </c>
      <c r="BH115" t="s">
        <v>335</v>
      </c>
      <c r="BI115" t="s">
        <v>335</v>
      </c>
      <c r="BJ115" t="s">
        <v>335</v>
      </c>
      <c r="BK115" t="s">
        <v>335</v>
      </c>
      <c r="BL115" t="s">
        <v>335</v>
      </c>
      <c r="BM115" t="s">
        <v>335</v>
      </c>
      <c r="BN115" t="s">
        <v>335</v>
      </c>
      <c r="BO115" t="s">
        <v>335</v>
      </c>
      <c r="BP115" t="s">
        <v>335</v>
      </c>
      <c r="BQ115" t="s">
        <v>335</v>
      </c>
      <c r="BR115" t="s">
        <v>335</v>
      </c>
      <c r="BS115" t="s">
        <v>335</v>
      </c>
      <c r="BT115" t="s">
        <v>334</v>
      </c>
      <c r="BU115" t="s">
        <v>334</v>
      </c>
      <c r="BV115" t="s">
        <v>334</v>
      </c>
      <c r="BW115" t="s">
        <v>335</v>
      </c>
      <c r="BX115" t="s">
        <v>334</v>
      </c>
      <c r="BY115" t="s">
        <v>334</v>
      </c>
      <c r="BZ115" t="s">
        <v>335</v>
      </c>
      <c r="CA115" t="s">
        <v>335</v>
      </c>
      <c r="CB115" t="s">
        <v>334</v>
      </c>
      <c r="CC115" t="s">
        <v>335</v>
      </c>
      <c r="CD115" t="s">
        <v>335</v>
      </c>
      <c r="CE115" t="s">
        <v>335</v>
      </c>
      <c r="CF115" t="s">
        <v>335</v>
      </c>
      <c r="CG115" t="s">
        <v>335</v>
      </c>
      <c r="CH115" t="s">
        <v>335</v>
      </c>
      <c r="CI115" t="s">
        <v>335</v>
      </c>
      <c r="CJ115" t="s">
        <v>335</v>
      </c>
      <c r="CK115" t="s">
        <v>335</v>
      </c>
      <c r="CL115" t="s">
        <v>335</v>
      </c>
      <c r="CM115" t="s">
        <v>335</v>
      </c>
      <c r="CN115" t="s">
        <v>335</v>
      </c>
      <c r="CO115" t="s">
        <v>335</v>
      </c>
      <c r="CP115" t="s">
        <v>335</v>
      </c>
      <c r="CQ115" t="s">
        <v>335</v>
      </c>
      <c r="CR115" t="s">
        <v>335</v>
      </c>
      <c r="CS115" t="s">
        <v>335</v>
      </c>
      <c r="CT115" t="s">
        <v>337</v>
      </c>
      <c r="CU115" t="s">
        <v>336</v>
      </c>
      <c r="CW115" t="s">
        <v>337</v>
      </c>
      <c r="CX115" t="s">
        <v>336</v>
      </c>
      <c r="CZ115" t="s">
        <v>330</v>
      </c>
      <c r="DA115" t="s">
        <v>339</v>
      </c>
      <c r="DB115">
        <v>125</v>
      </c>
      <c r="DC115" t="s">
        <v>330</v>
      </c>
      <c r="DD115" t="s">
        <v>486</v>
      </c>
      <c r="DE115">
        <v>100</v>
      </c>
      <c r="DF115" t="s">
        <v>330</v>
      </c>
      <c r="DG115" t="s">
        <v>340</v>
      </c>
      <c r="DH115">
        <v>50</v>
      </c>
      <c r="DI115" t="s">
        <v>330</v>
      </c>
      <c r="DJ115" t="s">
        <v>487</v>
      </c>
      <c r="DK115">
        <v>10</v>
      </c>
      <c r="DL115" t="s">
        <v>335</v>
      </c>
      <c r="DM115" t="s">
        <v>334</v>
      </c>
      <c r="DN115" t="s">
        <v>334</v>
      </c>
      <c r="DO115" t="s">
        <v>335</v>
      </c>
      <c r="DP115" t="s">
        <v>335</v>
      </c>
      <c r="DQ115" t="s">
        <v>334</v>
      </c>
      <c r="DR115" t="s">
        <v>334</v>
      </c>
      <c r="DS115" t="s">
        <v>335</v>
      </c>
      <c r="DT115" t="s">
        <v>334</v>
      </c>
      <c r="DU115" t="s">
        <v>335</v>
      </c>
      <c r="DV115" t="s">
        <v>334</v>
      </c>
      <c r="DW115" t="s">
        <v>335</v>
      </c>
      <c r="DX115" t="s">
        <v>334</v>
      </c>
      <c r="DY115" t="s">
        <v>335</v>
      </c>
      <c r="DZ115" t="s">
        <v>334</v>
      </c>
      <c r="EA115" t="s">
        <v>335</v>
      </c>
      <c r="EB115" t="s">
        <v>334</v>
      </c>
      <c r="EC115" t="s">
        <v>335</v>
      </c>
      <c r="ED115" t="s">
        <v>334</v>
      </c>
      <c r="EE115" t="s">
        <v>335</v>
      </c>
      <c r="EF115" t="s">
        <v>334</v>
      </c>
      <c r="EG115" t="s">
        <v>335</v>
      </c>
      <c r="EH115" t="s">
        <v>334</v>
      </c>
      <c r="EI115" t="s">
        <v>335</v>
      </c>
      <c r="EJ115" t="s">
        <v>334</v>
      </c>
      <c r="EK115" t="s">
        <v>335</v>
      </c>
      <c r="EL115" t="s">
        <v>334</v>
      </c>
      <c r="EM115" t="s">
        <v>335</v>
      </c>
      <c r="EN115" t="s">
        <v>334</v>
      </c>
      <c r="EO115" t="s">
        <v>335</v>
      </c>
      <c r="EP115" t="s">
        <v>334</v>
      </c>
      <c r="EQ115" t="s">
        <v>335</v>
      </c>
      <c r="ER115" t="s">
        <v>334</v>
      </c>
      <c r="ES115" t="s">
        <v>335</v>
      </c>
      <c r="ET115" t="s">
        <v>334</v>
      </c>
      <c r="EU115" t="s">
        <v>335</v>
      </c>
      <c r="EV115" t="s">
        <v>334</v>
      </c>
      <c r="EW115" t="s">
        <v>335</v>
      </c>
      <c r="EX115" t="s">
        <v>334</v>
      </c>
      <c r="EY115" t="s">
        <v>335</v>
      </c>
      <c r="EZ115" t="s">
        <v>334</v>
      </c>
      <c r="FA115" t="s">
        <v>335</v>
      </c>
      <c r="FB115" t="s">
        <v>341</v>
      </c>
      <c r="FC115">
        <v>100</v>
      </c>
      <c r="FD115">
        <v>15</v>
      </c>
      <c r="FE115" t="s">
        <v>336</v>
      </c>
      <c r="FF115" t="s">
        <v>336</v>
      </c>
      <c r="FG115" t="s">
        <v>342</v>
      </c>
      <c r="FH115" s="15">
        <v>45363</v>
      </c>
      <c r="FI115" t="s">
        <v>334</v>
      </c>
      <c r="FJ115" t="s">
        <v>335</v>
      </c>
      <c r="FK115" t="s">
        <v>335</v>
      </c>
      <c r="FL115" t="s">
        <v>343</v>
      </c>
      <c r="FM115" t="s">
        <v>344</v>
      </c>
      <c r="FN115">
        <v>100</v>
      </c>
      <c r="FO115">
        <v>100</v>
      </c>
      <c r="FP115">
        <v>70</v>
      </c>
      <c r="FQ115">
        <v>234</v>
      </c>
      <c r="FS115">
        <v>89</v>
      </c>
      <c r="FT115">
        <v>2.7469135802469132E+16</v>
      </c>
      <c r="FU115">
        <v>97</v>
      </c>
      <c r="FV115">
        <v>12</v>
      </c>
      <c r="FX115">
        <v>100</v>
      </c>
      <c r="FY115">
        <v>131</v>
      </c>
      <c r="FZ115">
        <v>43</v>
      </c>
      <c r="GA115">
        <v>78</v>
      </c>
      <c r="GB115">
        <v>76</v>
      </c>
      <c r="GC115">
        <v>5</v>
      </c>
      <c r="GD115">
        <v>85</v>
      </c>
      <c r="GE115">
        <v>72</v>
      </c>
      <c r="GF115">
        <v>259</v>
      </c>
      <c r="GG115">
        <v>26</v>
      </c>
      <c r="GJ115">
        <v>26</v>
      </c>
      <c r="GK115">
        <v>13</v>
      </c>
      <c r="GL115">
        <v>140</v>
      </c>
      <c r="GM115">
        <v>49</v>
      </c>
      <c r="GN115" t="s">
        <v>335</v>
      </c>
      <c r="GO115" t="s">
        <v>335</v>
      </c>
      <c r="GP115" t="s">
        <v>335</v>
      </c>
      <c r="GQ115" t="s">
        <v>335</v>
      </c>
      <c r="GR115" t="s">
        <v>335</v>
      </c>
      <c r="GS115" t="s">
        <v>335</v>
      </c>
      <c r="GT115" t="s">
        <v>335</v>
      </c>
      <c r="GU115" t="s">
        <v>335</v>
      </c>
      <c r="GV115" t="s">
        <v>335</v>
      </c>
      <c r="GW115" t="s">
        <v>335</v>
      </c>
      <c r="GX115" t="s">
        <v>335</v>
      </c>
      <c r="GY115" t="s">
        <v>335</v>
      </c>
      <c r="GZ115" t="s">
        <v>335</v>
      </c>
      <c r="HA115" t="s">
        <v>335</v>
      </c>
      <c r="HB115" t="s">
        <v>334</v>
      </c>
      <c r="HC115" t="s">
        <v>334</v>
      </c>
      <c r="HD115" t="s">
        <v>335</v>
      </c>
      <c r="HE115" t="s">
        <v>335</v>
      </c>
      <c r="HF115" t="s">
        <v>335</v>
      </c>
      <c r="HG115" t="s">
        <v>335</v>
      </c>
      <c r="HH115" t="s">
        <v>335</v>
      </c>
      <c r="HI115" t="s">
        <v>335</v>
      </c>
      <c r="HJ115" t="s">
        <v>335</v>
      </c>
      <c r="HK115" t="s">
        <v>336</v>
      </c>
      <c r="HL115" t="s">
        <v>334</v>
      </c>
      <c r="HM115" t="s">
        <v>335</v>
      </c>
      <c r="HN115" t="s">
        <v>335</v>
      </c>
      <c r="HO115" t="s">
        <v>335</v>
      </c>
      <c r="HP115" t="s">
        <v>335</v>
      </c>
      <c r="HQ115" t="s">
        <v>335</v>
      </c>
      <c r="HR115" t="s">
        <v>335</v>
      </c>
      <c r="HS115" t="s">
        <v>335</v>
      </c>
      <c r="HT115" t="s">
        <v>335</v>
      </c>
      <c r="HU115" t="s">
        <v>335</v>
      </c>
      <c r="HV115" t="s">
        <v>335</v>
      </c>
      <c r="HW115" t="s">
        <v>335</v>
      </c>
      <c r="HX115" t="s">
        <v>335</v>
      </c>
      <c r="HY115" t="s">
        <v>337</v>
      </c>
      <c r="HZ115" t="s">
        <v>337</v>
      </c>
      <c r="IA115">
        <v>27</v>
      </c>
      <c r="IB115">
        <v>90</v>
      </c>
      <c r="IC115">
        <v>8</v>
      </c>
      <c r="ID115" t="s">
        <v>359</v>
      </c>
      <c r="IE115">
        <v>22</v>
      </c>
      <c r="IF115" t="s">
        <v>346</v>
      </c>
      <c r="IQ115" t="s">
        <v>336</v>
      </c>
      <c r="IR115" t="s">
        <v>336</v>
      </c>
      <c r="IS115" t="s">
        <v>336</v>
      </c>
      <c r="IT115" t="s">
        <v>336</v>
      </c>
      <c r="IU115" t="s">
        <v>336</v>
      </c>
      <c r="IV115" t="s">
        <v>336</v>
      </c>
      <c r="IW115" t="s">
        <v>336</v>
      </c>
      <c r="IX115" t="s">
        <v>336</v>
      </c>
      <c r="IY115" t="s">
        <v>336</v>
      </c>
      <c r="JB115" t="s">
        <v>336</v>
      </c>
      <c r="JC115" t="s">
        <v>336</v>
      </c>
      <c r="JD115" t="s">
        <v>336</v>
      </c>
      <c r="JE115" t="s">
        <v>336</v>
      </c>
      <c r="JF115" t="s">
        <v>336</v>
      </c>
      <c r="JG115" t="s">
        <v>336</v>
      </c>
      <c r="JH115" t="s">
        <v>336</v>
      </c>
      <c r="JI115" t="s">
        <v>336</v>
      </c>
      <c r="JJ115" t="s">
        <v>336</v>
      </c>
      <c r="JK115" t="s">
        <v>336</v>
      </c>
      <c r="JL115" t="s">
        <v>336</v>
      </c>
      <c r="JM115" t="s">
        <v>336</v>
      </c>
      <c r="JO115">
        <v>465</v>
      </c>
      <c r="JP115">
        <v>66</v>
      </c>
      <c r="JQ115">
        <v>99</v>
      </c>
      <c r="JR115">
        <v>0</v>
      </c>
      <c r="JS115">
        <v>97</v>
      </c>
      <c r="JT115" t="s">
        <v>337</v>
      </c>
      <c r="JX115" t="s">
        <v>336</v>
      </c>
      <c r="JY115" t="s">
        <v>336</v>
      </c>
      <c r="JZ115" t="s">
        <v>336</v>
      </c>
      <c r="KA115" t="s">
        <v>336</v>
      </c>
      <c r="KB115" t="s">
        <v>336</v>
      </c>
      <c r="KC115" t="s">
        <v>336</v>
      </c>
      <c r="KD115" t="s">
        <v>336</v>
      </c>
      <c r="KE115" t="s">
        <v>336</v>
      </c>
      <c r="KF115" t="s">
        <v>336</v>
      </c>
      <c r="KG115" t="s">
        <v>336</v>
      </c>
      <c r="KH115" t="s">
        <v>336</v>
      </c>
      <c r="KI115" t="s">
        <v>336</v>
      </c>
      <c r="KJ115" t="s">
        <v>336</v>
      </c>
      <c r="KK115" t="s">
        <v>336</v>
      </c>
      <c r="KS115" t="s">
        <v>336</v>
      </c>
      <c r="KT115" t="s">
        <v>336</v>
      </c>
      <c r="KU115" t="s">
        <v>336</v>
      </c>
      <c r="KV115" t="s">
        <v>336</v>
      </c>
      <c r="KW115" t="s">
        <v>336</v>
      </c>
      <c r="KX115" t="s">
        <v>336</v>
      </c>
      <c r="KY115" t="s">
        <v>335</v>
      </c>
      <c r="KZ115" t="s">
        <v>334</v>
      </c>
      <c r="LA115" t="s">
        <v>334</v>
      </c>
      <c r="LB115" t="s">
        <v>335</v>
      </c>
      <c r="LC115" t="s">
        <v>334</v>
      </c>
      <c r="LD115" t="s">
        <v>335</v>
      </c>
      <c r="LE115" t="s">
        <v>334</v>
      </c>
      <c r="LF115" t="s">
        <v>335</v>
      </c>
      <c r="LG115" t="s">
        <v>335</v>
      </c>
      <c r="LH115" t="s">
        <v>334</v>
      </c>
      <c r="LI115" t="s">
        <v>334</v>
      </c>
      <c r="LJ115" t="s">
        <v>335</v>
      </c>
      <c r="LK115" t="s">
        <v>345</v>
      </c>
      <c r="LL115" t="s">
        <v>336</v>
      </c>
      <c r="LN115" t="s">
        <v>342</v>
      </c>
    </row>
    <row r="116" spans="1:326" x14ac:dyDescent="0.3">
      <c r="A116">
        <v>115</v>
      </c>
      <c r="B116" t="s">
        <v>326</v>
      </c>
      <c r="C116" t="s">
        <v>327</v>
      </c>
      <c r="D116" s="1">
        <v>15237</v>
      </c>
      <c r="E116" t="s">
        <v>328</v>
      </c>
      <c r="I116" s="1"/>
      <c r="J116" s="1"/>
      <c r="L116" t="s">
        <v>336</v>
      </c>
      <c r="M116" t="s">
        <v>336</v>
      </c>
      <c r="N116" t="s">
        <v>336</v>
      </c>
      <c r="O116" t="s">
        <v>336</v>
      </c>
      <c r="P116" t="s">
        <v>336</v>
      </c>
      <c r="Q116" t="s">
        <v>335</v>
      </c>
      <c r="R116" t="s">
        <v>335</v>
      </c>
      <c r="S116" t="s">
        <v>335</v>
      </c>
      <c r="T116" t="s">
        <v>335</v>
      </c>
      <c r="U116" t="s">
        <v>335</v>
      </c>
      <c r="V116" t="s">
        <v>335</v>
      </c>
      <c r="W116" t="s">
        <v>335</v>
      </c>
      <c r="X116" t="s">
        <v>335</v>
      </c>
      <c r="Y116" t="s">
        <v>335</v>
      </c>
      <c r="Z116" t="s">
        <v>335</v>
      </c>
      <c r="AA116" t="s">
        <v>335</v>
      </c>
      <c r="AB116" t="s">
        <v>335</v>
      </c>
      <c r="AC116" t="s">
        <v>335</v>
      </c>
      <c r="AD116" t="s">
        <v>335</v>
      </c>
      <c r="AE116" t="s">
        <v>335</v>
      </c>
      <c r="AF116" t="s">
        <v>335</v>
      </c>
      <c r="AG116" t="s">
        <v>335</v>
      </c>
      <c r="AH116" t="s">
        <v>336</v>
      </c>
      <c r="AI116" t="s">
        <v>335</v>
      </c>
      <c r="AJ116" t="s">
        <v>335</v>
      </c>
      <c r="AK116" t="s">
        <v>335</v>
      </c>
      <c r="AL116" t="s">
        <v>335</v>
      </c>
      <c r="AM116" t="s">
        <v>335</v>
      </c>
      <c r="AN116" t="s">
        <v>335</v>
      </c>
      <c r="AO116" t="s">
        <v>335</v>
      </c>
      <c r="AP116" t="s">
        <v>335</v>
      </c>
      <c r="AQ116" t="s">
        <v>335</v>
      </c>
      <c r="AR116" t="s">
        <v>335</v>
      </c>
      <c r="AS116" t="s">
        <v>335</v>
      </c>
      <c r="AT116" t="s">
        <v>335</v>
      </c>
      <c r="AU116" t="s">
        <v>335</v>
      </c>
      <c r="AV116" t="s">
        <v>335</v>
      </c>
      <c r="BC116" t="s">
        <v>335</v>
      </c>
      <c r="BD116" t="s">
        <v>335</v>
      </c>
      <c r="BE116" t="s">
        <v>335</v>
      </c>
      <c r="BF116" t="s">
        <v>335</v>
      </c>
      <c r="BG116" t="s">
        <v>335</v>
      </c>
      <c r="BH116" t="s">
        <v>335</v>
      </c>
      <c r="BI116" t="s">
        <v>335</v>
      </c>
      <c r="BJ116" t="s">
        <v>335</v>
      </c>
      <c r="BK116" t="s">
        <v>335</v>
      </c>
      <c r="BL116" t="s">
        <v>335</v>
      </c>
      <c r="BM116" t="s">
        <v>335</v>
      </c>
      <c r="BN116" t="s">
        <v>335</v>
      </c>
      <c r="BO116" t="s">
        <v>335</v>
      </c>
      <c r="BP116" t="s">
        <v>335</v>
      </c>
      <c r="BQ116" t="s">
        <v>335</v>
      </c>
      <c r="BR116" t="s">
        <v>335</v>
      </c>
      <c r="BS116" t="s">
        <v>335</v>
      </c>
      <c r="BT116" t="s">
        <v>335</v>
      </c>
      <c r="BU116" t="s">
        <v>335</v>
      </c>
      <c r="BV116" t="s">
        <v>335</v>
      </c>
      <c r="BW116" t="s">
        <v>335</v>
      </c>
      <c r="BX116" t="s">
        <v>335</v>
      </c>
      <c r="BY116" t="s">
        <v>335</v>
      </c>
      <c r="BZ116" t="s">
        <v>335</v>
      </c>
      <c r="CA116" t="s">
        <v>335</v>
      </c>
      <c r="CB116" t="s">
        <v>335</v>
      </c>
      <c r="CC116" t="s">
        <v>335</v>
      </c>
      <c r="CD116" t="s">
        <v>335</v>
      </c>
      <c r="CE116" t="s">
        <v>335</v>
      </c>
      <c r="CF116" t="s">
        <v>335</v>
      </c>
      <c r="CG116" t="s">
        <v>335</v>
      </c>
      <c r="CH116" t="s">
        <v>335</v>
      </c>
      <c r="CI116" t="s">
        <v>335</v>
      </c>
      <c r="CJ116" t="s">
        <v>335</v>
      </c>
      <c r="CK116" t="s">
        <v>335</v>
      </c>
      <c r="CL116" t="s">
        <v>335</v>
      </c>
      <c r="CM116" t="s">
        <v>335</v>
      </c>
      <c r="CN116" t="s">
        <v>335</v>
      </c>
      <c r="CO116" t="s">
        <v>335</v>
      </c>
      <c r="CP116" t="s">
        <v>335</v>
      </c>
      <c r="CQ116" t="s">
        <v>335</v>
      </c>
      <c r="CR116" t="s">
        <v>335</v>
      </c>
      <c r="CS116" t="s">
        <v>335</v>
      </c>
      <c r="CT116" t="s">
        <v>336</v>
      </c>
      <c r="CU116" t="s">
        <v>336</v>
      </c>
      <c r="CW116" t="s">
        <v>336</v>
      </c>
      <c r="CX116" t="s">
        <v>336</v>
      </c>
      <c r="CZ116" t="s">
        <v>336</v>
      </c>
      <c r="DA116" t="s">
        <v>336</v>
      </c>
      <c r="DC116" t="s">
        <v>336</v>
      </c>
      <c r="DD116" t="s">
        <v>336</v>
      </c>
      <c r="DF116" t="s">
        <v>336</v>
      </c>
      <c r="DG116" t="s">
        <v>336</v>
      </c>
      <c r="DI116" t="s">
        <v>336</v>
      </c>
      <c r="DJ116" t="s">
        <v>336</v>
      </c>
      <c r="DL116" t="s">
        <v>335</v>
      </c>
      <c r="DM116" t="s">
        <v>335</v>
      </c>
      <c r="DN116" t="s">
        <v>335</v>
      </c>
      <c r="DO116" t="s">
        <v>335</v>
      </c>
      <c r="DP116" t="s">
        <v>335</v>
      </c>
      <c r="DQ116" t="s">
        <v>335</v>
      </c>
      <c r="DR116" t="s">
        <v>335</v>
      </c>
      <c r="DS116" t="s">
        <v>335</v>
      </c>
      <c r="DT116" t="s">
        <v>335</v>
      </c>
      <c r="DU116" t="s">
        <v>335</v>
      </c>
      <c r="DV116" t="s">
        <v>335</v>
      </c>
      <c r="DW116" t="s">
        <v>335</v>
      </c>
      <c r="DX116" t="s">
        <v>335</v>
      </c>
      <c r="DY116" t="s">
        <v>335</v>
      </c>
      <c r="DZ116" t="s">
        <v>335</v>
      </c>
      <c r="EA116" t="s">
        <v>335</v>
      </c>
      <c r="EB116" t="s">
        <v>335</v>
      </c>
      <c r="EC116" t="s">
        <v>335</v>
      </c>
      <c r="ED116" t="s">
        <v>335</v>
      </c>
      <c r="EE116" t="s">
        <v>335</v>
      </c>
      <c r="EF116" t="s">
        <v>335</v>
      </c>
      <c r="EG116" t="s">
        <v>335</v>
      </c>
      <c r="EH116" t="s">
        <v>335</v>
      </c>
      <c r="EI116" t="s">
        <v>335</v>
      </c>
      <c r="EJ116" t="s">
        <v>335</v>
      </c>
      <c r="EK116" t="s">
        <v>335</v>
      </c>
      <c r="EL116" t="s">
        <v>335</v>
      </c>
      <c r="EM116" t="s">
        <v>335</v>
      </c>
      <c r="EN116" t="s">
        <v>335</v>
      </c>
      <c r="EO116" t="s">
        <v>335</v>
      </c>
      <c r="EP116" t="s">
        <v>335</v>
      </c>
      <c r="EQ116" t="s">
        <v>335</v>
      </c>
      <c r="ER116" t="s">
        <v>335</v>
      </c>
      <c r="ES116" t="s">
        <v>335</v>
      </c>
      <c r="ET116" t="s">
        <v>335</v>
      </c>
      <c r="EU116" t="s">
        <v>335</v>
      </c>
      <c r="EV116" t="s">
        <v>335</v>
      </c>
      <c r="EW116" t="s">
        <v>335</v>
      </c>
      <c r="EX116" t="s">
        <v>335</v>
      </c>
      <c r="EY116" t="s">
        <v>335</v>
      </c>
      <c r="EZ116" t="s">
        <v>335</v>
      </c>
      <c r="FA116" t="s">
        <v>335</v>
      </c>
      <c r="FB116" t="s">
        <v>336</v>
      </c>
      <c r="FE116" t="s">
        <v>336</v>
      </c>
      <c r="FF116" t="s">
        <v>336</v>
      </c>
      <c r="FG116" t="s">
        <v>364</v>
      </c>
      <c r="FH116" s="15"/>
      <c r="FI116" t="s">
        <v>335</v>
      </c>
      <c r="FJ116" t="s">
        <v>335</v>
      </c>
      <c r="FK116" t="s">
        <v>335</v>
      </c>
      <c r="FL116" t="s">
        <v>336</v>
      </c>
      <c r="FM116" t="s">
        <v>336</v>
      </c>
      <c r="GN116" t="s">
        <v>335</v>
      </c>
      <c r="GO116" t="s">
        <v>335</v>
      </c>
      <c r="GP116" t="s">
        <v>335</v>
      </c>
      <c r="GQ116" t="s">
        <v>335</v>
      </c>
      <c r="GR116" t="s">
        <v>335</v>
      </c>
      <c r="GS116" t="s">
        <v>335</v>
      </c>
      <c r="GT116" t="s">
        <v>335</v>
      </c>
      <c r="GU116" t="s">
        <v>335</v>
      </c>
      <c r="GV116" t="s">
        <v>335</v>
      </c>
      <c r="GW116" t="s">
        <v>335</v>
      </c>
      <c r="GX116" t="s">
        <v>335</v>
      </c>
      <c r="GY116" t="s">
        <v>335</v>
      </c>
      <c r="GZ116" t="s">
        <v>335</v>
      </c>
      <c r="HA116" t="s">
        <v>335</v>
      </c>
      <c r="HB116" t="s">
        <v>335</v>
      </c>
      <c r="HC116" t="s">
        <v>335</v>
      </c>
      <c r="HD116" t="s">
        <v>335</v>
      </c>
      <c r="HE116" t="s">
        <v>335</v>
      </c>
      <c r="HF116" t="s">
        <v>335</v>
      </c>
      <c r="HG116" t="s">
        <v>335</v>
      </c>
      <c r="HH116" t="s">
        <v>335</v>
      </c>
      <c r="HI116" t="s">
        <v>335</v>
      </c>
      <c r="HJ116" t="s">
        <v>335</v>
      </c>
      <c r="HK116" t="s">
        <v>336</v>
      </c>
      <c r="HL116" t="s">
        <v>335</v>
      </c>
      <c r="HM116" t="s">
        <v>335</v>
      </c>
      <c r="HN116" t="s">
        <v>335</v>
      </c>
      <c r="HO116" t="s">
        <v>335</v>
      </c>
      <c r="HP116" t="s">
        <v>335</v>
      </c>
      <c r="HQ116" t="s">
        <v>335</v>
      </c>
      <c r="HR116" t="s">
        <v>335</v>
      </c>
      <c r="HS116" t="s">
        <v>335</v>
      </c>
      <c r="HT116" t="s">
        <v>335</v>
      </c>
      <c r="HU116" t="s">
        <v>335</v>
      </c>
      <c r="HV116" t="s">
        <v>335</v>
      </c>
      <c r="HW116" t="s">
        <v>335</v>
      </c>
      <c r="HX116" t="s">
        <v>335</v>
      </c>
      <c r="HY116" t="s">
        <v>336</v>
      </c>
      <c r="HZ116" t="s">
        <v>336</v>
      </c>
      <c r="ID116" t="s">
        <v>336</v>
      </c>
      <c r="IF116" t="s">
        <v>336</v>
      </c>
      <c r="IQ116" t="s">
        <v>336</v>
      </c>
      <c r="IR116" t="s">
        <v>336</v>
      </c>
      <c r="IS116" t="s">
        <v>336</v>
      </c>
      <c r="IT116" t="s">
        <v>336</v>
      </c>
      <c r="IU116" t="s">
        <v>336</v>
      </c>
      <c r="IV116" t="s">
        <v>336</v>
      </c>
      <c r="IW116" t="s">
        <v>336</v>
      </c>
      <c r="IX116" t="s">
        <v>336</v>
      </c>
      <c r="IY116" t="s">
        <v>336</v>
      </c>
      <c r="JB116" t="s">
        <v>336</v>
      </c>
      <c r="JC116" t="s">
        <v>336</v>
      </c>
      <c r="JD116" t="s">
        <v>336</v>
      </c>
      <c r="JE116" t="s">
        <v>336</v>
      </c>
      <c r="JF116" t="s">
        <v>336</v>
      </c>
      <c r="JG116" t="s">
        <v>336</v>
      </c>
      <c r="JH116" t="s">
        <v>336</v>
      </c>
      <c r="JI116" t="s">
        <v>336</v>
      </c>
      <c r="JJ116" t="s">
        <v>336</v>
      </c>
      <c r="JK116" t="s">
        <v>336</v>
      </c>
      <c r="JL116" t="s">
        <v>336</v>
      </c>
      <c r="JM116" t="s">
        <v>336</v>
      </c>
      <c r="JT116" t="s">
        <v>336</v>
      </c>
      <c r="JX116" t="s">
        <v>336</v>
      </c>
      <c r="JY116" t="s">
        <v>336</v>
      </c>
      <c r="JZ116" t="s">
        <v>336</v>
      </c>
      <c r="KA116" t="s">
        <v>336</v>
      </c>
      <c r="KB116" t="s">
        <v>336</v>
      </c>
      <c r="KC116" t="s">
        <v>336</v>
      </c>
      <c r="KD116" t="s">
        <v>336</v>
      </c>
      <c r="KE116" t="s">
        <v>336</v>
      </c>
      <c r="KF116" t="s">
        <v>336</v>
      </c>
      <c r="KG116" t="s">
        <v>336</v>
      </c>
      <c r="KH116" t="s">
        <v>336</v>
      </c>
      <c r="KI116" t="s">
        <v>336</v>
      </c>
      <c r="KJ116" t="s">
        <v>336</v>
      </c>
      <c r="KK116" t="s">
        <v>336</v>
      </c>
      <c r="KS116" t="s">
        <v>336</v>
      </c>
      <c r="KT116" t="s">
        <v>336</v>
      </c>
      <c r="KU116" t="s">
        <v>336</v>
      </c>
      <c r="KV116" t="s">
        <v>336</v>
      </c>
      <c r="KW116" t="s">
        <v>336</v>
      </c>
      <c r="KX116" t="s">
        <v>336</v>
      </c>
      <c r="KY116" t="s">
        <v>335</v>
      </c>
      <c r="KZ116" t="s">
        <v>335</v>
      </c>
      <c r="LA116" t="s">
        <v>335</v>
      </c>
      <c r="LB116" t="s">
        <v>335</v>
      </c>
      <c r="LC116" t="s">
        <v>335</v>
      </c>
      <c r="LD116" t="s">
        <v>335</v>
      </c>
      <c r="LE116" t="s">
        <v>335</v>
      </c>
      <c r="LF116" t="s">
        <v>335</v>
      </c>
      <c r="LG116" t="s">
        <v>335</v>
      </c>
      <c r="LH116" t="s">
        <v>335</v>
      </c>
      <c r="LI116" t="s">
        <v>335</v>
      </c>
      <c r="LJ116" t="s">
        <v>335</v>
      </c>
      <c r="LK116" t="s">
        <v>336</v>
      </c>
      <c r="LL116" t="s">
        <v>336</v>
      </c>
      <c r="LN116" t="s">
        <v>364</v>
      </c>
    </row>
    <row r="117" spans="1:326" x14ac:dyDescent="0.3">
      <c r="A117">
        <v>116</v>
      </c>
      <c r="B117" t="s">
        <v>326</v>
      </c>
      <c r="C117" t="s">
        <v>327</v>
      </c>
      <c r="D117" s="1">
        <v>25249</v>
      </c>
      <c r="E117" t="s">
        <v>328</v>
      </c>
      <c r="I117" s="1"/>
      <c r="J117" s="1"/>
      <c r="L117" t="s">
        <v>336</v>
      </c>
      <c r="M117" t="s">
        <v>336</v>
      </c>
      <c r="N117" t="s">
        <v>336</v>
      </c>
      <c r="O117" t="s">
        <v>336</v>
      </c>
      <c r="P117" t="s">
        <v>336</v>
      </c>
      <c r="Q117" t="s">
        <v>335</v>
      </c>
      <c r="R117" t="s">
        <v>335</v>
      </c>
      <c r="S117" t="s">
        <v>335</v>
      </c>
      <c r="T117" t="s">
        <v>335</v>
      </c>
      <c r="U117" t="s">
        <v>335</v>
      </c>
      <c r="V117" t="s">
        <v>335</v>
      </c>
      <c r="W117" t="s">
        <v>335</v>
      </c>
      <c r="X117" t="s">
        <v>335</v>
      </c>
      <c r="Y117" t="s">
        <v>335</v>
      </c>
      <c r="Z117" t="s">
        <v>335</v>
      </c>
      <c r="AA117" t="s">
        <v>335</v>
      </c>
      <c r="AB117" t="s">
        <v>335</v>
      </c>
      <c r="AC117" t="s">
        <v>335</v>
      </c>
      <c r="AD117" t="s">
        <v>335</v>
      </c>
      <c r="AE117" t="s">
        <v>335</v>
      </c>
      <c r="AF117" t="s">
        <v>335</v>
      </c>
      <c r="AG117" t="s">
        <v>335</v>
      </c>
      <c r="AH117" t="s">
        <v>336</v>
      </c>
      <c r="AI117" t="s">
        <v>335</v>
      </c>
      <c r="AJ117" t="s">
        <v>335</v>
      </c>
      <c r="AK117" t="s">
        <v>335</v>
      </c>
      <c r="AL117" t="s">
        <v>335</v>
      </c>
      <c r="AM117" t="s">
        <v>335</v>
      </c>
      <c r="AN117" t="s">
        <v>335</v>
      </c>
      <c r="AO117" t="s">
        <v>335</v>
      </c>
      <c r="AP117" t="s">
        <v>335</v>
      </c>
      <c r="AQ117" t="s">
        <v>335</v>
      </c>
      <c r="AR117" t="s">
        <v>335</v>
      </c>
      <c r="AS117" t="s">
        <v>335</v>
      </c>
      <c r="AT117" t="s">
        <v>335</v>
      </c>
      <c r="AU117" t="s">
        <v>335</v>
      </c>
      <c r="AV117" t="s">
        <v>335</v>
      </c>
      <c r="BC117" t="s">
        <v>335</v>
      </c>
      <c r="BD117" t="s">
        <v>335</v>
      </c>
      <c r="BE117" t="s">
        <v>335</v>
      </c>
      <c r="BF117" t="s">
        <v>335</v>
      </c>
      <c r="BG117" t="s">
        <v>335</v>
      </c>
      <c r="BH117" t="s">
        <v>335</v>
      </c>
      <c r="BI117" t="s">
        <v>335</v>
      </c>
      <c r="BJ117" t="s">
        <v>335</v>
      </c>
      <c r="BK117" t="s">
        <v>335</v>
      </c>
      <c r="BL117" t="s">
        <v>335</v>
      </c>
      <c r="BM117" t="s">
        <v>335</v>
      </c>
      <c r="BN117" t="s">
        <v>335</v>
      </c>
      <c r="BO117" t="s">
        <v>335</v>
      </c>
      <c r="BP117" t="s">
        <v>335</v>
      </c>
      <c r="BQ117" t="s">
        <v>335</v>
      </c>
      <c r="BR117" t="s">
        <v>335</v>
      </c>
      <c r="BS117" t="s">
        <v>335</v>
      </c>
      <c r="BT117" t="s">
        <v>335</v>
      </c>
      <c r="BU117" t="s">
        <v>335</v>
      </c>
      <c r="BV117" t="s">
        <v>335</v>
      </c>
      <c r="BW117" t="s">
        <v>335</v>
      </c>
      <c r="BX117" t="s">
        <v>335</v>
      </c>
      <c r="BY117" t="s">
        <v>335</v>
      </c>
      <c r="BZ117" t="s">
        <v>335</v>
      </c>
      <c r="CA117" t="s">
        <v>335</v>
      </c>
      <c r="CB117" t="s">
        <v>335</v>
      </c>
      <c r="CC117" t="s">
        <v>335</v>
      </c>
      <c r="CD117" t="s">
        <v>335</v>
      </c>
      <c r="CE117" t="s">
        <v>335</v>
      </c>
      <c r="CF117" t="s">
        <v>335</v>
      </c>
      <c r="CG117" t="s">
        <v>335</v>
      </c>
      <c r="CH117" t="s">
        <v>335</v>
      </c>
      <c r="CI117" t="s">
        <v>335</v>
      </c>
      <c r="CJ117" t="s">
        <v>335</v>
      </c>
      <c r="CK117" t="s">
        <v>335</v>
      </c>
      <c r="CL117" t="s">
        <v>335</v>
      </c>
      <c r="CM117" t="s">
        <v>335</v>
      </c>
      <c r="CN117" t="s">
        <v>335</v>
      </c>
      <c r="CO117" t="s">
        <v>335</v>
      </c>
      <c r="CP117" t="s">
        <v>335</v>
      </c>
      <c r="CQ117" t="s">
        <v>335</v>
      </c>
      <c r="CR117" t="s">
        <v>335</v>
      </c>
      <c r="CS117" t="s">
        <v>335</v>
      </c>
      <c r="CT117" t="s">
        <v>336</v>
      </c>
      <c r="CU117" t="s">
        <v>336</v>
      </c>
      <c r="CW117" t="s">
        <v>336</v>
      </c>
      <c r="CX117" t="s">
        <v>336</v>
      </c>
      <c r="CZ117" t="s">
        <v>336</v>
      </c>
      <c r="DA117" t="s">
        <v>336</v>
      </c>
      <c r="DC117" t="s">
        <v>336</v>
      </c>
      <c r="DD117" t="s">
        <v>336</v>
      </c>
      <c r="DF117" t="s">
        <v>336</v>
      </c>
      <c r="DG117" t="s">
        <v>336</v>
      </c>
      <c r="DI117" t="s">
        <v>336</v>
      </c>
      <c r="DJ117" t="s">
        <v>336</v>
      </c>
      <c r="DL117" t="s">
        <v>335</v>
      </c>
      <c r="DM117" t="s">
        <v>335</v>
      </c>
      <c r="DN117" t="s">
        <v>335</v>
      </c>
      <c r="DO117" t="s">
        <v>335</v>
      </c>
      <c r="DP117" t="s">
        <v>335</v>
      </c>
      <c r="DQ117" t="s">
        <v>335</v>
      </c>
      <c r="DR117" t="s">
        <v>335</v>
      </c>
      <c r="DS117" t="s">
        <v>335</v>
      </c>
      <c r="DT117" t="s">
        <v>335</v>
      </c>
      <c r="DU117" t="s">
        <v>335</v>
      </c>
      <c r="DV117" t="s">
        <v>335</v>
      </c>
      <c r="DW117" t="s">
        <v>335</v>
      </c>
      <c r="DX117" t="s">
        <v>335</v>
      </c>
      <c r="DY117" t="s">
        <v>335</v>
      </c>
      <c r="DZ117" t="s">
        <v>335</v>
      </c>
      <c r="EA117" t="s">
        <v>335</v>
      </c>
      <c r="EB117" t="s">
        <v>335</v>
      </c>
      <c r="EC117" t="s">
        <v>335</v>
      </c>
      <c r="ED117" t="s">
        <v>335</v>
      </c>
      <c r="EE117" t="s">
        <v>335</v>
      </c>
      <c r="EF117" t="s">
        <v>335</v>
      </c>
      <c r="EG117" t="s">
        <v>335</v>
      </c>
      <c r="EH117" t="s">
        <v>335</v>
      </c>
      <c r="EI117" t="s">
        <v>335</v>
      </c>
      <c r="EJ117" t="s">
        <v>335</v>
      </c>
      <c r="EK117" t="s">
        <v>335</v>
      </c>
      <c r="EL117" t="s">
        <v>335</v>
      </c>
      <c r="EM117" t="s">
        <v>335</v>
      </c>
      <c r="EN117" t="s">
        <v>335</v>
      </c>
      <c r="EO117" t="s">
        <v>335</v>
      </c>
      <c r="EP117" t="s">
        <v>335</v>
      </c>
      <c r="EQ117" t="s">
        <v>335</v>
      </c>
      <c r="ER117" t="s">
        <v>335</v>
      </c>
      <c r="ES117" t="s">
        <v>335</v>
      </c>
      <c r="ET117" t="s">
        <v>335</v>
      </c>
      <c r="EU117" t="s">
        <v>335</v>
      </c>
      <c r="EV117" t="s">
        <v>335</v>
      </c>
      <c r="EW117" t="s">
        <v>335</v>
      </c>
      <c r="EX117" t="s">
        <v>335</v>
      </c>
      <c r="EY117" t="s">
        <v>335</v>
      </c>
      <c r="EZ117" t="s">
        <v>335</v>
      </c>
      <c r="FA117" t="s">
        <v>335</v>
      </c>
      <c r="FB117" t="s">
        <v>336</v>
      </c>
      <c r="FE117" t="s">
        <v>336</v>
      </c>
      <c r="FF117" t="s">
        <v>336</v>
      </c>
      <c r="FG117" t="s">
        <v>364</v>
      </c>
      <c r="FH117" s="15"/>
      <c r="FI117" t="s">
        <v>335</v>
      </c>
      <c r="FJ117" t="s">
        <v>335</v>
      </c>
      <c r="FK117" t="s">
        <v>335</v>
      </c>
      <c r="FL117" t="s">
        <v>336</v>
      </c>
      <c r="FM117" t="s">
        <v>336</v>
      </c>
      <c r="GN117" t="s">
        <v>335</v>
      </c>
      <c r="GO117" t="s">
        <v>335</v>
      </c>
      <c r="GP117" t="s">
        <v>335</v>
      </c>
      <c r="GQ117" t="s">
        <v>335</v>
      </c>
      <c r="GR117" t="s">
        <v>335</v>
      </c>
      <c r="GS117" t="s">
        <v>335</v>
      </c>
      <c r="GT117" t="s">
        <v>335</v>
      </c>
      <c r="GU117" t="s">
        <v>335</v>
      </c>
      <c r="GV117" t="s">
        <v>335</v>
      </c>
      <c r="GW117" t="s">
        <v>335</v>
      </c>
      <c r="GX117" t="s">
        <v>335</v>
      </c>
      <c r="GY117" t="s">
        <v>335</v>
      </c>
      <c r="GZ117" t="s">
        <v>335</v>
      </c>
      <c r="HA117" t="s">
        <v>335</v>
      </c>
      <c r="HB117" t="s">
        <v>335</v>
      </c>
      <c r="HC117" t="s">
        <v>335</v>
      </c>
      <c r="HD117" t="s">
        <v>335</v>
      </c>
      <c r="HE117" t="s">
        <v>335</v>
      </c>
      <c r="HF117" t="s">
        <v>335</v>
      </c>
      <c r="HG117" t="s">
        <v>335</v>
      </c>
      <c r="HH117" t="s">
        <v>335</v>
      </c>
      <c r="HI117" t="s">
        <v>335</v>
      </c>
      <c r="HJ117" t="s">
        <v>335</v>
      </c>
      <c r="HK117" t="s">
        <v>336</v>
      </c>
      <c r="HL117" t="s">
        <v>335</v>
      </c>
      <c r="HM117" t="s">
        <v>335</v>
      </c>
      <c r="HN117" t="s">
        <v>335</v>
      </c>
      <c r="HO117" t="s">
        <v>335</v>
      </c>
      <c r="HP117" t="s">
        <v>335</v>
      </c>
      <c r="HQ117" t="s">
        <v>335</v>
      </c>
      <c r="HR117" t="s">
        <v>335</v>
      </c>
      <c r="HS117" t="s">
        <v>335</v>
      </c>
      <c r="HT117" t="s">
        <v>335</v>
      </c>
      <c r="HU117" t="s">
        <v>335</v>
      </c>
      <c r="HV117" t="s">
        <v>335</v>
      </c>
      <c r="HW117" t="s">
        <v>335</v>
      </c>
      <c r="HX117" t="s">
        <v>335</v>
      </c>
      <c r="HY117" t="s">
        <v>336</v>
      </c>
      <c r="HZ117" t="s">
        <v>336</v>
      </c>
      <c r="ID117" t="s">
        <v>336</v>
      </c>
      <c r="IF117" t="s">
        <v>336</v>
      </c>
      <c r="IG117">
        <v>1594</v>
      </c>
      <c r="IH117">
        <v>676</v>
      </c>
      <c r="II117">
        <v>126</v>
      </c>
      <c r="IJ117">
        <v>996</v>
      </c>
      <c r="IK117">
        <v>1503</v>
      </c>
      <c r="IL117">
        <v>129</v>
      </c>
      <c r="IM117">
        <v>150</v>
      </c>
      <c r="IN117">
        <v>368</v>
      </c>
      <c r="IO117">
        <v>441</v>
      </c>
      <c r="IP117">
        <v>852</v>
      </c>
      <c r="IQ117" t="s">
        <v>337</v>
      </c>
      <c r="IR117" t="s">
        <v>330</v>
      </c>
      <c r="IS117" t="s">
        <v>337</v>
      </c>
      <c r="IT117" t="s">
        <v>330</v>
      </c>
      <c r="IU117" t="s">
        <v>330</v>
      </c>
      <c r="IV117" t="s">
        <v>337</v>
      </c>
      <c r="IW117" t="s">
        <v>337</v>
      </c>
      <c r="IX117" t="s">
        <v>337</v>
      </c>
      <c r="IY117" t="s">
        <v>337</v>
      </c>
      <c r="JB117" t="s">
        <v>336</v>
      </c>
      <c r="JC117" t="s">
        <v>336</v>
      </c>
      <c r="JD117" t="s">
        <v>336</v>
      </c>
      <c r="JE117" t="s">
        <v>336</v>
      </c>
      <c r="JF117" t="s">
        <v>336</v>
      </c>
      <c r="JG117" t="s">
        <v>336</v>
      </c>
      <c r="JH117" t="s">
        <v>336</v>
      </c>
      <c r="JI117" t="s">
        <v>336</v>
      </c>
      <c r="JJ117" t="s">
        <v>336</v>
      </c>
      <c r="JK117" t="s">
        <v>336</v>
      </c>
      <c r="JL117" t="s">
        <v>336</v>
      </c>
      <c r="JM117" t="s">
        <v>336</v>
      </c>
      <c r="JT117" t="s">
        <v>336</v>
      </c>
      <c r="JX117" t="s">
        <v>336</v>
      </c>
      <c r="JY117" t="s">
        <v>336</v>
      </c>
      <c r="JZ117" t="s">
        <v>336</v>
      </c>
      <c r="KA117" t="s">
        <v>336</v>
      </c>
      <c r="KB117" t="s">
        <v>336</v>
      </c>
      <c r="KC117" t="s">
        <v>336</v>
      </c>
      <c r="KD117" t="s">
        <v>336</v>
      </c>
      <c r="KE117" t="s">
        <v>336</v>
      </c>
      <c r="KF117" t="s">
        <v>336</v>
      </c>
      <c r="KG117" t="s">
        <v>336</v>
      </c>
      <c r="KH117" t="s">
        <v>336</v>
      </c>
      <c r="KI117" t="s">
        <v>336</v>
      </c>
      <c r="KJ117" t="s">
        <v>336</v>
      </c>
      <c r="KK117" t="s">
        <v>336</v>
      </c>
      <c r="KS117" t="s">
        <v>336</v>
      </c>
      <c r="KT117" t="s">
        <v>336</v>
      </c>
      <c r="KU117" t="s">
        <v>336</v>
      </c>
      <c r="KV117" t="s">
        <v>336</v>
      </c>
      <c r="KW117" t="s">
        <v>336</v>
      </c>
      <c r="KX117" t="s">
        <v>336</v>
      </c>
      <c r="KY117" t="s">
        <v>335</v>
      </c>
      <c r="KZ117" t="s">
        <v>335</v>
      </c>
      <c r="LA117" t="s">
        <v>335</v>
      </c>
      <c r="LB117" t="s">
        <v>335</v>
      </c>
      <c r="LC117" t="s">
        <v>335</v>
      </c>
      <c r="LD117" t="s">
        <v>335</v>
      </c>
      <c r="LE117" t="s">
        <v>335</v>
      </c>
      <c r="LF117" t="s">
        <v>335</v>
      </c>
      <c r="LG117" t="s">
        <v>335</v>
      </c>
      <c r="LH117" t="s">
        <v>335</v>
      </c>
      <c r="LI117" t="s">
        <v>335</v>
      </c>
      <c r="LJ117" t="s">
        <v>335</v>
      </c>
      <c r="LK117" t="s">
        <v>336</v>
      </c>
      <c r="LL117" t="s">
        <v>336</v>
      </c>
      <c r="LN117" t="s">
        <v>364</v>
      </c>
    </row>
    <row r="118" spans="1:326" x14ac:dyDescent="0.3">
      <c r="A118">
        <v>117</v>
      </c>
      <c r="B118" t="s">
        <v>326</v>
      </c>
      <c r="C118" t="s">
        <v>327</v>
      </c>
      <c r="D118" s="1">
        <v>21291</v>
      </c>
      <c r="E118" t="s">
        <v>328</v>
      </c>
      <c r="F118">
        <v>170</v>
      </c>
      <c r="I118" s="1"/>
      <c r="J118" s="1"/>
      <c r="L118" t="s">
        <v>336</v>
      </c>
      <c r="M118" t="s">
        <v>336</v>
      </c>
      <c r="N118" t="s">
        <v>336</v>
      </c>
      <c r="O118" t="s">
        <v>336</v>
      </c>
      <c r="P118" t="s">
        <v>336</v>
      </c>
      <c r="Q118" t="s">
        <v>335</v>
      </c>
      <c r="R118" t="s">
        <v>335</v>
      </c>
      <c r="S118" t="s">
        <v>335</v>
      </c>
      <c r="T118" t="s">
        <v>335</v>
      </c>
      <c r="U118" t="s">
        <v>335</v>
      </c>
      <c r="V118" t="s">
        <v>335</v>
      </c>
      <c r="W118" t="s">
        <v>335</v>
      </c>
      <c r="X118" t="s">
        <v>335</v>
      </c>
      <c r="Y118" t="s">
        <v>335</v>
      </c>
      <c r="Z118" t="s">
        <v>335</v>
      </c>
      <c r="AA118" t="s">
        <v>335</v>
      </c>
      <c r="AB118" t="s">
        <v>335</v>
      </c>
      <c r="AC118" t="s">
        <v>335</v>
      </c>
      <c r="AD118" t="s">
        <v>335</v>
      </c>
      <c r="AE118" t="s">
        <v>335</v>
      </c>
      <c r="AF118" t="s">
        <v>335</v>
      </c>
      <c r="AG118" t="s">
        <v>335</v>
      </c>
      <c r="AH118" t="s">
        <v>336</v>
      </c>
      <c r="AI118" t="s">
        <v>335</v>
      </c>
      <c r="AJ118" t="s">
        <v>335</v>
      </c>
      <c r="AK118" t="s">
        <v>335</v>
      </c>
      <c r="AL118" t="s">
        <v>335</v>
      </c>
      <c r="AM118" t="s">
        <v>335</v>
      </c>
      <c r="AN118" t="s">
        <v>335</v>
      </c>
      <c r="AO118" t="s">
        <v>335</v>
      </c>
      <c r="AP118" t="s">
        <v>335</v>
      </c>
      <c r="AQ118" t="s">
        <v>335</v>
      </c>
      <c r="AR118" t="s">
        <v>335</v>
      </c>
      <c r="AS118" t="s">
        <v>335</v>
      </c>
      <c r="AT118" t="s">
        <v>335</v>
      </c>
      <c r="AU118" t="s">
        <v>335</v>
      </c>
      <c r="AV118" t="s">
        <v>335</v>
      </c>
      <c r="BC118" t="s">
        <v>335</v>
      </c>
      <c r="BD118" t="s">
        <v>335</v>
      </c>
      <c r="BE118" t="s">
        <v>335</v>
      </c>
      <c r="BF118" t="s">
        <v>335</v>
      </c>
      <c r="BG118" t="s">
        <v>335</v>
      </c>
      <c r="BH118" t="s">
        <v>335</v>
      </c>
      <c r="BI118" t="s">
        <v>335</v>
      </c>
      <c r="BJ118" t="s">
        <v>335</v>
      </c>
      <c r="BK118" t="s">
        <v>335</v>
      </c>
      <c r="BL118" t="s">
        <v>335</v>
      </c>
      <c r="BM118" t="s">
        <v>335</v>
      </c>
      <c r="BN118" t="s">
        <v>335</v>
      </c>
      <c r="BO118" t="s">
        <v>335</v>
      </c>
      <c r="BP118" t="s">
        <v>335</v>
      </c>
      <c r="BQ118" t="s">
        <v>335</v>
      </c>
      <c r="BR118" t="s">
        <v>335</v>
      </c>
      <c r="BS118" t="s">
        <v>335</v>
      </c>
      <c r="BT118" t="s">
        <v>335</v>
      </c>
      <c r="BU118" t="s">
        <v>335</v>
      </c>
      <c r="BV118" t="s">
        <v>335</v>
      </c>
      <c r="BW118" t="s">
        <v>335</v>
      </c>
      <c r="BX118" t="s">
        <v>335</v>
      </c>
      <c r="BY118" t="s">
        <v>335</v>
      </c>
      <c r="BZ118" t="s">
        <v>335</v>
      </c>
      <c r="CA118" t="s">
        <v>335</v>
      </c>
      <c r="CB118" t="s">
        <v>335</v>
      </c>
      <c r="CC118" t="s">
        <v>335</v>
      </c>
      <c r="CD118" t="s">
        <v>335</v>
      </c>
      <c r="CE118" t="s">
        <v>335</v>
      </c>
      <c r="CF118" t="s">
        <v>335</v>
      </c>
      <c r="CG118" t="s">
        <v>335</v>
      </c>
      <c r="CH118" t="s">
        <v>335</v>
      </c>
      <c r="CI118" t="s">
        <v>335</v>
      </c>
      <c r="CJ118" t="s">
        <v>335</v>
      </c>
      <c r="CK118" t="s">
        <v>335</v>
      </c>
      <c r="CL118" t="s">
        <v>335</v>
      </c>
      <c r="CM118" t="s">
        <v>335</v>
      </c>
      <c r="CN118" t="s">
        <v>335</v>
      </c>
      <c r="CO118" t="s">
        <v>335</v>
      </c>
      <c r="CP118" t="s">
        <v>335</v>
      </c>
      <c r="CQ118" t="s">
        <v>335</v>
      </c>
      <c r="CR118" t="s">
        <v>335</v>
      </c>
      <c r="CS118" t="s">
        <v>335</v>
      </c>
      <c r="CT118" t="s">
        <v>336</v>
      </c>
      <c r="CU118" t="s">
        <v>336</v>
      </c>
      <c r="CW118" t="s">
        <v>336</v>
      </c>
      <c r="CX118" t="s">
        <v>336</v>
      </c>
      <c r="CZ118" t="s">
        <v>336</v>
      </c>
      <c r="DA118" t="s">
        <v>336</v>
      </c>
      <c r="DC118" t="s">
        <v>336</v>
      </c>
      <c r="DD118" t="s">
        <v>336</v>
      </c>
      <c r="DF118" t="s">
        <v>336</v>
      </c>
      <c r="DG118" t="s">
        <v>336</v>
      </c>
      <c r="DI118" t="s">
        <v>336</v>
      </c>
      <c r="DJ118" t="s">
        <v>336</v>
      </c>
      <c r="DL118" t="s">
        <v>335</v>
      </c>
      <c r="DM118" t="s">
        <v>335</v>
      </c>
      <c r="DN118" t="s">
        <v>335</v>
      </c>
      <c r="DO118" t="s">
        <v>335</v>
      </c>
      <c r="DP118" t="s">
        <v>335</v>
      </c>
      <c r="DQ118" t="s">
        <v>335</v>
      </c>
      <c r="DR118" t="s">
        <v>335</v>
      </c>
      <c r="DS118" t="s">
        <v>335</v>
      </c>
      <c r="DT118" t="s">
        <v>335</v>
      </c>
      <c r="DU118" t="s">
        <v>335</v>
      </c>
      <c r="DV118" t="s">
        <v>335</v>
      </c>
      <c r="DW118" t="s">
        <v>335</v>
      </c>
      <c r="DX118" t="s">
        <v>335</v>
      </c>
      <c r="DY118" t="s">
        <v>335</v>
      </c>
      <c r="DZ118" t="s">
        <v>335</v>
      </c>
      <c r="EA118" t="s">
        <v>335</v>
      </c>
      <c r="EB118" t="s">
        <v>335</v>
      </c>
      <c r="EC118" t="s">
        <v>335</v>
      </c>
      <c r="ED118" t="s">
        <v>335</v>
      </c>
      <c r="EE118" t="s">
        <v>335</v>
      </c>
      <c r="EF118" t="s">
        <v>335</v>
      </c>
      <c r="EG118" t="s">
        <v>335</v>
      </c>
      <c r="EH118" t="s">
        <v>335</v>
      </c>
      <c r="EI118" t="s">
        <v>335</v>
      </c>
      <c r="EJ118" t="s">
        <v>335</v>
      </c>
      <c r="EK118" t="s">
        <v>335</v>
      </c>
      <c r="EL118" t="s">
        <v>335</v>
      </c>
      <c r="EM118" t="s">
        <v>335</v>
      </c>
      <c r="EN118" t="s">
        <v>335</v>
      </c>
      <c r="EO118" t="s">
        <v>335</v>
      </c>
      <c r="EP118" t="s">
        <v>335</v>
      </c>
      <c r="EQ118" t="s">
        <v>335</v>
      </c>
      <c r="ER118" t="s">
        <v>335</v>
      </c>
      <c r="ES118" t="s">
        <v>335</v>
      </c>
      <c r="ET118" t="s">
        <v>335</v>
      </c>
      <c r="EU118" t="s">
        <v>335</v>
      </c>
      <c r="EV118" t="s">
        <v>335</v>
      </c>
      <c r="EW118" t="s">
        <v>335</v>
      </c>
      <c r="EX118" t="s">
        <v>335</v>
      </c>
      <c r="EY118" t="s">
        <v>335</v>
      </c>
      <c r="EZ118" t="s">
        <v>335</v>
      </c>
      <c r="FA118" t="s">
        <v>335</v>
      </c>
      <c r="FB118" t="s">
        <v>336</v>
      </c>
      <c r="FE118" t="s">
        <v>336</v>
      </c>
      <c r="FF118" t="s">
        <v>336</v>
      </c>
      <c r="FG118" t="s">
        <v>364</v>
      </c>
      <c r="FH118" s="15"/>
      <c r="FI118" t="s">
        <v>335</v>
      </c>
      <c r="FJ118" t="s">
        <v>335</v>
      </c>
      <c r="FK118" t="s">
        <v>335</v>
      </c>
      <c r="FL118" t="s">
        <v>336</v>
      </c>
      <c r="FM118" t="s">
        <v>336</v>
      </c>
      <c r="GN118" t="s">
        <v>335</v>
      </c>
      <c r="GO118" t="s">
        <v>335</v>
      </c>
      <c r="GP118" t="s">
        <v>335</v>
      </c>
      <c r="GQ118" t="s">
        <v>335</v>
      </c>
      <c r="GR118" t="s">
        <v>335</v>
      </c>
      <c r="GS118" t="s">
        <v>335</v>
      </c>
      <c r="GT118" t="s">
        <v>335</v>
      </c>
      <c r="GU118" t="s">
        <v>335</v>
      </c>
      <c r="GV118" t="s">
        <v>335</v>
      </c>
      <c r="GW118" t="s">
        <v>335</v>
      </c>
      <c r="GX118" t="s">
        <v>335</v>
      </c>
      <c r="GY118" t="s">
        <v>335</v>
      </c>
      <c r="GZ118" t="s">
        <v>335</v>
      </c>
      <c r="HA118" t="s">
        <v>335</v>
      </c>
      <c r="HB118" t="s">
        <v>335</v>
      </c>
      <c r="HC118" t="s">
        <v>335</v>
      </c>
      <c r="HD118" t="s">
        <v>335</v>
      </c>
      <c r="HE118" t="s">
        <v>335</v>
      </c>
      <c r="HF118" t="s">
        <v>335</v>
      </c>
      <c r="HG118" t="s">
        <v>335</v>
      </c>
      <c r="HH118" t="s">
        <v>335</v>
      </c>
      <c r="HI118" t="s">
        <v>335</v>
      </c>
      <c r="HJ118" t="s">
        <v>335</v>
      </c>
      <c r="HK118" t="s">
        <v>336</v>
      </c>
      <c r="HL118" t="s">
        <v>335</v>
      </c>
      <c r="HM118" t="s">
        <v>335</v>
      </c>
      <c r="HN118" t="s">
        <v>335</v>
      </c>
      <c r="HO118" t="s">
        <v>335</v>
      </c>
      <c r="HP118" t="s">
        <v>335</v>
      </c>
      <c r="HQ118" t="s">
        <v>335</v>
      </c>
      <c r="HR118" t="s">
        <v>335</v>
      </c>
      <c r="HS118" t="s">
        <v>335</v>
      </c>
      <c r="HT118" t="s">
        <v>335</v>
      </c>
      <c r="HU118" t="s">
        <v>335</v>
      </c>
      <c r="HV118" t="s">
        <v>335</v>
      </c>
      <c r="HW118" t="s">
        <v>335</v>
      </c>
      <c r="HX118" t="s">
        <v>335</v>
      </c>
      <c r="HY118" t="s">
        <v>336</v>
      </c>
      <c r="HZ118" t="s">
        <v>336</v>
      </c>
      <c r="ID118" t="s">
        <v>336</v>
      </c>
      <c r="IF118" t="s">
        <v>336</v>
      </c>
      <c r="IQ118" t="s">
        <v>336</v>
      </c>
      <c r="IR118" t="s">
        <v>336</v>
      </c>
      <c r="IS118" t="s">
        <v>336</v>
      </c>
      <c r="IT118" t="s">
        <v>336</v>
      </c>
      <c r="IU118" t="s">
        <v>336</v>
      </c>
      <c r="IV118" t="s">
        <v>336</v>
      </c>
      <c r="IW118" t="s">
        <v>336</v>
      </c>
      <c r="IX118" t="s">
        <v>336</v>
      </c>
      <c r="IY118" t="s">
        <v>336</v>
      </c>
      <c r="JB118" t="s">
        <v>336</v>
      </c>
      <c r="JC118" t="s">
        <v>336</v>
      </c>
      <c r="JD118" t="s">
        <v>336</v>
      </c>
      <c r="JE118" t="s">
        <v>336</v>
      </c>
      <c r="JF118" t="s">
        <v>336</v>
      </c>
      <c r="JG118" t="s">
        <v>336</v>
      </c>
      <c r="JH118" t="s">
        <v>336</v>
      </c>
      <c r="JI118" t="s">
        <v>336</v>
      </c>
      <c r="JJ118" t="s">
        <v>336</v>
      </c>
      <c r="JK118" t="s">
        <v>336</v>
      </c>
      <c r="JL118" t="s">
        <v>336</v>
      </c>
      <c r="JM118" t="s">
        <v>336</v>
      </c>
      <c r="JT118" t="s">
        <v>336</v>
      </c>
      <c r="JX118" t="s">
        <v>371</v>
      </c>
      <c r="JY118" t="s">
        <v>366</v>
      </c>
      <c r="JZ118" t="s">
        <v>374</v>
      </c>
      <c r="KA118" t="s">
        <v>350</v>
      </c>
      <c r="KB118" t="s">
        <v>375</v>
      </c>
      <c r="KC118" t="s">
        <v>347</v>
      </c>
      <c r="KD118" t="s">
        <v>352</v>
      </c>
      <c r="KE118" t="s">
        <v>371</v>
      </c>
      <c r="KF118" t="s">
        <v>371</v>
      </c>
      <c r="KG118" t="s">
        <v>355</v>
      </c>
      <c r="KH118" t="s">
        <v>374</v>
      </c>
      <c r="KI118" t="s">
        <v>350</v>
      </c>
      <c r="KJ118" t="s">
        <v>371</v>
      </c>
      <c r="KK118" t="s">
        <v>353</v>
      </c>
      <c r="KL118">
        <v>0</v>
      </c>
      <c r="KM118">
        <v>1</v>
      </c>
      <c r="KN118">
        <v>2</v>
      </c>
      <c r="KO118">
        <v>1</v>
      </c>
      <c r="KS118" t="s">
        <v>336</v>
      </c>
      <c r="KT118" t="s">
        <v>336</v>
      </c>
      <c r="KU118" t="s">
        <v>336</v>
      </c>
      <c r="KV118" t="s">
        <v>336</v>
      </c>
      <c r="KW118" t="s">
        <v>336</v>
      </c>
      <c r="KX118" t="s">
        <v>336</v>
      </c>
      <c r="KY118" t="s">
        <v>335</v>
      </c>
      <c r="KZ118" t="s">
        <v>335</v>
      </c>
      <c r="LA118" t="s">
        <v>335</v>
      </c>
      <c r="LB118" t="s">
        <v>335</v>
      </c>
      <c r="LC118" t="s">
        <v>335</v>
      </c>
      <c r="LD118" t="s">
        <v>335</v>
      </c>
      <c r="LE118" t="s">
        <v>335</v>
      </c>
      <c r="LF118" t="s">
        <v>335</v>
      </c>
      <c r="LG118" t="s">
        <v>335</v>
      </c>
      <c r="LH118" t="s">
        <v>335</v>
      </c>
      <c r="LI118" t="s">
        <v>335</v>
      </c>
      <c r="LJ118" t="s">
        <v>335</v>
      </c>
      <c r="LK118" t="s">
        <v>336</v>
      </c>
      <c r="LL118" t="s">
        <v>336</v>
      </c>
      <c r="LN118" t="s">
        <v>364</v>
      </c>
    </row>
    <row r="119" spans="1:326" x14ac:dyDescent="0.3">
      <c r="A119">
        <v>118</v>
      </c>
      <c r="B119" t="s">
        <v>326</v>
      </c>
      <c r="C119" t="s">
        <v>376</v>
      </c>
      <c r="D119" s="1">
        <v>22953</v>
      </c>
      <c r="E119" t="s">
        <v>328</v>
      </c>
      <c r="F119">
        <v>172</v>
      </c>
      <c r="I119" s="1">
        <v>45358</v>
      </c>
      <c r="J119" s="1">
        <v>45370</v>
      </c>
      <c r="K119">
        <v>12</v>
      </c>
      <c r="L119" t="s">
        <v>329</v>
      </c>
      <c r="M119" t="s">
        <v>337</v>
      </c>
      <c r="N119" t="s">
        <v>331</v>
      </c>
      <c r="O119" t="s">
        <v>387</v>
      </c>
      <c r="P119" t="s">
        <v>363</v>
      </c>
      <c r="Q119" t="s">
        <v>334</v>
      </c>
      <c r="R119" t="s">
        <v>335</v>
      </c>
      <c r="S119" t="s">
        <v>335</v>
      </c>
      <c r="T119" t="s">
        <v>335</v>
      </c>
      <c r="U119" t="s">
        <v>335</v>
      </c>
      <c r="V119" t="s">
        <v>335</v>
      </c>
      <c r="W119" t="s">
        <v>335</v>
      </c>
      <c r="X119" t="s">
        <v>335</v>
      </c>
      <c r="Y119" t="s">
        <v>335</v>
      </c>
      <c r="Z119" t="s">
        <v>335</v>
      </c>
      <c r="AA119" t="s">
        <v>335</v>
      </c>
      <c r="AB119" t="s">
        <v>335</v>
      </c>
      <c r="AC119" t="s">
        <v>335</v>
      </c>
      <c r="AD119" t="s">
        <v>335</v>
      </c>
      <c r="AE119" t="s">
        <v>335</v>
      </c>
      <c r="AF119" t="s">
        <v>335</v>
      </c>
      <c r="AG119" t="s">
        <v>335</v>
      </c>
      <c r="AH119" t="s">
        <v>336</v>
      </c>
      <c r="AI119" t="s">
        <v>335</v>
      </c>
      <c r="AJ119" t="s">
        <v>334</v>
      </c>
      <c r="AK119" t="s">
        <v>335</v>
      </c>
      <c r="AL119" t="s">
        <v>335</v>
      </c>
      <c r="AM119" t="s">
        <v>335</v>
      </c>
      <c r="AN119" t="s">
        <v>335</v>
      </c>
      <c r="AO119" t="s">
        <v>335</v>
      </c>
      <c r="AP119" t="s">
        <v>335</v>
      </c>
      <c r="AQ119" t="s">
        <v>335</v>
      </c>
      <c r="AR119" t="s">
        <v>335</v>
      </c>
      <c r="AS119" t="s">
        <v>335</v>
      </c>
      <c r="AT119" t="s">
        <v>335</v>
      </c>
      <c r="AU119" t="s">
        <v>335</v>
      </c>
      <c r="AV119" t="s">
        <v>335</v>
      </c>
      <c r="AW119">
        <v>25</v>
      </c>
      <c r="BC119" t="s">
        <v>335</v>
      </c>
      <c r="BD119" t="s">
        <v>335</v>
      </c>
      <c r="BE119" t="s">
        <v>335</v>
      </c>
      <c r="BF119" t="s">
        <v>335</v>
      </c>
      <c r="BG119" t="s">
        <v>334</v>
      </c>
      <c r="BH119" t="s">
        <v>335</v>
      </c>
      <c r="BI119" t="s">
        <v>335</v>
      </c>
      <c r="BJ119" t="s">
        <v>335</v>
      </c>
      <c r="BK119" t="s">
        <v>335</v>
      </c>
      <c r="BL119" t="s">
        <v>335</v>
      </c>
      <c r="BM119" t="s">
        <v>335</v>
      </c>
      <c r="BN119" t="s">
        <v>335</v>
      </c>
      <c r="BO119" t="s">
        <v>335</v>
      </c>
      <c r="BP119" t="s">
        <v>335</v>
      </c>
      <c r="BQ119" t="s">
        <v>335</v>
      </c>
      <c r="BR119" t="s">
        <v>335</v>
      </c>
      <c r="BS119" t="s">
        <v>335</v>
      </c>
      <c r="BT119" t="s">
        <v>334</v>
      </c>
      <c r="BU119" t="s">
        <v>335</v>
      </c>
      <c r="BV119" t="s">
        <v>335</v>
      </c>
      <c r="BW119" t="s">
        <v>335</v>
      </c>
      <c r="BX119" t="s">
        <v>334</v>
      </c>
      <c r="BY119" t="s">
        <v>334</v>
      </c>
      <c r="BZ119" t="s">
        <v>335</v>
      </c>
      <c r="CA119" t="s">
        <v>335</v>
      </c>
      <c r="CB119" t="s">
        <v>334</v>
      </c>
      <c r="CC119" t="s">
        <v>335</v>
      </c>
      <c r="CD119" t="s">
        <v>335</v>
      </c>
      <c r="CE119" t="s">
        <v>335</v>
      </c>
      <c r="CF119" t="s">
        <v>335</v>
      </c>
      <c r="CG119" t="s">
        <v>334</v>
      </c>
      <c r="CH119" t="s">
        <v>335</v>
      </c>
      <c r="CI119" t="s">
        <v>334</v>
      </c>
      <c r="CJ119" t="s">
        <v>335</v>
      </c>
      <c r="CK119" t="s">
        <v>335</v>
      </c>
      <c r="CL119" t="s">
        <v>335</v>
      </c>
      <c r="CM119" t="s">
        <v>335</v>
      </c>
      <c r="CN119" t="s">
        <v>335</v>
      </c>
      <c r="CO119" t="s">
        <v>335</v>
      </c>
      <c r="CP119" t="s">
        <v>335</v>
      </c>
      <c r="CQ119" t="s">
        <v>335</v>
      </c>
      <c r="CR119" t="s">
        <v>335</v>
      </c>
      <c r="CS119" t="s">
        <v>335</v>
      </c>
      <c r="CT119" t="s">
        <v>337</v>
      </c>
      <c r="CU119" t="s">
        <v>336</v>
      </c>
      <c r="CW119" t="s">
        <v>337</v>
      </c>
      <c r="CX119" t="s">
        <v>336</v>
      </c>
      <c r="CZ119" t="s">
        <v>330</v>
      </c>
      <c r="DA119" t="s">
        <v>383</v>
      </c>
      <c r="DB119">
        <v>125</v>
      </c>
      <c r="DC119" t="s">
        <v>330</v>
      </c>
      <c r="DD119" t="s">
        <v>484</v>
      </c>
      <c r="DE119">
        <v>100</v>
      </c>
      <c r="DF119" t="s">
        <v>330</v>
      </c>
      <c r="DG119" t="s">
        <v>488</v>
      </c>
      <c r="DH119">
        <v>50</v>
      </c>
      <c r="DI119" t="s">
        <v>330</v>
      </c>
      <c r="DJ119" t="s">
        <v>389</v>
      </c>
      <c r="DK119">
        <v>10</v>
      </c>
      <c r="DL119" t="s">
        <v>335</v>
      </c>
      <c r="DM119" t="s">
        <v>334</v>
      </c>
      <c r="DN119" t="s">
        <v>334</v>
      </c>
      <c r="DO119" t="s">
        <v>335</v>
      </c>
      <c r="DP119" t="s">
        <v>335</v>
      </c>
      <c r="DQ119" t="s">
        <v>334</v>
      </c>
      <c r="DR119" t="s">
        <v>334</v>
      </c>
      <c r="DS119" t="s">
        <v>335</v>
      </c>
      <c r="DT119" t="s">
        <v>334</v>
      </c>
      <c r="DU119" t="s">
        <v>335</v>
      </c>
      <c r="DV119" t="s">
        <v>334</v>
      </c>
      <c r="DW119" t="s">
        <v>335</v>
      </c>
      <c r="DX119" t="s">
        <v>334</v>
      </c>
      <c r="DY119" t="s">
        <v>335</v>
      </c>
      <c r="DZ119" t="s">
        <v>334</v>
      </c>
      <c r="EA119" t="s">
        <v>335</v>
      </c>
      <c r="EB119" t="s">
        <v>334</v>
      </c>
      <c r="EC119" t="s">
        <v>335</v>
      </c>
      <c r="ED119" t="s">
        <v>335</v>
      </c>
      <c r="EE119" t="s">
        <v>334</v>
      </c>
      <c r="EF119" t="s">
        <v>334</v>
      </c>
      <c r="EG119" t="s">
        <v>335</v>
      </c>
      <c r="EH119" t="s">
        <v>335</v>
      </c>
      <c r="EI119" t="s">
        <v>334</v>
      </c>
      <c r="EJ119" t="s">
        <v>334</v>
      </c>
      <c r="EK119" t="s">
        <v>335</v>
      </c>
      <c r="EL119" t="s">
        <v>334</v>
      </c>
      <c r="EM119" t="s">
        <v>335</v>
      </c>
      <c r="EN119" t="s">
        <v>334</v>
      </c>
      <c r="EO119" t="s">
        <v>335</v>
      </c>
      <c r="EP119" t="s">
        <v>334</v>
      </c>
      <c r="EQ119" t="s">
        <v>335</v>
      </c>
      <c r="ER119" t="s">
        <v>335</v>
      </c>
      <c r="ES119" t="s">
        <v>334</v>
      </c>
      <c r="ET119" t="s">
        <v>334</v>
      </c>
      <c r="EU119" t="s">
        <v>335</v>
      </c>
      <c r="EV119" t="s">
        <v>334</v>
      </c>
      <c r="EW119" t="s">
        <v>335</v>
      </c>
      <c r="EX119" t="s">
        <v>334</v>
      </c>
      <c r="EY119" t="s">
        <v>335</v>
      </c>
      <c r="EZ119" t="s">
        <v>334</v>
      </c>
      <c r="FA119" t="s">
        <v>335</v>
      </c>
      <c r="FB119" t="s">
        <v>341</v>
      </c>
      <c r="FC119">
        <v>25</v>
      </c>
      <c r="FD119">
        <v>10</v>
      </c>
      <c r="FE119" t="s">
        <v>336</v>
      </c>
      <c r="FF119" t="s">
        <v>336</v>
      </c>
      <c r="FG119" t="s">
        <v>342</v>
      </c>
      <c r="FH119" s="15">
        <v>45370</v>
      </c>
      <c r="FI119" t="s">
        <v>334</v>
      </c>
      <c r="FJ119" t="s">
        <v>335</v>
      </c>
      <c r="FK119" t="s">
        <v>335</v>
      </c>
      <c r="FL119" t="s">
        <v>343</v>
      </c>
      <c r="FM119" t="s">
        <v>344</v>
      </c>
      <c r="FN119">
        <v>136</v>
      </c>
      <c r="FO119">
        <v>125</v>
      </c>
      <c r="FP119">
        <v>80</v>
      </c>
      <c r="FQ119">
        <v>224</v>
      </c>
      <c r="FS119">
        <v>66</v>
      </c>
      <c r="FT119">
        <v>2230935640886966</v>
      </c>
      <c r="FU119">
        <v>91</v>
      </c>
      <c r="FV119">
        <v>16</v>
      </c>
      <c r="FX119">
        <v>92</v>
      </c>
      <c r="FY119">
        <v>193</v>
      </c>
      <c r="FZ119">
        <v>33</v>
      </c>
      <c r="GA119">
        <v>131</v>
      </c>
      <c r="GB119">
        <v>124</v>
      </c>
      <c r="GC119">
        <v>89</v>
      </c>
      <c r="GD119">
        <v>53</v>
      </c>
      <c r="GE119">
        <v>74</v>
      </c>
      <c r="GF119">
        <v>672</v>
      </c>
      <c r="GG119">
        <v>20</v>
      </c>
      <c r="GJ119">
        <v>40</v>
      </c>
      <c r="GK119">
        <v>70</v>
      </c>
      <c r="GL119">
        <v>138</v>
      </c>
      <c r="GM119">
        <v>68</v>
      </c>
      <c r="GN119" t="s">
        <v>334</v>
      </c>
      <c r="GO119" t="s">
        <v>335</v>
      </c>
      <c r="GP119" t="s">
        <v>335</v>
      </c>
      <c r="GQ119" t="s">
        <v>335</v>
      </c>
      <c r="GR119" t="s">
        <v>335</v>
      </c>
      <c r="GS119" t="s">
        <v>335</v>
      </c>
      <c r="GT119" t="s">
        <v>335</v>
      </c>
      <c r="GU119" t="s">
        <v>335</v>
      </c>
      <c r="GV119" t="s">
        <v>335</v>
      </c>
      <c r="GW119" t="s">
        <v>335</v>
      </c>
      <c r="GX119" t="s">
        <v>335</v>
      </c>
      <c r="GY119" t="s">
        <v>335</v>
      </c>
      <c r="GZ119" t="s">
        <v>335</v>
      </c>
      <c r="HA119" t="s">
        <v>335</v>
      </c>
      <c r="HB119" t="s">
        <v>335</v>
      </c>
      <c r="HC119" t="s">
        <v>335</v>
      </c>
      <c r="HD119" t="s">
        <v>335</v>
      </c>
      <c r="HE119" t="s">
        <v>335</v>
      </c>
      <c r="HF119" t="s">
        <v>335</v>
      </c>
      <c r="HG119" t="s">
        <v>335</v>
      </c>
      <c r="HH119" t="s">
        <v>335</v>
      </c>
      <c r="HI119" t="s">
        <v>335</v>
      </c>
      <c r="HJ119" t="s">
        <v>335</v>
      </c>
      <c r="HK119" t="s">
        <v>336</v>
      </c>
      <c r="HL119" t="s">
        <v>335</v>
      </c>
      <c r="HM119" t="s">
        <v>334</v>
      </c>
      <c r="HN119" t="s">
        <v>334</v>
      </c>
      <c r="HO119" t="s">
        <v>335</v>
      </c>
      <c r="HP119" t="s">
        <v>335</v>
      </c>
      <c r="HQ119" t="s">
        <v>335</v>
      </c>
      <c r="HR119" t="s">
        <v>335</v>
      </c>
      <c r="HS119" t="s">
        <v>335</v>
      </c>
      <c r="HT119" t="s">
        <v>335</v>
      </c>
      <c r="HU119" t="s">
        <v>335</v>
      </c>
      <c r="HV119" t="s">
        <v>335</v>
      </c>
      <c r="HW119" t="s">
        <v>335</v>
      </c>
      <c r="HX119" t="s">
        <v>335</v>
      </c>
      <c r="HY119" t="s">
        <v>337</v>
      </c>
      <c r="HZ119" t="s">
        <v>337</v>
      </c>
      <c r="IA119">
        <v>27</v>
      </c>
      <c r="IB119">
        <v>114</v>
      </c>
      <c r="IC119">
        <v>10</v>
      </c>
      <c r="ID119" t="s">
        <v>345</v>
      </c>
      <c r="IF119" t="s">
        <v>346</v>
      </c>
      <c r="IQ119" t="s">
        <v>336</v>
      </c>
      <c r="IR119" t="s">
        <v>336</v>
      </c>
      <c r="IS119" t="s">
        <v>336</v>
      </c>
      <c r="IT119" t="s">
        <v>336</v>
      </c>
      <c r="IU119" t="s">
        <v>336</v>
      </c>
      <c r="IV119" t="s">
        <v>336</v>
      </c>
      <c r="IW119" t="s">
        <v>336</v>
      </c>
      <c r="IX119" t="s">
        <v>336</v>
      </c>
      <c r="IY119" t="s">
        <v>336</v>
      </c>
      <c r="JB119" t="s">
        <v>336</v>
      </c>
      <c r="JC119" t="s">
        <v>336</v>
      </c>
      <c r="JD119" t="s">
        <v>336</v>
      </c>
      <c r="JE119" t="s">
        <v>336</v>
      </c>
      <c r="JF119" t="s">
        <v>336</v>
      </c>
      <c r="JG119" t="s">
        <v>336</v>
      </c>
      <c r="JH119" t="s">
        <v>336</v>
      </c>
      <c r="JI119" t="s">
        <v>336</v>
      </c>
      <c r="JJ119" t="s">
        <v>336</v>
      </c>
      <c r="JK119" t="s">
        <v>336</v>
      </c>
      <c r="JL119" t="s">
        <v>336</v>
      </c>
      <c r="JM119" t="s">
        <v>336</v>
      </c>
      <c r="JO119">
        <v>490</v>
      </c>
      <c r="JP119">
        <v>85</v>
      </c>
      <c r="JQ119">
        <v>87</v>
      </c>
      <c r="JR119">
        <v>0</v>
      </c>
      <c r="JS119">
        <v>95</v>
      </c>
      <c r="JT119" t="s">
        <v>337</v>
      </c>
      <c r="JX119" t="s">
        <v>336</v>
      </c>
      <c r="JY119" t="s">
        <v>336</v>
      </c>
      <c r="JZ119" t="s">
        <v>336</v>
      </c>
      <c r="KA119" t="s">
        <v>336</v>
      </c>
      <c r="KB119" t="s">
        <v>336</v>
      </c>
      <c r="KC119" t="s">
        <v>336</v>
      </c>
      <c r="KD119" t="s">
        <v>336</v>
      </c>
      <c r="KE119" t="s">
        <v>336</v>
      </c>
      <c r="KF119" t="s">
        <v>336</v>
      </c>
      <c r="KG119" t="s">
        <v>336</v>
      </c>
      <c r="KH119" t="s">
        <v>336</v>
      </c>
      <c r="KI119" t="s">
        <v>336</v>
      </c>
      <c r="KJ119" t="s">
        <v>336</v>
      </c>
      <c r="KK119" t="s">
        <v>336</v>
      </c>
      <c r="KS119" t="s">
        <v>336</v>
      </c>
      <c r="KT119" t="s">
        <v>336</v>
      </c>
      <c r="KU119" t="s">
        <v>336</v>
      </c>
      <c r="KV119" t="s">
        <v>336</v>
      </c>
      <c r="KW119" t="s">
        <v>336</v>
      </c>
      <c r="KX119" t="s">
        <v>336</v>
      </c>
      <c r="KY119" t="s">
        <v>335</v>
      </c>
      <c r="KZ119" t="s">
        <v>334</v>
      </c>
      <c r="LA119" t="s">
        <v>334</v>
      </c>
      <c r="LB119" t="s">
        <v>335</v>
      </c>
      <c r="LC119" t="s">
        <v>334</v>
      </c>
      <c r="LD119" t="s">
        <v>335</v>
      </c>
      <c r="LE119" t="s">
        <v>334</v>
      </c>
      <c r="LF119" t="s">
        <v>335</v>
      </c>
      <c r="LG119" t="s">
        <v>335</v>
      </c>
      <c r="LH119" t="s">
        <v>334</v>
      </c>
      <c r="LI119" t="s">
        <v>334</v>
      </c>
      <c r="LJ119" t="s">
        <v>335</v>
      </c>
      <c r="LK119" t="s">
        <v>345</v>
      </c>
      <c r="LL119" t="s">
        <v>336</v>
      </c>
      <c r="LN119" t="s">
        <v>342</v>
      </c>
    </row>
    <row r="120" spans="1:326" x14ac:dyDescent="0.3">
      <c r="A120">
        <v>119</v>
      </c>
      <c r="B120" t="s">
        <v>326</v>
      </c>
      <c r="C120" t="s">
        <v>376</v>
      </c>
      <c r="D120" s="1">
        <v>28445</v>
      </c>
      <c r="E120" t="s">
        <v>328</v>
      </c>
      <c r="F120">
        <v>174</v>
      </c>
      <c r="I120" s="1">
        <v>45353</v>
      </c>
      <c r="J120" s="1">
        <v>45371</v>
      </c>
      <c r="K120">
        <v>18</v>
      </c>
      <c r="L120" t="s">
        <v>329</v>
      </c>
      <c r="M120" t="s">
        <v>337</v>
      </c>
      <c r="N120" t="s">
        <v>361</v>
      </c>
      <c r="O120" t="s">
        <v>387</v>
      </c>
      <c r="P120" t="s">
        <v>363</v>
      </c>
      <c r="Q120" t="s">
        <v>334</v>
      </c>
      <c r="R120" t="s">
        <v>335</v>
      </c>
      <c r="S120" t="s">
        <v>335</v>
      </c>
      <c r="T120" t="s">
        <v>335</v>
      </c>
      <c r="U120" t="s">
        <v>335</v>
      </c>
      <c r="V120" t="s">
        <v>335</v>
      </c>
      <c r="W120" t="s">
        <v>335</v>
      </c>
      <c r="X120" t="s">
        <v>335</v>
      </c>
      <c r="Y120" t="s">
        <v>335</v>
      </c>
      <c r="Z120" t="s">
        <v>335</v>
      </c>
      <c r="AA120" t="s">
        <v>335</v>
      </c>
      <c r="AB120" t="s">
        <v>335</v>
      </c>
      <c r="AC120" t="s">
        <v>335</v>
      </c>
      <c r="AD120" t="s">
        <v>335</v>
      </c>
      <c r="AE120" t="s">
        <v>335</v>
      </c>
      <c r="AF120" t="s">
        <v>335</v>
      </c>
      <c r="AG120" t="s">
        <v>335</v>
      </c>
      <c r="AH120" t="s">
        <v>336</v>
      </c>
      <c r="AI120" t="s">
        <v>334</v>
      </c>
      <c r="AJ120" t="s">
        <v>335</v>
      </c>
      <c r="AK120" t="s">
        <v>335</v>
      </c>
      <c r="AL120" t="s">
        <v>335</v>
      </c>
      <c r="AM120" t="s">
        <v>335</v>
      </c>
      <c r="AN120" t="s">
        <v>335</v>
      </c>
      <c r="AO120" t="s">
        <v>335</v>
      </c>
      <c r="AP120" t="s">
        <v>335</v>
      </c>
      <c r="AQ120" t="s">
        <v>335</v>
      </c>
      <c r="AR120" t="s">
        <v>335</v>
      </c>
      <c r="AS120" t="s">
        <v>335</v>
      </c>
      <c r="AT120" t="s">
        <v>335</v>
      </c>
      <c r="AU120" t="s">
        <v>335</v>
      </c>
      <c r="AV120" t="s">
        <v>335</v>
      </c>
      <c r="AW120">
        <v>20</v>
      </c>
      <c r="AX120">
        <v>20</v>
      </c>
      <c r="AY120">
        <v>3356</v>
      </c>
      <c r="AZ120">
        <v>2395</v>
      </c>
      <c r="BC120" t="s">
        <v>335</v>
      </c>
      <c r="BD120" t="s">
        <v>335</v>
      </c>
      <c r="BE120" t="s">
        <v>335</v>
      </c>
      <c r="BF120" t="s">
        <v>335</v>
      </c>
      <c r="BG120" t="s">
        <v>335</v>
      </c>
      <c r="BH120" t="s">
        <v>335</v>
      </c>
      <c r="BI120" t="s">
        <v>335</v>
      </c>
      <c r="BJ120" t="s">
        <v>335</v>
      </c>
      <c r="BK120" t="s">
        <v>335</v>
      </c>
      <c r="BL120" t="s">
        <v>334</v>
      </c>
      <c r="BM120" t="s">
        <v>335</v>
      </c>
      <c r="BN120" t="s">
        <v>335</v>
      </c>
      <c r="BO120" t="s">
        <v>335</v>
      </c>
      <c r="BP120" t="s">
        <v>335</v>
      </c>
      <c r="BQ120" t="s">
        <v>335</v>
      </c>
      <c r="BR120" t="s">
        <v>335</v>
      </c>
      <c r="BS120" t="s">
        <v>335</v>
      </c>
      <c r="BT120" t="s">
        <v>334</v>
      </c>
      <c r="BU120" t="s">
        <v>334</v>
      </c>
      <c r="BV120" t="s">
        <v>334</v>
      </c>
      <c r="BW120" t="s">
        <v>335</v>
      </c>
      <c r="BX120" t="s">
        <v>334</v>
      </c>
      <c r="BY120" t="s">
        <v>335</v>
      </c>
      <c r="BZ120" t="s">
        <v>335</v>
      </c>
      <c r="CA120" t="s">
        <v>335</v>
      </c>
      <c r="CB120" t="s">
        <v>334</v>
      </c>
      <c r="CC120" t="s">
        <v>335</v>
      </c>
      <c r="CD120" t="s">
        <v>335</v>
      </c>
      <c r="CE120" t="s">
        <v>335</v>
      </c>
      <c r="CF120" t="s">
        <v>335</v>
      </c>
      <c r="CG120" t="s">
        <v>335</v>
      </c>
      <c r="CH120" t="s">
        <v>334</v>
      </c>
      <c r="CI120" t="s">
        <v>335</v>
      </c>
      <c r="CJ120" t="s">
        <v>335</v>
      </c>
      <c r="CK120" t="s">
        <v>335</v>
      </c>
      <c r="CL120" t="s">
        <v>335</v>
      </c>
      <c r="CM120" t="s">
        <v>335</v>
      </c>
      <c r="CN120" t="s">
        <v>335</v>
      </c>
      <c r="CO120" t="s">
        <v>335</v>
      </c>
      <c r="CP120" t="s">
        <v>335</v>
      </c>
      <c r="CQ120" t="s">
        <v>335</v>
      </c>
      <c r="CR120" t="s">
        <v>335</v>
      </c>
      <c r="CS120" t="s">
        <v>335</v>
      </c>
      <c r="CT120" t="s">
        <v>337</v>
      </c>
      <c r="CU120" t="s">
        <v>336</v>
      </c>
      <c r="CW120" t="s">
        <v>337</v>
      </c>
      <c r="CX120" t="s">
        <v>336</v>
      </c>
      <c r="CZ120" t="s">
        <v>330</v>
      </c>
      <c r="DA120" t="s">
        <v>383</v>
      </c>
      <c r="DB120">
        <v>125</v>
      </c>
      <c r="DC120" t="s">
        <v>330</v>
      </c>
      <c r="DD120" t="s">
        <v>484</v>
      </c>
      <c r="DE120">
        <v>400</v>
      </c>
      <c r="DF120" t="s">
        <v>330</v>
      </c>
      <c r="DG120" t="s">
        <v>340</v>
      </c>
      <c r="DH120">
        <v>50</v>
      </c>
      <c r="DI120" t="s">
        <v>330</v>
      </c>
      <c r="DJ120" t="s">
        <v>389</v>
      </c>
      <c r="DK120">
        <v>10</v>
      </c>
      <c r="DL120" t="s">
        <v>335</v>
      </c>
      <c r="DM120" t="s">
        <v>334</v>
      </c>
      <c r="DN120" t="s">
        <v>334</v>
      </c>
      <c r="DO120" t="s">
        <v>335</v>
      </c>
      <c r="DP120" t="s">
        <v>334</v>
      </c>
      <c r="DQ120" t="s">
        <v>335</v>
      </c>
      <c r="DR120" t="s">
        <v>334</v>
      </c>
      <c r="DS120" t="s">
        <v>335</v>
      </c>
      <c r="DT120" t="s">
        <v>334</v>
      </c>
      <c r="DU120" t="s">
        <v>335</v>
      </c>
      <c r="DV120" t="s">
        <v>334</v>
      </c>
      <c r="DW120" t="s">
        <v>335</v>
      </c>
      <c r="DX120" t="s">
        <v>334</v>
      </c>
      <c r="DY120" t="s">
        <v>335</v>
      </c>
      <c r="DZ120" t="s">
        <v>334</v>
      </c>
      <c r="EA120" t="s">
        <v>335</v>
      </c>
      <c r="EB120" t="s">
        <v>334</v>
      </c>
      <c r="EC120" t="s">
        <v>335</v>
      </c>
      <c r="ED120" t="s">
        <v>334</v>
      </c>
      <c r="EE120" t="s">
        <v>335</v>
      </c>
      <c r="EF120" t="s">
        <v>335</v>
      </c>
      <c r="EG120" t="s">
        <v>334</v>
      </c>
      <c r="EH120" t="s">
        <v>334</v>
      </c>
      <c r="EI120" t="s">
        <v>335</v>
      </c>
      <c r="EJ120" t="s">
        <v>334</v>
      </c>
      <c r="EK120" t="s">
        <v>335</v>
      </c>
      <c r="EL120" t="s">
        <v>334</v>
      </c>
      <c r="EM120" t="s">
        <v>335</v>
      </c>
      <c r="EN120" t="s">
        <v>334</v>
      </c>
      <c r="EO120" t="s">
        <v>335</v>
      </c>
      <c r="EP120" t="s">
        <v>334</v>
      </c>
      <c r="EQ120" t="s">
        <v>335</v>
      </c>
      <c r="ER120" t="s">
        <v>334</v>
      </c>
      <c r="ES120" t="s">
        <v>335</v>
      </c>
      <c r="ET120" t="s">
        <v>334</v>
      </c>
      <c r="EU120" t="s">
        <v>335</v>
      </c>
      <c r="EV120" t="s">
        <v>334</v>
      </c>
      <c r="EW120" t="s">
        <v>335</v>
      </c>
      <c r="EX120" t="s">
        <v>334</v>
      </c>
      <c r="EY120" t="s">
        <v>335</v>
      </c>
      <c r="EZ120" t="s">
        <v>334</v>
      </c>
      <c r="FA120" t="s">
        <v>335</v>
      </c>
      <c r="FB120" t="s">
        <v>341</v>
      </c>
      <c r="FC120">
        <v>75</v>
      </c>
      <c r="FE120" t="s">
        <v>336</v>
      </c>
      <c r="FF120" t="s">
        <v>336</v>
      </c>
      <c r="FG120" t="s">
        <v>342</v>
      </c>
      <c r="FH120" s="15">
        <v>45371</v>
      </c>
      <c r="FI120" t="s">
        <v>334</v>
      </c>
      <c r="FJ120" t="s">
        <v>335</v>
      </c>
      <c r="FK120" t="s">
        <v>335</v>
      </c>
      <c r="FL120" t="s">
        <v>343</v>
      </c>
      <c r="FM120" t="s">
        <v>344</v>
      </c>
      <c r="FN120">
        <v>120</v>
      </c>
      <c r="FO120">
        <v>105</v>
      </c>
      <c r="FP120">
        <v>75</v>
      </c>
      <c r="FQ120">
        <v>1328</v>
      </c>
      <c r="FS120">
        <v>65</v>
      </c>
      <c r="FT120">
        <v>2.1469150482230148E+16</v>
      </c>
      <c r="FU120">
        <v>89</v>
      </c>
      <c r="FV120">
        <v>16</v>
      </c>
      <c r="FY120">
        <v>157</v>
      </c>
      <c r="FZ120">
        <v>27</v>
      </c>
      <c r="GA120">
        <v>114</v>
      </c>
      <c r="GB120">
        <v>102</v>
      </c>
      <c r="GC120">
        <v>66</v>
      </c>
      <c r="GD120">
        <v>73</v>
      </c>
      <c r="GE120">
        <v>56</v>
      </c>
      <c r="GF120">
        <v>655</v>
      </c>
      <c r="GG120">
        <v>19</v>
      </c>
      <c r="GH120">
        <v>6</v>
      </c>
      <c r="GI120">
        <v>3</v>
      </c>
      <c r="GJ120">
        <v>27</v>
      </c>
      <c r="GK120">
        <v>27</v>
      </c>
      <c r="GL120">
        <v>136</v>
      </c>
      <c r="GM120">
        <v>69</v>
      </c>
      <c r="GN120" t="s">
        <v>334</v>
      </c>
      <c r="GO120" t="s">
        <v>335</v>
      </c>
      <c r="GP120" t="s">
        <v>335</v>
      </c>
      <c r="GQ120" t="s">
        <v>335</v>
      </c>
      <c r="GR120" t="s">
        <v>335</v>
      </c>
      <c r="GS120" t="s">
        <v>335</v>
      </c>
      <c r="GT120" t="s">
        <v>335</v>
      </c>
      <c r="GU120" t="s">
        <v>335</v>
      </c>
      <c r="GV120" t="s">
        <v>335</v>
      </c>
      <c r="GW120" t="s">
        <v>335</v>
      </c>
      <c r="GX120" t="s">
        <v>335</v>
      </c>
      <c r="GY120" t="s">
        <v>335</v>
      </c>
      <c r="GZ120" t="s">
        <v>335</v>
      </c>
      <c r="HA120" t="s">
        <v>335</v>
      </c>
      <c r="HB120" t="s">
        <v>335</v>
      </c>
      <c r="HC120" t="s">
        <v>335</v>
      </c>
      <c r="HD120" t="s">
        <v>335</v>
      </c>
      <c r="HE120" t="s">
        <v>335</v>
      </c>
      <c r="HF120" t="s">
        <v>335</v>
      </c>
      <c r="HG120" t="s">
        <v>335</v>
      </c>
      <c r="HH120" t="s">
        <v>335</v>
      </c>
      <c r="HI120" t="s">
        <v>335</v>
      </c>
      <c r="HJ120" t="s">
        <v>335</v>
      </c>
      <c r="HK120" t="s">
        <v>336</v>
      </c>
      <c r="HL120" t="s">
        <v>335</v>
      </c>
      <c r="HM120" t="s">
        <v>335</v>
      </c>
      <c r="HN120" t="s">
        <v>335</v>
      </c>
      <c r="HO120" t="s">
        <v>335</v>
      </c>
      <c r="HP120" t="s">
        <v>335</v>
      </c>
      <c r="HQ120" t="s">
        <v>335</v>
      </c>
      <c r="HR120" t="s">
        <v>335</v>
      </c>
      <c r="HS120" t="s">
        <v>335</v>
      </c>
      <c r="HT120" t="s">
        <v>335</v>
      </c>
      <c r="HU120" t="s">
        <v>335</v>
      </c>
      <c r="HV120" t="s">
        <v>335</v>
      </c>
      <c r="HW120" t="s">
        <v>335</v>
      </c>
      <c r="HX120" t="s">
        <v>335</v>
      </c>
      <c r="HY120" t="s">
        <v>337</v>
      </c>
      <c r="HZ120" t="s">
        <v>337</v>
      </c>
      <c r="IA120">
        <v>22</v>
      </c>
      <c r="IB120">
        <v>102</v>
      </c>
      <c r="IC120">
        <v>23</v>
      </c>
      <c r="ID120" t="s">
        <v>345</v>
      </c>
      <c r="IE120">
        <v>45</v>
      </c>
      <c r="IF120" t="s">
        <v>346</v>
      </c>
      <c r="IQ120" t="s">
        <v>336</v>
      </c>
      <c r="IR120" t="s">
        <v>336</v>
      </c>
      <c r="IS120" t="s">
        <v>336</v>
      </c>
      <c r="IT120" t="s">
        <v>336</v>
      </c>
      <c r="IU120" t="s">
        <v>336</v>
      </c>
      <c r="IV120" t="s">
        <v>336</v>
      </c>
      <c r="IW120" t="s">
        <v>336</v>
      </c>
      <c r="IX120" t="s">
        <v>336</v>
      </c>
      <c r="IY120" t="s">
        <v>336</v>
      </c>
      <c r="JB120" t="s">
        <v>336</v>
      </c>
      <c r="JC120" t="s">
        <v>336</v>
      </c>
      <c r="JD120" t="s">
        <v>336</v>
      </c>
      <c r="JE120" t="s">
        <v>336</v>
      </c>
      <c r="JF120" t="s">
        <v>336</v>
      </c>
      <c r="JG120" t="s">
        <v>336</v>
      </c>
      <c r="JH120" t="s">
        <v>336</v>
      </c>
      <c r="JI120" t="s">
        <v>336</v>
      </c>
      <c r="JJ120" t="s">
        <v>336</v>
      </c>
      <c r="JK120" t="s">
        <v>336</v>
      </c>
      <c r="JL120" t="s">
        <v>336</v>
      </c>
      <c r="JM120" t="s">
        <v>336</v>
      </c>
      <c r="JT120" t="s">
        <v>336</v>
      </c>
      <c r="JX120" t="s">
        <v>336</v>
      </c>
      <c r="JY120" t="s">
        <v>336</v>
      </c>
      <c r="JZ120" t="s">
        <v>336</v>
      </c>
      <c r="KA120" t="s">
        <v>336</v>
      </c>
      <c r="KB120" t="s">
        <v>336</v>
      </c>
      <c r="KC120" t="s">
        <v>336</v>
      </c>
      <c r="KD120" t="s">
        <v>336</v>
      </c>
      <c r="KE120" t="s">
        <v>336</v>
      </c>
      <c r="KF120" t="s">
        <v>336</v>
      </c>
      <c r="KG120" t="s">
        <v>336</v>
      </c>
      <c r="KH120" t="s">
        <v>336</v>
      </c>
      <c r="KI120" t="s">
        <v>336</v>
      </c>
      <c r="KJ120" t="s">
        <v>336</v>
      </c>
      <c r="KK120" t="s">
        <v>336</v>
      </c>
      <c r="KS120" t="s">
        <v>336</v>
      </c>
      <c r="KT120" t="s">
        <v>336</v>
      </c>
      <c r="KU120" t="s">
        <v>336</v>
      </c>
      <c r="KV120" t="s">
        <v>336</v>
      </c>
      <c r="KW120" t="s">
        <v>336</v>
      </c>
      <c r="KX120" t="s">
        <v>336</v>
      </c>
      <c r="KY120" t="s">
        <v>335</v>
      </c>
      <c r="KZ120" t="s">
        <v>334</v>
      </c>
      <c r="LA120" t="s">
        <v>334</v>
      </c>
      <c r="LB120" t="s">
        <v>335</v>
      </c>
      <c r="LC120" t="s">
        <v>334</v>
      </c>
      <c r="LD120" t="s">
        <v>335</v>
      </c>
      <c r="LE120" t="s">
        <v>334</v>
      </c>
      <c r="LF120" t="s">
        <v>335</v>
      </c>
      <c r="LG120" t="s">
        <v>334</v>
      </c>
      <c r="LH120" t="s">
        <v>335</v>
      </c>
      <c r="LI120" t="s">
        <v>334</v>
      </c>
      <c r="LJ120" t="s">
        <v>335</v>
      </c>
      <c r="LK120" t="s">
        <v>345</v>
      </c>
      <c r="LL120" t="s">
        <v>336</v>
      </c>
      <c r="LN120" t="s">
        <v>342</v>
      </c>
    </row>
    <row r="121" spans="1:326" x14ac:dyDescent="0.3">
      <c r="A121">
        <v>120</v>
      </c>
      <c r="B121" t="s">
        <v>326</v>
      </c>
      <c r="C121" t="s">
        <v>327</v>
      </c>
      <c r="D121" s="1">
        <v>16161</v>
      </c>
      <c r="E121" t="s">
        <v>328</v>
      </c>
      <c r="I121" s="1">
        <v>45393</v>
      </c>
      <c r="J121" s="1"/>
      <c r="L121" t="s">
        <v>336</v>
      </c>
      <c r="M121" t="s">
        <v>336</v>
      </c>
      <c r="N121" t="s">
        <v>336</v>
      </c>
      <c r="O121" t="s">
        <v>336</v>
      </c>
      <c r="P121" t="s">
        <v>336</v>
      </c>
      <c r="Q121" t="s">
        <v>335</v>
      </c>
      <c r="R121" t="s">
        <v>335</v>
      </c>
      <c r="S121" t="s">
        <v>335</v>
      </c>
      <c r="T121" t="s">
        <v>335</v>
      </c>
      <c r="U121" t="s">
        <v>335</v>
      </c>
      <c r="V121" t="s">
        <v>335</v>
      </c>
      <c r="W121" t="s">
        <v>335</v>
      </c>
      <c r="X121" t="s">
        <v>335</v>
      </c>
      <c r="Y121" t="s">
        <v>335</v>
      </c>
      <c r="Z121" t="s">
        <v>335</v>
      </c>
      <c r="AA121" t="s">
        <v>335</v>
      </c>
      <c r="AB121" t="s">
        <v>335</v>
      </c>
      <c r="AC121" t="s">
        <v>335</v>
      </c>
      <c r="AD121" t="s">
        <v>335</v>
      </c>
      <c r="AE121" t="s">
        <v>335</v>
      </c>
      <c r="AF121" t="s">
        <v>335</v>
      </c>
      <c r="AG121" t="s">
        <v>335</v>
      </c>
      <c r="AH121" t="s">
        <v>336</v>
      </c>
      <c r="AI121" t="s">
        <v>335</v>
      </c>
      <c r="AJ121" t="s">
        <v>335</v>
      </c>
      <c r="AK121" t="s">
        <v>335</v>
      </c>
      <c r="AL121" t="s">
        <v>335</v>
      </c>
      <c r="AM121" t="s">
        <v>335</v>
      </c>
      <c r="AN121" t="s">
        <v>335</v>
      </c>
      <c r="AO121" t="s">
        <v>335</v>
      </c>
      <c r="AP121" t="s">
        <v>335</v>
      </c>
      <c r="AQ121" t="s">
        <v>335</v>
      </c>
      <c r="AR121" t="s">
        <v>335</v>
      </c>
      <c r="AS121" t="s">
        <v>335</v>
      </c>
      <c r="AT121" t="s">
        <v>335</v>
      </c>
      <c r="AU121" t="s">
        <v>335</v>
      </c>
      <c r="AV121" t="s">
        <v>335</v>
      </c>
      <c r="BC121" t="s">
        <v>335</v>
      </c>
      <c r="BD121" t="s">
        <v>335</v>
      </c>
      <c r="BE121" t="s">
        <v>335</v>
      </c>
      <c r="BF121" t="s">
        <v>335</v>
      </c>
      <c r="BG121" t="s">
        <v>335</v>
      </c>
      <c r="BH121" t="s">
        <v>335</v>
      </c>
      <c r="BI121" t="s">
        <v>335</v>
      </c>
      <c r="BJ121" t="s">
        <v>335</v>
      </c>
      <c r="BK121" t="s">
        <v>335</v>
      </c>
      <c r="BL121" t="s">
        <v>335</v>
      </c>
      <c r="BM121" t="s">
        <v>335</v>
      </c>
      <c r="BN121" t="s">
        <v>335</v>
      </c>
      <c r="BO121" t="s">
        <v>335</v>
      </c>
      <c r="BP121" t="s">
        <v>335</v>
      </c>
      <c r="BQ121" t="s">
        <v>335</v>
      </c>
      <c r="BR121" t="s">
        <v>335</v>
      </c>
      <c r="BS121" t="s">
        <v>335</v>
      </c>
      <c r="BT121" t="s">
        <v>335</v>
      </c>
      <c r="BU121" t="s">
        <v>335</v>
      </c>
      <c r="BV121" t="s">
        <v>335</v>
      </c>
      <c r="BW121" t="s">
        <v>335</v>
      </c>
      <c r="BX121" t="s">
        <v>335</v>
      </c>
      <c r="BY121" t="s">
        <v>335</v>
      </c>
      <c r="BZ121" t="s">
        <v>335</v>
      </c>
      <c r="CA121" t="s">
        <v>335</v>
      </c>
      <c r="CB121" t="s">
        <v>335</v>
      </c>
      <c r="CC121" t="s">
        <v>335</v>
      </c>
      <c r="CD121" t="s">
        <v>335</v>
      </c>
      <c r="CE121" t="s">
        <v>335</v>
      </c>
      <c r="CF121" t="s">
        <v>335</v>
      </c>
      <c r="CG121" t="s">
        <v>335</v>
      </c>
      <c r="CH121" t="s">
        <v>335</v>
      </c>
      <c r="CI121" t="s">
        <v>335</v>
      </c>
      <c r="CJ121" t="s">
        <v>335</v>
      </c>
      <c r="CK121" t="s">
        <v>335</v>
      </c>
      <c r="CL121" t="s">
        <v>335</v>
      </c>
      <c r="CM121" t="s">
        <v>335</v>
      </c>
      <c r="CN121" t="s">
        <v>335</v>
      </c>
      <c r="CO121" t="s">
        <v>335</v>
      </c>
      <c r="CP121" t="s">
        <v>335</v>
      </c>
      <c r="CQ121" t="s">
        <v>335</v>
      </c>
      <c r="CR121" t="s">
        <v>335</v>
      </c>
      <c r="CS121" t="s">
        <v>335</v>
      </c>
      <c r="CT121" t="s">
        <v>336</v>
      </c>
      <c r="CU121" t="s">
        <v>336</v>
      </c>
      <c r="CW121" t="s">
        <v>336</v>
      </c>
      <c r="CX121" t="s">
        <v>336</v>
      </c>
      <c r="CZ121" t="s">
        <v>336</v>
      </c>
      <c r="DA121" t="s">
        <v>336</v>
      </c>
      <c r="DC121" t="s">
        <v>336</v>
      </c>
      <c r="DD121" t="s">
        <v>336</v>
      </c>
      <c r="DF121" t="s">
        <v>336</v>
      </c>
      <c r="DG121" t="s">
        <v>336</v>
      </c>
      <c r="DI121" t="s">
        <v>336</v>
      </c>
      <c r="DJ121" t="s">
        <v>336</v>
      </c>
      <c r="DL121" t="s">
        <v>335</v>
      </c>
      <c r="DM121" t="s">
        <v>335</v>
      </c>
      <c r="DN121" t="s">
        <v>335</v>
      </c>
      <c r="DO121" t="s">
        <v>335</v>
      </c>
      <c r="DP121" t="s">
        <v>335</v>
      </c>
      <c r="DQ121" t="s">
        <v>335</v>
      </c>
      <c r="DR121" t="s">
        <v>335</v>
      </c>
      <c r="DS121" t="s">
        <v>335</v>
      </c>
      <c r="DT121" t="s">
        <v>335</v>
      </c>
      <c r="DU121" t="s">
        <v>335</v>
      </c>
      <c r="DV121" t="s">
        <v>335</v>
      </c>
      <c r="DW121" t="s">
        <v>335</v>
      </c>
      <c r="DX121" t="s">
        <v>335</v>
      </c>
      <c r="DY121" t="s">
        <v>335</v>
      </c>
      <c r="DZ121" t="s">
        <v>335</v>
      </c>
      <c r="EA121" t="s">
        <v>335</v>
      </c>
      <c r="EB121" t="s">
        <v>335</v>
      </c>
      <c r="EC121" t="s">
        <v>335</v>
      </c>
      <c r="ED121" t="s">
        <v>335</v>
      </c>
      <c r="EE121" t="s">
        <v>335</v>
      </c>
      <c r="EF121" t="s">
        <v>335</v>
      </c>
      <c r="EG121" t="s">
        <v>335</v>
      </c>
      <c r="EH121" t="s">
        <v>335</v>
      </c>
      <c r="EI121" t="s">
        <v>335</v>
      </c>
      <c r="EJ121" t="s">
        <v>335</v>
      </c>
      <c r="EK121" t="s">
        <v>335</v>
      </c>
      <c r="EL121" t="s">
        <v>335</v>
      </c>
      <c r="EM121" t="s">
        <v>335</v>
      </c>
      <c r="EN121" t="s">
        <v>335</v>
      </c>
      <c r="EO121" t="s">
        <v>335</v>
      </c>
      <c r="EP121" t="s">
        <v>335</v>
      </c>
      <c r="EQ121" t="s">
        <v>335</v>
      </c>
      <c r="ER121" t="s">
        <v>335</v>
      </c>
      <c r="ES121" t="s">
        <v>335</v>
      </c>
      <c r="ET121" t="s">
        <v>335</v>
      </c>
      <c r="EU121" t="s">
        <v>335</v>
      </c>
      <c r="EV121" t="s">
        <v>335</v>
      </c>
      <c r="EW121" t="s">
        <v>335</v>
      </c>
      <c r="EX121" t="s">
        <v>335</v>
      </c>
      <c r="EY121" t="s">
        <v>335</v>
      </c>
      <c r="EZ121" t="s">
        <v>335</v>
      </c>
      <c r="FA121" t="s">
        <v>335</v>
      </c>
      <c r="FB121" t="s">
        <v>336</v>
      </c>
      <c r="FE121" t="s">
        <v>336</v>
      </c>
      <c r="FF121" t="s">
        <v>336</v>
      </c>
      <c r="FG121" t="s">
        <v>364</v>
      </c>
      <c r="FH121" s="15"/>
      <c r="FI121" t="s">
        <v>335</v>
      </c>
      <c r="FJ121" t="s">
        <v>335</v>
      </c>
      <c r="FK121" t="s">
        <v>335</v>
      </c>
      <c r="FL121" t="s">
        <v>336</v>
      </c>
      <c r="FM121" t="s">
        <v>336</v>
      </c>
      <c r="GN121" t="s">
        <v>335</v>
      </c>
      <c r="GO121" t="s">
        <v>335</v>
      </c>
      <c r="GP121" t="s">
        <v>335</v>
      </c>
      <c r="GQ121" t="s">
        <v>335</v>
      </c>
      <c r="GR121" t="s">
        <v>335</v>
      </c>
      <c r="GS121" t="s">
        <v>335</v>
      </c>
      <c r="GT121" t="s">
        <v>335</v>
      </c>
      <c r="GU121" t="s">
        <v>335</v>
      </c>
      <c r="GV121" t="s">
        <v>335</v>
      </c>
      <c r="GW121" t="s">
        <v>335</v>
      </c>
      <c r="GX121" t="s">
        <v>335</v>
      </c>
      <c r="GY121" t="s">
        <v>335</v>
      </c>
      <c r="GZ121" t="s">
        <v>335</v>
      </c>
      <c r="HA121" t="s">
        <v>335</v>
      </c>
      <c r="HB121" t="s">
        <v>335</v>
      </c>
      <c r="HC121" t="s">
        <v>335</v>
      </c>
      <c r="HD121" t="s">
        <v>335</v>
      </c>
      <c r="HE121" t="s">
        <v>335</v>
      </c>
      <c r="HF121" t="s">
        <v>335</v>
      </c>
      <c r="HG121" t="s">
        <v>335</v>
      </c>
      <c r="HH121" t="s">
        <v>335</v>
      </c>
      <c r="HI121" t="s">
        <v>335</v>
      </c>
      <c r="HJ121" t="s">
        <v>335</v>
      </c>
      <c r="HK121" t="s">
        <v>336</v>
      </c>
      <c r="HL121" t="s">
        <v>335</v>
      </c>
      <c r="HM121" t="s">
        <v>335</v>
      </c>
      <c r="HN121" t="s">
        <v>335</v>
      </c>
      <c r="HO121" t="s">
        <v>335</v>
      </c>
      <c r="HP121" t="s">
        <v>335</v>
      </c>
      <c r="HQ121" t="s">
        <v>335</v>
      </c>
      <c r="HR121" t="s">
        <v>335</v>
      </c>
      <c r="HS121" t="s">
        <v>335</v>
      </c>
      <c r="HT121" t="s">
        <v>335</v>
      </c>
      <c r="HU121" t="s">
        <v>335</v>
      </c>
      <c r="HV121" t="s">
        <v>335</v>
      </c>
      <c r="HW121" t="s">
        <v>335</v>
      </c>
      <c r="HX121" t="s">
        <v>335</v>
      </c>
      <c r="HY121" t="s">
        <v>336</v>
      </c>
      <c r="HZ121" t="s">
        <v>336</v>
      </c>
      <c r="ID121" t="s">
        <v>336</v>
      </c>
      <c r="IF121" t="s">
        <v>336</v>
      </c>
      <c r="IQ121" t="s">
        <v>336</v>
      </c>
      <c r="IR121" t="s">
        <v>336</v>
      </c>
      <c r="IS121" t="s">
        <v>336</v>
      </c>
      <c r="IT121" t="s">
        <v>336</v>
      </c>
      <c r="IU121" t="s">
        <v>336</v>
      </c>
      <c r="IV121" t="s">
        <v>336</v>
      </c>
      <c r="IW121" t="s">
        <v>336</v>
      </c>
      <c r="IX121" t="s">
        <v>336</v>
      </c>
      <c r="IY121" t="s">
        <v>336</v>
      </c>
      <c r="JB121" t="s">
        <v>336</v>
      </c>
      <c r="JC121" t="s">
        <v>336</v>
      </c>
      <c r="JD121" t="s">
        <v>336</v>
      </c>
      <c r="JE121" t="s">
        <v>336</v>
      </c>
      <c r="JF121" t="s">
        <v>336</v>
      </c>
      <c r="JG121" t="s">
        <v>336</v>
      </c>
      <c r="JH121" t="s">
        <v>336</v>
      </c>
      <c r="JI121" t="s">
        <v>336</v>
      </c>
      <c r="JJ121" t="s">
        <v>336</v>
      </c>
      <c r="JK121" t="s">
        <v>336</v>
      </c>
      <c r="JL121" t="s">
        <v>336</v>
      </c>
      <c r="JM121" t="s">
        <v>336</v>
      </c>
      <c r="JT121" t="s">
        <v>336</v>
      </c>
      <c r="JX121" t="s">
        <v>371</v>
      </c>
      <c r="JY121" t="s">
        <v>348</v>
      </c>
      <c r="JZ121" t="s">
        <v>367</v>
      </c>
      <c r="KA121" t="s">
        <v>350</v>
      </c>
      <c r="KB121" t="s">
        <v>375</v>
      </c>
      <c r="KC121" t="s">
        <v>347</v>
      </c>
      <c r="KD121" t="s">
        <v>352</v>
      </c>
      <c r="KE121" t="s">
        <v>371</v>
      </c>
      <c r="KF121" t="s">
        <v>371</v>
      </c>
      <c r="KG121" t="s">
        <v>369</v>
      </c>
      <c r="KH121" t="s">
        <v>374</v>
      </c>
      <c r="KI121" t="s">
        <v>350</v>
      </c>
      <c r="KJ121" t="s">
        <v>371</v>
      </c>
      <c r="KK121" t="s">
        <v>358</v>
      </c>
      <c r="KL121">
        <v>1</v>
      </c>
      <c r="KM121">
        <v>1</v>
      </c>
      <c r="KN121">
        <v>1</v>
      </c>
      <c r="KO121">
        <v>1</v>
      </c>
      <c r="KS121" t="s">
        <v>336</v>
      </c>
      <c r="KT121" t="s">
        <v>336</v>
      </c>
      <c r="KU121" t="s">
        <v>336</v>
      </c>
      <c r="KV121" t="s">
        <v>336</v>
      </c>
      <c r="KW121" t="s">
        <v>336</v>
      </c>
      <c r="KX121" t="s">
        <v>336</v>
      </c>
      <c r="KY121" t="s">
        <v>335</v>
      </c>
      <c r="KZ121" t="s">
        <v>335</v>
      </c>
      <c r="LA121" t="s">
        <v>335</v>
      </c>
      <c r="LB121" t="s">
        <v>335</v>
      </c>
      <c r="LC121" t="s">
        <v>335</v>
      </c>
      <c r="LD121" t="s">
        <v>335</v>
      </c>
      <c r="LE121" t="s">
        <v>335</v>
      </c>
      <c r="LF121" t="s">
        <v>335</v>
      </c>
      <c r="LG121" t="s">
        <v>335</v>
      </c>
      <c r="LH121" t="s">
        <v>335</v>
      </c>
      <c r="LI121" t="s">
        <v>335</v>
      </c>
      <c r="LJ121" t="s">
        <v>335</v>
      </c>
      <c r="LK121" t="s">
        <v>336</v>
      </c>
      <c r="LL121" t="s">
        <v>336</v>
      </c>
      <c r="LN121" t="s">
        <v>364</v>
      </c>
    </row>
    <row r="122" spans="1:326" x14ac:dyDescent="0.3">
      <c r="A122">
        <v>121</v>
      </c>
      <c r="B122" t="s">
        <v>326</v>
      </c>
      <c r="C122" t="s">
        <v>327</v>
      </c>
      <c r="D122" s="1">
        <v>18376</v>
      </c>
      <c r="E122" t="s">
        <v>328</v>
      </c>
      <c r="I122" s="1">
        <v>45394</v>
      </c>
      <c r="J122" s="1"/>
      <c r="L122" t="s">
        <v>336</v>
      </c>
      <c r="M122" t="s">
        <v>336</v>
      </c>
      <c r="N122" t="s">
        <v>336</v>
      </c>
      <c r="O122" t="s">
        <v>336</v>
      </c>
      <c r="P122" t="s">
        <v>336</v>
      </c>
      <c r="Q122" t="s">
        <v>335</v>
      </c>
      <c r="R122" t="s">
        <v>335</v>
      </c>
      <c r="S122" t="s">
        <v>335</v>
      </c>
      <c r="T122" t="s">
        <v>335</v>
      </c>
      <c r="U122" t="s">
        <v>335</v>
      </c>
      <c r="V122" t="s">
        <v>335</v>
      </c>
      <c r="W122" t="s">
        <v>335</v>
      </c>
      <c r="X122" t="s">
        <v>335</v>
      </c>
      <c r="Y122" t="s">
        <v>335</v>
      </c>
      <c r="Z122" t="s">
        <v>335</v>
      </c>
      <c r="AA122" t="s">
        <v>335</v>
      </c>
      <c r="AB122" t="s">
        <v>335</v>
      </c>
      <c r="AC122" t="s">
        <v>335</v>
      </c>
      <c r="AD122" t="s">
        <v>335</v>
      </c>
      <c r="AE122" t="s">
        <v>335</v>
      </c>
      <c r="AF122" t="s">
        <v>335</v>
      </c>
      <c r="AG122" t="s">
        <v>335</v>
      </c>
      <c r="AH122" t="s">
        <v>336</v>
      </c>
      <c r="AI122" t="s">
        <v>335</v>
      </c>
      <c r="AJ122" t="s">
        <v>335</v>
      </c>
      <c r="AK122" t="s">
        <v>335</v>
      </c>
      <c r="AL122" t="s">
        <v>335</v>
      </c>
      <c r="AM122" t="s">
        <v>335</v>
      </c>
      <c r="AN122" t="s">
        <v>335</v>
      </c>
      <c r="AO122" t="s">
        <v>335</v>
      </c>
      <c r="AP122" t="s">
        <v>335</v>
      </c>
      <c r="AQ122" t="s">
        <v>335</v>
      </c>
      <c r="AR122" t="s">
        <v>335</v>
      </c>
      <c r="AS122" t="s">
        <v>335</v>
      </c>
      <c r="AT122" t="s">
        <v>335</v>
      </c>
      <c r="AU122" t="s">
        <v>335</v>
      </c>
      <c r="AV122" t="s">
        <v>335</v>
      </c>
      <c r="BC122" t="s">
        <v>335</v>
      </c>
      <c r="BD122" t="s">
        <v>335</v>
      </c>
      <c r="BE122" t="s">
        <v>335</v>
      </c>
      <c r="BF122" t="s">
        <v>335</v>
      </c>
      <c r="BG122" t="s">
        <v>335</v>
      </c>
      <c r="BH122" t="s">
        <v>335</v>
      </c>
      <c r="BI122" t="s">
        <v>335</v>
      </c>
      <c r="BJ122" t="s">
        <v>335</v>
      </c>
      <c r="BK122" t="s">
        <v>335</v>
      </c>
      <c r="BL122" t="s">
        <v>335</v>
      </c>
      <c r="BM122" t="s">
        <v>335</v>
      </c>
      <c r="BN122" t="s">
        <v>335</v>
      </c>
      <c r="BO122" t="s">
        <v>335</v>
      </c>
      <c r="BP122" t="s">
        <v>335</v>
      </c>
      <c r="BQ122" t="s">
        <v>335</v>
      </c>
      <c r="BR122" t="s">
        <v>335</v>
      </c>
      <c r="BS122" t="s">
        <v>335</v>
      </c>
      <c r="BT122" t="s">
        <v>335</v>
      </c>
      <c r="BU122" t="s">
        <v>335</v>
      </c>
      <c r="BV122" t="s">
        <v>335</v>
      </c>
      <c r="BW122" t="s">
        <v>335</v>
      </c>
      <c r="BX122" t="s">
        <v>335</v>
      </c>
      <c r="BY122" t="s">
        <v>335</v>
      </c>
      <c r="BZ122" t="s">
        <v>335</v>
      </c>
      <c r="CA122" t="s">
        <v>335</v>
      </c>
      <c r="CB122" t="s">
        <v>335</v>
      </c>
      <c r="CC122" t="s">
        <v>335</v>
      </c>
      <c r="CD122" t="s">
        <v>335</v>
      </c>
      <c r="CE122" t="s">
        <v>335</v>
      </c>
      <c r="CF122" t="s">
        <v>335</v>
      </c>
      <c r="CG122" t="s">
        <v>335</v>
      </c>
      <c r="CH122" t="s">
        <v>335</v>
      </c>
      <c r="CI122" t="s">
        <v>335</v>
      </c>
      <c r="CJ122" t="s">
        <v>335</v>
      </c>
      <c r="CK122" t="s">
        <v>335</v>
      </c>
      <c r="CL122" t="s">
        <v>335</v>
      </c>
      <c r="CM122" t="s">
        <v>335</v>
      </c>
      <c r="CN122" t="s">
        <v>335</v>
      </c>
      <c r="CO122" t="s">
        <v>335</v>
      </c>
      <c r="CP122" t="s">
        <v>335</v>
      </c>
      <c r="CQ122" t="s">
        <v>335</v>
      </c>
      <c r="CR122" t="s">
        <v>335</v>
      </c>
      <c r="CS122" t="s">
        <v>335</v>
      </c>
      <c r="CT122" t="s">
        <v>336</v>
      </c>
      <c r="CU122" t="s">
        <v>336</v>
      </c>
      <c r="CW122" t="s">
        <v>336</v>
      </c>
      <c r="CX122" t="s">
        <v>336</v>
      </c>
      <c r="CZ122" t="s">
        <v>336</v>
      </c>
      <c r="DA122" t="s">
        <v>336</v>
      </c>
      <c r="DC122" t="s">
        <v>336</v>
      </c>
      <c r="DD122" t="s">
        <v>336</v>
      </c>
      <c r="DF122" t="s">
        <v>336</v>
      </c>
      <c r="DG122" t="s">
        <v>336</v>
      </c>
      <c r="DI122" t="s">
        <v>336</v>
      </c>
      <c r="DJ122" t="s">
        <v>336</v>
      </c>
      <c r="DL122" t="s">
        <v>335</v>
      </c>
      <c r="DM122" t="s">
        <v>335</v>
      </c>
      <c r="DN122" t="s">
        <v>335</v>
      </c>
      <c r="DO122" t="s">
        <v>335</v>
      </c>
      <c r="DP122" t="s">
        <v>335</v>
      </c>
      <c r="DQ122" t="s">
        <v>335</v>
      </c>
      <c r="DR122" t="s">
        <v>335</v>
      </c>
      <c r="DS122" t="s">
        <v>335</v>
      </c>
      <c r="DT122" t="s">
        <v>335</v>
      </c>
      <c r="DU122" t="s">
        <v>335</v>
      </c>
      <c r="DV122" t="s">
        <v>335</v>
      </c>
      <c r="DW122" t="s">
        <v>335</v>
      </c>
      <c r="DX122" t="s">
        <v>335</v>
      </c>
      <c r="DY122" t="s">
        <v>335</v>
      </c>
      <c r="DZ122" t="s">
        <v>335</v>
      </c>
      <c r="EA122" t="s">
        <v>335</v>
      </c>
      <c r="EB122" t="s">
        <v>335</v>
      </c>
      <c r="EC122" t="s">
        <v>335</v>
      </c>
      <c r="ED122" t="s">
        <v>335</v>
      </c>
      <c r="EE122" t="s">
        <v>335</v>
      </c>
      <c r="EF122" t="s">
        <v>335</v>
      </c>
      <c r="EG122" t="s">
        <v>335</v>
      </c>
      <c r="EH122" t="s">
        <v>335</v>
      </c>
      <c r="EI122" t="s">
        <v>335</v>
      </c>
      <c r="EJ122" t="s">
        <v>335</v>
      </c>
      <c r="EK122" t="s">
        <v>335</v>
      </c>
      <c r="EL122" t="s">
        <v>335</v>
      </c>
      <c r="EM122" t="s">
        <v>335</v>
      </c>
      <c r="EN122" t="s">
        <v>335</v>
      </c>
      <c r="EO122" t="s">
        <v>335</v>
      </c>
      <c r="EP122" t="s">
        <v>335</v>
      </c>
      <c r="EQ122" t="s">
        <v>335</v>
      </c>
      <c r="ER122" t="s">
        <v>335</v>
      </c>
      <c r="ES122" t="s">
        <v>335</v>
      </c>
      <c r="ET122" t="s">
        <v>335</v>
      </c>
      <c r="EU122" t="s">
        <v>335</v>
      </c>
      <c r="EV122" t="s">
        <v>335</v>
      </c>
      <c r="EW122" t="s">
        <v>335</v>
      </c>
      <c r="EX122" t="s">
        <v>335</v>
      </c>
      <c r="EY122" t="s">
        <v>335</v>
      </c>
      <c r="EZ122" t="s">
        <v>335</v>
      </c>
      <c r="FA122" t="s">
        <v>335</v>
      </c>
      <c r="FB122" t="s">
        <v>336</v>
      </c>
      <c r="FE122" t="s">
        <v>336</v>
      </c>
      <c r="FF122" t="s">
        <v>336</v>
      </c>
      <c r="FG122" t="s">
        <v>364</v>
      </c>
      <c r="FH122" s="15">
        <v>45394</v>
      </c>
      <c r="FI122" t="s">
        <v>335</v>
      </c>
      <c r="FJ122" t="s">
        <v>335</v>
      </c>
      <c r="FK122" t="s">
        <v>335</v>
      </c>
      <c r="FL122" t="s">
        <v>336</v>
      </c>
      <c r="FM122" t="s">
        <v>336</v>
      </c>
      <c r="GN122" t="s">
        <v>335</v>
      </c>
      <c r="GO122" t="s">
        <v>335</v>
      </c>
      <c r="GP122" t="s">
        <v>335</v>
      </c>
      <c r="GQ122" t="s">
        <v>335</v>
      </c>
      <c r="GR122" t="s">
        <v>335</v>
      </c>
      <c r="GS122" t="s">
        <v>335</v>
      </c>
      <c r="GT122" t="s">
        <v>335</v>
      </c>
      <c r="GU122" t="s">
        <v>335</v>
      </c>
      <c r="GV122" t="s">
        <v>335</v>
      </c>
      <c r="GW122" t="s">
        <v>335</v>
      </c>
      <c r="GX122" t="s">
        <v>335</v>
      </c>
      <c r="GY122" t="s">
        <v>335</v>
      </c>
      <c r="GZ122" t="s">
        <v>335</v>
      </c>
      <c r="HA122" t="s">
        <v>335</v>
      </c>
      <c r="HB122" t="s">
        <v>335</v>
      </c>
      <c r="HC122" t="s">
        <v>335</v>
      </c>
      <c r="HD122" t="s">
        <v>335</v>
      </c>
      <c r="HE122" t="s">
        <v>335</v>
      </c>
      <c r="HF122" t="s">
        <v>335</v>
      </c>
      <c r="HG122" t="s">
        <v>335</v>
      </c>
      <c r="HH122" t="s">
        <v>335</v>
      </c>
      <c r="HI122" t="s">
        <v>335</v>
      </c>
      <c r="HJ122" t="s">
        <v>335</v>
      </c>
      <c r="HK122" t="s">
        <v>336</v>
      </c>
      <c r="HL122" t="s">
        <v>335</v>
      </c>
      <c r="HM122" t="s">
        <v>335</v>
      </c>
      <c r="HN122" t="s">
        <v>335</v>
      </c>
      <c r="HO122" t="s">
        <v>335</v>
      </c>
      <c r="HP122" t="s">
        <v>335</v>
      </c>
      <c r="HQ122" t="s">
        <v>335</v>
      </c>
      <c r="HR122" t="s">
        <v>335</v>
      </c>
      <c r="HS122" t="s">
        <v>335</v>
      </c>
      <c r="HT122" t="s">
        <v>335</v>
      </c>
      <c r="HU122" t="s">
        <v>335</v>
      </c>
      <c r="HV122" t="s">
        <v>335</v>
      </c>
      <c r="HW122" t="s">
        <v>335</v>
      </c>
      <c r="HX122" t="s">
        <v>335</v>
      </c>
      <c r="HY122" t="s">
        <v>336</v>
      </c>
      <c r="HZ122" t="s">
        <v>336</v>
      </c>
      <c r="ID122" t="s">
        <v>336</v>
      </c>
      <c r="IF122" t="s">
        <v>336</v>
      </c>
      <c r="IQ122" t="s">
        <v>336</v>
      </c>
      <c r="IR122" t="s">
        <v>336</v>
      </c>
      <c r="IS122" t="s">
        <v>336</v>
      </c>
      <c r="IT122" t="s">
        <v>336</v>
      </c>
      <c r="IU122" t="s">
        <v>336</v>
      </c>
      <c r="IV122" t="s">
        <v>336</v>
      </c>
      <c r="IW122" t="s">
        <v>336</v>
      </c>
      <c r="IX122" t="s">
        <v>336</v>
      </c>
      <c r="IY122" t="s">
        <v>336</v>
      </c>
      <c r="JB122" t="s">
        <v>336</v>
      </c>
      <c r="JC122" t="s">
        <v>336</v>
      </c>
      <c r="JD122" t="s">
        <v>336</v>
      </c>
      <c r="JE122" t="s">
        <v>336</v>
      </c>
      <c r="JF122" t="s">
        <v>336</v>
      </c>
      <c r="JG122" t="s">
        <v>336</v>
      </c>
      <c r="JH122" t="s">
        <v>336</v>
      </c>
      <c r="JI122" t="s">
        <v>336</v>
      </c>
      <c r="JJ122" t="s">
        <v>336</v>
      </c>
      <c r="JK122" t="s">
        <v>336</v>
      </c>
      <c r="JL122" t="s">
        <v>336</v>
      </c>
      <c r="JM122" t="s">
        <v>336</v>
      </c>
      <c r="JT122" t="s">
        <v>336</v>
      </c>
      <c r="JX122" t="s">
        <v>371</v>
      </c>
      <c r="JY122" t="s">
        <v>348</v>
      </c>
      <c r="JZ122" t="s">
        <v>367</v>
      </c>
      <c r="KA122" t="s">
        <v>350</v>
      </c>
      <c r="KB122" t="s">
        <v>375</v>
      </c>
      <c r="KC122" t="s">
        <v>347</v>
      </c>
      <c r="KD122" t="s">
        <v>352</v>
      </c>
      <c r="KE122" t="s">
        <v>353</v>
      </c>
      <c r="KF122" t="s">
        <v>371</v>
      </c>
      <c r="KG122" t="s">
        <v>355</v>
      </c>
      <c r="KH122" t="s">
        <v>374</v>
      </c>
      <c r="KI122" t="s">
        <v>350</v>
      </c>
      <c r="KJ122" t="s">
        <v>371</v>
      </c>
      <c r="KK122" t="s">
        <v>358</v>
      </c>
      <c r="KL122">
        <v>1</v>
      </c>
      <c r="KM122">
        <v>1</v>
      </c>
      <c r="KN122">
        <v>1</v>
      </c>
      <c r="KO122">
        <v>1</v>
      </c>
      <c r="KS122" t="s">
        <v>336</v>
      </c>
      <c r="KT122" t="s">
        <v>336</v>
      </c>
      <c r="KU122" t="s">
        <v>336</v>
      </c>
      <c r="KV122" t="s">
        <v>336</v>
      </c>
      <c r="KW122" t="s">
        <v>336</v>
      </c>
      <c r="KX122" t="s">
        <v>336</v>
      </c>
      <c r="KY122" t="s">
        <v>335</v>
      </c>
      <c r="KZ122" t="s">
        <v>335</v>
      </c>
      <c r="LA122" t="s">
        <v>335</v>
      </c>
      <c r="LB122" t="s">
        <v>335</v>
      </c>
      <c r="LC122" t="s">
        <v>335</v>
      </c>
      <c r="LD122" t="s">
        <v>335</v>
      </c>
      <c r="LE122" t="s">
        <v>335</v>
      </c>
      <c r="LF122" t="s">
        <v>335</v>
      </c>
      <c r="LG122" t="s">
        <v>335</v>
      </c>
      <c r="LH122" t="s">
        <v>335</v>
      </c>
      <c r="LI122" t="s">
        <v>335</v>
      </c>
      <c r="LJ122" t="s">
        <v>335</v>
      </c>
      <c r="LK122" t="s">
        <v>336</v>
      </c>
      <c r="LL122" t="s">
        <v>336</v>
      </c>
      <c r="LN122" t="s">
        <v>364</v>
      </c>
    </row>
    <row r="123" spans="1:326" x14ac:dyDescent="0.3">
      <c r="A123">
        <v>122</v>
      </c>
      <c r="B123" t="s">
        <v>326</v>
      </c>
      <c r="C123" t="s">
        <v>376</v>
      </c>
      <c r="D123" s="1">
        <v>20832</v>
      </c>
      <c r="E123" t="s">
        <v>328</v>
      </c>
      <c r="F123">
        <v>170</v>
      </c>
      <c r="I123" s="1">
        <v>45357</v>
      </c>
      <c r="J123" s="1">
        <v>45377</v>
      </c>
      <c r="K123">
        <v>20</v>
      </c>
      <c r="L123" t="s">
        <v>329</v>
      </c>
      <c r="M123" t="s">
        <v>337</v>
      </c>
      <c r="N123" t="s">
        <v>331</v>
      </c>
      <c r="O123" t="s">
        <v>387</v>
      </c>
      <c r="P123" t="s">
        <v>363</v>
      </c>
      <c r="Q123" t="s">
        <v>335</v>
      </c>
      <c r="R123" t="s">
        <v>335</v>
      </c>
      <c r="S123" t="s">
        <v>335</v>
      </c>
      <c r="T123" t="s">
        <v>335</v>
      </c>
      <c r="U123" t="s">
        <v>335</v>
      </c>
      <c r="V123" t="s">
        <v>335</v>
      </c>
      <c r="W123" t="s">
        <v>335</v>
      </c>
      <c r="X123" t="s">
        <v>335</v>
      </c>
      <c r="Y123" t="s">
        <v>335</v>
      </c>
      <c r="Z123" t="s">
        <v>335</v>
      </c>
      <c r="AA123" t="s">
        <v>335</v>
      </c>
      <c r="AB123" t="s">
        <v>335</v>
      </c>
      <c r="AC123" t="s">
        <v>335</v>
      </c>
      <c r="AD123" t="s">
        <v>335</v>
      </c>
      <c r="AE123" t="s">
        <v>335</v>
      </c>
      <c r="AF123" t="s">
        <v>334</v>
      </c>
      <c r="AG123" t="s">
        <v>335</v>
      </c>
      <c r="AH123" t="s">
        <v>336</v>
      </c>
      <c r="AI123" t="s">
        <v>334</v>
      </c>
      <c r="AJ123" t="s">
        <v>335</v>
      </c>
      <c r="AK123" t="s">
        <v>335</v>
      </c>
      <c r="AL123" t="s">
        <v>335</v>
      </c>
      <c r="AM123" t="s">
        <v>335</v>
      </c>
      <c r="AN123" t="s">
        <v>335</v>
      </c>
      <c r="AO123" t="s">
        <v>335</v>
      </c>
      <c r="AP123" t="s">
        <v>335</v>
      </c>
      <c r="AQ123" t="s">
        <v>335</v>
      </c>
      <c r="AR123" t="s">
        <v>335</v>
      </c>
      <c r="AS123" t="s">
        <v>335</v>
      </c>
      <c r="AT123" t="s">
        <v>335</v>
      </c>
      <c r="AU123" t="s">
        <v>335</v>
      </c>
      <c r="AV123" t="s">
        <v>335</v>
      </c>
      <c r="AW123">
        <v>20</v>
      </c>
      <c r="AY123">
        <v>2151</v>
      </c>
      <c r="AZ123">
        <v>1500</v>
      </c>
      <c r="BC123" t="s">
        <v>335</v>
      </c>
      <c r="BD123" t="s">
        <v>335</v>
      </c>
      <c r="BE123" t="s">
        <v>335</v>
      </c>
      <c r="BF123" t="s">
        <v>335</v>
      </c>
      <c r="BG123" t="s">
        <v>334</v>
      </c>
      <c r="BH123" t="s">
        <v>335</v>
      </c>
      <c r="BI123" t="s">
        <v>335</v>
      </c>
      <c r="BJ123" t="s">
        <v>335</v>
      </c>
      <c r="BK123" t="s">
        <v>335</v>
      </c>
      <c r="BL123" t="s">
        <v>335</v>
      </c>
      <c r="BM123" t="s">
        <v>335</v>
      </c>
      <c r="BN123" t="s">
        <v>335</v>
      </c>
      <c r="BO123" t="s">
        <v>335</v>
      </c>
      <c r="BP123" t="s">
        <v>335</v>
      </c>
      <c r="BQ123" t="s">
        <v>335</v>
      </c>
      <c r="BR123" t="s">
        <v>335</v>
      </c>
      <c r="BS123" t="s">
        <v>335</v>
      </c>
      <c r="BT123" t="s">
        <v>334</v>
      </c>
      <c r="BU123" t="s">
        <v>334</v>
      </c>
      <c r="BV123" t="s">
        <v>334</v>
      </c>
      <c r="BW123" t="s">
        <v>335</v>
      </c>
      <c r="BX123" t="s">
        <v>334</v>
      </c>
      <c r="BY123" t="s">
        <v>335</v>
      </c>
      <c r="BZ123" t="s">
        <v>335</v>
      </c>
      <c r="CA123" t="s">
        <v>335</v>
      </c>
      <c r="CB123" t="s">
        <v>334</v>
      </c>
      <c r="CC123" t="s">
        <v>335</v>
      </c>
      <c r="CD123" t="s">
        <v>334</v>
      </c>
      <c r="CE123" t="s">
        <v>335</v>
      </c>
      <c r="CF123" t="s">
        <v>334</v>
      </c>
      <c r="CG123" t="s">
        <v>335</v>
      </c>
      <c r="CH123" t="s">
        <v>335</v>
      </c>
      <c r="CI123" t="s">
        <v>335</v>
      </c>
      <c r="CJ123" t="s">
        <v>335</v>
      </c>
      <c r="CK123" t="s">
        <v>335</v>
      </c>
      <c r="CL123" t="s">
        <v>335</v>
      </c>
      <c r="CM123" t="s">
        <v>335</v>
      </c>
      <c r="CN123" t="s">
        <v>335</v>
      </c>
      <c r="CO123" t="s">
        <v>335</v>
      </c>
      <c r="CP123" t="s">
        <v>335</v>
      </c>
      <c r="CQ123" t="s">
        <v>335</v>
      </c>
      <c r="CR123" t="s">
        <v>334</v>
      </c>
      <c r="CS123" t="s">
        <v>335</v>
      </c>
      <c r="CT123" t="s">
        <v>337</v>
      </c>
      <c r="CU123" t="s">
        <v>336</v>
      </c>
      <c r="CW123" t="s">
        <v>336</v>
      </c>
      <c r="CX123" t="s">
        <v>336</v>
      </c>
      <c r="CZ123" t="s">
        <v>330</v>
      </c>
      <c r="DA123" t="s">
        <v>383</v>
      </c>
      <c r="DB123">
        <v>25</v>
      </c>
      <c r="DC123" t="s">
        <v>330</v>
      </c>
      <c r="DD123" t="s">
        <v>484</v>
      </c>
      <c r="DE123">
        <v>100</v>
      </c>
      <c r="DF123" t="s">
        <v>330</v>
      </c>
      <c r="DG123" t="s">
        <v>488</v>
      </c>
      <c r="DH123">
        <v>50</v>
      </c>
      <c r="DI123" t="s">
        <v>330</v>
      </c>
      <c r="DJ123" t="s">
        <v>389</v>
      </c>
      <c r="DK123">
        <v>10</v>
      </c>
      <c r="DL123" t="s">
        <v>335</v>
      </c>
      <c r="DM123" t="s">
        <v>334</v>
      </c>
      <c r="DN123" t="s">
        <v>334</v>
      </c>
      <c r="DO123" t="s">
        <v>335</v>
      </c>
      <c r="DP123" t="s">
        <v>334</v>
      </c>
      <c r="DQ123" t="s">
        <v>335</v>
      </c>
      <c r="DR123" t="s">
        <v>334</v>
      </c>
      <c r="DS123" t="s">
        <v>335</v>
      </c>
      <c r="DT123" t="s">
        <v>334</v>
      </c>
      <c r="DU123" t="s">
        <v>335</v>
      </c>
      <c r="DV123" t="s">
        <v>334</v>
      </c>
      <c r="DW123" t="s">
        <v>335</v>
      </c>
      <c r="DX123" t="s">
        <v>335</v>
      </c>
      <c r="DY123" t="s">
        <v>334</v>
      </c>
      <c r="DZ123" t="s">
        <v>334</v>
      </c>
      <c r="EA123" t="s">
        <v>335</v>
      </c>
      <c r="EB123" t="s">
        <v>335</v>
      </c>
      <c r="EC123" t="s">
        <v>334</v>
      </c>
      <c r="ED123" t="s">
        <v>334</v>
      </c>
      <c r="EE123" t="s">
        <v>335</v>
      </c>
      <c r="EF123" t="s">
        <v>334</v>
      </c>
      <c r="EG123" t="s">
        <v>335</v>
      </c>
      <c r="EH123" t="s">
        <v>334</v>
      </c>
      <c r="EI123" t="s">
        <v>335</v>
      </c>
      <c r="EJ123" t="s">
        <v>334</v>
      </c>
      <c r="EK123" t="s">
        <v>335</v>
      </c>
      <c r="EL123" t="s">
        <v>334</v>
      </c>
      <c r="EM123" t="s">
        <v>335</v>
      </c>
      <c r="EN123" t="s">
        <v>334</v>
      </c>
      <c r="EO123" t="s">
        <v>335</v>
      </c>
      <c r="EP123" t="s">
        <v>334</v>
      </c>
      <c r="EQ123" t="s">
        <v>335</v>
      </c>
      <c r="ER123" t="s">
        <v>334</v>
      </c>
      <c r="ES123" t="s">
        <v>335</v>
      </c>
      <c r="ET123" t="s">
        <v>334</v>
      </c>
      <c r="EU123" t="s">
        <v>335</v>
      </c>
      <c r="EV123" t="s">
        <v>334</v>
      </c>
      <c r="EW123" t="s">
        <v>335</v>
      </c>
      <c r="EX123" t="s">
        <v>335</v>
      </c>
      <c r="EY123" t="s">
        <v>334</v>
      </c>
      <c r="EZ123" t="s">
        <v>334</v>
      </c>
      <c r="FA123" t="s">
        <v>335</v>
      </c>
      <c r="FB123" t="s">
        <v>341</v>
      </c>
      <c r="FC123">
        <v>100</v>
      </c>
      <c r="FE123" t="s">
        <v>336</v>
      </c>
      <c r="FF123" t="s">
        <v>336</v>
      </c>
      <c r="FG123" t="s">
        <v>342</v>
      </c>
      <c r="FH123" s="15">
        <v>45377</v>
      </c>
      <c r="FI123" t="s">
        <v>334</v>
      </c>
      <c r="FJ123" t="s">
        <v>335</v>
      </c>
      <c r="FK123" t="s">
        <v>335</v>
      </c>
      <c r="FL123" t="s">
        <v>343</v>
      </c>
      <c r="FM123" t="s">
        <v>344</v>
      </c>
      <c r="FN123">
        <v>128</v>
      </c>
      <c r="FO123">
        <v>100</v>
      </c>
      <c r="FP123">
        <v>60</v>
      </c>
      <c r="FQ123">
        <v>1308</v>
      </c>
      <c r="FS123">
        <v>80</v>
      </c>
      <c r="FT123">
        <v>2768166089965398</v>
      </c>
      <c r="FU123">
        <v>94</v>
      </c>
      <c r="FV123">
        <v>89</v>
      </c>
      <c r="FY123">
        <v>81</v>
      </c>
      <c r="FZ123">
        <v>22</v>
      </c>
      <c r="GA123">
        <v>41</v>
      </c>
      <c r="GB123">
        <v>47</v>
      </c>
      <c r="GC123">
        <v>83</v>
      </c>
      <c r="GD123">
        <v>61</v>
      </c>
      <c r="GE123">
        <v>37</v>
      </c>
      <c r="GF123">
        <v>101</v>
      </c>
      <c r="GG123">
        <v>16</v>
      </c>
      <c r="GJ123">
        <v>25</v>
      </c>
      <c r="GK123">
        <v>11</v>
      </c>
      <c r="GL123">
        <v>139</v>
      </c>
      <c r="GM123">
        <v>46</v>
      </c>
      <c r="GN123" t="s">
        <v>335</v>
      </c>
      <c r="GO123" t="s">
        <v>334</v>
      </c>
      <c r="GP123" t="s">
        <v>334</v>
      </c>
      <c r="GQ123" t="s">
        <v>335</v>
      </c>
      <c r="GR123" t="s">
        <v>335</v>
      </c>
      <c r="GS123" t="s">
        <v>335</v>
      </c>
      <c r="GT123" t="s">
        <v>335</v>
      </c>
      <c r="GU123" t="s">
        <v>335</v>
      </c>
      <c r="GV123" t="s">
        <v>335</v>
      </c>
      <c r="GW123" t="s">
        <v>335</v>
      </c>
      <c r="GX123" t="s">
        <v>335</v>
      </c>
      <c r="GY123" t="s">
        <v>335</v>
      </c>
      <c r="GZ123" t="s">
        <v>335</v>
      </c>
      <c r="HA123" t="s">
        <v>335</v>
      </c>
      <c r="HB123" t="s">
        <v>335</v>
      </c>
      <c r="HC123" t="s">
        <v>335</v>
      </c>
      <c r="HD123" t="s">
        <v>335</v>
      </c>
      <c r="HE123" t="s">
        <v>335</v>
      </c>
      <c r="HF123" t="s">
        <v>335</v>
      </c>
      <c r="HG123" t="s">
        <v>335</v>
      </c>
      <c r="HH123" t="s">
        <v>335</v>
      </c>
      <c r="HI123" t="s">
        <v>335</v>
      </c>
      <c r="HJ123" t="s">
        <v>335</v>
      </c>
      <c r="HK123" t="s">
        <v>336</v>
      </c>
      <c r="HL123" t="s">
        <v>335</v>
      </c>
      <c r="HM123" t="s">
        <v>334</v>
      </c>
      <c r="HN123" t="s">
        <v>334</v>
      </c>
      <c r="HO123" t="s">
        <v>334</v>
      </c>
      <c r="HP123" t="s">
        <v>335</v>
      </c>
      <c r="HQ123" t="s">
        <v>335</v>
      </c>
      <c r="HR123" t="s">
        <v>335</v>
      </c>
      <c r="HS123" t="s">
        <v>335</v>
      </c>
      <c r="HT123" t="s">
        <v>335</v>
      </c>
      <c r="HU123" t="s">
        <v>334</v>
      </c>
      <c r="HV123" t="s">
        <v>335</v>
      </c>
      <c r="HW123" t="s">
        <v>335</v>
      </c>
      <c r="HX123" t="s">
        <v>335</v>
      </c>
      <c r="HY123" t="s">
        <v>337</v>
      </c>
      <c r="HZ123" t="s">
        <v>337</v>
      </c>
      <c r="IA123">
        <v>27</v>
      </c>
      <c r="IB123">
        <v>104</v>
      </c>
      <c r="IC123">
        <v>8</v>
      </c>
      <c r="ID123" t="s">
        <v>359</v>
      </c>
      <c r="IE123">
        <v>48</v>
      </c>
      <c r="IF123" t="s">
        <v>418</v>
      </c>
      <c r="IQ123" t="s">
        <v>336</v>
      </c>
      <c r="IR123" t="s">
        <v>336</v>
      </c>
      <c r="IS123" t="s">
        <v>336</v>
      </c>
      <c r="IT123" t="s">
        <v>336</v>
      </c>
      <c r="IU123" t="s">
        <v>336</v>
      </c>
      <c r="IV123" t="s">
        <v>336</v>
      </c>
      <c r="IW123" t="s">
        <v>336</v>
      </c>
      <c r="IX123" t="s">
        <v>336</v>
      </c>
      <c r="IY123" t="s">
        <v>336</v>
      </c>
      <c r="JB123" t="s">
        <v>336</v>
      </c>
      <c r="JC123" t="s">
        <v>336</v>
      </c>
      <c r="JD123" t="s">
        <v>336</v>
      </c>
      <c r="JE123" t="s">
        <v>336</v>
      </c>
      <c r="JF123" t="s">
        <v>336</v>
      </c>
      <c r="JG123" t="s">
        <v>336</v>
      </c>
      <c r="JH123" t="s">
        <v>336</v>
      </c>
      <c r="JI123" t="s">
        <v>336</v>
      </c>
      <c r="JJ123" t="s">
        <v>336</v>
      </c>
      <c r="JK123" t="s">
        <v>336</v>
      </c>
      <c r="JL123" t="s">
        <v>336</v>
      </c>
      <c r="JM123" t="s">
        <v>336</v>
      </c>
      <c r="JO123">
        <v>300</v>
      </c>
      <c r="JP123">
        <v>60</v>
      </c>
      <c r="JQ123">
        <v>79</v>
      </c>
      <c r="JS123">
        <v>95</v>
      </c>
      <c r="JT123" t="s">
        <v>337</v>
      </c>
      <c r="JX123" t="s">
        <v>336</v>
      </c>
      <c r="JY123" t="s">
        <v>336</v>
      </c>
      <c r="JZ123" t="s">
        <v>336</v>
      </c>
      <c r="KA123" t="s">
        <v>336</v>
      </c>
      <c r="KB123" t="s">
        <v>336</v>
      </c>
      <c r="KC123" t="s">
        <v>336</v>
      </c>
      <c r="KD123" t="s">
        <v>336</v>
      </c>
      <c r="KE123" t="s">
        <v>336</v>
      </c>
      <c r="KF123" t="s">
        <v>336</v>
      </c>
      <c r="KG123" t="s">
        <v>336</v>
      </c>
      <c r="KH123" t="s">
        <v>336</v>
      </c>
      <c r="KI123" t="s">
        <v>336</v>
      </c>
      <c r="KJ123" t="s">
        <v>336</v>
      </c>
      <c r="KK123" t="s">
        <v>336</v>
      </c>
      <c r="KS123" t="s">
        <v>336</v>
      </c>
      <c r="KT123" t="s">
        <v>336</v>
      </c>
      <c r="KU123" t="s">
        <v>336</v>
      </c>
      <c r="KV123" t="s">
        <v>336</v>
      </c>
      <c r="KW123" t="s">
        <v>336</v>
      </c>
      <c r="KX123" t="s">
        <v>336</v>
      </c>
      <c r="KY123" t="s">
        <v>335</v>
      </c>
      <c r="KZ123" t="s">
        <v>334</v>
      </c>
      <c r="LA123" t="s">
        <v>334</v>
      </c>
      <c r="LB123" t="s">
        <v>335</v>
      </c>
      <c r="LC123" t="s">
        <v>334</v>
      </c>
      <c r="LD123" t="s">
        <v>335</v>
      </c>
      <c r="LE123" t="s">
        <v>334</v>
      </c>
      <c r="LF123" t="s">
        <v>335</v>
      </c>
      <c r="LG123" t="s">
        <v>335</v>
      </c>
      <c r="LH123" t="s">
        <v>334</v>
      </c>
      <c r="LI123" t="s">
        <v>334</v>
      </c>
      <c r="LJ123" t="s">
        <v>335</v>
      </c>
      <c r="LK123" t="s">
        <v>345</v>
      </c>
      <c r="LL123" t="s">
        <v>336</v>
      </c>
      <c r="LN123" t="s">
        <v>342</v>
      </c>
    </row>
    <row r="124" spans="1:326" x14ac:dyDescent="0.3">
      <c r="A124">
        <v>123</v>
      </c>
      <c r="B124" t="s">
        <v>326</v>
      </c>
      <c r="C124" t="s">
        <v>376</v>
      </c>
      <c r="D124" s="1">
        <v>21125</v>
      </c>
      <c r="E124" t="s">
        <v>328</v>
      </c>
      <c r="F124">
        <v>178</v>
      </c>
      <c r="I124" s="1">
        <v>45347</v>
      </c>
      <c r="J124" s="1">
        <v>45359</v>
      </c>
      <c r="K124">
        <v>12</v>
      </c>
      <c r="L124" t="s">
        <v>329</v>
      </c>
      <c r="M124" t="s">
        <v>337</v>
      </c>
      <c r="N124" t="s">
        <v>361</v>
      </c>
      <c r="O124" t="s">
        <v>387</v>
      </c>
      <c r="P124" t="s">
        <v>363</v>
      </c>
      <c r="Q124" t="s">
        <v>334</v>
      </c>
      <c r="R124" t="s">
        <v>335</v>
      </c>
      <c r="S124" t="s">
        <v>335</v>
      </c>
      <c r="T124" t="s">
        <v>335</v>
      </c>
      <c r="U124" t="s">
        <v>335</v>
      </c>
      <c r="V124" t="s">
        <v>335</v>
      </c>
      <c r="W124" t="s">
        <v>335</v>
      </c>
      <c r="X124" t="s">
        <v>335</v>
      </c>
      <c r="Y124" t="s">
        <v>335</v>
      </c>
      <c r="Z124" t="s">
        <v>335</v>
      </c>
      <c r="AA124" t="s">
        <v>335</v>
      </c>
      <c r="AB124" t="s">
        <v>335</v>
      </c>
      <c r="AC124" t="s">
        <v>335</v>
      </c>
      <c r="AD124" t="s">
        <v>335</v>
      </c>
      <c r="AE124" t="s">
        <v>335</v>
      </c>
      <c r="AF124" t="s">
        <v>335</v>
      </c>
      <c r="AG124" t="s">
        <v>335</v>
      </c>
      <c r="AH124" t="s">
        <v>336</v>
      </c>
      <c r="AI124" t="s">
        <v>334</v>
      </c>
      <c r="AJ124" t="s">
        <v>335</v>
      </c>
      <c r="AK124" t="s">
        <v>335</v>
      </c>
      <c r="AL124" t="s">
        <v>335</v>
      </c>
      <c r="AM124" t="s">
        <v>335</v>
      </c>
      <c r="AN124" t="s">
        <v>335</v>
      </c>
      <c r="AO124" t="s">
        <v>335</v>
      </c>
      <c r="AP124" t="s">
        <v>335</v>
      </c>
      <c r="AQ124" t="s">
        <v>335</v>
      </c>
      <c r="AR124" t="s">
        <v>335</v>
      </c>
      <c r="AS124" t="s">
        <v>335</v>
      </c>
      <c r="AT124" t="s">
        <v>335</v>
      </c>
      <c r="AU124" t="s">
        <v>335</v>
      </c>
      <c r="AV124" t="s">
        <v>335</v>
      </c>
      <c r="AW124">
        <v>20</v>
      </c>
      <c r="AX124">
        <v>20</v>
      </c>
      <c r="AY124">
        <v>2800</v>
      </c>
      <c r="AZ124">
        <v>800</v>
      </c>
      <c r="BC124" t="s">
        <v>334</v>
      </c>
      <c r="BD124" t="s">
        <v>335</v>
      </c>
      <c r="BE124" t="s">
        <v>335</v>
      </c>
      <c r="BF124" t="s">
        <v>335</v>
      </c>
      <c r="BG124" t="s">
        <v>335</v>
      </c>
      <c r="BH124" t="s">
        <v>335</v>
      </c>
      <c r="BI124" t="s">
        <v>335</v>
      </c>
      <c r="BJ124" t="s">
        <v>335</v>
      </c>
      <c r="BK124" t="s">
        <v>335</v>
      </c>
      <c r="BL124" t="s">
        <v>335</v>
      </c>
      <c r="BM124" t="s">
        <v>335</v>
      </c>
      <c r="BN124" t="s">
        <v>335</v>
      </c>
      <c r="BO124" t="s">
        <v>335</v>
      </c>
      <c r="BP124" t="s">
        <v>335</v>
      </c>
      <c r="BQ124" t="s">
        <v>335</v>
      </c>
      <c r="BR124" t="s">
        <v>335</v>
      </c>
      <c r="BS124" t="s">
        <v>335</v>
      </c>
      <c r="BT124" t="s">
        <v>334</v>
      </c>
      <c r="BU124" t="s">
        <v>334</v>
      </c>
      <c r="BV124" t="s">
        <v>334</v>
      </c>
      <c r="BW124" t="s">
        <v>335</v>
      </c>
      <c r="BX124" t="s">
        <v>334</v>
      </c>
      <c r="BY124" t="s">
        <v>335</v>
      </c>
      <c r="BZ124" t="s">
        <v>335</v>
      </c>
      <c r="CA124" t="s">
        <v>335</v>
      </c>
      <c r="CB124" t="s">
        <v>335</v>
      </c>
      <c r="CC124" t="s">
        <v>335</v>
      </c>
      <c r="CD124" t="s">
        <v>334</v>
      </c>
      <c r="CE124" t="s">
        <v>335</v>
      </c>
      <c r="CF124" t="s">
        <v>335</v>
      </c>
      <c r="CG124" t="s">
        <v>335</v>
      </c>
      <c r="CH124" t="s">
        <v>335</v>
      </c>
      <c r="CI124" t="s">
        <v>335</v>
      </c>
      <c r="CJ124" t="s">
        <v>335</v>
      </c>
      <c r="CK124" t="s">
        <v>335</v>
      </c>
      <c r="CL124" t="s">
        <v>335</v>
      </c>
      <c r="CM124" t="s">
        <v>335</v>
      </c>
      <c r="CN124" t="s">
        <v>335</v>
      </c>
      <c r="CO124" t="s">
        <v>335</v>
      </c>
      <c r="CP124" t="s">
        <v>335</v>
      </c>
      <c r="CQ124" t="s">
        <v>335</v>
      </c>
      <c r="CR124" t="s">
        <v>335</v>
      </c>
      <c r="CS124" t="s">
        <v>335</v>
      </c>
      <c r="CT124" t="s">
        <v>337</v>
      </c>
      <c r="CU124" t="s">
        <v>336</v>
      </c>
      <c r="CW124" t="s">
        <v>337</v>
      </c>
      <c r="CX124" t="s">
        <v>336</v>
      </c>
      <c r="CZ124" t="s">
        <v>330</v>
      </c>
      <c r="DA124" t="s">
        <v>383</v>
      </c>
      <c r="DB124">
        <v>125</v>
      </c>
      <c r="DC124" t="s">
        <v>330</v>
      </c>
      <c r="DD124" t="s">
        <v>484</v>
      </c>
      <c r="DE124">
        <v>100</v>
      </c>
      <c r="DF124" t="s">
        <v>330</v>
      </c>
      <c r="DG124" t="s">
        <v>340</v>
      </c>
      <c r="DH124">
        <v>25</v>
      </c>
      <c r="DI124" t="s">
        <v>330</v>
      </c>
      <c r="DJ124" t="s">
        <v>389</v>
      </c>
      <c r="DK124">
        <v>10</v>
      </c>
      <c r="DL124" t="s">
        <v>335</v>
      </c>
      <c r="DM124" t="s">
        <v>334</v>
      </c>
      <c r="DN124" t="s">
        <v>334</v>
      </c>
      <c r="DO124" t="s">
        <v>335</v>
      </c>
      <c r="DP124" t="s">
        <v>334</v>
      </c>
      <c r="DQ124" t="s">
        <v>335</v>
      </c>
      <c r="DR124" t="s">
        <v>334</v>
      </c>
      <c r="DS124" t="s">
        <v>335</v>
      </c>
      <c r="DT124" t="s">
        <v>334</v>
      </c>
      <c r="DU124" t="s">
        <v>335</v>
      </c>
      <c r="DV124" t="s">
        <v>334</v>
      </c>
      <c r="DW124" t="s">
        <v>335</v>
      </c>
      <c r="DX124" t="s">
        <v>335</v>
      </c>
      <c r="DY124" t="s">
        <v>334</v>
      </c>
      <c r="DZ124" t="s">
        <v>334</v>
      </c>
      <c r="EA124" t="s">
        <v>335</v>
      </c>
      <c r="EB124" t="s">
        <v>334</v>
      </c>
      <c r="EC124" t="s">
        <v>335</v>
      </c>
      <c r="ED124" t="s">
        <v>334</v>
      </c>
      <c r="EE124" t="s">
        <v>335</v>
      </c>
      <c r="EF124" t="s">
        <v>334</v>
      </c>
      <c r="EG124" t="s">
        <v>335</v>
      </c>
      <c r="EH124" t="s">
        <v>334</v>
      </c>
      <c r="EI124" t="s">
        <v>335</v>
      </c>
      <c r="EJ124" t="s">
        <v>334</v>
      </c>
      <c r="EK124" t="s">
        <v>335</v>
      </c>
      <c r="EL124" t="s">
        <v>334</v>
      </c>
      <c r="EM124" t="s">
        <v>335</v>
      </c>
      <c r="EN124" t="s">
        <v>334</v>
      </c>
      <c r="EO124" t="s">
        <v>335</v>
      </c>
      <c r="EP124" t="s">
        <v>334</v>
      </c>
      <c r="EQ124" t="s">
        <v>335</v>
      </c>
      <c r="ER124" t="s">
        <v>334</v>
      </c>
      <c r="ES124" t="s">
        <v>335</v>
      </c>
      <c r="ET124" t="s">
        <v>334</v>
      </c>
      <c r="EU124" t="s">
        <v>335</v>
      </c>
      <c r="EV124" t="s">
        <v>334</v>
      </c>
      <c r="EW124" t="s">
        <v>335</v>
      </c>
      <c r="EX124" t="s">
        <v>334</v>
      </c>
      <c r="EY124" t="s">
        <v>335</v>
      </c>
      <c r="EZ124" t="s">
        <v>334</v>
      </c>
      <c r="FA124" t="s">
        <v>335</v>
      </c>
      <c r="FB124" t="s">
        <v>341</v>
      </c>
      <c r="FC124">
        <v>25</v>
      </c>
      <c r="FE124" t="s">
        <v>336</v>
      </c>
      <c r="FF124" t="s">
        <v>336</v>
      </c>
      <c r="FG124" t="s">
        <v>342</v>
      </c>
      <c r="FH124" s="15">
        <v>45359</v>
      </c>
      <c r="FI124" t="s">
        <v>334</v>
      </c>
      <c r="FJ124" t="s">
        <v>335</v>
      </c>
      <c r="FK124" t="s">
        <v>335</v>
      </c>
      <c r="FL124" t="s">
        <v>343</v>
      </c>
      <c r="FM124" t="s">
        <v>344</v>
      </c>
      <c r="FN124">
        <v>150</v>
      </c>
      <c r="FO124">
        <v>115</v>
      </c>
      <c r="FP124">
        <v>75</v>
      </c>
      <c r="FQ124">
        <v>803</v>
      </c>
      <c r="FS124">
        <v>86</v>
      </c>
      <c r="FT124">
        <v>2.7143037495265748E+16</v>
      </c>
      <c r="FU124">
        <v>103</v>
      </c>
      <c r="FV124">
        <v>16</v>
      </c>
      <c r="FX124">
        <v>79</v>
      </c>
      <c r="FY124">
        <v>117</v>
      </c>
      <c r="FZ124">
        <v>33</v>
      </c>
      <c r="GA124">
        <v>71</v>
      </c>
      <c r="GB124">
        <v>78</v>
      </c>
      <c r="GC124">
        <v>66</v>
      </c>
      <c r="GD124">
        <v>74</v>
      </c>
      <c r="GE124">
        <v>76</v>
      </c>
      <c r="GF124">
        <v>95</v>
      </c>
      <c r="GG124">
        <v>17</v>
      </c>
      <c r="GJ124">
        <v>18</v>
      </c>
      <c r="GK124">
        <v>15</v>
      </c>
      <c r="GL124">
        <v>141</v>
      </c>
      <c r="GM124">
        <v>4</v>
      </c>
      <c r="GN124" t="s">
        <v>334</v>
      </c>
      <c r="GO124" t="s">
        <v>335</v>
      </c>
      <c r="GP124" t="s">
        <v>335</v>
      </c>
      <c r="GQ124" t="s">
        <v>335</v>
      </c>
      <c r="GR124" t="s">
        <v>335</v>
      </c>
      <c r="GS124" t="s">
        <v>335</v>
      </c>
      <c r="GT124" t="s">
        <v>335</v>
      </c>
      <c r="GU124" t="s">
        <v>335</v>
      </c>
      <c r="GV124" t="s">
        <v>335</v>
      </c>
      <c r="GW124" t="s">
        <v>335</v>
      </c>
      <c r="GX124" t="s">
        <v>335</v>
      </c>
      <c r="GY124" t="s">
        <v>335</v>
      </c>
      <c r="GZ124" t="s">
        <v>335</v>
      </c>
      <c r="HA124" t="s">
        <v>335</v>
      </c>
      <c r="HB124" t="s">
        <v>335</v>
      </c>
      <c r="HC124" t="s">
        <v>335</v>
      </c>
      <c r="HD124" t="s">
        <v>335</v>
      </c>
      <c r="HE124" t="s">
        <v>335</v>
      </c>
      <c r="HF124" t="s">
        <v>335</v>
      </c>
      <c r="HG124" t="s">
        <v>335</v>
      </c>
      <c r="HH124" t="s">
        <v>335</v>
      </c>
      <c r="HI124" t="s">
        <v>335</v>
      </c>
      <c r="HJ124" t="s">
        <v>335</v>
      </c>
      <c r="HK124" t="s">
        <v>336</v>
      </c>
      <c r="HL124" t="s">
        <v>334</v>
      </c>
      <c r="HM124" t="s">
        <v>335</v>
      </c>
      <c r="HN124" t="s">
        <v>334</v>
      </c>
      <c r="HO124" t="s">
        <v>335</v>
      </c>
      <c r="HP124" t="s">
        <v>335</v>
      </c>
      <c r="HQ124" t="s">
        <v>335</v>
      </c>
      <c r="HR124" t="s">
        <v>335</v>
      </c>
      <c r="HS124" t="s">
        <v>335</v>
      </c>
      <c r="HT124" t="s">
        <v>335</v>
      </c>
      <c r="HU124" t="s">
        <v>334</v>
      </c>
      <c r="HV124" t="s">
        <v>335</v>
      </c>
      <c r="HW124" t="s">
        <v>335</v>
      </c>
      <c r="HX124" t="s">
        <v>335</v>
      </c>
      <c r="HY124" t="s">
        <v>337</v>
      </c>
      <c r="HZ124" t="s">
        <v>337</v>
      </c>
      <c r="IA124">
        <v>30</v>
      </c>
      <c r="IB124">
        <v>111</v>
      </c>
      <c r="IC124">
        <v>17</v>
      </c>
      <c r="ID124" t="s">
        <v>359</v>
      </c>
      <c r="IE124">
        <v>28</v>
      </c>
      <c r="IF124" t="s">
        <v>346</v>
      </c>
      <c r="IQ124" t="s">
        <v>336</v>
      </c>
      <c r="IR124" t="s">
        <v>336</v>
      </c>
      <c r="IS124" t="s">
        <v>336</v>
      </c>
      <c r="IT124" t="s">
        <v>336</v>
      </c>
      <c r="IU124" t="s">
        <v>336</v>
      </c>
      <c r="IV124" t="s">
        <v>336</v>
      </c>
      <c r="IW124" t="s">
        <v>336</v>
      </c>
      <c r="IX124" t="s">
        <v>336</v>
      </c>
      <c r="IY124" t="s">
        <v>336</v>
      </c>
      <c r="JB124" t="s">
        <v>336</v>
      </c>
      <c r="JC124" t="s">
        <v>336</v>
      </c>
      <c r="JD124" t="s">
        <v>336</v>
      </c>
      <c r="JE124" t="s">
        <v>336</v>
      </c>
      <c r="JF124" t="s">
        <v>336</v>
      </c>
      <c r="JG124" t="s">
        <v>336</v>
      </c>
      <c r="JH124" t="s">
        <v>336</v>
      </c>
      <c r="JI124" t="s">
        <v>336</v>
      </c>
      <c r="JJ124" t="s">
        <v>336</v>
      </c>
      <c r="JK124" t="s">
        <v>336</v>
      </c>
      <c r="JL124" t="s">
        <v>336</v>
      </c>
      <c r="JM124" t="s">
        <v>336</v>
      </c>
      <c r="JO124">
        <v>390</v>
      </c>
      <c r="JP124">
        <v>68</v>
      </c>
      <c r="JQ124">
        <v>89</v>
      </c>
      <c r="JR124">
        <v>3</v>
      </c>
      <c r="JS124">
        <v>95</v>
      </c>
      <c r="JT124" t="s">
        <v>337</v>
      </c>
      <c r="JX124" t="s">
        <v>336</v>
      </c>
      <c r="JY124" t="s">
        <v>336</v>
      </c>
      <c r="JZ124" t="s">
        <v>336</v>
      </c>
      <c r="KA124" t="s">
        <v>336</v>
      </c>
      <c r="KB124" t="s">
        <v>336</v>
      </c>
      <c r="KC124" t="s">
        <v>336</v>
      </c>
      <c r="KD124" t="s">
        <v>336</v>
      </c>
      <c r="KE124" t="s">
        <v>336</v>
      </c>
      <c r="KF124" t="s">
        <v>336</v>
      </c>
      <c r="KG124" t="s">
        <v>336</v>
      </c>
      <c r="KH124" t="s">
        <v>336</v>
      </c>
      <c r="KI124" t="s">
        <v>336</v>
      </c>
      <c r="KJ124" t="s">
        <v>336</v>
      </c>
      <c r="KK124" t="s">
        <v>336</v>
      </c>
      <c r="KS124" t="s">
        <v>336</v>
      </c>
      <c r="KT124" t="s">
        <v>336</v>
      </c>
      <c r="KU124" t="s">
        <v>336</v>
      </c>
      <c r="KV124" t="s">
        <v>336</v>
      </c>
      <c r="KW124" t="s">
        <v>336</v>
      </c>
      <c r="KX124" t="s">
        <v>336</v>
      </c>
      <c r="KY124" t="s">
        <v>335</v>
      </c>
      <c r="KZ124" t="s">
        <v>334</v>
      </c>
      <c r="LA124" t="s">
        <v>334</v>
      </c>
      <c r="LB124" t="s">
        <v>335</v>
      </c>
      <c r="LC124" t="s">
        <v>334</v>
      </c>
      <c r="LD124" t="s">
        <v>335</v>
      </c>
      <c r="LE124" t="s">
        <v>334</v>
      </c>
      <c r="LF124" t="s">
        <v>335</v>
      </c>
      <c r="LG124" t="s">
        <v>335</v>
      </c>
      <c r="LH124" t="s">
        <v>334</v>
      </c>
      <c r="LI124" t="s">
        <v>334</v>
      </c>
      <c r="LJ124" t="s">
        <v>335</v>
      </c>
      <c r="LK124" t="s">
        <v>345</v>
      </c>
      <c r="LL124" t="s">
        <v>336</v>
      </c>
      <c r="LN124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D4B2-43F4-4525-AD73-C7E9CF8A2912}">
  <dimension ref="A1:F124"/>
  <sheetViews>
    <sheetView zoomScale="92" zoomScaleNormal="115" workbookViewId="0">
      <selection activeCell="A2" sqref="A2"/>
    </sheetView>
  </sheetViews>
  <sheetFormatPr defaultRowHeight="14.4" x14ac:dyDescent="0.3"/>
  <cols>
    <col min="1" max="1" width="7" customWidth="1"/>
    <col min="2" max="2" width="25.44140625" bestFit="1" customWidth="1"/>
    <col min="4" max="4" width="9.6640625" customWidth="1"/>
    <col min="5" max="5" width="33.44140625" customWidth="1"/>
    <col min="6" max="6" width="20.33203125" bestFit="1" customWidth="1"/>
    <col min="7" max="7" width="12.6640625" bestFit="1" customWidth="1"/>
    <col min="8" max="8" width="8.6640625" bestFit="1" customWidth="1"/>
  </cols>
  <sheetData>
    <row r="1" spans="1:6" x14ac:dyDescent="0.3">
      <c r="A1" t="s">
        <v>489</v>
      </c>
      <c r="B1" t="s">
        <v>495</v>
      </c>
      <c r="E1" t="s">
        <v>495</v>
      </c>
      <c r="F1" t="s">
        <v>490</v>
      </c>
    </row>
    <row r="2" spans="1:6" x14ac:dyDescent="0.3">
      <c r="A2">
        <v>1</v>
      </c>
      <c r="B2" t="str">
        <f>PROMETEO_Ammissione_Samuele[[#This Row],[Inserire centro arruolante:]]</f>
        <v>IRCCS Don Gnocchi ONLUS</v>
      </c>
      <c r="E2" t="s">
        <v>327</v>
      </c>
      <c r="F2">
        <f>COUNTIF(Table4[RECRUITING CENTER],"IRCCS Don Gnocchi ONLUS")</f>
        <v>79</v>
      </c>
    </row>
    <row r="3" spans="1:6" x14ac:dyDescent="0.3">
      <c r="A3">
        <v>2</v>
      </c>
      <c r="B3" t="str">
        <f>PROMETEO_Ammissione_Samuele[[#This Row],[Inserire centro arruolante:]]</f>
        <v>IRCCS Don Gnocchi ONLUS</v>
      </c>
      <c r="E3" t="s">
        <v>491</v>
      </c>
      <c r="F3">
        <f>COUNTIF(Table4[RECRUITING CENTER],"IRCSS San Raffaele")</f>
        <v>0</v>
      </c>
    </row>
    <row r="4" spans="1:6" x14ac:dyDescent="0.3">
      <c r="A4">
        <v>3</v>
      </c>
      <c r="B4" t="str">
        <f>PROMETEO_Ammissione_Samuele[[#This Row],[Inserire centro arruolante:]]</f>
        <v>IRCCS Don Gnocchi ONLUS</v>
      </c>
      <c r="E4" t="s">
        <v>376</v>
      </c>
      <c r="F4">
        <f>COUNTIF(Table4[RECRUITING CENTER],"ASST Crema")</f>
        <v>44</v>
      </c>
    </row>
    <row r="5" spans="1:6" x14ac:dyDescent="0.3">
      <c r="A5">
        <v>4</v>
      </c>
      <c r="B5" t="str">
        <f>PROMETEO_Ammissione_Samuele[[#This Row],[Inserire centro arruolante:]]</f>
        <v>ASST Crema</v>
      </c>
      <c r="E5" t="s">
        <v>492</v>
      </c>
      <c r="F5">
        <f>COUNTIF(Table4[RECRUITING CENTER],"AORN Sant'Anna e San Sebastiano")</f>
        <v>0</v>
      </c>
    </row>
    <row r="6" spans="1:6" x14ac:dyDescent="0.3">
      <c r="A6">
        <v>5</v>
      </c>
      <c r="B6" t="str">
        <f>PROMETEO_Ammissione_Samuele[[#This Row],[Inserire centro arruolante:]]</f>
        <v>ASST Crema</v>
      </c>
      <c r="E6" t="s">
        <v>494</v>
      </c>
      <c r="F6">
        <f>SUBTOTAL(109,F2:F5)</f>
        <v>123</v>
      </c>
    </row>
    <row r="7" spans="1:6" x14ac:dyDescent="0.3">
      <c r="A7">
        <v>6</v>
      </c>
      <c r="B7" t="str">
        <f>PROMETEO_Ammissione_Samuele[[#This Row],[Inserire centro arruolante:]]</f>
        <v>IRCCS Don Gnocchi ONLUS</v>
      </c>
      <c r="E7" t="s">
        <v>493</v>
      </c>
      <c r="F7">
        <f>COUNT(Table4[ID])</f>
        <v>123</v>
      </c>
    </row>
    <row r="8" spans="1:6" x14ac:dyDescent="0.3">
      <c r="A8">
        <v>7</v>
      </c>
      <c r="B8" t="str">
        <f>PROMETEO_Ammissione_Samuele[[#This Row],[Inserire centro arruolante:]]</f>
        <v>IRCCS Don Gnocchi ONLUS</v>
      </c>
    </row>
    <row r="9" spans="1:6" x14ac:dyDescent="0.3">
      <c r="A9">
        <v>8</v>
      </c>
      <c r="B9" t="str">
        <f>PROMETEO_Ammissione_Samuele[[#This Row],[Inserire centro arruolante:]]</f>
        <v>IRCCS Don Gnocchi ONLUS</v>
      </c>
    </row>
    <row r="10" spans="1:6" x14ac:dyDescent="0.3">
      <c r="A10">
        <v>9</v>
      </c>
      <c r="B10" t="str">
        <f>PROMETEO_Ammissione_Samuele[[#This Row],[Inserire centro arruolante:]]</f>
        <v>ASST Crema</v>
      </c>
    </row>
    <row r="11" spans="1:6" x14ac:dyDescent="0.3">
      <c r="A11">
        <v>10</v>
      </c>
      <c r="B11" t="str">
        <f>PROMETEO_Ammissione_Samuele[[#This Row],[Inserire centro arruolante:]]</f>
        <v>IRCCS Don Gnocchi ONLUS</v>
      </c>
    </row>
    <row r="12" spans="1:6" x14ac:dyDescent="0.3">
      <c r="A12">
        <v>11</v>
      </c>
      <c r="B12" t="str">
        <f>PROMETEO_Ammissione_Samuele[[#This Row],[Inserire centro arruolante:]]</f>
        <v>ASST Crema</v>
      </c>
    </row>
    <row r="13" spans="1:6" x14ac:dyDescent="0.3">
      <c r="A13">
        <v>12</v>
      </c>
      <c r="B13" t="str">
        <f>PROMETEO_Ammissione_Samuele[[#This Row],[Inserire centro arruolante:]]</f>
        <v>ASST Crema</v>
      </c>
    </row>
    <row r="14" spans="1:6" x14ac:dyDescent="0.3">
      <c r="A14">
        <v>13</v>
      </c>
      <c r="B14" t="str">
        <f>PROMETEO_Ammissione_Samuele[[#This Row],[Inserire centro arruolante:]]</f>
        <v>ASST Crema</v>
      </c>
    </row>
    <row r="15" spans="1:6" x14ac:dyDescent="0.3">
      <c r="A15">
        <v>14</v>
      </c>
      <c r="B15" t="str">
        <f>PROMETEO_Ammissione_Samuele[[#This Row],[Inserire centro arruolante:]]</f>
        <v>ASST Crema</v>
      </c>
    </row>
    <row r="16" spans="1:6" x14ac:dyDescent="0.3">
      <c r="A16">
        <v>15</v>
      </c>
      <c r="B16" t="str">
        <f>PROMETEO_Ammissione_Samuele[[#This Row],[Inserire centro arruolante:]]</f>
        <v>IRCCS Don Gnocchi ONLUS</v>
      </c>
    </row>
    <row r="17" spans="1:2" x14ac:dyDescent="0.3">
      <c r="A17">
        <v>16</v>
      </c>
      <c r="B17" t="str">
        <f>PROMETEO_Ammissione_Samuele[[#This Row],[Inserire centro arruolante:]]</f>
        <v>IRCCS Don Gnocchi ONLUS</v>
      </c>
    </row>
    <row r="18" spans="1:2" x14ac:dyDescent="0.3">
      <c r="A18">
        <v>17</v>
      </c>
      <c r="B18" t="str">
        <f>PROMETEO_Ammissione_Samuele[[#This Row],[Inserire centro arruolante:]]</f>
        <v>IRCCS Don Gnocchi ONLUS</v>
      </c>
    </row>
    <row r="19" spans="1:2" x14ac:dyDescent="0.3">
      <c r="A19">
        <v>18</v>
      </c>
      <c r="B19" t="str">
        <f>PROMETEO_Ammissione_Samuele[[#This Row],[Inserire centro arruolante:]]</f>
        <v>IRCCS Don Gnocchi ONLUS</v>
      </c>
    </row>
    <row r="20" spans="1:2" x14ac:dyDescent="0.3">
      <c r="A20">
        <v>19</v>
      </c>
      <c r="B20" t="str">
        <f>PROMETEO_Ammissione_Samuele[[#This Row],[Inserire centro arruolante:]]</f>
        <v>ASST Crema</v>
      </c>
    </row>
    <row r="21" spans="1:2" x14ac:dyDescent="0.3">
      <c r="A21">
        <v>20</v>
      </c>
      <c r="B21" t="str">
        <f>PROMETEO_Ammissione_Samuele[[#This Row],[Inserire centro arruolante:]]</f>
        <v>IRCCS Don Gnocchi ONLUS</v>
      </c>
    </row>
    <row r="22" spans="1:2" x14ac:dyDescent="0.3">
      <c r="A22">
        <v>21</v>
      </c>
      <c r="B22" t="str">
        <f>PROMETEO_Ammissione_Samuele[[#This Row],[Inserire centro arruolante:]]</f>
        <v>ASST Crema</v>
      </c>
    </row>
    <row r="23" spans="1:2" x14ac:dyDescent="0.3">
      <c r="A23">
        <v>22</v>
      </c>
      <c r="B23" t="str">
        <f>PROMETEO_Ammissione_Samuele[[#This Row],[Inserire centro arruolante:]]</f>
        <v>IRCCS Don Gnocchi ONLUS</v>
      </c>
    </row>
    <row r="24" spans="1:2" x14ac:dyDescent="0.3">
      <c r="A24">
        <v>23</v>
      </c>
      <c r="B24" t="str">
        <f>PROMETEO_Ammissione_Samuele[[#This Row],[Inserire centro arruolante:]]</f>
        <v>IRCCS Don Gnocchi ONLUS</v>
      </c>
    </row>
    <row r="25" spans="1:2" x14ac:dyDescent="0.3">
      <c r="A25">
        <v>24</v>
      </c>
      <c r="B25" t="str">
        <f>PROMETEO_Ammissione_Samuele[[#This Row],[Inserire centro arruolante:]]</f>
        <v>ASST Crema</v>
      </c>
    </row>
    <row r="26" spans="1:2" x14ac:dyDescent="0.3">
      <c r="A26">
        <v>25</v>
      </c>
      <c r="B26" t="str">
        <f>PROMETEO_Ammissione_Samuele[[#This Row],[Inserire centro arruolante:]]</f>
        <v>ASST Crema</v>
      </c>
    </row>
    <row r="27" spans="1:2" x14ac:dyDescent="0.3">
      <c r="A27">
        <v>26</v>
      </c>
      <c r="B27" t="str">
        <f>PROMETEO_Ammissione_Samuele[[#This Row],[Inserire centro arruolante:]]</f>
        <v>ASST Crema</v>
      </c>
    </row>
    <row r="28" spans="1:2" x14ac:dyDescent="0.3">
      <c r="A28">
        <v>27</v>
      </c>
      <c r="B28" t="str">
        <f>PROMETEO_Ammissione_Samuele[[#This Row],[Inserire centro arruolante:]]</f>
        <v>IRCCS Don Gnocchi ONLUS</v>
      </c>
    </row>
    <row r="29" spans="1:2" x14ac:dyDescent="0.3">
      <c r="A29">
        <v>28</v>
      </c>
      <c r="B29" t="str">
        <f>PROMETEO_Ammissione_Samuele[[#This Row],[Inserire centro arruolante:]]</f>
        <v>IRCCS Don Gnocchi ONLUS</v>
      </c>
    </row>
    <row r="30" spans="1:2" x14ac:dyDescent="0.3">
      <c r="A30">
        <v>29</v>
      </c>
      <c r="B30" t="str">
        <f>PROMETEO_Ammissione_Samuele[[#This Row],[Inserire centro arruolante:]]</f>
        <v>IRCCS Don Gnocchi ONLUS</v>
      </c>
    </row>
    <row r="31" spans="1:2" x14ac:dyDescent="0.3">
      <c r="A31">
        <v>30</v>
      </c>
      <c r="B31" t="str">
        <f>PROMETEO_Ammissione_Samuele[[#This Row],[Inserire centro arruolante:]]</f>
        <v>ASST Crema</v>
      </c>
    </row>
    <row r="32" spans="1:2" x14ac:dyDescent="0.3">
      <c r="A32">
        <v>31</v>
      </c>
      <c r="B32" t="str">
        <f>PROMETEO_Ammissione_Samuele[[#This Row],[Inserire centro arruolante:]]</f>
        <v>IRCCS Don Gnocchi ONLUS</v>
      </c>
    </row>
    <row r="33" spans="1:2" x14ac:dyDescent="0.3">
      <c r="A33">
        <v>32</v>
      </c>
      <c r="B33" t="str">
        <f>PROMETEO_Ammissione_Samuele[[#This Row],[Inserire centro arruolante:]]</f>
        <v>IRCCS Don Gnocchi ONLUS</v>
      </c>
    </row>
    <row r="34" spans="1:2" x14ac:dyDescent="0.3">
      <c r="A34">
        <v>33</v>
      </c>
      <c r="B34" t="str">
        <f>PROMETEO_Ammissione_Samuele[[#This Row],[Inserire centro arruolante:]]</f>
        <v>IRCCS Don Gnocchi ONLUS</v>
      </c>
    </row>
    <row r="35" spans="1:2" x14ac:dyDescent="0.3">
      <c r="A35">
        <v>34</v>
      </c>
      <c r="B35" t="str">
        <f>PROMETEO_Ammissione_Samuele[[#This Row],[Inserire centro arruolante:]]</f>
        <v>IRCCS Don Gnocchi ONLUS</v>
      </c>
    </row>
    <row r="36" spans="1:2" x14ac:dyDescent="0.3">
      <c r="A36">
        <v>35</v>
      </c>
      <c r="B36" t="str">
        <f>PROMETEO_Ammissione_Samuele[[#This Row],[Inserire centro arruolante:]]</f>
        <v>ASST Crema</v>
      </c>
    </row>
    <row r="37" spans="1:2" x14ac:dyDescent="0.3">
      <c r="A37">
        <v>36</v>
      </c>
      <c r="B37" t="str">
        <f>PROMETEO_Ammissione_Samuele[[#This Row],[Inserire centro arruolante:]]</f>
        <v>ASST Crema</v>
      </c>
    </row>
    <row r="38" spans="1:2" x14ac:dyDescent="0.3">
      <c r="A38">
        <v>37</v>
      </c>
      <c r="B38" t="str">
        <f>PROMETEO_Ammissione_Samuele[[#This Row],[Inserire centro arruolante:]]</f>
        <v>ASST Crema</v>
      </c>
    </row>
    <row r="39" spans="1:2" x14ac:dyDescent="0.3">
      <c r="A39">
        <v>38</v>
      </c>
      <c r="B39" t="str">
        <f>PROMETEO_Ammissione_Samuele[[#This Row],[Inserire centro arruolante:]]</f>
        <v>ASST Crema</v>
      </c>
    </row>
    <row r="40" spans="1:2" x14ac:dyDescent="0.3">
      <c r="A40">
        <v>39</v>
      </c>
      <c r="B40" t="str">
        <f>PROMETEO_Ammissione_Samuele[[#This Row],[Inserire centro arruolante:]]</f>
        <v>ASST Crema</v>
      </c>
    </row>
    <row r="41" spans="1:2" x14ac:dyDescent="0.3">
      <c r="A41">
        <v>40</v>
      </c>
      <c r="B41" t="str">
        <f>PROMETEO_Ammissione_Samuele[[#This Row],[Inserire centro arruolante:]]</f>
        <v>IRCCS Don Gnocchi ONLUS</v>
      </c>
    </row>
    <row r="42" spans="1:2" x14ac:dyDescent="0.3">
      <c r="A42">
        <v>41</v>
      </c>
      <c r="B42" t="str">
        <f>PROMETEO_Ammissione_Samuele[[#This Row],[Inserire centro arruolante:]]</f>
        <v>IRCCS Don Gnocchi ONLUS</v>
      </c>
    </row>
    <row r="43" spans="1:2" x14ac:dyDescent="0.3">
      <c r="A43">
        <v>42</v>
      </c>
      <c r="B43" t="str">
        <f>PROMETEO_Ammissione_Samuele[[#This Row],[Inserire centro arruolante:]]</f>
        <v>ASST Crema</v>
      </c>
    </row>
    <row r="44" spans="1:2" x14ac:dyDescent="0.3">
      <c r="A44">
        <v>43</v>
      </c>
      <c r="B44" t="str">
        <f>PROMETEO_Ammissione_Samuele[[#This Row],[Inserire centro arruolante:]]</f>
        <v>ASST Crema</v>
      </c>
    </row>
    <row r="45" spans="1:2" x14ac:dyDescent="0.3">
      <c r="A45">
        <v>44</v>
      </c>
      <c r="B45" t="str">
        <f>PROMETEO_Ammissione_Samuele[[#This Row],[Inserire centro arruolante:]]</f>
        <v>ASST Crema</v>
      </c>
    </row>
    <row r="46" spans="1:2" x14ac:dyDescent="0.3">
      <c r="A46">
        <v>45</v>
      </c>
      <c r="B46" t="str">
        <f>PROMETEO_Ammissione_Samuele[[#This Row],[Inserire centro arruolante:]]</f>
        <v>ASST Crema</v>
      </c>
    </row>
    <row r="47" spans="1:2" x14ac:dyDescent="0.3">
      <c r="A47">
        <v>46</v>
      </c>
      <c r="B47" t="str">
        <f>PROMETEO_Ammissione_Samuele[[#This Row],[Inserire centro arruolante:]]</f>
        <v>IRCCS Don Gnocchi ONLUS</v>
      </c>
    </row>
    <row r="48" spans="1:2" x14ac:dyDescent="0.3">
      <c r="A48">
        <v>47</v>
      </c>
      <c r="B48" t="str">
        <f>PROMETEO_Ammissione_Samuele[[#This Row],[Inserire centro arruolante:]]</f>
        <v>IRCCS Don Gnocchi ONLUS</v>
      </c>
    </row>
    <row r="49" spans="1:2" x14ac:dyDescent="0.3">
      <c r="A49">
        <v>48</v>
      </c>
      <c r="B49" t="str">
        <f>PROMETEO_Ammissione_Samuele[[#This Row],[Inserire centro arruolante:]]</f>
        <v>ASST Crema</v>
      </c>
    </row>
    <row r="50" spans="1:2" x14ac:dyDescent="0.3">
      <c r="A50">
        <v>49</v>
      </c>
      <c r="B50" t="str">
        <f>PROMETEO_Ammissione_Samuele[[#This Row],[Inserire centro arruolante:]]</f>
        <v>ASST Crema</v>
      </c>
    </row>
    <row r="51" spans="1:2" x14ac:dyDescent="0.3">
      <c r="A51">
        <v>50</v>
      </c>
      <c r="B51" t="str">
        <f>PROMETEO_Ammissione_Samuele[[#This Row],[Inserire centro arruolante:]]</f>
        <v>ASST Crema</v>
      </c>
    </row>
    <row r="52" spans="1:2" x14ac:dyDescent="0.3">
      <c r="A52">
        <v>51</v>
      </c>
      <c r="B52" t="str">
        <f>PROMETEO_Ammissione_Samuele[[#This Row],[Inserire centro arruolante:]]</f>
        <v>IRCCS Don Gnocchi ONLUS</v>
      </c>
    </row>
    <row r="53" spans="1:2" x14ac:dyDescent="0.3">
      <c r="A53">
        <v>52</v>
      </c>
      <c r="B53" t="str">
        <f>PROMETEO_Ammissione_Samuele[[#This Row],[Inserire centro arruolante:]]</f>
        <v>IRCCS Don Gnocchi ONLUS</v>
      </c>
    </row>
    <row r="54" spans="1:2" x14ac:dyDescent="0.3">
      <c r="A54">
        <v>53</v>
      </c>
      <c r="B54" t="str">
        <f>PROMETEO_Ammissione_Samuele[[#This Row],[Inserire centro arruolante:]]</f>
        <v>ASST Crema</v>
      </c>
    </row>
    <row r="55" spans="1:2" x14ac:dyDescent="0.3">
      <c r="A55">
        <v>54</v>
      </c>
      <c r="B55" t="str">
        <f>PROMETEO_Ammissione_Samuele[[#This Row],[Inserire centro arruolante:]]</f>
        <v>IRCCS Don Gnocchi ONLUS</v>
      </c>
    </row>
    <row r="56" spans="1:2" x14ac:dyDescent="0.3">
      <c r="A56">
        <v>55</v>
      </c>
      <c r="B56" t="str">
        <f>PROMETEO_Ammissione_Samuele[[#This Row],[Inserire centro arruolante:]]</f>
        <v>IRCCS Don Gnocchi ONLUS</v>
      </c>
    </row>
    <row r="57" spans="1:2" x14ac:dyDescent="0.3">
      <c r="A57">
        <v>56</v>
      </c>
      <c r="B57" t="str">
        <f>PROMETEO_Ammissione_Samuele[[#This Row],[Inserire centro arruolante:]]</f>
        <v>ASST Crema</v>
      </c>
    </row>
    <row r="58" spans="1:2" x14ac:dyDescent="0.3">
      <c r="A58">
        <v>57</v>
      </c>
      <c r="B58" t="str">
        <f>PROMETEO_Ammissione_Samuele[[#This Row],[Inserire centro arruolante:]]</f>
        <v>IRCCS Don Gnocchi ONLUS</v>
      </c>
    </row>
    <row r="59" spans="1:2" x14ac:dyDescent="0.3">
      <c r="A59">
        <v>58</v>
      </c>
      <c r="B59" t="str">
        <f>PROMETEO_Ammissione_Samuele[[#This Row],[Inserire centro arruolante:]]</f>
        <v>IRCCS Don Gnocchi ONLUS</v>
      </c>
    </row>
    <row r="60" spans="1:2" x14ac:dyDescent="0.3">
      <c r="A60">
        <v>59</v>
      </c>
      <c r="B60" t="str">
        <f>PROMETEO_Ammissione_Samuele[[#This Row],[Inserire centro arruolante:]]</f>
        <v>IRCCS Don Gnocchi ONLUS</v>
      </c>
    </row>
    <row r="61" spans="1:2" x14ac:dyDescent="0.3">
      <c r="A61">
        <v>60</v>
      </c>
      <c r="B61" t="str">
        <f>PROMETEO_Ammissione_Samuele[[#This Row],[Inserire centro arruolante:]]</f>
        <v>IRCCS Don Gnocchi ONLUS</v>
      </c>
    </row>
    <row r="62" spans="1:2" x14ac:dyDescent="0.3">
      <c r="A62">
        <v>61</v>
      </c>
      <c r="B62" t="str">
        <f>PROMETEO_Ammissione_Samuele[[#This Row],[Inserire centro arruolante:]]</f>
        <v>IRCCS Don Gnocchi ONLUS</v>
      </c>
    </row>
    <row r="63" spans="1:2" x14ac:dyDescent="0.3">
      <c r="A63">
        <v>62</v>
      </c>
      <c r="B63" t="str">
        <f>PROMETEO_Ammissione_Samuele[[#This Row],[Inserire centro arruolante:]]</f>
        <v>ASST Crema</v>
      </c>
    </row>
    <row r="64" spans="1:2" x14ac:dyDescent="0.3">
      <c r="A64">
        <v>63</v>
      </c>
      <c r="B64" t="str">
        <f>PROMETEO_Ammissione_Samuele[[#This Row],[Inserire centro arruolante:]]</f>
        <v>IRCCS Don Gnocchi ONLUS</v>
      </c>
    </row>
    <row r="65" spans="1:2" x14ac:dyDescent="0.3">
      <c r="A65">
        <v>64</v>
      </c>
      <c r="B65" t="str">
        <f>PROMETEO_Ammissione_Samuele[[#This Row],[Inserire centro arruolante:]]</f>
        <v>ASST Crema</v>
      </c>
    </row>
    <row r="66" spans="1:2" x14ac:dyDescent="0.3">
      <c r="A66">
        <v>65</v>
      </c>
      <c r="B66" t="str">
        <f>PROMETEO_Ammissione_Samuele[[#This Row],[Inserire centro arruolante:]]</f>
        <v>ASST Crema</v>
      </c>
    </row>
    <row r="67" spans="1:2" x14ac:dyDescent="0.3">
      <c r="A67">
        <v>66</v>
      </c>
      <c r="B67" t="str">
        <f>PROMETEO_Ammissione_Samuele[[#This Row],[Inserire centro arruolante:]]</f>
        <v>ASST Crema</v>
      </c>
    </row>
    <row r="68" spans="1:2" x14ac:dyDescent="0.3">
      <c r="A68">
        <v>67</v>
      </c>
      <c r="B68" t="str">
        <f>PROMETEO_Ammissione_Samuele[[#This Row],[Inserire centro arruolante:]]</f>
        <v>ASST Crema</v>
      </c>
    </row>
    <row r="69" spans="1:2" x14ac:dyDescent="0.3">
      <c r="A69">
        <v>68</v>
      </c>
      <c r="B69" t="str">
        <f>PROMETEO_Ammissione_Samuele[[#This Row],[Inserire centro arruolante:]]</f>
        <v>ASST Crema</v>
      </c>
    </row>
    <row r="70" spans="1:2" x14ac:dyDescent="0.3">
      <c r="A70">
        <v>69</v>
      </c>
      <c r="B70" t="str">
        <f>PROMETEO_Ammissione_Samuele[[#This Row],[Inserire centro arruolante:]]</f>
        <v>IRCCS Don Gnocchi ONLUS</v>
      </c>
    </row>
    <row r="71" spans="1:2" x14ac:dyDescent="0.3">
      <c r="A71">
        <v>70</v>
      </c>
      <c r="B71" t="str">
        <f>PROMETEO_Ammissione_Samuele[[#This Row],[Inserire centro arruolante:]]</f>
        <v>IRCCS Don Gnocchi ONLUS</v>
      </c>
    </row>
    <row r="72" spans="1:2" x14ac:dyDescent="0.3">
      <c r="A72">
        <v>71</v>
      </c>
      <c r="B72" t="str">
        <f>PROMETEO_Ammissione_Samuele[[#This Row],[Inserire centro arruolante:]]</f>
        <v>IRCCS Don Gnocchi ONLUS</v>
      </c>
    </row>
    <row r="73" spans="1:2" x14ac:dyDescent="0.3">
      <c r="A73">
        <v>72</v>
      </c>
      <c r="B73" t="str">
        <f>PROMETEO_Ammissione_Samuele[[#This Row],[Inserire centro arruolante:]]</f>
        <v>IRCCS Don Gnocchi ONLUS</v>
      </c>
    </row>
    <row r="74" spans="1:2" x14ac:dyDescent="0.3">
      <c r="A74">
        <v>73</v>
      </c>
      <c r="B74" t="str">
        <f>PROMETEO_Ammissione_Samuele[[#This Row],[Inserire centro arruolante:]]</f>
        <v>IRCCS Don Gnocchi ONLUS</v>
      </c>
    </row>
    <row r="75" spans="1:2" x14ac:dyDescent="0.3">
      <c r="A75">
        <v>74</v>
      </c>
      <c r="B75" t="str">
        <f>PROMETEO_Ammissione_Samuele[[#This Row],[Inserire centro arruolante:]]</f>
        <v>IRCCS Don Gnocchi ONLUS</v>
      </c>
    </row>
    <row r="76" spans="1:2" x14ac:dyDescent="0.3">
      <c r="A76">
        <v>75</v>
      </c>
      <c r="B76" t="str">
        <f>PROMETEO_Ammissione_Samuele[[#This Row],[Inserire centro arruolante:]]</f>
        <v>IRCCS Don Gnocchi ONLUS</v>
      </c>
    </row>
    <row r="77" spans="1:2" x14ac:dyDescent="0.3">
      <c r="A77">
        <v>76</v>
      </c>
      <c r="B77" t="str">
        <f>PROMETEO_Ammissione_Samuele[[#This Row],[Inserire centro arruolante:]]</f>
        <v>IRCCS Don Gnocchi ONLUS</v>
      </c>
    </row>
    <row r="78" spans="1:2" x14ac:dyDescent="0.3">
      <c r="A78">
        <v>77</v>
      </c>
      <c r="B78" t="str">
        <f>PROMETEO_Ammissione_Samuele[[#This Row],[Inserire centro arruolante:]]</f>
        <v>IRCCS Don Gnocchi ONLUS</v>
      </c>
    </row>
    <row r="79" spans="1:2" x14ac:dyDescent="0.3">
      <c r="A79">
        <v>78</v>
      </c>
      <c r="B79" t="str">
        <f>PROMETEO_Ammissione_Samuele[[#This Row],[Inserire centro arruolante:]]</f>
        <v>IRCCS Don Gnocchi ONLUS</v>
      </c>
    </row>
    <row r="80" spans="1:2" x14ac:dyDescent="0.3">
      <c r="A80">
        <v>79</v>
      </c>
      <c r="B80" t="str">
        <f>PROMETEO_Ammissione_Samuele[[#This Row],[Inserire centro arruolante:]]</f>
        <v>IRCCS Don Gnocchi ONLUS</v>
      </c>
    </row>
    <row r="81" spans="1:2" x14ac:dyDescent="0.3">
      <c r="A81">
        <v>80</v>
      </c>
      <c r="B81" t="str">
        <f>PROMETEO_Ammissione_Samuele[[#This Row],[Inserire centro arruolante:]]</f>
        <v>IRCCS Don Gnocchi ONLUS</v>
      </c>
    </row>
    <row r="82" spans="1:2" x14ac:dyDescent="0.3">
      <c r="A82">
        <v>81</v>
      </c>
      <c r="B82" t="str">
        <f>PROMETEO_Ammissione_Samuele[[#This Row],[Inserire centro arruolante:]]</f>
        <v>IRCCS Don Gnocchi ONLUS</v>
      </c>
    </row>
    <row r="83" spans="1:2" x14ac:dyDescent="0.3">
      <c r="A83">
        <v>82</v>
      </c>
      <c r="B83" t="str">
        <f>PROMETEO_Ammissione_Samuele[[#This Row],[Inserire centro arruolante:]]</f>
        <v>IRCCS Don Gnocchi ONLUS</v>
      </c>
    </row>
    <row r="84" spans="1:2" x14ac:dyDescent="0.3">
      <c r="A84">
        <v>83</v>
      </c>
      <c r="B84" t="str">
        <f>PROMETEO_Ammissione_Samuele[[#This Row],[Inserire centro arruolante:]]</f>
        <v>IRCCS Don Gnocchi ONLUS</v>
      </c>
    </row>
    <row r="85" spans="1:2" x14ac:dyDescent="0.3">
      <c r="A85">
        <v>84</v>
      </c>
      <c r="B85" t="str">
        <f>PROMETEO_Ammissione_Samuele[[#This Row],[Inserire centro arruolante:]]</f>
        <v>IRCCS Don Gnocchi ONLUS</v>
      </c>
    </row>
    <row r="86" spans="1:2" x14ac:dyDescent="0.3">
      <c r="A86">
        <v>85</v>
      </c>
      <c r="B86" t="str">
        <f>PROMETEO_Ammissione_Samuele[[#This Row],[Inserire centro arruolante:]]</f>
        <v>ASST Crema</v>
      </c>
    </row>
    <row r="87" spans="1:2" x14ac:dyDescent="0.3">
      <c r="A87">
        <v>86</v>
      </c>
      <c r="B87" t="str">
        <f>PROMETEO_Ammissione_Samuele[[#This Row],[Inserire centro arruolante:]]</f>
        <v>IRCCS Don Gnocchi ONLUS</v>
      </c>
    </row>
    <row r="88" spans="1:2" x14ac:dyDescent="0.3">
      <c r="A88">
        <v>87</v>
      </c>
      <c r="B88" t="str">
        <f>PROMETEO_Ammissione_Samuele[[#This Row],[Inserire centro arruolante:]]</f>
        <v>ASST Crema</v>
      </c>
    </row>
    <row r="89" spans="1:2" x14ac:dyDescent="0.3">
      <c r="A89">
        <v>88</v>
      </c>
      <c r="B89" t="str">
        <f>PROMETEO_Ammissione_Samuele[[#This Row],[Inserire centro arruolante:]]</f>
        <v>IRCCS Don Gnocchi ONLUS</v>
      </c>
    </row>
    <row r="90" spans="1:2" x14ac:dyDescent="0.3">
      <c r="A90">
        <v>89</v>
      </c>
      <c r="B90" t="str">
        <f>PROMETEO_Ammissione_Samuele[[#This Row],[Inserire centro arruolante:]]</f>
        <v>IRCCS Don Gnocchi ONLUS</v>
      </c>
    </row>
    <row r="91" spans="1:2" x14ac:dyDescent="0.3">
      <c r="A91">
        <v>90</v>
      </c>
      <c r="B91" t="str">
        <f>PROMETEO_Ammissione_Samuele[[#This Row],[Inserire centro arruolante:]]</f>
        <v>IRCCS Don Gnocchi ONLUS</v>
      </c>
    </row>
    <row r="92" spans="1:2" x14ac:dyDescent="0.3">
      <c r="A92">
        <v>91</v>
      </c>
      <c r="B92" t="str">
        <f>PROMETEO_Ammissione_Samuele[[#This Row],[Inserire centro arruolante:]]</f>
        <v>IRCCS Don Gnocchi ONLUS</v>
      </c>
    </row>
    <row r="93" spans="1:2" x14ac:dyDescent="0.3">
      <c r="A93">
        <v>92</v>
      </c>
      <c r="B93" t="str">
        <f>PROMETEO_Ammissione_Samuele[[#This Row],[Inserire centro arruolante:]]</f>
        <v>IRCCS Don Gnocchi ONLUS</v>
      </c>
    </row>
    <row r="94" spans="1:2" x14ac:dyDescent="0.3">
      <c r="A94">
        <v>93</v>
      </c>
      <c r="B94" t="str">
        <f>PROMETEO_Ammissione_Samuele[[#This Row],[Inserire centro arruolante:]]</f>
        <v>ASST Crema</v>
      </c>
    </row>
    <row r="95" spans="1:2" x14ac:dyDescent="0.3">
      <c r="A95">
        <v>94</v>
      </c>
      <c r="B95" t="str">
        <f>PROMETEO_Ammissione_Samuele[[#This Row],[Inserire centro arruolante:]]</f>
        <v>IRCCS Don Gnocchi ONLUS</v>
      </c>
    </row>
    <row r="96" spans="1:2" x14ac:dyDescent="0.3">
      <c r="A96">
        <v>95</v>
      </c>
      <c r="B96" t="str">
        <f>PROMETEO_Ammissione_Samuele[[#This Row],[Inserire centro arruolante:]]</f>
        <v>IRCCS Don Gnocchi ONLUS</v>
      </c>
    </row>
    <row r="97" spans="1:2" x14ac:dyDescent="0.3">
      <c r="A97">
        <v>96</v>
      </c>
      <c r="B97" t="str">
        <f>PROMETEO_Ammissione_Samuele[[#This Row],[Inserire centro arruolante:]]</f>
        <v>IRCCS Don Gnocchi ONLUS</v>
      </c>
    </row>
    <row r="98" spans="1:2" x14ac:dyDescent="0.3">
      <c r="A98">
        <v>97</v>
      </c>
      <c r="B98" t="str">
        <f>PROMETEO_Ammissione_Samuele[[#This Row],[Inserire centro arruolante:]]</f>
        <v>IRCCS Don Gnocchi ONLUS</v>
      </c>
    </row>
    <row r="99" spans="1:2" x14ac:dyDescent="0.3">
      <c r="A99">
        <v>98</v>
      </c>
      <c r="B99" t="str">
        <f>PROMETEO_Ammissione_Samuele[[#This Row],[Inserire centro arruolante:]]</f>
        <v>ASST Crema</v>
      </c>
    </row>
    <row r="100" spans="1:2" x14ac:dyDescent="0.3">
      <c r="A100">
        <v>99</v>
      </c>
      <c r="B100" t="str">
        <f>PROMETEO_Ammissione_Samuele[[#This Row],[Inserire centro arruolante:]]</f>
        <v>ASST Crema</v>
      </c>
    </row>
    <row r="101" spans="1:2" x14ac:dyDescent="0.3">
      <c r="A101">
        <v>100</v>
      </c>
      <c r="B101" t="str">
        <f>PROMETEO_Ammissione_Samuele[[#This Row],[Inserire centro arruolante:]]</f>
        <v>IRCCS Don Gnocchi ONLUS</v>
      </c>
    </row>
    <row r="102" spans="1:2" x14ac:dyDescent="0.3">
      <c r="A102">
        <v>101</v>
      </c>
      <c r="B102" t="str">
        <f>PROMETEO_Ammissione_Samuele[[#This Row],[Inserire centro arruolante:]]</f>
        <v>IRCCS Don Gnocchi ONLUS</v>
      </c>
    </row>
    <row r="103" spans="1:2" x14ac:dyDescent="0.3">
      <c r="A103">
        <v>102</v>
      </c>
      <c r="B103" t="str">
        <f>PROMETEO_Ammissione_Samuele[[#This Row],[Inserire centro arruolante:]]</f>
        <v>ASST Crema</v>
      </c>
    </row>
    <row r="104" spans="1:2" x14ac:dyDescent="0.3">
      <c r="A104">
        <v>103</v>
      </c>
      <c r="B104" t="str">
        <f>PROMETEO_Ammissione_Samuele[[#This Row],[Inserire centro arruolante:]]</f>
        <v>IRCCS Don Gnocchi ONLUS</v>
      </c>
    </row>
    <row r="105" spans="1:2" x14ac:dyDescent="0.3">
      <c r="A105">
        <v>104</v>
      </c>
      <c r="B105" t="str">
        <f>PROMETEO_Ammissione_Samuele[[#This Row],[Inserire centro arruolante:]]</f>
        <v>IRCCS Don Gnocchi ONLUS</v>
      </c>
    </row>
    <row r="106" spans="1:2" x14ac:dyDescent="0.3">
      <c r="A106">
        <v>105</v>
      </c>
      <c r="B106" t="str">
        <f>PROMETEO_Ammissione_Samuele[[#This Row],[Inserire centro arruolante:]]</f>
        <v>IRCCS Don Gnocchi ONLUS</v>
      </c>
    </row>
    <row r="107" spans="1:2" x14ac:dyDescent="0.3">
      <c r="A107">
        <v>106</v>
      </c>
      <c r="B107" t="str">
        <f>PROMETEO_Ammissione_Samuele[[#This Row],[Inserire centro arruolante:]]</f>
        <v>IRCCS Don Gnocchi ONLUS</v>
      </c>
    </row>
    <row r="108" spans="1:2" x14ac:dyDescent="0.3">
      <c r="A108">
        <v>107</v>
      </c>
      <c r="B108" t="str">
        <f>PROMETEO_Ammissione_Samuele[[#This Row],[Inserire centro arruolante:]]</f>
        <v>IRCCS Don Gnocchi ONLUS</v>
      </c>
    </row>
    <row r="109" spans="1:2" x14ac:dyDescent="0.3">
      <c r="A109">
        <v>108</v>
      </c>
      <c r="B109" t="str">
        <f>PROMETEO_Ammissione_Samuele[[#This Row],[Inserire centro arruolante:]]</f>
        <v>IRCCS Don Gnocchi ONLUS</v>
      </c>
    </row>
    <row r="110" spans="1:2" x14ac:dyDescent="0.3">
      <c r="A110">
        <v>109</v>
      </c>
      <c r="B110" t="str">
        <f>PROMETEO_Ammissione_Samuele[[#This Row],[Inserire centro arruolante:]]</f>
        <v>IRCCS Don Gnocchi ONLUS</v>
      </c>
    </row>
    <row r="111" spans="1:2" x14ac:dyDescent="0.3">
      <c r="A111">
        <v>110</v>
      </c>
      <c r="B111" t="str">
        <f>PROMETEO_Ammissione_Samuele[[#This Row],[Inserire centro arruolante:]]</f>
        <v>IRCCS Don Gnocchi ONLUS</v>
      </c>
    </row>
    <row r="112" spans="1:2" x14ac:dyDescent="0.3">
      <c r="A112">
        <v>111</v>
      </c>
      <c r="B112" t="str">
        <f>PROMETEO_Ammissione_Samuele[[#This Row],[Inserire centro arruolante:]]</f>
        <v>IRCCS Don Gnocchi ONLUS</v>
      </c>
    </row>
    <row r="113" spans="1:2" x14ac:dyDescent="0.3">
      <c r="A113">
        <v>112</v>
      </c>
      <c r="B113" t="str">
        <f>PROMETEO_Ammissione_Samuele[[#This Row],[Inserire centro arruolante:]]</f>
        <v>IRCCS Don Gnocchi ONLUS</v>
      </c>
    </row>
    <row r="114" spans="1:2" x14ac:dyDescent="0.3">
      <c r="A114">
        <v>113</v>
      </c>
      <c r="B114" t="str">
        <f>PROMETEO_Ammissione_Samuele[[#This Row],[Inserire centro arruolante:]]</f>
        <v>IRCCS Don Gnocchi ONLUS</v>
      </c>
    </row>
    <row r="115" spans="1:2" x14ac:dyDescent="0.3">
      <c r="A115">
        <v>114</v>
      </c>
      <c r="B115" t="str">
        <f>PROMETEO_Ammissione_Samuele[[#This Row],[Inserire centro arruolante:]]</f>
        <v>ASST Crema</v>
      </c>
    </row>
    <row r="116" spans="1:2" x14ac:dyDescent="0.3">
      <c r="A116">
        <v>115</v>
      </c>
      <c r="B116" t="str">
        <f>PROMETEO_Ammissione_Samuele[[#This Row],[Inserire centro arruolante:]]</f>
        <v>IRCCS Don Gnocchi ONLUS</v>
      </c>
    </row>
    <row r="117" spans="1:2" x14ac:dyDescent="0.3">
      <c r="A117">
        <v>116</v>
      </c>
      <c r="B117" t="str">
        <f>PROMETEO_Ammissione_Samuele[[#This Row],[Inserire centro arruolante:]]</f>
        <v>IRCCS Don Gnocchi ONLUS</v>
      </c>
    </row>
    <row r="118" spans="1:2" x14ac:dyDescent="0.3">
      <c r="A118">
        <v>117</v>
      </c>
      <c r="B118" t="str">
        <f>PROMETEO_Ammissione_Samuele[[#This Row],[Inserire centro arruolante:]]</f>
        <v>IRCCS Don Gnocchi ONLUS</v>
      </c>
    </row>
    <row r="119" spans="1:2" x14ac:dyDescent="0.3">
      <c r="A119">
        <v>118</v>
      </c>
      <c r="B119" t="str">
        <f>PROMETEO_Ammissione_Samuele[[#This Row],[Inserire centro arruolante:]]</f>
        <v>ASST Crema</v>
      </c>
    </row>
    <row r="120" spans="1:2" x14ac:dyDescent="0.3">
      <c r="A120">
        <v>119</v>
      </c>
      <c r="B120" t="str">
        <f>PROMETEO_Ammissione_Samuele[[#This Row],[Inserire centro arruolante:]]</f>
        <v>ASST Crema</v>
      </c>
    </row>
    <row r="121" spans="1:2" x14ac:dyDescent="0.3">
      <c r="A121">
        <v>120</v>
      </c>
      <c r="B121" t="str">
        <f>PROMETEO_Ammissione_Samuele[[#This Row],[Inserire centro arruolante:]]</f>
        <v>IRCCS Don Gnocchi ONLUS</v>
      </c>
    </row>
    <row r="122" spans="1:2" x14ac:dyDescent="0.3">
      <c r="A122">
        <v>121</v>
      </c>
      <c r="B122" t="str">
        <f>PROMETEO_Ammissione_Samuele[[#This Row],[Inserire centro arruolante:]]</f>
        <v>IRCCS Don Gnocchi ONLUS</v>
      </c>
    </row>
    <row r="123" spans="1:2" x14ac:dyDescent="0.3">
      <c r="A123">
        <v>122</v>
      </c>
      <c r="B123" t="str">
        <f>PROMETEO_Ammissione_Samuele[[#This Row],[Inserire centro arruolante:]]</f>
        <v>ASST Crema</v>
      </c>
    </row>
    <row r="124" spans="1:2" x14ac:dyDescent="0.3">
      <c r="A124">
        <v>123</v>
      </c>
      <c r="B124" t="str">
        <f>PROMETEO_Ammissione_Samuele[[#This Row],[Inserire centro arruolante:]]</f>
        <v>ASST Crema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368D-88A1-414A-A5EE-72E58A857F2E}">
  <dimension ref="A1:E124"/>
  <sheetViews>
    <sheetView topLeftCell="A5" zoomScale="130" zoomScaleNormal="130" workbookViewId="0">
      <selection activeCell="C7" sqref="C7"/>
    </sheetView>
  </sheetViews>
  <sheetFormatPr defaultRowHeight="14.4" x14ac:dyDescent="0.3"/>
  <cols>
    <col min="1" max="1" width="5" bestFit="1" customWidth="1"/>
    <col min="2" max="2" width="25.109375" customWidth="1"/>
    <col min="3" max="3" width="10.5546875" bestFit="1" customWidth="1"/>
    <col min="4" max="4" width="11.88671875" customWidth="1"/>
    <col min="5" max="5" width="13.5546875" bestFit="1" customWidth="1"/>
    <col min="8" max="8" width="8.88671875" customWidth="1"/>
  </cols>
  <sheetData>
    <row r="1" spans="1:5" x14ac:dyDescent="0.3">
      <c r="A1" t="s">
        <v>489</v>
      </c>
      <c r="B1" t="s">
        <v>622</v>
      </c>
      <c r="C1" t="s">
        <v>621</v>
      </c>
      <c r="D1" t="s">
        <v>499</v>
      </c>
      <c r="E1" t="s">
        <v>623</v>
      </c>
    </row>
    <row r="2" spans="1:5" x14ac:dyDescent="0.3">
      <c r="A2">
        <v>1</v>
      </c>
      <c r="B2" s="1">
        <f>PROMETEO_Ammissione_Samuele[[#This Row],[Inserire data di nascita:]]</f>
        <v>30361</v>
      </c>
      <c r="C2">
        <f ca="1">YEAR(NOW())-YEAR(Table2[[#This Row],[Date of birth]])</f>
        <v>41</v>
      </c>
      <c r="D2" t="e">
        <f ca="1">IF(OR(Table2[[#This Row],[Age]]&gt;100,Table2[[#This Row],[Age]]&lt;18),Table2[[#This Row],[Age]],NA())</f>
        <v>#N/A</v>
      </c>
      <c r="E2" s="2">
        <f ca="1">AVERAGE(Table2[Age])</f>
        <v>67.325203252032523</v>
      </c>
    </row>
    <row r="3" spans="1:5" x14ac:dyDescent="0.3">
      <c r="A3">
        <v>2</v>
      </c>
      <c r="B3" s="1">
        <f>PROMETEO_Ammissione_Samuele[[#This Row],[Inserire data di nascita:]]</f>
        <v>12319</v>
      </c>
      <c r="C3">
        <f ca="1">YEAR(NOW())-YEAR(Table2[[#This Row],[Date of birth]])</f>
        <v>91</v>
      </c>
      <c r="D3" t="e">
        <f ca="1">IF(OR(Table2[[#This Row],[Age]]&gt;100,Table2[[#This Row],[Age]]&lt;18),Table2[[#This Row],[Age]],NA())</f>
        <v>#N/A</v>
      </c>
      <c r="E3" s="2">
        <f ca="1">AVERAGE(Table2[Age])</f>
        <v>67.325203252032523</v>
      </c>
    </row>
    <row r="4" spans="1:5" x14ac:dyDescent="0.3">
      <c r="A4">
        <v>3</v>
      </c>
      <c r="B4" s="1">
        <f>PROMETEO_Ammissione_Samuele[[#This Row],[Inserire data di nascita:]]</f>
        <v>29515</v>
      </c>
      <c r="C4">
        <f ca="1">YEAR(NOW())-YEAR(Table2[[#This Row],[Date of birth]])</f>
        <v>44</v>
      </c>
      <c r="D4" t="e">
        <f ca="1">IF(OR(Table2[[#This Row],[Age]]&gt;100,Table2[[#This Row],[Age]]&lt;18),Table2[[#This Row],[Age]],NA())</f>
        <v>#N/A</v>
      </c>
      <c r="E4" s="2">
        <f ca="1">AVERAGE(Table2[Age])</f>
        <v>67.325203252032523</v>
      </c>
    </row>
    <row r="5" spans="1:5" x14ac:dyDescent="0.3">
      <c r="A5">
        <v>4</v>
      </c>
      <c r="B5" s="1">
        <f>PROMETEO_Ammissione_Samuele[[#This Row],[Inserire data di nascita:]]</f>
        <v>25549</v>
      </c>
      <c r="C5">
        <f ca="1">YEAR(NOW())-YEAR(Table2[[#This Row],[Date of birth]])</f>
        <v>55</v>
      </c>
      <c r="D5" t="e">
        <f ca="1">IF(OR(Table2[[#This Row],[Age]]&gt;100,Table2[[#This Row],[Age]]&lt;18),Table2[[#This Row],[Age]],NA())</f>
        <v>#N/A</v>
      </c>
      <c r="E5" s="2">
        <f ca="1">AVERAGE(Table2[Age])</f>
        <v>67.325203252032523</v>
      </c>
    </row>
    <row r="6" spans="1:5" x14ac:dyDescent="0.3">
      <c r="A6">
        <v>5</v>
      </c>
      <c r="B6" s="1">
        <f>PROMETEO_Ammissione_Samuele[[#This Row],[Inserire data di nascita:]]</f>
        <v>19505</v>
      </c>
      <c r="C6">
        <f ca="1">YEAR(NOW())-YEAR(Table2[[#This Row],[Date of birth]])</f>
        <v>71</v>
      </c>
      <c r="D6" t="e">
        <f ca="1">IF(OR(Table2[[#This Row],[Age]]&gt;100,Table2[[#This Row],[Age]]&lt;18),Table2[[#This Row],[Age]],NA())</f>
        <v>#N/A</v>
      </c>
      <c r="E6" s="2">
        <f ca="1">AVERAGE(Table2[Age])</f>
        <v>67.325203252032523</v>
      </c>
    </row>
    <row r="7" spans="1:5" x14ac:dyDescent="0.3">
      <c r="A7">
        <v>6</v>
      </c>
      <c r="B7" s="1">
        <f>PROMETEO_Ammissione_Samuele[[#This Row],[Inserire data di nascita:]]</f>
        <v>17651</v>
      </c>
      <c r="C7">
        <f ca="1">YEAR(NOW())-YEAR(Table2[[#This Row],[Date of birth]])</f>
        <v>76</v>
      </c>
      <c r="D7" t="e">
        <f ca="1">IF(OR(Table2[[#This Row],[Age]]&gt;100,Table2[[#This Row],[Age]]&lt;18),Table2[[#This Row],[Age]],NA())</f>
        <v>#N/A</v>
      </c>
      <c r="E7" s="2">
        <f ca="1">AVERAGE(Table2[Age])</f>
        <v>67.325203252032523</v>
      </c>
    </row>
    <row r="8" spans="1:5" x14ac:dyDescent="0.3">
      <c r="A8">
        <v>7</v>
      </c>
      <c r="B8" s="1">
        <f>PROMETEO_Ammissione_Samuele[[#This Row],[Inserire data di nascita:]]</f>
        <v>26493</v>
      </c>
      <c r="C8">
        <f ca="1">YEAR(NOW())-YEAR(Table2[[#This Row],[Date of birth]])</f>
        <v>52</v>
      </c>
      <c r="D8" t="e">
        <f ca="1">IF(OR(Table2[[#This Row],[Age]]&gt;100,Table2[[#This Row],[Age]]&lt;18),Table2[[#This Row],[Age]],NA())</f>
        <v>#N/A</v>
      </c>
      <c r="E8" s="2">
        <f ca="1">AVERAGE(Table2[Age])</f>
        <v>67.325203252032523</v>
      </c>
    </row>
    <row r="9" spans="1:5" x14ac:dyDescent="0.3">
      <c r="A9">
        <v>8</v>
      </c>
      <c r="B9" s="1">
        <f>PROMETEO_Ammissione_Samuele[[#This Row],[Inserire data di nascita:]]</f>
        <v>18623</v>
      </c>
      <c r="C9">
        <f ca="1">YEAR(NOW())-YEAR(Table2[[#This Row],[Date of birth]])</f>
        <v>74</v>
      </c>
      <c r="D9" t="e">
        <f ca="1">IF(OR(Table2[[#This Row],[Age]]&gt;100,Table2[[#This Row],[Age]]&lt;18),Table2[[#This Row],[Age]],NA())</f>
        <v>#N/A</v>
      </c>
      <c r="E9" s="2">
        <f ca="1">AVERAGE(Table2[Age])</f>
        <v>67.325203252032523</v>
      </c>
    </row>
    <row r="10" spans="1:5" x14ac:dyDescent="0.3">
      <c r="A10">
        <v>9</v>
      </c>
      <c r="B10" s="1">
        <f>PROMETEO_Ammissione_Samuele[[#This Row],[Inserire data di nascita:]]</f>
        <v>20019</v>
      </c>
      <c r="C10">
        <f ca="1">YEAR(NOW())-YEAR(Table2[[#This Row],[Date of birth]])</f>
        <v>70</v>
      </c>
      <c r="D10" t="e">
        <f ca="1">IF(OR(Table2[[#This Row],[Age]]&gt;100,Table2[[#This Row],[Age]]&lt;18),Table2[[#This Row],[Age]],NA())</f>
        <v>#N/A</v>
      </c>
      <c r="E10" s="2">
        <f ca="1">AVERAGE(Table2[Age])</f>
        <v>67.325203252032523</v>
      </c>
    </row>
    <row r="11" spans="1:5" x14ac:dyDescent="0.3">
      <c r="A11">
        <v>10</v>
      </c>
      <c r="B11" s="1">
        <f>PROMETEO_Ammissione_Samuele[[#This Row],[Inserire data di nascita:]]</f>
        <v>19686</v>
      </c>
      <c r="C11">
        <f ca="1">YEAR(NOW())-YEAR(Table2[[#This Row],[Date of birth]])</f>
        <v>71</v>
      </c>
      <c r="D11" t="e">
        <f ca="1">IF(OR(Table2[[#This Row],[Age]]&gt;100,Table2[[#This Row],[Age]]&lt;18),Table2[[#This Row],[Age]],NA())</f>
        <v>#N/A</v>
      </c>
      <c r="E11" s="2">
        <f ca="1">AVERAGE(Table2[Age])</f>
        <v>67.325203252032523</v>
      </c>
    </row>
    <row r="12" spans="1:5" x14ac:dyDescent="0.3">
      <c r="A12">
        <v>11</v>
      </c>
      <c r="B12" s="1">
        <f>PROMETEO_Ammissione_Samuele[[#This Row],[Inserire data di nascita:]]</f>
        <v>18485</v>
      </c>
      <c r="C12">
        <f ca="1">YEAR(NOW())-YEAR(Table2[[#This Row],[Date of birth]])</f>
        <v>74</v>
      </c>
      <c r="D12" t="e">
        <f ca="1">IF(OR(Table2[[#This Row],[Age]]&gt;100,Table2[[#This Row],[Age]]&lt;18),Table2[[#This Row],[Age]],NA())</f>
        <v>#N/A</v>
      </c>
      <c r="E12" s="2">
        <f ca="1">AVERAGE(Table2[Age])</f>
        <v>67.325203252032523</v>
      </c>
    </row>
    <row r="13" spans="1:5" x14ac:dyDescent="0.3">
      <c r="A13">
        <v>12</v>
      </c>
      <c r="B13" s="1">
        <f>PROMETEO_Ammissione_Samuele[[#This Row],[Inserire data di nascita:]]</f>
        <v>17371</v>
      </c>
      <c r="C13">
        <f ca="1">YEAR(NOW())-YEAR(Table2[[#This Row],[Date of birth]])</f>
        <v>77</v>
      </c>
      <c r="D13" t="e">
        <f ca="1">IF(OR(Table2[[#This Row],[Age]]&gt;100,Table2[[#This Row],[Age]]&lt;18),Table2[[#This Row],[Age]],NA())</f>
        <v>#N/A</v>
      </c>
      <c r="E13" s="2">
        <f ca="1">AVERAGE(Table2[Age])</f>
        <v>67.325203252032523</v>
      </c>
    </row>
    <row r="14" spans="1:5" x14ac:dyDescent="0.3">
      <c r="A14">
        <v>13</v>
      </c>
      <c r="B14" s="1">
        <f>PROMETEO_Ammissione_Samuele[[#This Row],[Inserire data di nascita:]]</f>
        <v>17387</v>
      </c>
      <c r="C14">
        <f ca="1">YEAR(NOW())-YEAR(Table2[[#This Row],[Date of birth]])</f>
        <v>77</v>
      </c>
      <c r="D14" t="e">
        <f ca="1">IF(OR(Table2[[#This Row],[Age]]&gt;100,Table2[[#This Row],[Age]]&lt;18),Table2[[#This Row],[Age]],NA())</f>
        <v>#N/A</v>
      </c>
      <c r="E14" s="2">
        <f ca="1">AVERAGE(Table2[Age])</f>
        <v>67.325203252032523</v>
      </c>
    </row>
    <row r="15" spans="1:5" x14ac:dyDescent="0.3">
      <c r="A15">
        <v>14</v>
      </c>
      <c r="B15" s="1">
        <f>PROMETEO_Ammissione_Samuele[[#This Row],[Inserire data di nascita:]]</f>
        <v>15204</v>
      </c>
      <c r="C15">
        <f ca="1">YEAR(NOW())-YEAR(Table2[[#This Row],[Date of birth]])</f>
        <v>83</v>
      </c>
      <c r="D15" t="e">
        <f ca="1">IF(OR(Table2[[#This Row],[Age]]&gt;100,Table2[[#This Row],[Age]]&lt;18),Table2[[#This Row],[Age]],NA())</f>
        <v>#N/A</v>
      </c>
      <c r="E15" s="2">
        <f ca="1">AVERAGE(Table2[Age])</f>
        <v>67.325203252032523</v>
      </c>
    </row>
    <row r="16" spans="1:5" x14ac:dyDescent="0.3">
      <c r="A16">
        <v>15</v>
      </c>
      <c r="B16" s="1">
        <f>PROMETEO_Ammissione_Samuele[[#This Row],[Inserire data di nascita:]]</f>
        <v>17457</v>
      </c>
      <c r="C16">
        <f ca="1">YEAR(NOW())-YEAR(Table2[[#This Row],[Date of birth]])</f>
        <v>77</v>
      </c>
      <c r="D16" t="e">
        <f ca="1">IF(OR(Table2[[#This Row],[Age]]&gt;100,Table2[[#This Row],[Age]]&lt;18),Table2[[#This Row],[Age]],NA())</f>
        <v>#N/A</v>
      </c>
      <c r="E16" s="2">
        <f ca="1">AVERAGE(Table2[Age])</f>
        <v>67.325203252032523</v>
      </c>
    </row>
    <row r="17" spans="1:5" x14ac:dyDescent="0.3">
      <c r="A17">
        <v>16</v>
      </c>
      <c r="B17" s="1">
        <f>PROMETEO_Ammissione_Samuele[[#This Row],[Inserire data di nascita:]]</f>
        <v>21509</v>
      </c>
      <c r="C17">
        <f ca="1">YEAR(NOW())-YEAR(Table2[[#This Row],[Date of birth]])</f>
        <v>66</v>
      </c>
      <c r="D17" t="e">
        <f ca="1">IF(OR(Table2[[#This Row],[Age]]&gt;100,Table2[[#This Row],[Age]]&lt;18),Table2[[#This Row],[Age]],NA())</f>
        <v>#N/A</v>
      </c>
      <c r="E17" s="2">
        <f ca="1">AVERAGE(Table2[Age])</f>
        <v>67.325203252032523</v>
      </c>
    </row>
    <row r="18" spans="1:5" x14ac:dyDescent="0.3">
      <c r="A18">
        <v>17</v>
      </c>
      <c r="B18" s="1">
        <f>PROMETEO_Ammissione_Samuele[[#This Row],[Inserire data di nascita:]]</f>
        <v>45217</v>
      </c>
      <c r="C18">
        <f ca="1">YEAR(NOW())-YEAR(Table2[[#This Row],[Date of birth]])</f>
        <v>1</v>
      </c>
      <c r="D18">
        <f ca="1">IF(OR(Table2[[#This Row],[Age]]&gt;100,Table2[[#This Row],[Age]]&lt;18),Table2[[#This Row],[Age]],NA())</f>
        <v>1</v>
      </c>
      <c r="E18" s="2">
        <f ca="1">AVERAGE(Table2[Age])</f>
        <v>67.325203252032523</v>
      </c>
    </row>
    <row r="19" spans="1:5" x14ac:dyDescent="0.3">
      <c r="A19">
        <v>18</v>
      </c>
      <c r="B19" s="1">
        <f>PROMETEO_Ammissione_Samuele[[#This Row],[Inserire data di nascita:]]</f>
        <v>18264</v>
      </c>
      <c r="C19">
        <f ca="1">YEAR(NOW())-YEAR(Table2[[#This Row],[Date of birth]])</f>
        <v>74</v>
      </c>
      <c r="D19" t="e">
        <f ca="1">IF(OR(Table2[[#This Row],[Age]]&gt;100,Table2[[#This Row],[Age]]&lt;18),Table2[[#This Row],[Age]],NA())</f>
        <v>#N/A</v>
      </c>
      <c r="E19" s="2">
        <f ca="1">AVERAGE(Table2[Age])</f>
        <v>67.325203252032523</v>
      </c>
    </row>
    <row r="20" spans="1:5" x14ac:dyDescent="0.3">
      <c r="A20">
        <v>19</v>
      </c>
      <c r="B20" s="1">
        <f>PROMETEO_Ammissione_Samuele[[#This Row],[Inserire data di nascita:]]</f>
        <v>21392</v>
      </c>
      <c r="C20">
        <f ca="1">YEAR(NOW())-YEAR(Table2[[#This Row],[Date of birth]])</f>
        <v>66</v>
      </c>
      <c r="D20" t="e">
        <f ca="1">IF(OR(Table2[[#This Row],[Age]]&gt;100,Table2[[#This Row],[Age]]&lt;18),Table2[[#This Row],[Age]],NA())</f>
        <v>#N/A</v>
      </c>
      <c r="E20" s="2">
        <f ca="1">AVERAGE(Table2[Age])</f>
        <v>67.325203252032523</v>
      </c>
    </row>
    <row r="21" spans="1:5" x14ac:dyDescent="0.3">
      <c r="A21">
        <v>20</v>
      </c>
      <c r="B21" s="1">
        <f>PROMETEO_Ammissione_Samuele[[#This Row],[Inserire data di nascita:]]</f>
        <v>22457</v>
      </c>
      <c r="C21">
        <f ca="1">YEAR(NOW())-YEAR(Table2[[#This Row],[Date of birth]])</f>
        <v>63</v>
      </c>
      <c r="D21" t="e">
        <f ca="1">IF(OR(Table2[[#This Row],[Age]]&gt;100,Table2[[#This Row],[Age]]&lt;18),Table2[[#This Row],[Age]],NA())</f>
        <v>#N/A</v>
      </c>
      <c r="E21" s="2">
        <f ca="1">AVERAGE(Table2[Age])</f>
        <v>67.325203252032523</v>
      </c>
    </row>
    <row r="22" spans="1:5" x14ac:dyDescent="0.3">
      <c r="A22">
        <v>21</v>
      </c>
      <c r="B22" s="1">
        <f>PROMETEO_Ammissione_Samuele[[#This Row],[Inserire data di nascita:]]</f>
        <v>26626</v>
      </c>
      <c r="C22">
        <f ca="1">YEAR(NOW())-YEAR(Table2[[#This Row],[Date of birth]])</f>
        <v>52</v>
      </c>
      <c r="D22" t="e">
        <f ca="1">IF(OR(Table2[[#This Row],[Age]]&gt;100,Table2[[#This Row],[Age]]&lt;18),Table2[[#This Row],[Age]],NA())</f>
        <v>#N/A</v>
      </c>
      <c r="E22" s="2">
        <f ca="1">AVERAGE(Table2[Age])</f>
        <v>67.325203252032523</v>
      </c>
    </row>
    <row r="23" spans="1:5" x14ac:dyDescent="0.3">
      <c r="A23">
        <v>22</v>
      </c>
      <c r="B23" s="1">
        <f>PROMETEO_Ammissione_Samuele[[#This Row],[Inserire data di nascita:]]</f>
        <v>25076</v>
      </c>
      <c r="C23">
        <f ca="1">YEAR(NOW())-YEAR(Table2[[#This Row],[Date of birth]])</f>
        <v>56</v>
      </c>
      <c r="D23" t="e">
        <f ca="1">IF(OR(Table2[[#This Row],[Age]]&gt;100,Table2[[#This Row],[Age]]&lt;18),Table2[[#This Row],[Age]],NA())</f>
        <v>#N/A</v>
      </c>
      <c r="E23" s="2">
        <f ca="1">AVERAGE(Table2[Age])</f>
        <v>67.325203252032523</v>
      </c>
    </row>
    <row r="24" spans="1:5" x14ac:dyDescent="0.3">
      <c r="A24">
        <v>23</v>
      </c>
      <c r="B24" s="1">
        <f>PROMETEO_Ammissione_Samuele[[#This Row],[Inserire data di nascita:]]</f>
        <v>22240</v>
      </c>
      <c r="C24">
        <f ca="1">YEAR(NOW())-YEAR(Table2[[#This Row],[Date of birth]])</f>
        <v>64</v>
      </c>
      <c r="D24" t="e">
        <f ca="1">IF(OR(Table2[[#This Row],[Age]]&gt;100,Table2[[#This Row],[Age]]&lt;18),Table2[[#This Row],[Age]],NA())</f>
        <v>#N/A</v>
      </c>
      <c r="E24" s="2">
        <f ca="1">AVERAGE(Table2[Age])</f>
        <v>67.325203252032523</v>
      </c>
    </row>
    <row r="25" spans="1:5" x14ac:dyDescent="0.3">
      <c r="A25">
        <v>24</v>
      </c>
      <c r="B25" s="1">
        <f>PROMETEO_Ammissione_Samuele[[#This Row],[Inserire data di nascita:]]</f>
        <v>14865</v>
      </c>
      <c r="C25">
        <f ca="1">YEAR(NOW())-YEAR(Table2[[#This Row],[Date of birth]])</f>
        <v>84</v>
      </c>
      <c r="D25" t="e">
        <f ca="1">IF(OR(Table2[[#This Row],[Age]]&gt;100,Table2[[#This Row],[Age]]&lt;18),Table2[[#This Row],[Age]],NA())</f>
        <v>#N/A</v>
      </c>
      <c r="E25" s="2">
        <f ca="1">AVERAGE(Table2[Age])</f>
        <v>67.325203252032523</v>
      </c>
    </row>
    <row r="26" spans="1:5" x14ac:dyDescent="0.3">
      <c r="A26">
        <v>25</v>
      </c>
      <c r="B26" s="1">
        <f>PROMETEO_Ammissione_Samuele[[#This Row],[Inserire data di nascita:]]</f>
        <v>20258</v>
      </c>
      <c r="C26">
        <f ca="1">YEAR(NOW())-YEAR(Table2[[#This Row],[Date of birth]])</f>
        <v>69</v>
      </c>
      <c r="D26" t="e">
        <f ca="1">IF(OR(Table2[[#This Row],[Age]]&gt;100,Table2[[#This Row],[Age]]&lt;18),Table2[[#This Row],[Age]],NA())</f>
        <v>#N/A</v>
      </c>
      <c r="E26" s="2">
        <f ca="1">AVERAGE(Table2[Age])</f>
        <v>67.325203252032523</v>
      </c>
    </row>
    <row r="27" spans="1:5" x14ac:dyDescent="0.3">
      <c r="A27">
        <v>26</v>
      </c>
      <c r="B27" s="1">
        <f>PROMETEO_Ammissione_Samuele[[#This Row],[Inserire data di nascita:]]</f>
        <v>20091</v>
      </c>
      <c r="C27">
        <f ca="1">YEAR(NOW())-YEAR(Table2[[#This Row],[Date of birth]])</f>
        <v>69</v>
      </c>
      <c r="D27" t="e">
        <f ca="1">IF(OR(Table2[[#This Row],[Age]]&gt;100,Table2[[#This Row],[Age]]&lt;18),Table2[[#This Row],[Age]],NA())</f>
        <v>#N/A</v>
      </c>
      <c r="E27" s="2">
        <f ca="1">AVERAGE(Table2[Age])</f>
        <v>67.325203252032523</v>
      </c>
    </row>
    <row r="28" spans="1:5" x14ac:dyDescent="0.3">
      <c r="A28">
        <v>27</v>
      </c>
      <c r="B28" s="1">
        <f>PROMETEO_Ammissione_Samuele[[#This Row],[Inserire data di nascita:]]</f>
        <v>22545</v>
      </c>
      <c r="C28">
        <f ca="1">YEAR(NOW())-YEAR(Table2[[#This Row],[Date of birth]])</f>
        <v>63</v>
      </c>
      <c r="D28" t="e">
        <f ca="1">IF(OR(Table2[[#This Row],[Age]]&gt;100,Table2[[#This Row],[Age]]&lt;18),Table2[[#This Row],[Age]],NA())</f>
        <v>#N/A</v>
      </c>
      <c r="E28" s="2">
        <f ca="1">AVERAGE(Table2[Age])</f>
        <v>67.325203252032523</v>
      </c>
    </row>
    <row r="29" spans="1:5" x14ac:dyDescent="0.3">
      <c r="A29">
        <v>28</v>
      </c>
      <c r="B29" s="1">
        <f>PROMETEO_Ammissione_Samuele[[#This Row],[Inserire data di nascita:]]</f>
        <v>16007</v>
      </c>
      <c r="C29">
        <f ca="1">YEAR(NOW())-YEAR(Table2[[#This Row],[Date of birth]])</f>
        <v>81</v>
      </c>
      <c r="D29" t="e">
        <f ca="1">IF(OR(Table2[[#This Row],[Age]]&gt;100,Table2[[#This Row],[Age]]&lt;18),Table2[[#This Row],[Age]],NA())</f>
        <v>#N/A</v>
      </c>
      <c r="E29" s="2">
        <f ca="1">AVERAGE(Table2[Age])</f>
        <v>67.325203252032523</v>
      </c>
    </row>
    <row r="30" spans="1:5" x14ac:dyDescent="0.3">
      <c r="A30">
        <v>29</v>
      </c>
      <c r="B30" s="1">
        <f>PROMETEO_Ammissione_Samuele[[#This Row],[Inserire data di nascita:]]</f>
        <v>24228</v>
      </c>
      <c r="C30">
        <f ca="1">YEAR(NOW())-YEAR(Table2[[#This Row],[Date of birth]])</f>
        <v>58</v>
      </c>
      <c r="D30" t="e">
        <f ca="1">IF(OR(Table2[[#This Row],[Age]]&gt;100,Table2[[#This Row],[Age]]&lt;18),Table2[[#This Row],[Age]],NA())</f>
        <v>#N/A</v>
      </c>
      <c r="E30" s="2">
        <f ca="1">AVERAGE(Table2[Age])</f>
        <v>67.325203252032523</v>
      </c>
    </row>
    <row r="31" spans="1:5" x14ac:dyDescent="0.3">
      <c r="A31">
        <v>30</v>
      </c>
      <c r="B31" s="1">
        <f>PROMETEO_Ammissione_Samuele[[#This Row],[Inserire data di nascita:]]</f>
        <v>14100</v>
      </c>
      <c r="C31">
        <f ca="1">YEAR(NOW())-YEAR(Table2[[#This Row],[Date of birth]])</f>
        <v>86</v>
      </c>
      <c r="D31" t="e">
        <f ca="1">IF(OR(Table2[[#This Row],[Age]]&gt;100,Table2[[#This Row],[Age]]&lt;18),Table2[[#This Row],[Age]],NA())</f>
        <v>#N/A</v>
      </c>
      <c r="E31" s="2">
        <f ca="1">AVERAGE(Table2[Age])</f>
        <v>67.325203252032523</v>
      </c>
    </row>
    <row r="32" spans="1:5" x14ac:dyDescent="0.3">
      <c r="A32">
        <v>31</v>
      </c>
      <c r="B32" s="1">
        <f>PROMETEO_Ammissione_Samuele[[#This Row],[Inserire data di nascita:]]</f>
        <v>44959</v>
      </c>
      <c r="C32">
        <f ca="1">YEAR(NOW())-YEAR(Table2[[#This Row],[Date of birth]])</f>
        <v>1</v>
      </c>
      <c r="D32">
        <f ca="1">IF(OR(Table2[[#This Row],[Age]]&gt;100,Table2[[#This Row],[Age]]&lt;18),Table2[[#This Row],[Age]],NA())</f>
        <v>1</v>
      </c>
      <c r="E32" s="2">
        <f ca="1">AVERAGE(Table2[Age])</f>
        <v>67.325203252032523</v>
      </c>
    </row>
    <row r="33" spans="1:5" x14ac:dyDescent="0.3">
      <c r="A33">
        <v>32</v>
      </c>
      <c r="B33" s="1">
        <f>PROMETEO_Ammissione_Samuele[[#This Row],[Inserire data di nascita:]]</f>
        <v>31778</v>
      </c>
      <c r="C33">
        <f ca="1">YEAR(NOW())-YEAR(Table2[[#This Row],[Date of birth]])</f>
        <v>37</v>
      </c>
      <c r="D33" t="e">
        <f ca="1">IF(OR(Table2[[#This Row],[Age]]&gt;100,Table2[[#This Row],[Age]]&lt;18),Table2[[#This Row],[Age]],NA())</f>
        <v>#N/A</v>
      </c>
      <c r="E33" s="2">
        <f ca="1">AVERAGE(Table2[Age])</f>
        <v>67.325203252032523</v>
      </c>
    </row>
    <row r="34" spans="1:5" x14ac:dyDescent="0.3">
      <c r="A34">
        <v>33</v>
      </c>
      <c r="B34" s="1">
        <f>PROMETEO_Ammissione_Samuele[[#This Row],[Inserire data di nascita:]]</f>
        <v>19331</v>
      </c>
      <c r="C34">
        <f ca="1">YEAR(NOW())-YEAR(Table2[[#This Row],[Date of birth]])</f>
        <v>72</v>
      </c>
      <c r="D34" t="e">
        <f ca="1">IF(OR(Table2[[#This Row],[Age]]&gt;100,Table2[[#This Row],[Age]]&lt;18),Table2[[#This Row],[Age]],NA())</f>
        <v>#N/A</v>
      </c>
      <c r="E34" s="2">
        <f ca="1">AVERAGE(Table2[Age])</f>
        <v>67.325203252032523</v>
      </c>
    </row>
    <row r="35" spans="1:5" x14ac:dyDescent="0.3">
      <c r="A35">
        <v>34</v>
      </c>
      <c r="B35" s="1">
        <f>PROMETEO_Ammissione_Samuele[[#This Row],[Inserire data di nascita:]]</f>
        <v>20539</v>
      </c>
      <c r="C35">
        <f ca="1">YEAR(NOW())-YEAR(Table2[[#This Row],[Date of birth]])</f>
        <v>68</v>
      </c>
      <c r="D35" t="e">
        <f ca="1">IF(OR(Table2[[#This Row],[Age]]&gt;100,Table2[[#This Row],[Age]]&lt;18),Table2[[#This Row],[Age]],NA())</f>
        <v>#N/A</v>
      </c>
      <c r="E35" s="2">
        <f ca="1">AVERAGE(Table2[Age])</f>
        <v>67.325203252032523</v>
      </c>
    </row>
    <row r="36" spans="1:5" x14ac:dyDescent="0.3">
      <c r="A36">
        <v>35</v>
      </c>
      <c r="B36" s="1">
        <f>PROMETEO_Ammissione_Samuele[[#This Row],[Inserire data di nascita:]]</f>
        <v>15047</v>
      </c>
      <c r="C36">
        <f ca="1">YEAR(NOW())-YEAR(Table2[[#This Row],[Date of birth]])</f>
        <v>83</v>
      </c>
      <c r="D36" t="e">
        <f ca="1">IF(OR(Table2[[#This Row],[Age]]&gt;100,Table2[[#This Row],[Age]]&lt;18),Table2[[#This Row],[Age]],NA())</f>
        <v>#N/A</v>
      </c>
      <c r="E36" s="2">
        <f ca="1">AVERAGE(Table2[Age])</f>
        <v>67.325203252032523</v>
      </c>
    </row>
    <row r="37" spans="1:5" x14ac:dyDescent="0.3">
      <c r="A37">
        <v>36</v>
      </c>
      <c r="B37" s="1">
        <f>PROMETEO_Ammissione_Samuele[[#This Row],[Inserire data di nascita:]]</f>
        <v>16394</v>
      </c>
      <c r="C37">
        <f ca="1">YEAR(NOW())-YEAR(Table2[[#This Row],[Date of birth]])</f>
        <v>80</v>
      </c>
      <c r="D37" t="e">
        <f ca="1">IF(OR(Table2[[#This Row],[Age]]&gt;100,Table2[[#This Row],[Age]]&lt;18),Table2[[#This Row],[Age]],NA())</f>
        <v>#N/A</v>
      </c>
      <c r="E37" s="2">
        <f ca="1">AVERAGE(Table2[Age])</f>
        <v>67.325203252032523</v>
      </c>
    </row>
    <row r="38" spans="1:5" x14ac:dyDescent="0.3">
      <c r="A38">
        <v>37</v>
      </c>
      <c r="B38" s="1">
        <f>PROMETEO_Ammissione_Samuele[[#This Row],[Inserire data di nascita:]]</f>
        <v>26890</v>
      </c>
      <c r="C38">
        <f ca="1">YEAR(NOW())-YEAR(Table2[[#This Row],[Date of birth]])</f>
        <v>51</v>
      </c>
      <c r="D38" t="e">
        <f ca="1">IF(OR(Table2[[#This Row],[Age]]&gt;100,Table2[[#This Row],[Age]]&lt;18),Table2[[#This Row],[Age]],NA())</f>
        <v>#N/A</v>
      </c>
      <c r="E38" s="2">
        <f ca="1">AVERAGE(Table2[Age])</f>
        <v>67.325203252032523</v>
      </c>
    </row>
    <row r="39" spans="1:5" x14ac:dyDescent="0.3">
      <c r="A39">
        <v>38</v>
      </c>
      <c r="B39" s="1">
        <f>PROMETEO_Ammissione_Samuele[[#This Row],[Inserire data di nascita:]]</f>
        <v>19647</v>
      </c>
      <c r="C39">
        <f ca="1">YEAR(NOW())-YEAR(Table2[[#This Row],[Date of birth]])</f>
        <v>71</v>
      </c>
      <c r="D39" t="e">
        <f ca="1">IF(OR(Table2[[#This Row],[Age]]&gt;100,Table2[[#This Row],[Age]]&lt;18),Table2[[#This Row],[Age]],NA())</f>
        <v>#N/A</v>
      </c>
      <c r="E39" s="2">
        <f ca="1">AVERAGE(Table2[Age])</f>
        <v>67.325203252032523</v>
      </c>
    </row>
    <row r="40" spans="1:5" x14ac:dyDescent="0.3">
      <c r="A40">
        <v>39</v>
      </c>
      <c r="B40" s="1">
        <f>PROMETEO_Ammissione_Samuele[[#This Row],[Inserire data di nascita:]]</f>
        <v>19505</v>
      </c>
      <c r="C40">
        <f ca="1">YEAR(NOW())-YEAR(Table2[[#This Row],[Date of birth]])</f>
        <v>71</v>
      </c>
      <c r="D40" t="e">
        <f ca="1">IF(OR(Table2[[#This Row],[Age]]&gt;100,Table2[[#This Row],[Age]]&lt;18),Table2[[#This Row],[Age]],NA())</f>
        <v>#N/A</v>
      </c>
      <c r="E40" s="2">
        <f ca="1">AVERAGE(Table2[Age])</f>
        <v>67.325203252032523</v>
      </c>
    </row>
    <row r="41" spans="1:5" x14ac:dyDescent="0.3">
      <c r="A41">
        <v>40</v>
      </c>
      <c r="B41" s="1">
        <f>PROMETEO_Ammissione_Samuele[[#This Row],[Inserire data di nascita:]]</f>
        <v>17607</v>
      </c>
      <c r="C41">
        <f ca="1">YEAR(NOW())-YEAR(Table2[[#This Row],[Date of birth]])</f>
        <v>76</v>
      </c>
      <c r="D41" t="e">
        <f ca="1">IF(OR(Table2[[#This Row],[Age]]&gt;100,Table2[[#This Row],[Age]]&lt;18),Table2[[#This Row],[Age]],NA())</f>
        <v>#N/A</v>
      </c>
      <c r="E41" s="2">
        <f ca="1">AVERAGE(Table2[Age])</f>
        <v>67.325203252032523</v>
      </c>
    </row>
    <row r="42" spans="1:5" x14ac:dyDescent="0.3">
      <c r="A42">
        <v>41</v>
      </c>
      <c r="B42" s="1">
        <f>PROMETEO_Ammissione_Samuele[[#This Row],[Inserire data di nascita:]]</f>
        <v>24198</v>
      </c>
      <c r="C42">
        <f ca="1">YEAR(NOW())-YEAR(Table2[[#This Row],[Date of birth]])</f>
        <v>58</v>
      </c>
      <c r="D42" t="e">
        <f ca="1">IF(OR(Table2[[#This Row],[Age]]&gt;100,Table2[[#This Row],[Age]]&lt;18),Table2[[#This Row],[Age]],NA())</f>
        <v>#N/A</v>
      </c>
      <c r="E42" s="2">
        <f ca="1">AVERAGE(Table2[Age])</f>
        <v>67.325203252032523</v>
      </c>
    </row>
    <row r="43" spans="1:5" x14ac:dyDescent="0.3">
      <c r="A43">
        <v>42</v>
      </c>
      <c r="B43" s="1">
        <f>PROMETEO_Ammissione_Samuele[[#This Row],[Inserire data di nascita:]]</f>
        <v>22107</v>
      </c>
      <c r="C43">
        <f ca="1">YEAR(NOW())-YEAR(Table2[[#This Row],[Date of birth]])</f>
        <v>64</v>
      </c>
      <c r="D43" t="e">
        <f ca="1">IF(OR(Table2[[#This Row],[Age]]&gt;100,Table2[[#This Row],[Age]]&lt;18),Table2[[#This Row],[Age]],NA())</f>
        <v>#N/A</v>
      </c>
      <c r="E43" s="2">
        <f ca="1">AVERAGE(Table2[Age])</f>
        <v>67.325203252032523</v>
      </c>
    </row>
    <row r="44" spans="1:5" x14ac:dyDescent="0.3">
      <c r="A44">
        <v>43</v>
      </c>
      <c r="B44" s="1">
        <f>PROMETEO_Ammissione_Samuele[[#This Row],[Inserire data di nascita:]]</f>
        <v>23954</v>
      </c>
      <c r="C44">
        <f ca="1">YEAR(NOW())-YEAR(Table2[[#This Row],[Date of birth]])</f>
        <v>59</v>
      </c>
      <c r="D44" t="e">
        <f ca="1">IF(OR(Table2[[#This Row],[Age]]&gt;100,Table2[[#This Row],[Age]]&lt;18),Table2[[#This Row],[Age]],NA())</f>
        <v>#N/A</v>
      </c>
      <c r="E44" s="2">
        <f ca="1">AVERAGE(Table2[Age])</f>
        <v>67.325203252032523</v>
      </c>
    </row>
    <row r="45" spans="1:5" x14ac:dyDescent="0.3">
      <c r="A45">
        <v>44</v>
      </c>
      <c r="B45" s="1">
        <f>PROMETEO_Ammissione_Samuele[[#This Row],[Inserire data di nascita:]]</f>
        <v>21597</v>
      </c>
      <c r="C45">
        <f ca="1">YEAR(NOW())-YEAR(Table2[[#This Row],[Date of birth]])</f>
        <v>65</v>
      </c>
      <c r="D45" t="e">
        <f ca="1">IF(OR(Table2[[#This Row],[Age]]&gt;100,Table2[[#This Row],[Age]]&lt;18),Table2[[#This Row],[Age]],NA())</f>
        <v>#N/A</v>
      </c>
      <c r="E45" s="2">
        <f ca="1">AVERAGE(Table2[Age])</f>
        <v>67.325203252032523</v>
      </c>
    </row>
    <row r="46" spans="1:5" x14ac:dyDescent="0.3">
      <c r="A46">
        <v>45</v>
      </c>
      <c r="B46" s="1">
        <f>PROMETEO_Ammissione_Samuele[[#This Row],[Inserire data di nascita:]]</f>
        <v>14943</v>
      </c>
      <c r="C46">
        <f ca="1">YEAR(NOW())-YEAR(Table2[[#This Row],[Date of birth]])</f>
        <v>84</v>
      </c>
      <c r="D46" t="e">
        <f ca="1">IF(OR(Table2[[#This Row],[Age]]&gt;100,Table2[[#This Row],[Age]]&lt;18),Table2[[#This Row],[Age]],NA())</f>
        <v>#N/A</v>
      </c>
      <c r="E46" s="2">
        <f ca="1">AVERAGE(Table2[Age])</f>
        <v>67.325203252032523</v>
      </c>
    </row>
    <row r="47" spans="1:5" x14ac:dyDescent="0.3">
      <c r="A47">
        <v>46</v>
      </c>
      <c r="B47" s="1">
        <f>PROMETEO_Ammissione_Samuele[[#This Row],[Inserire data di nascita:]]</f>
        <v>16158</v>
      </c>
      <c r="C47">
        <f ca="1">YEAR(NOW())-YEAR(Table2[[#This Row],[Date of birth]])</f>
        <v>80</v>
      </c>
      <c r="D47" t="e">
        <f ca="1">IF(OR(Table2[[#This Row],[Age]]&gt;100,Table2[[#This Row],[Age]]&lt;18),Table2[[#This Row],[Age]],NA())</f>
        <v>#N/A</v>
      </c>
      <c r="E47" s="2">
        <f ca="1">AVERAGE(Table2[Age])</f>
        <v>67.325203252032523</v>
      </c>
    </row>
    <row r="48" spans="1:5" x14ac:dyDescent="0.3">
      <c r="A48">
        <v>47</v>
      </c>
      <c r="B48" s="1">
        <f>PROMETEO_Ammissione_Samuele[[#This Row],[Inserire data di nascita:]]</f>
        <v>17173</v>
      </c>
      <c r="C48">
        <f ca="1">YEAR(NOW())-YEAR(Table2[[#This Row],[Date of birth]])</f>
        <v>77</v>
      </c>
      <c r="D48" t="e">
        <f ca="1">IF(OR(Table2[[#This Row],[Age]]&gt;100,Table2[[#This Row],[Age]]&lt;18),Table2[[#This Row],[Age]],NA())</f>
        <v>#N/A</v>
      </c>
      <c r="E48" s="2">
        <f ca="1">AVERAGE(Table2[Age])</f>
        <v>67.325203252032523</v>
      </c>
    </row>
    <row r="49" spans="1:5" x14ac:dyDescent="0.3">
      <c r="A49">
        <v>48</v>
      </c>
      <c r="B49" s="1">
        <f>PROMETEO_Ammissione_Samuele[[#This Row],[Inserire data di nascita:]]</f>
        <v>16277</v>
      </c>
      <c r="C49">
        <f ca="1">YEAR(NOW())-YEAR(Table2[[#This Row],[Date of birth]])</f>
        <v>80</v>
      </c>
      <c r="D49" t="e">
        <f ca="1">IF(OR(Table2[[#This Row],[Age]]&gt;100,Table2[[#This Row],[Age]]&lt;18),Table2[[#This Row],[Age]],NA())</f>
        <v>#N/A</v>
      </c>
      <c r="E49" s="2">
        <f ca="1">AVERAGE(Table2[Age])</f>
        <v>67.325203252032523</v>
      </c>
    </row>
    <row r="50" spans="1:5" x14ac:dyDescent="0.3">
      <c r="A50">
        <v>49</v>
      </c>
      <c r="B50" s="1">
        <f>PROMETEO_Ammissione_Samuele[[#This Row],[Inserire data di nascita:]]</f>
        <v>24770</v>
      </c>
      <c r="C50">
        <f ca="1">YEAR(NOW())-YEAR(Table2[[#This Row],[Date of birth]])</f>
        <v>57</v>
      </c>
      <c r="D50" t="e">
        <f ca="1">IF(OR(Table2[[#This Row],[Age]]&gt;100,Table2[[#This Row],[Age]]&lt;18),Table2[[#This Row],[Age]],NA())</f>
        <v>#N/A</v>
      </c>
      <c r="E50" s="2">
        <f ca="1">AVERAGE(Table2[Age])</f>
        <v>67.325203252032523</v>
      </c>
    </row>
    <row r="51" spans="1:5" x14ac:dyDescent="0.3">
      <c r="A51">
        <v>50</v>
      </c>
      <c r="B51" s="1">
        <f>PROMETEO_Ammissione_Samuele[[#This Row],[Inserire data di nascita:]]</f>
        <v>12933</v>
      </c>
      <c r="C51">
        <f ca="1">YEAR(NOW())-YEAR(Table2[[#This Row],[Date of birth]])</f>
        <v>89</v>
      </c>
      <c r="D51" t="e">
        <f ca="1">IF(OR(Table2[[#This Row],[Age]]&gt;100,Table2[[#This Row],[Age]]&lt;18),Table2[[#This Row],[Age]],NA())</f>
        <v>#N/A</v>
      </c>
      <c r="E51" s="2">
        <f ca="1">AVERAGE(Table2[Age])</f>
        <v>67.325203252032523</v>
      </c>
    </row>
    <row r="52" spans="1:5" x14ac:dyDescent="0.3">
      <c r="A52">
        <v>51</v>
      </c>
      <c r="B52" s="1">
        <f>PROMETEO_Ammissione_Samuele[[#This Row],[Inserire data di nascita:]]</f>
        <v>25786</v>
      </c>
      <c r="C52">
        <f ca="1">YEAR(NOW())-YEAR(Table2[[#This Row],[Date of birth]])</f>
        <v>54</v>
      </c>
      <c r="D52" t="e">
        <f ca="1">IF(OR(Table2[[#This Row],[Age]]&gt;100,Table2[[#This Row],[Age]]&lt;18),Table2[[#This Row],[Age]],NA())</f>
        <v>#N/A</v>
      </c>
      <c r="E52" s="2">
        <f ca="1">AVERAGE(Table2[Age])</f>
        <v>67.325203252032523</v>
      </c>
    </row>
    <row r="53" spans="1:5" x14ac:dyDescent="0.3">
      <c r="A53">
        <v>52</v>
      </c>
      <c r="B53" s="1">
        <f>PROMETEO_Ammissione_Samuele[[#This Row],[Inserire data di nascita:]]</f>
        <v>19071</v>
      </c>
      <c r="C53">
        <f ca="1">YEAR(NOW())-YEAR(Table2[[#This Row],[Date of birth]])</f>
        <v>72</v>
      </c>
      <c r="D53" t="e">
        <f ca="1">IF(OR(Table2[[#This Row],[Age]]&gt;100,Table2[[#This Row],[Age]]&lt;18),Table2[[#This Row],[Age]],NA())</f>
        <v>#N/A</v>
      </c>
      <c r="E53" s="2">
        <f ca="1">AVERAGE(Table2[Age])</f>
        <v>67.325203252032523</v>
      </c>
    </row>
    <row r="54" spans="1:5" x14ac:dyDescent="0.3">
      <c r="A54">
        <v>53</v>
      </c>
      <c r="B54" s="1">
        <f>PROMETEO_Ammissione_Samuele[[#This Row],[Inserire data di nascita:]]</f>
        <v>14865</v>
      </c>
      <c r="C54">
        <f ca="1">YEAR(NOW())-YEAR(Table2[[#This Row],[Date of birth]])</f>
        <v>84</v>
      </c>
      <c r="D54" t="e">
        <f ca="1">IF(OR(Table2[[#This Row],[Age]]&gt;100,Table2[[#This Row],[Age]]&lt;18),Table2[[#This Row],[Age]],NA())</f>
        <v>#N/A</v>
      </c>
      <c r="E54" s="2">
        <f ca="1">AVERAGE(Table2[Age])</f>
        <v>67.325203252032523</v>
      </c>
    </row>
    <row r="55" spans="1:5" x14ac:dyDescent="0.3">
      <c r="A55">
        <v>54</v>
      </c>
      <c r="B55" s="1">
        <f>PROMETEO_Ammissione_Samuele[[#This Row],[Inserire data di nascita:]]</f>
        <v>23534</v>
      </c>
      <c r="C55">
        <f ca="1">YEAR(NOW())-YEAR(Table2[[#This Row],[Date of birth]])</f>
        <v>60</v>
      </c>
      <c r="D55" t="e">
        <f ca="1">IF(OR(Table2[[#This Row],[Age]]&gt;100,Table2[[#This Row],[Age]]&lt;18),Table2[[#This Row],[Age]],NA())</f>
        <v>#N/A</v>
      </c>
      <c r="E55" s="2">
        <f ca="1">AVERAGE(Table2[Age])</f>
        <v>67.325203252032523</v>
      </c>
    </row>
    <row r="56" spans="1:5" x14ac:dyDescent="0.3">
      <c r="A56">
        <v>55</v>
      </c>
      <c r="B56" s="1">
        <f>PROMETEO_Ammissione_Samuele[[#This Row],[Inserire data di nascita:]]</f>
        <v>25333</v>
      </c>
      <c r="C56">
        <f ca="1">YEAR(NOW())-YEAR(Table2[[#This Row],[Date of birth]])</f>
        <v>55</v>
      </c>
      <c r="D56" t="e">
        <f ca="1">IF(OR(Table2[[#This Row],[Age]]&gt;100,Table2[[#This Row],[Age]]&lt;18),Table2[[#This Row],[Age]],NA())</f>
        <v>#N/A</v>
      </c>
      <c r="E56" s="2">
        <f ca="1">AVERAGE(Table2[Age])</f>
        <v>67.325203252032523</v>
      </c>
    </row>
    <row r="57" spans="1:5" x14ac:dyDescent="0.3">
      <c r="A57">
        <v>56</v>
      </c>
      <c r="B57" s="1">
        <f>PROMETEO_Ammissione_Samuele[[#This Row],[Inserire data di nascita:]]</f>
        <v>17387</v>
      </c>
      <c r="C57">
        <f ca="1">YEAR(NOW())-YEAR(Table2[[#This Row],[Date of birth]])</f>
        <v>77</v>
      </c>
      <c r="D57" t="e">
        <f ca="1">IF(OR(Table2[[#This Row],[Age]]&gt;100,Table2[[#This Row],[Age]]&lt;18),Table2[[#This Row],[Age]],NA())</f>
        <v>#N/A</v>
      </c>
      <c r="E57" s="2">
        <f ca="1">AVERAGE(Table2[Age])</f>
        <v>67.325203252032523</v>
      </c>
    </row>
    <row r="58" spans="1:5" x14ac:dyDescent="0.3">
      <c r="A58">
        <v>57</v>
      </c>
      <c r="B58" s="1">
        <f>PROMETEO_Ammissione_Samuele[[#This Row],[Inserire data di nascita:]]</f>
        <v>22489</v>
      </c>
      <c r="C58">
        <f ca="1">YEAR(NOW())-YEAR(Table2[[#This Row],[Date of birth]])</f>
        <v>63</v>
      </c>
      <c r="D58" t="e">
        <f ca="1">IF(OR(Table2[[#This Row],[Age]]&gt;100,Table2[[#This Row],[Age]]&lt;18),Table2[[#This Row],[Age]],NA())</f>
        <v>#N/A</v>
      </c>
      <c r="E58" s="2">
        <f ca="1">AVERAGE(Table2[Age])</f>
        <v>67.325203252032523</v>
      </c>
    </row>
    <row r="59" spans="1:5" x14ac:dyDescent="0.3">
      <c r="A59">
        <v>58</v>
      </c>
      <c r="B59" s="1">
        <f>PROMETEO_Ammissione_Samuele[[#This Row],[Inserire data di nascita:]]</f>
        <v>15269</v>
      </c>
      <c r="C59">
        <f ca="1">YEAR(NOW())-YEAR(Table2[[#This Row],[Date of birth]])</f>
        <v>83</v>
      </c>
      <c r="D59" t="e">
        <f ca="1">IF(OR(Table2[[#This Row],[Age]]&gt;100,Table2[[#This Row],[Age]]&lt;18),Table2[[#This Row],[Age]],NA())</f>
        <v>#N/A</v>
      </c>
      <c r="E59" s="2">
        <f ca="1">AVERAGE(Table2[Age])</f>
        <v>67.325203252032523</v>
      </c>
    </row>
    <row r="60" spans="1:5" x14ac:dyDescent="0.3">
      <c r="A60">
        <v>59</v>
      </c>
      <c r="B60" s="1">
        <f>PROMETEO_Ammissione_Samuele[[#This Row],[Inserire data di nascita:]]</f>
        <v>23488</v>
      </c>
      <c r="C60">
        <f ca="1">YEAR(NOW())-YEAR(Table2[[#This Row],[Date of birth]])</f>
        <v>60</v>
      </c>
      <c r="D60" t="e">
        <f ca="1">IF(OR(Table2[[#This Row],[Age]]&gt;100,Table2[[#This Row],[Age]]&lt;18),Table2[[#This Row],[Age]],NA())</f>
        <v>#N/A</v>
      </c>
      <c r="E60" s="2">
        <f ca="1">AVERAGE(Table2[Age])</f>
        <v>67.325203252032523</v>
      </c>
    </row>
    <row r="61" spans="1:5" x14ac:dyDescent="0.3">
      <c r="A61">
        <v>60</v>
      </c>
      <c r="B61" s="1">
        <f>PROMETEO_Ammissione_Samuele[[#This Row],[Inserire data di nascita:]]</f>
        <v>32175</v>
      </c>
      <c r="C61">
        <f ca="1">YEAR(NOW())-YEAR(Table2[[#This Row],[Date of birth]])</f>
        <v>36</v>
      </c>
      <c r="D61" t="e">
        <f ca="1">IF(OR(Table2[[#This Row],[Age]]&gt;100,Table2[[#This Row],[Age]]&lt;18),Table2[[#This Row],[Age]],NA())</f>
        <v>#N/A</v>
      </c>
      <c r="E61" s="2">
        <f ca="1">AVERAGE(Table2[Age])</f>
        <v>67.325203252032523</v>
      </c>
    </row>
    <row r="62" spans="1:5" x14ac:dyDescent="0.3">
      <c r="A62">
        <v>61</v>
      </c>
      <c r="B62" s="1">
        <f>PROMETEO_Ammissione_Samuele[[#This Row],[Inserire data di nascita:]]</f>
        <v>23996</v>
      </c>
      <c r="C62">
        <f ca="1">YEAR(NOW())-YEAR(Table2[[#This Row],[Date of birth]])</f>
        <v>59</v>
      </c>
      <c r="D62" t="e">
        <f ca="1">IF(OR(Table2[[#This Row],[Age]]&gt;100,Table2[[#This Row],[Age]]&lt;18),Table2[[#This Row],[Age]],NA())</f>
        <v>#N/A</v>
      </c>
      <c r="E62" s="2">
        <f ca="1">AVERAGE(Table2[Age])</f>
        <v>67.325203252032523</v>
      </c>
    </row>
    <row r="63" spans="1:5" x14ac:dyDescent="0.3">
      <c r="A63">
        <v>62</v>
      </c>
      <c r="B63" s="1">
        <f>PROMETEO_Ammissione_Samuele[[#This Row],[Inserire data di nascita:]]</f>
        <v>23276</v>
      </c>
      <c r="C63">
        <f ca="1">YEAR(NOW())-YEAR(Table2[[#This Row],[Date of birth]])</f>
        <v>61</v>
      </c>
      <c r="D63" t="e">
        <f ca="1">IF(OR(Table2[[#This Row],[Age]]&gt;100,Table2[[#This Row],[Age]]&lt;18),Table2[[#This Row],[Age]],NA())</f>
        <v>#N/A</v>
      </c>
      <c r="E63" s="2">
        <f ca="1">AVERAGE(Table2[Age])</f>
        <v>67.325203252032523</v>
      </c>
    </row>
    <row r="64" spans="1:5" x14ac:dyDescent="0.3">
      <c r="A64">
        <v>63</v>
      </c>
      <c r="B64" s="1">
        <f>PROMETEO_Ammissione_Samuele[[#This Row],[Inserire data di nascita:]]</f>
        <v>42918</v>
      </c>
      <c r="C64">
        <f ca="1">YEAR(NOW())-YEAR(Table2[[#This Row],[Date of birth]])</f>
        <v>7</v>
      </c>
      <c r="D64">
        <f ca="1">IF(OR(Table2[[#This Row],[Age]]&gt;100,Table2[[#This Row],[Age]]&lt;18),Table2[[#This Row],[Age]],NA())</f>
        <v>7</v>
      </c>
      <c r="E64" s="2">
        <f ca="1">AVERAGE(Table2[Age])</f>
        <v>67.325203252032523</v>
      </c>
    </row>
    <row r="65" spans="1:5" x14ac:dyDescent="0.3">
      <c r="A65">
        <v>64</v>
      </c>
      <c r="B65" s="1">
        <f>PROMETEO_Ammissione_Samuele[[#This Row],[Inserire data di nascita:]]</f>
        <v>16977</v>
      </c>
      <c r="C65">
        <f ca="1">YEAR(NOW())-YEAR(Table2[[#This Row],[Date of birth]])</f>
        <v>78</v>
      </c>
      <c r="D65" t="e">
        <f ca="1">IF(OR(Table2[[#This Row],[Age]]&gt;100,Table2[[#This Row],[Age]]&lt;18),Table2[[#This Row],[Age]],NA())</f>
        <v>#N/A</v>
      </c>
      <c r="E65" s="2">
        <f ca="1">AVERAGE(Table2[Age])</f>
        <v>67.325203252032523</v>
      </c>
    </row>
    <row r="66" spans="1:5" x14ac:dyDescent="0.3">
      <c r="A66">
        <v>65</v>
      </c>
      <c r="B66" s="1">
        <f>PROMETEO_Ammissione_Samuele[[#This Row],[Inserire data di nascita:]]</f>
        <v>27818</v>
      </c>
      <c r="C66">
        <f ca="1">YEAR(NOW())-YEAR(Table2[[#This Row],[Date of birth]])</f>
        <v>48</v>
      </c>
      <c r="D66" t="e">
        <f ca="1">IF(OR(Table2[[#This Row],[Age]]&gt;100,Table2[[#This Row],[Age]]&lt;18),Table2[[#This Row],[Age]],NA())</f>
        <v>#N/A</v>
      </c>
      <c r="E66" s="2">
        <f ca="1">AVERAGE(Table2[Age])</f>
        <v>67.325203252032523</v>
      </c>
    </row>
    <row r="67" spans="1:5" x14ac:dyDescent="0.3">
      <c r="A67">
        <v>66</v>
      </c>
      <c r="B67" s="1">
        <f>PROMETEO_Ammissione_Samuele[[#This Row],[Inserire data di nascita:]]</f>
        <v>14369</v>
      </c>
      <c r="C67">
        <f ca="1">YEAR(NOW())-YEAR(Table2[[#This Row],[Date of birth]])</f>
        <v>85</v>
      </c>
      <c r="D67" t="e">
        <f ca="1">IF(OR(Table2[[#This Row],[Age]]&gt;100,Table2[[#This Row],[Age]]&lt;18),Table2[[#This Row],[Age]],NA())</f>
        <v>#N/A</v>
      </c>
      <c r="E67" s="2">
        <f ca="1">AVERAGE(Table2[Age])</f>
        <v>67.325203252032523</v>
      </c>
    </row>
    <row r="68" spans="1:5" x14ac:dyDescent="0.3">
      <c r="A68">
        <v>67</v>
      </c>
      <c r="B68" s="1">
        <f>PROMETEO_Ammissione_Samuele[[#This Row],[Inserire data di nascita:]]</f>
        <v>17746</v>
      </c>
      <c r="C68">
        <f ca="1">YEAR(NOW())-YEAR(Table2[[#This Row],[Date of birth]])</f>
        <v>76</v>
      </c>
      <c r="D68" t="e">
        <f ca="1">IF(OR(Table2[[#This Row],[Age]]&gt;100,Table2[[#This Row],[Age]]&lt;18),Table2[[#This Row],[Age]],NA())</f>
        <v>#N/A</v>
      </c>
      <c r="E68" s="2">
        <f ca="1">AVERAGE(Table2[Age])</f>
        <v>67.325203252032523</v>
      </c>
    </row>
    <row r="69" spans="1:5" x14ac:dyDescent="0.3">
      <c r="A69">
        <v>68</v>
      </c>
      <c r="B69" s="1">
        <f>PROMETEO_Ammissione_Samuele[[#This Row],[Inserire data di nascita:]]</f>
        <v>16003</v>
      </c>
      <c r="C69">
        <f ca="1">YEAR(NOW())-YEAR(Table2[[#This Row],[Date of birth]])</f>
        <v>81</v>
      </c>
      <c r="D69" t="e">
        <f ca="1">IF(OR(Table2[[#This Row],[Age]]&gt;100,Table2[[#This Row],[Age]]&lt;18),Table2[[#This Row],[Age]],NA())</f>
        <v>#N/A</v>
      </c>
      <c r="E69" s="2">
        <f ca="1">AVERAGE(Table2[Age])</f>
        <v>67.325203252032523</v>
      </c>
    </row>
    <row r="70" spans="1:5" x14ac:dyDescent="0.3">
      <c r="A70">
        <v>69</v>
      </c>
      <c r="B70" s="1">
        <f>PROMETEO_Ammissione_Samuele[[#This Row],[Inserire data di nascita:]]</f>
        <v>16867</v>
      </c>
      <c r="C70">
        <f ca="1">YEAR(NOW())-YEAR(Table2[[#This Row],[Date of birth]])</f>
        <v>78</v>
      </c>
      <c r="D70" t="e">
        <f ca="1">IF(OR(Table2[[#This Row],[Age]]&gt;100,Table2[[#This Row],[Age]]&lt;18),Table2[[#This Row],[Age]],NA())</f>
        <v>#N/A</v>
      </c>
      <c r="E70" s="2">
        <f ca="1">AVERAGE(Table2[Age])</f>
        <v>67.325203252032523</v>
      </c>
    </row>
    <row r="71" spans="1:5" x14ac:dyDescent="0.3">
      <c r="A71">
        <v>70</v>
      </c>
      <c r="B71" s="1">
        <f>PROMETEO_Ammissione_Samuele[[#This Row],[Inserire data di nascita:]]</f>
        <v>15599</v>
      </c>
      <c r="C71">
        <f ca="1">YEAR(NOW())-YEAR(Table2[[#This Row],[Date of birth]])</f>
        <v>82</v>
      </c>
      <c r="D71" t="e">
        <f ca="1">IF(OR(Table2[[#This Row],[Age]]&gt;100,Table2[[#This Row],[Age]]&lt;18),Table2[[#This Row],[Age]],NA())</f>
        <v>#N/A</v>
      </c>
      <c r="E71" s="2">
        <f ca="1">AVERAGE(Table2[Age])</f>
        <v>67.325203252032523</v>
      </c>
    </row>
    <row r="72" spans="1:5" x14ac:dyDescent="0.3">
      <c r="A72">
        <v>71</v>
      </c>
      <c r="B72" s="1">
        <f>PROMETEO_Ammissione_Samuele[[#This Row],[Inserire data di nascita:]]</f>
        <v>25662</v>
      </c>
      <c r="C72">
        <f ca="1">YEAR(NOW())-YEAR(Table2[[#This Row],[Date of birth]])</f>
        <v>54</v>
      </c>
      <c r="D72" t="e">
        <f ca="1">IF(OR(Table2[[#This Row],[Age]]&gt;100,Table2[[#This Row],[Age]]&lt;18),Table2[[#This Row],[Age]],NA())</f>
        <v>#N/A</v>
      </c>
      <c r="E72" s="2">
        <f ca="1">AVERAGE(Table2[Age])</f>
        <v>67.325203252032523</v>
      </c>
    </row>
    <row r="73" spans="1:5" x14ac:dyDescent="0.3">
      <c r="A73">
        <v>72</v>
      </c>
      <c r="B73" s="1">
        <f>PROMETEO_Ammissione_Samuele[[#This Row],[Inserire data di nascita:]]</f>
        <v>23204</v>
      </c>
      <c r="C73">
        <f ca="1">YEAR(NOW())-YEAR(Table2[[#This Row],[Date of birth]])</f>
        <v>61</v>
      </c>
      <c r="D73" t="e">
        <f ca="1">IF(OR(Table2[[#This Row],[Age]]&gt;100,Table2[[#This Row],[Age]]&lt;18),Table2[[#This Row],[Age]],NA())</f>
        <v>#N/A</v>
      </c>
      <c r="E73" s="2">
        <f ca="1">AVERAGE(Table2[Age])</f>
        <v>67.325203252032523</v>
      </c>
    </row>
    <row r="74" spans="1:5" x14ac:dyDescent="0.3">
      <c r="A74">
        <v>73</v>
      </c>
      <c r="B74" s="1">
        <f>PROMETEO_Ammissione_Samuele[[#This Row],[Inserire data di nascita:]]</f>
        <v>19270</v>
      </c>
      <c r="C74">
        <f ca="1">YEAR(NOW())-YEAR(Table2[[#This Row],[Date of birth]])</f>
        <v>72</v>
      </c>
      <c r="D74" t="e">
        <f ca="1">IF(OR(Table2[[#This Row],[Age]]&gt;100,Table2[[#This Row],[Age]]&lt;18),Table2[[#This Row],[Age]],NA())</f>
        <v>#N/A</v>
      </c>
      <c r="E74" s="2">
        <f ca="1">AVERAGE(Table2[Age])</f>
        <v>67.325203252032523</v>
      </c>
    </row>
    <row r="75" spans="1:5" x14ac:dyDescent="0.3">
      <c r="A75">
        <v>74</v>
      </c>
      <c r="B75" s="1">
        <f>PROMETEO_Ammissione_Samuele[[#This Row],[Inserire data di nascita:]]</f>
        <v>16653</v>
      </c>
      <c r="C75">
        <f ca="1">YEAR(NOW())-YEAR(Table2[[#This Row],[Date of birth]])</f>
        <v>79</v>
      </c>
      <c r="D75" t="e">
        <f ca="1">IF(OR(Table2[[#This Row],[Age]]&gt;100,Table2[[#This Row],[Age]]&lt;18),Table2[[#This Row],[Age]],NA())</f>
        <v>#N/A</v>
      </c>
      <c r="E75" s="2">
        <f ca="1">AVERAGE(Table2[Age])</f>
        <v>67.325203252032523</v>
      </c>
    </row>
    <row r="76" spans="1:5" x14ac:dyDescent="0.3">
      <c r="A76">
        <v>75</v>
      </c>
      <c r="B76" s="1">
        <f>PROMETEO_Ammissione_Samuele[[#This Row],[Inserire data di nascita:]]</f>
        <v>19287</v>
      </c>
      <c r="C76">
        <f ca="1">YEAR(NOW())-YEAR(Table2[[#This Row],[Date of birth]])</f>
        <v>72</v>
      </c>
      <c r="D76" t="e">
        <f ca="1">IF(OR(Table2[[#This Row],[Age]]&gt;100,Table2[[#This Row],[Age]]&lt;18),Table2[[#This Row],[Age]],NA())</f>
        <v>#N/A</v>
      </c>
      <c r="E76" s="2">
        <f ca="1">AVERAGE(Table2[Age])</f>
        <v>67.325203252032523</v>
      </c>
    </row>
    <row r="77" spans="1:5" x14ac:dyDescent="0.3">
      <c r="A77">
        <v>76</v>
      </c>
      <c r="B77" s="1">
        <f>PROMETEO_Ammissione_Samuele[[#This Row],[Inserire data di nascita:]]</f>
        <v>20831</v>
      </c>
      <c r="C77">
        <f ca="1">YEAR(NOW())-YEAR(Table2[[#This Row],[Date of birth]])</f>
        <v>67</v>
      </c>
      <c r="D77" t="e">
        <f ca="1">IF(OR(Table2[[#This Row],[Age]]&gt;100,Table2[[#This Row],[Age]]&lt;18),Table2[[#This Row],[Age]],NA())</f>
        <v>#N/A</v>
      </c>
      <c r="E77" s="2">
        <f ca="1">AVERAGE(Table2[Age])</f>
        <v>67.325203252032523</v>
      </c>
    </row>
    <row r="78" spans="1:5" x14ac:dyDescent="0.3">
      <c r="A78">
        <v>77</v>
      </c>
      <c r="B78" s="1">
        <f>PROMETEO_Ammissione_Samuele[[#This Row],[Inserire data di nascita:]]</f>
        <v>24119</v>
      </c>
      <c r="C78">
        <f ca="1">YEAR(NOW())-YEAR(Table2[[#This Row],[Date of birth]])</f>
        <v>58</v>
      </c>
      <c r="D78" t="e">
        <f ca="1">IF(OR(Table2[[#This Row],[Age]]&gt;100,Table2[[#This Row],[Age]]&lt;18),Table2[[#This Row],[Age]],NA())</f>
        <v>#N/A</v>
      </c>
      <c r="E78" s="2">
        <f ca="1">AVERAGE(Table2[Age])</f>
        <v>67.325203252032523</v>
      </c>
    </row>
    <row r="79" spans="1:5" x14ac:dyDescent="0.3">
      <c r="A79">
        <v>78</v>
      </c>
      <c r="B79" s="1">
        <f>PROMETEO_Ammissione_Samuele[[#This Row],[Inserire data di nascita:]]</f>
        <v>33209</v>
      </c>
      <c r="C79">
        <f ca="1">YEAR(NOW())-YEAR(Table2[[#This Row],[Date of birth]])</f>
        <v>34</v>
      </c>
      <c r="D79" t="e">
        <f ca="1">IF(OR(Table2[[#This Row],[Age]]&gt;100,Table2[[#This Row],[Age]]&lt;18),Table2[[#This Row],[Age]],NA())</f>
        <v>#N/A</v>
      </c>
      <c r="E79" s="2">
        <f ca="1">AVERAGE(Table2[Age])</f>
        <v>67.325203252032523</v>
      </c>
    </row>
    <row r="80" spans="1:5" x14ac:dyDescent="0.3">
      <c r="A80">
        <v>79</v>
      </c>
      <c r="B80" s="1">
        <f>PROMETEO_Ammissione_Samuele[[#This Row],[Inserire data di nascita:]]</f>
        <v>21074</v>
      </c>
      <c r="C80">
        <f ca="1">YEAR(NOW())-YEAR(Table2[[#This Row],[Date of birth]])</f>
        <v>67</v>
      </c>
      <c r="D80" t="e">
        <f ca="1">IF(OR(Table2[[#This Row],[Age]]&gt;100,Table2[[#This Row],[Age]]&lt;18),Table2[[#This Row],[Age]],NA())</f>
        <v>#N/A</v>
      </c>
      <c r="E80" s="2">
        <f ca="1">AVERAGE(Table2[Age])</f>
        <v>67.325203252032523</v>
      </c>
    </row>
    <row r="81" spans="1:5" x14ac:dyDescent="0.3">
      <c r="A81">
        <v>80</v>
      </c>
      <c r="B81" s="1">
        <f>PROMETEO_Ammissione_Samuele[[#This Row],[Inserire data di nascita:]]</f>
        <v>16693</v>
      </c>
      <c r="C81">
        <f ca="1">YEAR(NOW())-YEAR(Table2[[#This Row],[Date of birth]])</f>
        <v>79</v>
      </c>
      <c r="D81" t="e">
        <f ca="1">IF(OR(Table2[[#This Row],[Age]]&gt;100,Table2[[#This Row],[Age]]&lt;18),Table2[[#This Row],[Age]],NA())</f>
        <v>#N/A</v>
      </c>
      <c r="E81" s="2">
        <f ca="1">AVERAGE(Table2[Age])</f>
        <v>67.325203252032523</v>
      </c>
    </row>
    <row r="82" spans="1:5" x14ac:dyDescent="0.3">
      <c r="A82">
        <v>81</v>
      </c>
      <c r="B82" s="1"/>
      <c r="C82">
        <f ca="1">YEAR(NOW())-YEAR(Table2[[#This Row],[Date of birth]])</f>
        <v>124</v>
      </c>
      <c r="D82">
        <f ca="1">IF(OR(Table2[[#This Row],[Age]]&gt;100,Table2[[#This Row],[Age]]&lt;18),Table2[[#This Row],[Age]],NA())</f>
        <v>124</v>
      </c>
      <c r="E82" s="2">
        <f ca="1">AVERAGE(Table2[Age])</f>
        <v>67.325203252032523</v>
      </c>
    </row>
    <row r="83" spans="1:5" x14ac:dyDescent="0.3">
      <c r="A83">
        <v>82</v>
      </c>
      <c r="B83" s="1">
        <v>28001</v>
      </c>
      <c r="C83">
        <f ca="1">YEAR(NOW())-YEAR(Table2[[#This Row],[Date of birth]])</f>
        <v>48</v>
      </c>
      <c r="D83" t="e">
        <f ca="1">IF(OR(Table2[[#This Row],[Age]]&gt;100,Table2[[#This Row],[Age]]&lt;18),Table2[[#This Row],[Age]],NA())</f>
        <v>#N/A</v>
      </c>
      <c r="E83" s="2">
        <f ca="1">AVERAGE(Table2[Age])</f>
        <v>67.325203252032523</v>
      </c>
    </row>
    <row r="84" spans="1:5" x14ac:dyDescent="0.3">
      <c r="A84">
        <v>83</v>
      </c>
      <c r="B84" s="1"/>
      <c r="C84">
        <f ca="1">YEAR(NOW())-YEAR(Table2[[#This Row],[Date of birth]])</f>
        <v>124</v>
      </c>
      <c r="D84">
        <f ca="1">IF(OR(Table2[[#This Row],[Age]]&gt;100,Table2[[#This Row],[Age]]&lt;18),Table2[[#This Row],[Age]],NA())</f>
        <v>124</v>
      </c>
      <c r="E84" s="2">
        <f ca="1">AVERAGE(Table2[Age])</f>
        <v>67.325203252032523</v>
      </c>
    </row>
    <row r="85" spans="1:5" x14ac:dyDescent="0.3">
      <c r="A85">
        <v>84</v>
      </c>
      <c r="B85" s="1">
        <v>17911</v>
      </c>
      <c r="C85">
        <f ca="1">YEAR(NOW())-YEAR(Table2[[#This Row],[Date of birth]])</f>
        <v>75</v>
      </c>
      <c r="D85" t="e">
        <f ca="1">IF(OR(Table2[[#This Row],[Age]]&gt;100,Table2[[#This Row],[Age]]&lt;18),Table2[[#This Row],[Age]],NA())</f>
        <v>#N/A</v>
      </c>
      <c r="E85" s="2">
        <f ca="1">AVERAGE(Table2[Age])</f>
        <v>67.325203252032523</v>
      </c>
    </row>
    <row r="86" spans="1:5" x14ac:dyDescent="0.3">
      <c r="A86">
        <v>85</v>
      </c>
      <c r="B86" s="1">
        <v>23374</v>
      </c>
      <c r="C86">
        <f ca="1">YEAR(NOW())-YEAR(Table2[[#This Row],[Date of birth]])</f>
        <v>61</v>
      </c>
      <c r="D86" t="e">
        <f ca="1">IF(OR(Table2[[#This Row],[Age]]&gt;100,Table2[[#This Row],[Age]]&lt;18),Table2[[#This Row],[Age]],NA())</f>
        <v>#N/A</v>
      </c>
      <c r="E86" s="2">
        <f ca="1">AVERAGE(Table2[Age])</f>
        <v>67.325203252032523</v>
      </c>
    </row>
    <row r="87" spans="1:5" x14ac:dyDescent="0.3">
      <c r="A87">
        <v>86</v>
      </c>
      <c r="B87" s="1">
        <v>31433</v>
      </c>
      <c r="C87">
        <f ca="1">YEAR(NOW())-YEAR(Table2[[#This Row],[Date of birth]])</f>
        <v>38</v>
      </c>
      <c r="D87" t="e">
        <f ca="1">IF(OR(Table2[[#This Row],[Age]]&gt;100,Table2[[#This Row],[Age]]&lt;18),Table2[[#This Row],[Age]],NA())</f>
        <v>#N/A</v>
      </c>
      <c r="E87" s="2">
        <f ca="1">AVERAGE(Table2[Age])</f>
        <v>67.325203252032523</v>
      </c>
    </row>
    <row r="88" spans="1:5" x14ac:dyDescent="0.3">
      <c r="A88">
        <v>87</v>
      </c>
      <c r="B88" s="1">
        <v>25950</v>
      </c>
      <c r="C88">
        <f ca="1">YEAR(NOW())-YEAR(Table2[[#This Row],[Date of birth]])</f>
        <v>53</v>
      </c>
      <c r="D88" t="e">
        <f ca="1">IF(OR(Table2[[#This Row],[Age]]&gt;100,Table2[[#This Row],[Age]]&lt;18),Table2[[#This Row],[Age]],NA())</f>
        <v>#N/A</v>
      </c>
      <c r="E88" s="2">
        <f ca="1">AVERAGE(Table2[Age])</f>
        <v>67.325203252032523</v>
      </c>
    </row>
    <row r="89" spans="1:5" x14ac:dyDescent="0.3">
      <c r="A89">
        <v>88</v>
      </c>
      <c r="B89" s="1">
        <v>20456</v>
      </c>
      <c r="C89">
        <f ca="1">YEAR(NOW())-YEAR(Table2[[#This Row],[Date of birth]])</f>
        <v>68</v>
      </c>
      <c r="D89" t="e">
        <f ca="1">IF(OR(Table2[[#This Row],[Age]]&gt;100,Table2[[#This Row],[Age]]&lt;18),Table2[[#This Row],[Age]],NA())</f>
        <v>#N/A</v>
      </c>
      <c r="E89" s="2">
        <f ca="1">AVERAGE(Table2[Age])</f>
        <v>67.325203252032523</v>
      </c>
    </row>
    <row r="90" spans="1:5" x14ac:dyDescent="0.3">
      <c r="A90">
        <v>89</v>
      </c>
      <c r="B90" s="1">
        <v>16693</v>
      </c>
      <c r="C90">
        <f ca="1">YEAR(NOW())-YEAR(Table2[[#This Row],[Date of birth]])</f>
        <v>79</v>
      </c>
      <c r="D90" t="e">
        <f ca="1">IF(OR(Table2[[#This Row],[Age]]&gt;100,Table2[[#This Row],[Age]]&lt;18),Table2[[#This Row],[Age]],NA())</f>
        <v>#N/A</v>
      </c>
      <c r="E90" s="2">
        <f ca="1">AVERAGE(Table2[Age])</f>
        <v>67.325203252032523</v>
      </c>
    </row>
    <row r="91" spans="1:5" x14ac:dyDescent="0.3">
      <c r="A91">
        <v>90</v>
      </c>
      <c r="B91" s="1">
        <v>27929</v>
      </c>
      <c r="C91">
        <f ca="1">YEAR(NOW())-YEAR(Table2[[#This Row],[Date of birth]])</f>
        <v>48</v>
      </c>
      <c r="D91" t="e">
        <f ca="1">IF(OR(Table2[[#This Row],[Age]]&gt;100,Table2[[#This Row],[Age]]&lt;18),Table2[[#This Row],[Age]],NA())</f>
        <v>#N/A</v>
      </c>
      <c r="E91" s="2">
        <f ca="1">AVERAGE(Table2[Age])</f>
        <v>67.325203252032523</v>
      </c>
    </row>
    <row r="92" spans="1:5" x14ac:dyDescent="0.3">
      <c r="A92">
        <v>91</v>
      </c>
      <c r="B92" s="1">
        <v>30211</v>
      </c>
      <c r="C92">
        <f ca="1">YEAR(NOW())-YEAR(Table2[[#This Row],[Date of birth]])</f>
        <v>42</v>
      </c>
      <c r="D92" t="e">
        <f ca="1">IF(OR(Table2[[#This Row],[Age]]&gt;100,Table2[[#This Row],[Age]]&lt;18),Table2[[#This Row],[Age]],NA())</f>
        <v>#N/A</v>
      </c>
      <c r="E92" s="2">
        <f ca="1">AVERAGE(Table2[Age])</f>
        <v>67.325203252032523</v>
      </c>
    </row>
    <row r="93" spans="1:5" x14ac:dyDescent="0.3">
      <c r="A93">
        <v>92</v>
      </c>
      <c r="B93" s="1">
        <v>17925</v>
      </c>
      <c r="C93">
        <f ca="1">YEAR(NOW())-YEAR(Table2[[#This Row],[Date of birth]])</f>
        <v>75</v>
      </c>
      <c r="D93" t="e">
        <f ca="1">IF(OR(Table2[[#This Row],[Age]]&gt;100,Table2[[#This Row],[Age]]&lt;18),Table2[[#This Row],[Age]],NA())</f>
        <v>#N/A</v>
      </c>
      <c r="E93" s="2">
        <f ca="1">AVERAGE(Table2[Age])</f>
        <v>67.325203252032523</v>
      </c>
    </row>
    <row r="94" spans="1:5" x14ac:dyDescent="0.3">
      <c r="A94">
        <v>93</v>
      </c>
      <c r="B94" s="1">
        <v>18009</v>
      </c>
      <c r="C94">
        <f ca="1">YEAR(NOW())-YEAR(Table2[[#This Row],[Date of birth]])</f>
        <v>75</v>
      </c>
      <c r="D94" t="e">
        <f ca="1">IF(OR(Table2[[#This Row],[Age]]&gt;100,Table2[[#This Row],[Age]]&lt;18),Table2[[#This Row],[Age]],NA())</f>
        <v>#N/A</v>
      </c>
      <c r="E94" s="2">
        <f ca="1">AVERAGE(Table2[Age])</f>
        <v>67.325203252032523</v>
      </c>
    </row>
    <row r="95" spans="1:5" x14ac:dyDescent="0.3">
      <c r="A95">
        <v>94</v>
      </c>
      <c r="B95" s="1">
        <v>23978</v>
      </c>
      <c r="C95">
        <f ca="1">YEAR(NOW())-YEAR(Table2[[#This Row],[Date of birth]])</f>
        <v>59</v>
      </c>
      <c r="D95" t="e">
        <f ca="1">IF(OR(Table2[[#This Row],[Age]]&gt;100,Table2[[#This Row],[Age]]&lt;18),Table2[[#This Row],[Age]],NA())</f>
        <v>#N/A</v>
      </c>
      <c r="E95" s="2">
        <f ca="1">AVERAGE(Table2[Age])</f>
        <v>67.325203252032523</v>
      </c>
    </row>
    <row r="96" spans="1:5" x14ac:dyDescent="0.3">
      <c r="A96">
        <v>95</v>
      </c>
      <c r="B96" s="1">
        <v>18615</v>
      </c>
      <c r="C96">
        <f ca="1">YEAR(NOW())-YEAR(Table2[[#This Row],[Date of birth]])</f>
        <v>74</v>
      </c>
      <c r="D96" t="e">
        <f ca="1">IF(OR(Table2[[#This Row],[Age]]&gt;100,Table2[[#This Row],[Age]]&lt;18),Table2[[#This Row],[Age]],NA())</f>
        <v>#N/A</v>
      </c>
      <c r="E96" s="2">
        <f ca="1">AVERAGE(Table2[Age])</f>
        <v>67.325203252032523</v>
      </c>
    </row>
    <row r="97" spans="1:5" x14ac:dyDescent="0.3">
      <c r="A97">
        <v>96</v>
      </c>
      <c r="B97" s="1">
        <v>18430</v>
      </c>
      <c r="C97">
        <f ca="1">YEAR(NOW())-YEAR(Table2[[#This Row],[Date of birth]])</f>
        <v>74</v>
      </c>
      <c r="D97" t="e">
        <f ca="1">IF(OR(Table2[[#This Row],[Age]]&gt;100,Table2[[#This Row],[Age]]&lt;18),Table2[[#This Row],[Age]],NA())</f>
        <v>#N/A</v>
      </c>
      <c r="E97" s="2">
        <f ca="1">AVERAGE(Table2[Age])</f>
        <v>67.325203252032523</v>
      </c>
    </row>
    <row r="98" spans="1:5" x14ac:dyDescent="0.3">
      <c r="A98">
        <v>97</v>
      </c>
      <c r="B98" s="1">
        <v>24912</v>
      </c>
      <c r="C98">
        <f ca="1">YEAR(NOW())-YEAR(Table2[[#This Row],[Date of birth]])</f>
        <v>56</v>
      </c>
      <c r="D98" t="e">
        <f ca="1">IF(OR(Table2[[#This Row],[Age]]&gt;100,Table2[[#This Row],[Age]]&lt;18),Table2[[#This Row],[Age]],NA())</f>
        <v>#N/A</v>
      </c>
      <c r="E98" s="2">
        <f ca="1">AVERAGE(Table2[Age])</f>
        <v>67.325203252032523</v>
      </c>
    </row>
    <row r="99" spans="1:5" x14ac:dyDescent="0.3">
      <c r="A99">
        <v>98</v>
      </c>
      <c r="B99" s="1">
        <v>15598</v>
      </c>
      <c r="C99">
        <f ca="1">YEAR(NOW())-YEAR(Table2[[#This Row],[Date of birth]])</f>
        <v>82</v>
      </c>
      <c r="D99" t="e">
        <f ca="1">IF(OR(Table2[[#This Row],[Age]]&gt;100,Table2[[#This Row],[Age]]&lt;18),Table2[[#This Row],[Age]],NA())</f>
        <v>#N/A</v>
      </c>
      <c r="E99" s="2">
        <f ca="1">AVERAGE(Table2[Age])</f>
        <v>67.325203252032523</v>
      </c>
    </row>
    <row r="100" spans="1:5" x14ac:dyDescent="0.3">
      <c r="A100">
        <v>99</v>
      </c>
      <c r="B100" s="1">
        <v>20614</v>
      </c>
      <c r="C100">
        <f ca="1">YEAR(NOW())-YEAR(Table2[[#This Row],[Date of birth]])</f>
        <v>68</v>
      </c>
      <c r="D100" t="e">
        <f ca="1">IF(OR(Table2[[#This Row],[Age]]&gt;100,Table2[[#This Row],[Age]]&lt;18),Table2[[#This Row],[Age]],NA())</f>
        <v>#N/A</v>
      </c>
      <c r="E100" s="2">
        <f ca="1">AVERAGE(Table2[Age])</f>
        <v>67.325203252032523</v>
      </c>
    </row>
    <row r="101" spans="1:5" x14ac:dyDescent="0.3">
      <c r="A101">
        <v>100</v>
      </c>
      <c r="B101" s="1"/>
      <c r="C101">
        <f ca="1">YEAR(NOW())-YEAR(Table2[[#This Row],[Date of birth]])</f>
        <v>124</v>
      </c>
      <c r="D101">
        <f ca="1">IF(OR(Table2[[#This Row],[Age]]&gt;100,Table2[[#This Row],[Age]]&lt;18),Table2[[#This Row],[Age]],NA())</f>
        <v>124</v>
      </c>
      <c r="E101" s="2">
        <f ca="1">AVERAGE(Table2[Age])</f>
        <v>67.325203252032523</v>
      </c>
    </row>
    <row r="102" spans="1:5" x14ac:dyDescent="0.3">
      <c r="A102">
        <v>101</v>
      </c>
      <c r="B102" s="1">
        <v>13680</v>
      </c>
      <c r="C102">
        <f ca="1">YEAR(NOW())-YEAR(Table2[[#This Row],[Date of birth]])</f>
        <v>87</v>
      </c>
      <c r="D102" t="e">
        <f ca="1">IF(OR(Table2[[#This Row],[Age]]&gt;100,Table2[[#This Row],[Age]]&lt;18),Table2[[#This Row],[Age]],NA())</f>
        <v>#N/A</v>
      </c>
      <c r="E102" s="2">
        <f ca="1">AVERAGE(Table2[Age])</f>
        <v>67.325203252032523</v>
      </c>
    </row>
    <row r="103" spans="1:5" x14ac:dyDescent="0.3">
      <c r="A103">
        <v>102</v>
      </c>
      <c r="B103" s="1">
        <v>22734</v>
      </c>
      <c r="C103">
        <f ca="1">YEAR(NOW())-YEAR(Table2[[#This Row],[Date of birth]])</f>
        <v>62</v>
      </c>
      <c r="D103" t="e">
        <f ca="1">IF(OR(Table2[[#This Row],[Age]]&gt;100,Table2[[#This Row],[Age]]&lt;18),Table2[[#This Row],[Age]],NA())</f>
        <v>#N/A</v>
      </c>
      <c r="E103" s="2">
        <f ca="1">AVERAGE(Table2[Age])</f>
        <v>67.325203252032523</v>
      </c>
    </row>
    <row r="104" spans="1:5" x14ac:dyDescent="0.3">
      <c r="A104">
        <v>103</v>
      </c>
      <c r="B104" s="1">
        <v>24120</v>
      </c>
      <c r="C104">
        <f ca="1">YEAR(NOW())-YEAR(Table2[[#This Row],[Date of birth]])</f>
        <v>58</v>
      </c>
      <c r="D104" t="e">
        <f ca="1">IF(OR(Table2[[#This Row],[Age]]&gt;100,Table2[[#This Row],[Age]]&lt;18),Table2[[#This Row],[Age]],NA())</f>
        <v>#N/A</v>
      </c>
      <c r="E104" s="2">
        <f ca="1">AVERAGE(Table2[Age])</f>
        <v>67.325203252032523</v>
      </c>
    </row>
    <row r="105" spans="1:5" x14ac:dyDescent="0.3">
      <c r="A105">
        <v>104</v>
      </c>
      <c r="B105" s="1">
        <v>19641</v>
      </c>
      <c r="C105">
        <f ca="1">YEAR(NOW())-YEAR(Table2[[#This Row],[Date of birth]])</f>
        <v>71</v>
      </c>
      <c r="D105" t="e">
        <f ca="1">IF(OR(Table2[[#This Row],[Age]]&gt;100,Table2[[#This Row],[Age]]&lt;18),Table2[[#This Row],[Age]],NA())</f>
        <v>#N/A</v>
      </c>
      <c r="E105" s="2">
        <f ca="1">AVERAGE(Table2[Age])</f>
        <v>67.325203252032523</v>
      </c>
    </row>
    <row r="106" spans="1:5" x14ac:dyDescent="0.3">
      <c r="A106">
        <v>105</v>
      </c>
      <c r="B106" s="1">
        <v>24479</v>
      </c>
      <c r="C106">
        <f ca="1">YEAR(NOW())-YEAR(Table2[[#This Row],[Date of birth]])</f>
        <v>57</v>
      </c>
      <c r="D106" t="e">
        <f ca="1">IF(OR(Table2[[#This Row],[Age]]&gt;100,Table2[[#This Row],[Age]]&lt;18),Table2[[#This Row],[Age]],NA())</f>
        <v>#N/A</v>
      </c>
      <c r="E106" s="2">
        <f ca="1">AVERAGE(Table2[Age])</f>
        <v>67.325203252032523</v>
      </c>
    </row>
    <row r="107" spans="1:5" x14ac:dyDescent="0.3">
      <c r="A107">
        <v>106</v>
      </c>
      <c r="B107" s="1"/>
      <c r="C107">
        <f ca="1">YEAR(NOW())-YEAR(Table2[[#This Row],[Date of birth]])</f>
        <v>124</v>
      </c>
      <c r="D107">
        <f ca="1">IF(OR(Table2[[#This Row],[Age]]&gt;100,Table2[[#This Row],[Age]]&lt;18),Table2[[#This Row],[Age]],NA())</f>
        <v>124</v>
      </c>
      <c r="E107" s="2">
        <f ca="1">AVERAGE(Table2[Age])</f>
        <v>67.325203252032523</v>
      </c>
    </row>
    <row r="108" spans="1:5" x14ac:dyDescent="0.3">
      <c r="A108">
        <v>107</v>
      </c>
      <c r="B108" s="1">
        <v>19762</v>
      </c>
      <c r="C108">
        <f ca="1">YEAR(NOW())-YEAR(Table2[[#This Row],[Date of birth]])</f>
        <v>70</v>
      </c>
      <c r="D108" t="e">
        <f ca="1">IF(OR(Table2[[#This Row],[Age]]&gt;100,Table2[[#This Row],[Age]]&lt;18),Table2[[#This Row],[Age]],NA())</f>
        <v>#N/A</v>
      </c>
      <c r="E108" s="2">
        <f ca="1">AVERAGE(Table2[Age])</f>
        <v>67.325203252032523</v>
      </c>
    </row>
    <row r="109" spans="1:5" x14ac:dyDescent="0.3">
      <c r="A109">
        <v>108</v>
      </c>
      <c r="B109" s="1"/>
      <c r="C109">
        <f ca="1">YEAR(NOW())-YEAR(Table2[[#This Row],[Date of birth]])</f>
        <v>124</v>
      </c>
      <c r="D109">
        <f ca="1">IF(OR(Table2[[#This Row],[Age]]&gt;100,Table2[[#This Row],[Age]]&lt;18),Table2[[#This Row],[Age]],NA())</f>
        <v>124</v>
      </c>
      <c r="E109" s="2">
        <f ca="1">AVERAGE(Table2[Age])</f>
        <v>67.325203252032523</v>
      </c>
    </row>
    <row r="110" spans="1:5" x14ac:dyDescent="0.3">
      <c r="A110">
        <v>109</v>
      </c>
      <c r="B110" s="1">
        <v>21635</v>
      </c>
      <c r="C110">
        <f ca="1">YEAR(NOW())-YEAR(Table2[[#This Row],[Date of birth]])</f>
        <v>65</v>
      </c>
      <c r="D110" t="e">
        <f ca="1">IF(OR(Table2[[#This Row],[Age]]&gt;100,Table2[[#This Row],[Age]]&lt;18),Table2[[#This Row],[Age]],NA())</f>
        <v>#N/A</v>
      </c>
      <c r="E110" s="2">
        <f ca="1">AVERAGE(Table2[Age])</f>
        <v>67.325203252032523</v>
      </c>
    </row>
    <row r="111" spans="1:5" x14ac:dyDescent="0.3">
      <c r="A111">
        <v>110</v>
      </c>
      <c r="B111" s="1">
        <v>14847</v>
      </c>
      <c r="C111">
        <f ca="1">YEAR(NOW())-YEAR(Table2[[#This Row],[Date of birth]])</f>
        <v>84</v>
      </c>
      <c r="D111" t="e">
        <f ca="1">IF(OR(Table2[[#This Row],[Age]]&gt;100,Table2[[#This Row],[Age]]&lt;18),Table2[[#This Row],[Age]],NA())</f>
        <v>#N/A</v>
      </c>
      <c r="E111" s="2">
        <f ca="1">AVERAGE(Table2[Age])</f>
        <v>67.325203252032523</v>
      </c>
    </row>
    <row r="112" spans="1:5" x14ac:dyDescent="0.3">
      <c r="A112">
        <v>111</v>
      </c>
      <c r="B112" s="1">
        <v>35643</v>
      </c>
      <c r="C112">
        <f ca="1">YEAR(NOW())-YEAR(Table2[[#This Row],[Date of birth]])</f>
        <v>27</v>
      </c>
      <c r="D112" t="e">
        <f ca="1">IF(OR(Table2[[#This Row],[Age]]&gt;100,Table2[[#This Row],[Age]]&lt;18),Table2[[#This Row],[Age]],NA())</f>
        <v>#N/A</v>
      </c>
      <c r="E112" s="2">
        <f ca="1">AVERAGE(Table2[Age])</f>
        <v>67.325203252032523</v>
      </c>
    </row>
    <row r="113" spans="1:5" x14ac:dyDescent="0.3">
      <c r="A113">
        <v>112</v>
      </c>
      <c r="B113" s="1">
        <v>25249</v>
      </c>
      <c r="C113">
        <f ca="1">YEAR(NOW())-YEAR(Table2[[#This Row],[Date of birth]])</f>
        <v>55</v>
      </c>
      <c r="D113" t="e">
        <f ca="1">IF(OR(Table2[[#This Row],[Age]]&gt;100,Table2[[#This Row],[Age]]&lt;18),Table2[[#This Row],[Age]],NA())</f>
        <v>#N/A</v>
      </c>
      <c r="E113" s="2">
        <f ca="1">AVERAGE(Table2[Age])</f>
        <v>67.325203252032523</v>
      </c>
    </row>
    <row r="114" spans="1:5" x14ac:dyDescent="0.3">
      <c r="A114">
        <v>113</v>
      </c>
      <c r="B114" s="1">
        <v>23549</v>
      </c>
      <c r="C114">
        <f ca="1">YEAR(NOW())-YEAR(Table2[[#This Row],[Date of birth]])</f>
        <v>60</v>
      </c>
      <c r="D114" t="e">
        <f ca="1">IF(OR(Table2[[#This Row],[Age]]&gt;100,Table2[[#This Row],[Age]]&lt;18),Table2[[#This Row],[Age]],NA())</f>
        <v>#N/A</v>
      </c>
      <c r="E114" s="2">
        <f ca="1">AVERAGE(Table2[Age])</f>
        <v>67.325203252032523</v>
      </c>
    </row>
    <row r="115" spans="1:5" x14ac:dyDescent="0.3">
      <c r="A115">
        <v>114</v>
      </c>
      <c r="B115" s="1">
        <v>31163</v>
      </c>
      <c r="C115">
        <f ca="1">YEAR(NOW())-YEAR(Table2[[#This Row],[Date of birth]])</f>
        <v>39</v>
      </c>
      <c r="D115" t="e">
        <f ca="1">IF(OR(Table2[[#This Row],[Age]]&gt;100,Table2[[#This Row],[Age]]&lt;18),Table2[[#This Row],[Age]],NA())</f>
        <v>#N/A</v>
      </c>
      <c r="E115" s="2">
        <f ca="1">AVERAGE(Table2[Age])</f>
        <v>67.325203252032523</v>
      </c>
    </row>
    <row r="116" spans="1:5" x14ac:dyDescent="0.3">
      <c r="A116">
        <v>115</v>
      </c>
      <c r="B116" s="1">
        <v>15237</v>
      </c>
      <c r="C116">
        <f ca="1">YEAR(NOW())-YEAR(Table2[[#This Row],[Date of birth]])</f>
        <v>83</v>
      </c>
      <c r="D116" t="e">
        <f ca="1">IF(OR(Table2[[#This Row],[Age]]&gt;100,Table2[[#This Row],[Age]]&lt;18),Table2[[#This Row],[Age]],NA())</f>
        <v>#N/A</v>
      </c>
      <c r="E116" s="2">
        <f ca="1">AVERAGE(Table2[Age])</f>
        <v>67.325203252032523</v>
      </c>
    </row>
    <row r="117" spans="1:5" x14ac:dyDescent="0.3">
      <c r="A117">
        <v>116</v>
      </c>
      <c r="B117" s="1">
        <v>25249</v>
      </c>
      <c r="C117">
        <f ca="1">YEAR(NOW())-YEAR(Table2[[#This Row],[Date of birth]])</f>
        <v>55</v>
      </c>
      <c r="D117" t="e">
        <f ca="1">IF(OR(Table2[[#This Row],[Age]]&gt;100,Table2[[#This Row],[Age]]&lt;18),Table2[[#This Row],[Age]],NA())</f>
        <v>#N/A</v>
      </c>
      <c r="E117" s="2">
        <f ca="1">AVERAGE(Table2[Age])</f>
        <v>67.325203252032523</v>
      </c>
    </row>
    <row r="118" spans="1:5" x14ac:dyDescent="0.3">
      <c r="A118">
        <v>117</v>
      </c>
      <c r="B118" s="1">
        <v>21291</v>
      </c>
      <c r="C118">
        <f ca="1">YEAR(NOW())-YEAR(Table2[[#This Row],[Date of birth]])</f>
        <v>66</v>
      </c>
      <c r="D118" t="e">
        <f ca="1">IF(OR(Table2[[#This Row],[Age]]&gt;100,Table2[[#This Row],[Age]]&lt;18),Table2[[#This Row],[Age]],NA())</f>
        <v>#N/A</v>
      </c>
      <c r="E118" s="2">
        <f ca="1">AVERAGE(Table2[Age])</f>
        <v>67.325203252032523</v>
      </c>
    </row>
    <row r="119" spans="1:5" x14ac:dyDescent="0.3">
      <c r="A119">
        <v>118</v>
      </c>
      <c r="B119" s="1">
        <v>22953</v>
      </c>
      <c r="C119">
        <f ca="1">YEAR(NOW())-YEAR(Table2[[#This Row],[Date of birth]])</f>
        <v>62</v>
      </c>
      <c r="D119" t="e">
        <f ca="1">IF(OR(Table2[[#This Row],[Age]]&gt;100,Table2[[#This Row],[Age]]&lt;18),Table2[[#This Row],[Age]],NA())</f>
        <v>#N/A</v>
      </c>
      <c r="E119" s="2">
        <f ca="1">AVERAGE(Table2[Age])</f>
        <v>67.325203252032523</v>
      </c>
    </row>
    <row r="120" spans="1:5" x14ac:dyDescent="0.3">
      <c r="A120">
        <v>119</v>
      </c>
      <c r="B120" s="1">
        <v>28445</v>
      </c>
      <c r="C120">
        <f ca="1">YEAR(NOW())-YEAR(Table2[[#This Row],[Date of birth]])</f>
        <v>47</v>
      </c>
      <c r="D120" t="e">
        <f ca="1">IF(OR(Table2[[#This Row],[Age]]&gt;100,Table2[[#This Row],[Age]]&lt;18),Table2[[#This Row],[Age]],NA())</f>
        <v>#N/A</v>
      </c>
      <c r="E120" s="2">
        <f ca="1">AVERAGE(Table2[Age])</f>
        <v>67.325203252032523</v>
      </c>
    </row>
    <row r="121" spans="1:5" x14ac:dyDescent="0.3">
      <c r="A121">
        <v>120</v>
      </c>
      <c r="B121" s="1">
        <v>16161</v>
      </c>
      <c r="C121">
        <f ca="1">YEAR(NOW())-YEAR(Table2[[#This Row],[Date of birth]])</f>
        <v>80</v>
      </c>
      <c r="D121" t="e">
        <f ca="1">IF(OR(Table2[[#This Row],[Age]]&gt;100,Table2[[#This Row],[Age]]&lt;18),Table2[[#This Row],[Age]],NA())</f>
        <v>#N/A</v>
      </c>
      <c r="E121" s="2">
        <f ca="1">AVERAGE(Table2[Age])</f>
        <v>67.325203252032523</v>
      </c>
    </row>
    <row r="122" spans="1:5" x14ac:dyDescent="0.3">
      <c r="A122">
        <v>121</v>
      </c>
      <c r="B122" s="1">
        <v>18376</v>
      </c>
      <c r="C122">
        <f ca="1">YEAR(NOW())-YEAR(Table2[[#This Row],[Date of birth]])</f>
        <v>74</v>
      </c>
      <c r="D122" t="e">
        <f ca="1">IF(OR(Table2[[#This Row],[Age]]&gt;100,Table2[[#This Row],[Age]]&lt;18),Table2[[#This Row],[Age]],NA())</f>
        <v>#N/A</v>
      </c>
      <c r="E122" s="2">
        <f ca="1">AVERAGE(Table2[Age])</f>
        <v>67.325203252032523</v>
      </c>
    </row>
    <row r="123" spans="1:5" x14ac:dyDescent="0.3">
      <c r="A123">
        <v>122</v>
      </c>
      <c r="B123" s="1">
        <v>20832</v>
      </c>
      <c r="C123">
        <f ca="1">YEAR(NOW())-YEAR(Table2[[#This Row],[Date of birth]])</f>
        <v>67</v>
      </c>
      <c r="D123" t="e">
        <f ca="1">IF(OR(Table2[[#This Row],[Age]]&gt;100,Table2[[#This Row],[Age]]&lt;18),Table2[[#This Row],[Age]],NA())</f>
        <v>#N/A</v>
      </c>
      <c r="E123" s="2">
        <f ca="1">AVERAGE(Table2[Age])</f>
        <v>67.325203252032523</v>
      </c>
    </row>
    <row r="124" spans="1:5" x14ac:dyDescent="0.3">
      <c r="A124">
        <v>123</v>
      </c>
      <c r="B124" s="1">
        <v>21125</v>
      </c>
      <c r="C124">
        <f ca="1">YEAR(NOW())-YEAR(Table2[[#This Row],[Date of birth]])</f>
        <v>67</v>
      </c>
      <c r="D124" t="e">
        <f ca="1">IF(OR(Table2[[#This Row],[Age]]&gt;100,Table2[[#This Row],[Age]]&lt;18),Table2[[#This Row],[Age]],NA())</f>
        <v>#N/A</v>
      </c>
      <c r="E124" s="2">
        <f ca="1">AVERAGE(Table2[Age])</f>
        <v>67.325203252032523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3126-6BA4-4229-9AE1-9DC365040890}">
  <dimension ref="A1:D116"/>
  <sheetViews>
    <sheetView zoomScale="85" zoomScaleNormal="85" workbookViewId="0">
      <selection activeCell="C5" sqref="C5"/>
    </sheetView>
  </sheetViews>
  <sheetFormatPr defaultRowHeight="14.4" x14ac:dyDescent="0.3"/>
  <cols>
    <col min="1" max="4" width="15.5546875" customWidth="1"/>
  </cols>
  <sheetData>
    <row r="1" spans="1:4" x14ac:dyDescent="0.3">
      <c r="A1" t="s">
        <v>489</v>
      </c>
      <c r="B1" t="s">
        <v>622</v>
      </c>
      <c r="C1" t="s">
        <v>621</v>
      </c>
      <c r="D1" t="s">
        <v>623</v>
      </c>
    </row>
    <row r="2" spans="1:4" x14ac:dyDescent="0.3">
      <c r="A2">
        <v>1</v>
      </c>
      <c r="B2" s="1">
        <v>30361</v>
      </c>
      <c r="C2">
        <f ca="1">YEAR(NOW())-YEAR(Table66[[#This Row],[Date of birth]])</f>
        <v>41</v>
      </c>
      <c r="D2" s="2">
        <f ca="1">AVERAGE(Table66[Age])</f>
        <v>66.539130434782606</v>
      </c>
    </row>
    <row r="3" spans="1:4" x14ac:dyDescent="0.3">
      <c r="A3">
        <v>2</v>
      </c>
      <c r="B3" s="1">
        <v>12319</v>
      </c>
      <c r="C3">
        <f ca="1">YEAR(NOW())-YEAR(Table66[[#This Row],[Date of birth]])</f>
        <v>91</v>
      </c>
      <c r="D3" s="2">
        <f ca="1">AVERAGE(Table66[Age])</f>
        <v>66.539130434782606</v>
      </c>
    </row>
    <row r="4" spans="1:4" x14ac:dyDescent="0.3">
      <c r="A4">
        <v>3</v>
      </c>
      <c r="B4" s="1">
        <v>29515</v>
      </c>
      <c r="C4">
        <f ca="1">YEAR(NOW())-YEAR(Table66[[#This Row],[Date of birth]])</f>
        <v>44</v>
      </c>
      <c r="D4" s="2">
        <f ca="1">AVERAGE(Table66[Age])</f>
        <v>66.539130434782606</v>
      </c>
    </row>
    <row r="5" spans="1:4" x14ac:dyDescent="0.3">
      <c r="A5">
        <v>4</v>
      </c>
      <c r="B5" s="1">
        <v>25549</v>
      </c>
      <c r="C5">
        <f ca="1">YEAR(NOW())-YEAR(Table66[[#This Row],[Date of birth]])</f>
        <v>55</v>
      </c>
      <c r="D5" s="2">
        <f ca="1">AVERAGE(Table66[Age])</f>
        <v>66.539130434782606</v>
      </c>
    </row>
    <row r="6" spans="1:4" x14ac:dyDescent="0.3">
      <c r="A6">
        <v>5</v>
      </c>
      <c r="B6" s="1">
        <v>19505</v>
      </c>
      <c r="C6">
        <f ca="1">YEAR(NOW())-YEAR(Table66[[#This Row],[Date of birth]])</f>
        <v>71</v>
      </c>
      <c r="D6" s="2">
        <f ca="1">AVERAGE(Table66[Age])</f>
        <v>66.539130434782606</v>
      </c>
    </row>
    <row r="7" spans="1:4" x14ac:dyDescent="0.3">
      <c r="A7">
        <v>6</v>
      </c>
      <c r="B7" s="1">
        <v>17651</v>
      </c>
      <c r="C7">
        <f ca="1">YEAR(NOW())-YEAR(Table66[[#This Row],[Date of birth]])</f>
        <v>76</v>
      </c>
      <c r="D7" s="2">
        <f ca="1">AVERAGE(Table66[Age])</f>
        <v>66.539130434782606</v>
      </c>
    </row>
    <row r="8" spans="1:4" x14ac:dyDescent="0.3">
      <c r="A8">
        <v>7</v>
      </c>
      <c r="B8" s="1">
        <v>26493</v>
      </c>
      <c r="C8">
        <f ca="1">YEAR(NOW())-YEAR(Table66[[#This Row],[Date of birth]])</f>
        <v>52</v>
      </c>
      <c r="D8" s="2">
        <f ca="1">AVERAGE(Table66[Age])</f>
        <v>66.539130434782606</v>
      </c>
    </row>
    <row r="9" spans="1:4" x14ac:dyDescent="0.3">
      <c r="A9">
        <v>8</v>
      </c>
      <c r="B9" s="1">
        <v>18623</v>
      </c>
      <c r="C9">
        <f ca="1">YEAR(NOW())-YEAR(Table66[[#This Row],[Date of birth]])</f>
        <v>74</v>
      </c>
      <c r="D9" s="2">
        <f ca="1">AVERAGE(Table66[Age])</f>
        <v>66.539130434782606</v>
      </c>
    </row>
    <row r="10" spans="1:4" x14ac:dyDescent="0.3">
      <c r="A10">
        <v>9</v>
      </c>
      <c r="B10" s="1">
        <v>20019</v>
      </c>
      <c r="C10">
        <f ca="1">YEAR(NOW())-YEAR(Table66[[#This Row],[Date of birth]])</f>
        <v>70</v>
      </c>
      <c r="D10" s="2">
        <f ca="1">AVERAGE(Table66[Age])</f>
        <v>66.539130434782606</v>
      </c>
    </row>
    <row r="11" spans="1:4" x14ac:dyDescent="0.3">
      <c r="A11">
        <v>10</v>
      </c>
      <c r="B11" s="1">
        <v>19686</v>
      </c>
      <c r="C11">
        <f ca="1">YEAR(NOW())-YEAR(Table66[[#This Row],[Date of birth]])</f>
        <v>71</v>
      </c>
      <c r="D11" s="2">
        <f ca="1">AVERAGE(Table66[Age])</f>
        <v>66.539130434782606</v>
      </c>
    </row>
    <row r="12" spans="1:4" x14ac:dyDescent="0.3">
      <c r="A12">
        <v>11</v>
      </c>
      <c r="B12" s="1">
        <v>18485</v>
      </c>
      <c r="C12">
        <f ca="1">YEAR(NOW())-YEAR(Table66[[#This Row],[Date of birth]])</f>
        <v>74</v>
      </c>
      <c r="D12" s="2">
        <f ca="1">AVERAGE(Table66[Age])</f>
        <v>66.539130434782606</v>
      </c>
    </row>
    <row r="13" spans="1:4" x14ac:dyDescent="0.3">
      <c r="A13">
        <v>12</v>
      </c>
      <c r="B13" s="1">
        <v>17371</v>
      </c>
      <c r="C13">
        <f ca="1">YEAR(NOW())-YEAR(Table66[[#This Row],[Date of birth]])</f>
        <v>77</v>
      </c>
      <c r="D13" s="2">
        <f ca="1">AVERAGE(Table66[Age])</f>
        <v>66.539130434782606</v>
      </c>
    </row>
    <row r="14" spans="1:4" x14ac:dyDescent="0.3">
      <c r="A14">
        <v>13</v>
      </c>
      <c r="B14" s="1">
        <v>17387</v>
      </c>
      <c r="C14">
        <f ca="1">YEAR(NOW())-YEAR(Table66[[#This Row],[Date of birth]])</f>
        <v>77</v>
      </c>
      <c r="D14" s="2">
        <f ca="1">AVERAGE(Table66[Age])</f>
        <v>66.539130434782606</v>
      </c>
    </row>
    <row r="15" spans="1:4" x14ac:dyDescent="0.3">
      <c r="A15">
        <v>14</v>
      </c>
      <c r="B15" s="1">
        <v>15204</v>
      </c>
      <c r="C15">
        <f ca="1">YEAR(NOW())-YEAR(Table66[[#This Row],[Date of birth]])</f>
        <v>83</v>
      </c>
      <c r="D15" s="2">
        <f ca="1">AVERAGE(Table66[Age])</f>
        <v>66.539130434782606</v>
      </c>
    </row>
    <row r="16" spans="1:4" x14ac:dyDescent="0.3">
      <c r="A16">
        <v>15</v>
      </c>
      <c r="B16" s="1">
        <v>17457</v>
      </c>
      <c r="C16">
        <f ca="1">YEAR(NOW())-YEAR(Table66[[#This Row],[Date of birth]])</f>
        <v>77</v>
      </c>
      <c r="D16" s="2">
        <f ca="1">AVERAGE(Table66[Age])</f>
        <v>66.539130434782606</v>
      </c>
    </row>
    <row r="17" spans="1:4" x14ac:dyDescent="0.3">
      <c r="A17">
        <v>16</v>
      </c>
      <c r="B17" s="1">
        <v>21509</v>
      </c>
      <c r="C17">
        <f ca="1">YEAR(NOW())-YEAR(Table66[[#This Row],[Date of birth]])</f>
        <v>66</v>
      </c>
      <c r="D17" s="2">
        <f ca="1">AVERAGE(Table66[Age])</f>
        <v>66.539130434782606</v>
      </c>
    </row>
    <row r="18" spans="1:4" x14ac:dyDescent="0.3">
      <c r="A18">
        <v>18</v>
      </c>
      <c r="B18" s="1">
        <v>18264</v>
      </c>
      <c r="C18">
        <f ca="1">YEAR(NOW())-YEAR(Table66[[#This Row],[Date of birth]])</f>
        <v>74</v>
      </c>
      <c r="D18" s="2">
        <f ca="1">AVERAGE(Table66[Age])</f>
        <v>66.539130434782606</v>
      </c>
    </row>
    <row r="19" spans="1:4" x14ac:dyDescent="0.3">
      <c r="A19">
        <v>19</v>
      </c>
      <c r="B19" s="1">
        <v>21392</v>
      </c>
      <c r="C19">
        <f ca="1">YEAR(NOW())-YEAR(Table66[[#This Row],[Date of birth]])</f>
        <v>66</v>
      </c>
      <c r="D19" s="2">
        <f ca="1">AVERAGE(Table66[Age])</f>
        <v>66.539130434782606</v>
      </c>
    </row>
    <row r="20" spans="1:4" x14ac:dyDescent="0.3">
      <c r="A20">
        <v>20</v>
      </c>
      <c r="B20" s="1">
        <v>22457</v>
      </c>
      <c r="C20">
        <f ca="1">YEAR(NOW())-YEAR(Table66[[#This Row],[Date of birth]])</f>
        <v>63</v>
      </c>
      <c r="D20" s="2">
        <f ca="1">AVERAGE(Table66[Age])</f>
        <v>66.539130434782606</v>
      </c>
    </row>
    <row r="21" spans="1:4" x14ac:dyDescent="0.3">
      <c r="A21">
        <v>21</v>
      </c>
      <c r="B21" s="1">
        <v>26626</v>
      </c>
      <c r="C21">
        <f ca="1">YEAR(NOW())-YEAR(Table66[[#This Row],[Date of birth]])</f>
        <v>52</v>
      </c>
      <c r="D21" s="2">
        <f ca="1">AVERAGE(Table66[Age])</f>
        <v>66.539130434782606</v>
      </c>
    </row>
    <row r="22" spans="1:4" x14ac:dyDescent="0.3">
      <c r="A22">
        <v>22</v>
      </c>
      <c r="B22" s="1">
        <v>25076</v>
      </c>
      <c r="C22">
        <f ca="1">YEAR(NOW())-YEAR(Table66[[#This Row],[Date of birth]])</f>
        <v>56</v>
      </c>
      <c r="D22" s="2">
        <f ca="1">AVERAGE(Table66[Age])</f>
        <v>66.539130434782606</v>
      </c>
    </row>
    <row r="23" spans="1:4" x14ac:dyDescent="0.3">
      <c r="A23">
        <v>23</v>
      </c>
      <c r="B23" s="1">
        <v>22240</v>
      </c>
      <c r="C23">
        <f ca="1">YEAR(NOW())-YEAR(Table66[[#This Row],[Date of birth]])</f>
        <v>64</v>
      </c>
      <c r="D23" s="2">
        <f ca="1">AVERAGE(Table66[Age])</f>
        <v>66.539130434782606</v>
      </c>
    </row>
    <row r="24" spans="1:4" x14ac:dyDescent="0.3">
      <c r="A24">
        <v>24</v>
      </c>
      <c r="B24" s="1">
        <v>14865</v>
      </c>
      <c r="C24">
        <f ca="1">YEAR(NOW())-YEAR(Table66[[#This Row],[Date of birth]])</f>
        <v>84</v>
      </c>
      <c r="D24" s="2">
        <f ca="1">AVERAGE(Table66[Age])</f>
        <v>66.539130434782606</v>
      </c>
    </row>
    <row r="25" spans="1:4" x14ac:dyDescent="0.3">
      <c r="A25">
        <v>25</v>
      </c>
      <c r="B25" s="1">
        <v>20258</v>
      </c>
      <c r="C25">
        <f ca="1">YEAR(NOW())-YEAR(Table66[[#This Row],[Date of birth]])</f>
        <v>69</v>
      </c>
      <c r="D25" s="2">
        <f ca="1">AVERAGE(Table66[Age])</f>
        <v>66.539130434782606</v>
      </c>
    </row>
    <row r="26" spans="1:4" x14ac:dyDescent="0.3">
      <c r="A26">
        <v>26</v>
      </c>
      <c r="B26" s="1">
        <v>20091</v>
      </c>
      <c r="C26">
        <f ca="1">YEAR(NOW())-YEAR(Table66[[#This Row],[Date of birth]])</f>
        <v>69</v>
      </c>
      <c r="D26" s="2">
        <f ca="1">AVERAGE(Table66[Age])</f>
        <v>66.539130434782606</v>
      </c>
    </row>
    <row r="27" spans="1:4" x14ac:dyDescent="0.3">
      <c r="A27">
        <v>27</v>
      </c>
      <c r="B27" s="1">
        <v>22545</v>
      </c>
      <c r="C27">
        <f ca="1">YEAR(NOW())-YEAR(Table66[[#This Row],[Date of birth]])</f>
        <v>63</v>
      </c>
      <c r="D27" s="2">
        <f ca="1">AVERAGE(Table66[Age])</f>
        <v>66.539130434782606</v>
      </c>
    </row>
    <row r="28" spans="1:4" x14ac:dyDescent="0.3">
      <c r="A28">
        <v>28</v>
      </c>
      <c r="B28" s="1">
        <v>16007</v>
      </c>
      <c r="C28">
        <f ca="1">YEAR(NOW())-YEAR(Table66[[#This Row],[Date of birth]])</f>
        <v>81</v>
      </c>
      <c r="D28" s="2">
        <f ca="1">AVERAGE(Table66[Age])</f>
        <v>66.539130434782606</v>
      </c>
    </row>
    <row r="29" spans="1:4" x14ac:dyDescent="0.3">
      <c r="A29">
        <v>29</v>
      </c>
      <c r="B29" s="1">
        <v>24228</v>
      </c>
      <c r="C29">
        <f ca="1">YEAR(NOW())-YEAR(Table66[[#This Row],[Date of birth]])</f>
        <v>58</v>
      </c>
      <c r="D29" s="2">
        <f ca="1">AVERAGE(Table66[Age])</f>
        <v>66.539130434782606</v>
      </c>
    </row>
    <row r="30" spans="1:4" x14ac:dyDescent="0.3">
      <c r="A30">
        <v>30</v>
      </c>
      <c r="B30" s="1">
        <v>14100</v>
      </c>
      <c r="C30">
        <f ca="1">YEAR(NOW())-YEAR(Table66[[#This Row],[Date of birth]])</f>
        <v>86</v>
      </c>
      <c r="D30" s="2">
        <f ca="1">AVERAGE(Table66[Age])</f>
        <v>66.539130434782606</v>
      </c>
    </row>
    <row r="31" spans="1:4" x14ac:dyDescent="0.3">
      <c r="A31">
        <v>32</v>
      </c>
      <c r="B31" s="1">
        <v>31778</v>
      </c>
      <c r="C31">
        <f ca="1">YEAR(NOW())-YEAR(Table66[[#This Row],[Date of birth]])</f>
        <v>37</v>
      </c>
      <c r="D31" s="2">
        <f ca="1">AVERAGE(Table66[Age])</f>
        <v>66.539130434782606</v>
      </c>
    </row>
    <row r="32" spans="1:4" x14ac:dyDescent="0.3">
      <c r="A32">
        <v>33</v>
      </c>
      <c r="B32" s="1">
        <v>19331</v>
      </c>
      <c r="C32">
        <f ca="1">YEAR(NOW())-YEAR(Table66[[#This Row],[Date of birth]])</f>
        <v>72</v>
      </c>
      <c r="D32" s="2">
        <f ca="1">AVERAGE(Table66[Age])</f>
        <v>66.539130434782606</v>
      </c>
    </row>
    <row r="33" spans="1:4" x14ac:dyDescent="0.3">
      <c r="A33">
        <v>34</v>
      </c>
      <c r="B33" s="1">
        <v>20539</v>
      </c>
      <c r="C33">
        <f ca="1">YEAR(NOW())-YEAR(Table66[[#This Row],[Date of birth]])</f>
        <v>68</v>
      </c>
      <c r="D33" s="2">
        <f ca="1">AVERAGE(Table66[Age])</f>
        <v>66.539130434782606</v>
      </c>
    </row>
    <row r="34" spans="1:4" x14ac:dyDescent="0.3">
      <c r="A34">
        <v>35</v>
      </c>
      <c r="B34" s="1">
        <v>15047</v>
      </c>
      <c r="C34">
        <f ca="1">YEAR(NOW())-YEAR(Table66[[#This Row],[Date of birth]])</f>
        <v>83</v>
      </c>
      <c r="D34" s="2">
        <f ca="1">AVERAGE(Table66[Age])</f>
        <v>66.539130434782606</v>
      </c>
    </row>
    <row r="35" spans="1:4" x14ac:dyDescent="0.3">
      <c r="A35">
        <v>36</v>
      </c>
      <c r="B35" s="1">
        <v>16394</v>
      </c>
      <c r="C35">
        <f ca="1">YEAR(NOW())-YEAR(Table66[[#This Row],[Date of birth]])</f>
        <v>80</v>
      </c>
      <c r="D35" s="2">
        <f ca="1">AVERAGE(Table66[Age])</f>
        <v>66.539130434782606</v>
      </c>
    </row>
    <row r="36" spans="1:4" x14ac:dyDescent="0.3">
      <c r="A36">
        <v>37</v>
      </c>
      <c r="B36" s="1">
        <v>26890</v>
      </c>
      <c r="C36">
        <f ca="1">YEAR(NOW())-YEAR(Table66[[#This Row],[Date of birth]])</f>
        <v>51</v>
      </c>
      <c r="D36" s="2">
        <f ca="1">AVERAGE(Table66[Age])</f>
        <v>66.539130434782606</v>
      </c>
    </row>
    <row r="37" spans="1:4" x14ac:dyDescent="0.3">
      <c r="A37">
        <v>38</v>
      </c>
      <c r="B37" s="1">
        <v>19647</v>
      </c>
      <c r="C37">
        <f ca="1">YEAR(NOW())-YEAR(Table66[[#This Row],[Date of birth]])</f>
        <v>71</v>
      </c>
      <c r="D37" s="2">
        <f ca="1">AVERAGE(Table66[Age])</f>
        <v>66.539130434782606</v>
      </c>
    </row>
    <row r="38" spans="1:4" x14ac:dyDescent="0.3">
      <c r="A38">
        <v>39</v>
      </c>
      <c r="B38" s="1">
        <v>19505</v>
      </c>
      <c r="C38">
        <f ca="1">YEAR(NOW())-YEAR(Table66[[#This Row],[Date of birth]])</f>
        <v>71</v>
      </c>
      <c r="D38" s="2">
        <f ca="1">AVERAGE(Table66[Age])</f>
        <v>66.539130434782606</v>
      </c>
    </row>
    <row r="39" spans="1:4" x14ac:dyDescent="0.3">
      <c r="A39">
        <v>40</v>
      </c>
      <c r="B39" s="1">
        <v>17607</v>
      </c>
      <c r="C39">
        <f ca="1">YEAR(NOW())-YEAR(Table66[[#This Row],[Date of birth]])</f>
        <v>76</v>
      </c>
      <c r="D39" s="2">
        <f ca="1">AVERAGE(Table66[Age])</f>
        <v>66.539130434782606</v>
      </c>
    </row>
    <row r="40" spans="1:4" x14ac:dyDescent="0.3">
      <c r="A40">
        <v>41</v>
      </c>
      <c r="B40" s="1">
        <v>24198</v>
      </c>
      <c r="C40">
        <f ca="1">YEAR(NOW())-YEAR(Table66[[#This Row],[Date of birth]])</f>
        <v>58</v>
      </c>
      <c r="D40" s="2">
        <f ca="1">AVERAGE(Table66[Age])</f>
        <v>66.539130434782606</v>
      </c>
    </row>
    <row r="41" spans="1:4" x14ac:dyDescent="0.3">
      <c r="A41">
        <v>42</v>
      </c>
      <c r="B41" s="1">
        <v>22107</v>
      </c>
      <c r="C41">
        <f ca="1">YEAR(NOW())-YEAR(Table66[[#This Row],[Date of birth]])</f>
        <v>64</v>
      </c>
      <c r="D41" s="2">
        <f ca="1">AVERAGE(Table66[Age])</f>
        <v>66.539130434782606</v>
      </c>
    </row>
    <row r="42" spans="1:4" x14ac:dyDescent="0.3">
      <c r="A42">
        <v>43</v>
      </c>
      <c r="B42" s="1">
        <v>23954</v>
      </c>
      <c r="C42">
        <f ca="1">YEAR(NOW())-YEAR(Table66[[#This Row],[Date of birth]])</f>
        <v>59</v>
      </c>
      <c r="D42" s="2">
        <f ca="1">AVERAGE(Table66[Age])</f>
        <v>66.539130434782606</v>
      </c>
    </row>
    <row r="43" spans="1:4" x14ac:dyDescent="0.3">
      <c r="A43">
        <v>44</v>
      </c>
      <c r="B43" s="1">
        <v>21597</v>
      </c>
      <c r="C43">
        <f ca="1">YEAR(NOW())-YEAR(Table66[[#This Row],[Date of birth]])</f>
        <v>65</v>
      </c>
      <c r="D43" s="2">
        <f ca="1">AVERAGE(Table66[Age])</f>
        <v>66.539130434782606</v>
      </c>
    </row>
    <row r="44" spans="1:4" x14ac:dyDescent="0.3">
      <c r="A44">
        <v>45</v>
      </c>
      <c r="B44" s="1">
        <v>14943</v>
      </c>
      <c r="C44">
        <f ca="1">YEAR(NOW())-YEAR(Table66[[#This Row],[Date of birth]])</f>
        <v>84</v>
      </c>
      <c r="D44" s="2">
        <f ca="1">AVERAGE(Table66[Age])</f>
        <v>66.539130434782606</v>
      </c>
    </row>
    <row r="45" spans="1:4" x14ac:dyDescent="0.3">
      <c r="A45">
        <v>46</v>
      </c>
      <c r="B45" s="1">
        <v>16158</v>
      </c>
      <c r="C45">
        <f ca="1">YEAR(NOW())-YEAR(Table66[[#This Row],[Date of birth]])</f>
        <v>80</v>
      </c>
      <c r="D45" s="2">
        <f ca="1">AVERAGE(Table66[Age])</f>
        <v>66.539130434782606</v>
      </c>
    </row>
    <row r="46" spans="1:4" x14ac:dyDescent="0.3">
      <c r="A46">
        <v>47</v>
      </c>
      <c r="B46" s="1">
        <v>17173</v>
      </c>
      <c r="C46">
        <f ca="1">YEAR(NOW())-YEAR(Table66[[#This Row],[Date of birth]])</f>
        <v>77</v>
      </c>
      <c r="D46" s="2">
        <f ca="1">AVERAGE(Table66[Age])</f>
        <v>66.539130434782606</v>
      </c>
    </row>
    <row r="47" spans="1:4" x14ac:dyDescent="0.3">
      <c r="A47">
        <v>48</v>
      </c>
      <c r="B47" s="1">
        <v>16277</v>
      </c>
      <c r="C47">
        <f ca="1">YEAR(NOW())-YEAR(Table66[[#This Row],[Date of birth]])</f>
        <v>80</v>
      </c>
      <c r="D47" s="2">
        <f ca="1">AVERAGE(Table66[Age])</f>
        <v>66.539130434782606</v>
      </c>
    </row>
    <row r="48" spans="1:4" x14ac:dyDescent="0.3">
      <c r="A48">
        <v>49</v>
      </c>
      <c r="B48" s="1">
        <v>24770</v>
      </c>
      <c r="C48">
        <f ca="1">YEAR(NOW())-YEAR(Table66[[#This Row],[Date of birth]])</f>
        <v>57</v>
      </c>
      <c r="D48" s="2">
        <f ca="1">AVERAGE(Table66[Age])</f>
        <v>66.539130434782606</v>
      </c>
    </row>
    <row r="49" spans="1:4" x14ac:dyDescent="0.3">
      <c r="A49">
        <v>50</v>
      </c>
      <c r="B49" s="1">
        <v>12933</v>
      </c>
      <c r="C49">
        <f ca="1">YEAR(NOW())-YEAR(Table66[[#This Row],[Date of birth]])</f>
        <v>89</v>
      </c>
      <c r="D49" s="2">
        <f ca="1">AVERAGE(Table66[Age])</f>
        <v>66.539130434782606</v>
      </c>
    </row>
    <row r="50" spans="1:4" x14ac:dyDescent="0.3">
      <c r="A50">
        <v>51</v>
      </c>
      <c r="B50" s="1">
        <v>25786</v>
      </c>
      <c r="C50">
        <f ca="1">YEAR(NOW())-YEAR(Table66[[#This Row],[Date of birth]])</f>
        <v>54</v>
      </c>
      <c r="D50" s="2">
        <f ca="1">AVERAGE(Table66[Age])</f>
        <v>66.539130434782606</v>
      </c>
    </row>
    <row r="51" spans="1:4" x14ac:dyDescent="0.3">
      <c r="A51">
        <v>52</v>
      </c>
      <c r="B51" s="1">
        <v>19071</v>
      </c>
      <c r="C51">
        <f ca="1">YEAR(NOW())-YEAR(Table66[[#This Row],[Date of birth]])</f>
        <v>72</v>
      </c>
      <c r="D51" s="2">
        <f ca="1">AVERAGE(Table66[Age])</f>
        <v>66.539130434782606</v>
      </c>
    </row>
    <row r="52" spans="1:4" x14ac:dyDescent="0.3">
      <c r="A52">
        <v>53</v>
      </c>
      <c r="B52" s="1">
        <v>14865</v>
      </c>
      <c r="C52">
        <f ca="1">YEAR(NOW())-YEAR(Table66[[#This Row],[Date of birth]])</f>
        <v>84</v>
      </c>
      <c r="D52" s="2">
        <f ca="1">AVERAGE(Table66[Age])</f>
        <v>66.539130434782606</v>
      </c>
    </row>
    <row r="53" spans="1:4" x14ac:dyDescent="0.3">
      <c r="A53">
        <v>54</v>
      </c>
      <c r="B53" s="1">
        <v>23534</v>
      </c>
      <c r="C53">
        <f ca="1">YEAR(NOW())-YEAR(Table66[[#This Row],[Date of birth]])</f>
        <v>60</v>
      </c>
      <c r="D53" s="2">
        <f ca="1">AVERAGE(Table66[Age])</f>
        <v>66.539130434782606</v>
      </c>
    </row>
    <row r="54" spans="1:4" x14ac:dyDescent="0.3">
      <c r="A54">
        <v>55</v>
      </c>
      <c r="B54" s="1">
        <v>25333</v>
      </c>
      <c r="C54">
        <f ca="1">YEAR(NOW())-YEAR(Table66[[#This Row],[Date of birth]])</f>
        <v>55</v>
      </c>
      <c r="D54" s="2">
        <f ca="1">AVERAGE(Table66[Age])</f>
        <v>66.539130434782606</v>
      </c>
    </row>
    <row r="55" spans="1:4" x14ac:dyDescent="0.3">
      <c r="A55">
        <v>56</v>
      </c>
      <c r="B55" s="1">
        <v>17387</v>
      </c>
      <c r="C55">
        <f ca="1">YEAR(NOW())-YEAR(Table66[[#This Row],[Date of birth]])</f>
        <v>77</v>
      </c>
      <c r="D55" s="2">
        <f ca="1">AVERAGE(Table66[Age])</f>
        <v>66.539130434782606</v>
      </c>
    </row>
    <row r="56" spans="1:4" x14ac:dyDescent="0.3">
      <c r="A56">
        <v>57</v>
      </c>
      <c r="B56" s="1">
        <v>22489</v>
      </c>
      <c r="C56">
        <f ca="1">YEAR(NOW())-YEAR(Table66[[#This Row],[Date of birth]])</f>
        <v>63</v>
      </c>
      <c r="D56" s="2">
        <f ca="1">AVERAGE(Table66[Age])</f>
        <v>66.539130434782606</v>
      </c>
    </row>
    <row r="57" spans="1:4" x14ac:dyDescent="0.3">
      <c r="A57">
        <v>58</v>
      </c>
      <c r="B57" s="1">
        <v>15269</v>
      </c>
      <c r="C57">
        <f ca="1">YEAR(NOW())-YEAR(Table66[[#This Row],[Date of birth]])</f>
        <v>83</v>
      </c>
      <c r="D57" s="2">
        <f ca="1">AVERAGE(Table66[Age])</f>
        <v>66.539130434782606</v>
      </c>
    </row>
    <row r="58" spans="1:4" x14ac:dyDescent="0.3">
      <c r="A58">
        <v>59</v>
      </c>
      <c r="B58" s="1">
        <v>23488</v>
      </c>
      <c r="C58">
        <f ca="1">YEAR(NOW())-YEAR(Table66[[#This Row],[Date of birth]])</f>
        <v>60</v>
      </c>
      <c r="D58" s="2">
        <f ca="1">AVERAGE(Table66[Age])</f>
        <v>66.539130434782606</v>
      </c>
    </row>
    <row r="59" spans="1:4" x14ac:dyDescent="0.3">
      <c r="A59">
        <v>60</v>
      </c>
      <c r="B59" s="1">
        <v>32175</v>
      </c>
      <c r="C59">
        <f ca="1">YEAR(NOW())-YEAR(Table66[[#This Row],[Date of birth]])</f>
        <v>36</v>
      </c>
      <c r="D59" s="2">
        <f ca="1">AVERAGE(Table66[Age])</f>
        <v>66.539130434782606</v>
      </c>
    </row>
    <row r="60" spans="1:4" x14ac:dyDescent="0.3">
      <c r="A60">
        <v>61</v>
      </c>
      <c r="B60" s="1">
        <v>23996</v>
      </c>
      <c r="C60">
        <f ca="1">YEAR(NOW())-YEAR(Table66[[#This Row],[Date of birth]])</f>
        <v>59</v>
      </c>
      <c r="D60" s="2">
        <f ca="1">AVERAGE(Table66[Age])</f>
        <v>66.539130434782606</v>
      </c>
    </row>
    <row r="61" spans="1:4" x14ac:dyDescent="0.3">
      <c r="A61">
        <v>62</v>
      </c>
      <c r="B61" s="1">
        <v>23276</v>
      </c>
      <c r="C61">
        <f ca="1">YEAR(NOW())-YEAR(Table66[[#This Row],[Date of birth]])</f>
        <v>61</v>
      </c>
      <c r="D61" s="2">
        <f ca="1">AVERAGE(Table66[Age])</f>
        <v>66.539130434782606</v>
      </c>
    </row>
    <row r="62" spans="1:4" x14ac:dyDescent="0.3">
      <c r="A62">
        <v>64</v>
      </c>
      <c r="B62" s="1">
        <v>16977</v>
      </c>
      <c r="C62">
        <f ca="1">YEAR(NOW())-YEAR(Table66[[#This Row],[Date of birth]])</f>
        <v>78</v>
      </c>
      <c r="D62" s="2">
        <f ca="1">AVERAGE(Table66[Age])</f>
        <v>66.539130434782606</v>
      </c>
    </row>
    <row r="63" spans="1:4" x14ac:dyDescent="0.3">
      <c r="A63">
        <v>65</v>
      </c>
      <c r="B63" s="1">
        <v>27818</v>
      </c>
      <c r="C63">
        <f ca="1">YEAR(NOW())-YEAR(Table66[[#This Row],[Date of birth]])</f>
        <v>48</v>
      </c>
      <c r="D63" s="2">
        <f ca="1">AVERAGE(Table66[Age])</f>
        <v>66.539130434782606</v>
      </c>
    </row>
    <row r="64" spans="1:4" x14ac:dyDescent="0.3">
      <c r="A64">
        <v>66</v>
      </c>
      <c r="B64" s="1">
        <v>14369</v>
      </c>
      <c r="C64">
        <f ca="1">YEAR(NOW())-YEAR(Table66[[#This Row],[Date of birth]])</f>
        <v>85</v>
      </c>
      <c r="D64" s="2">
        <f ca="1">AVERAGE(Table66[Age])</f>
        <v>66.539130434782606</v>
      </c>
    </row>
    <row r="65" spans="1:4" x14ac:dyDescent="0.3">
      <c r="A65">
        <v>67</v>
      </c>
      <c r="B65" s="1">
        <v>17746</v>
      </c>
      <c r="C65">
        <f ca="1">YEAR(NOW())-YEAR(Table66[[#This Row],[Date of birth]])</f>
        <v>76</v>
      </c>
      <c r="D65" s="2">
        <f ca="1">AVERAGE(Table66[Age])</f>
        <v>66.539130434782606</v>
      </c>
    </row>
    <row r="66" spans="1:4" x14ac:dyDescent="0.3">
      <c r="A66">
        <v>68</v>
      </c>
      <c r="B66" s="1">
        <v>16003</v>
      </c>
      <c r="C66">
        <f ca="1">YEAR(NOW())-YEAR(Table66[[#This Row],[Date of birth]])</f>
        <v>81</v>
      </c>
      <c r="D66" s="2">
        <f ca="1">AVERAGE(Table66[Age])</f>
        <v>66.539130434782606</v>
      </c>
    </row>
    <row r="67" spans="1:4" x14ac:dyDescent="0.3">
      <c r="A67">
        <v>69</v>
      </c>
      <c r="B67" s="1">
        <v>16867</v>
      </c>
      <c r="C67">
        <f ca="1">YEAR(NOW())-YEAR(Table66[[#This Row],[Date of birth]])</f>
        <v>78</v>
      </c>
      <c r="D67" s="2">
        <f ca="1">AVERAGE(Table66[Age])</f>
        <v>66.539130434782606</v>
      </c>
    </row>
    <row r="68" spans="1:4" x14ac:dyDescent="0.3">
      <c r="A68">
        <v>70</v>
      </c>
      <c r="B68" s="1">
        <v>15599</v>
      </c>
      <c r="C68">
        <f ca="1">YEAR(NOW())-YEAR(Table66[[#This Row],[Date of birth]])</f>
        <v>82</v>
      </c>
      <c r="D68" s="2">
        <f ca="1">AVERAGE(Table66[Age])</f>
        <v>66.539130434782606</v>
      </c>
    </row>
    <row r="69" spans="1:4" x14ac:dyDescent="0.3">
      <c r="A69">
        <v>71</v>
      </c>
      <c r="B69" s="1">
        <v>25662</v>
      </c>
      <c r="C69">
        <f ca="1">YEAR(NOW())-YEAR(Table66[[#This Row],[Date of birth]])</f>
        <v>54</v>
      </c>
      <c r="D69" s="2">
        <f ca="1">AVERAGE(Table66[Age])</f>
        <v>66.539130434782606</v>
      </c>
    </row>
    <row r="70" spans="1:4" x14ac:dyDescent="0.3">
      <c r="A70">
        <v>72</v>
      </c>
      <c r="B70" s="1">
        <v>23204</v>
      </c>
      <c r="C70">
        <f ca="1">YEAR(NOW())-YEAR(Table66[[#This Row],[Date of birth]])</f>
        <v>61</v>
      </c>
      <c r="D70" s="2">
        <f ca="1">AVERAGE(Table66[Age])</f>
        <v>66.539130434782606</v>
      </c>
    </row>
    <row r="71" spans="1:4" x14ac:dyDescent="0.3">
      <c r="A71">
        <v>73</v>
      </c>
      <c r="B71" s="1">
        <v>19270</v>
      </c>
      <c r="C71">
        <f ca="1">YEAR(NOW())-YEAR(Table66[[#This Row],[Date of birth]])</f>
        <v>72</v>
      </c>
      <c r="D71" s="2">
        <f ca="1">AVERAGE(Table66[Age])</f>
        <v>66.539130434782606</v>
      </c>
    </row>
    <row r="72" spans="1:4" x14ac:dyDescent="0.3">
      <c r="A72">
        <v>74</v>
      </c>
      <c r="B72" s="1">
        <v>16653</v>
      </c>
      <c r="C72">
        <f ca="1">YEAR(NOW())-YEAR(Table66[[#This Row],[Date of birth]])</f>
        <v>79</v>
      </c>
      <c r="D72" s="2">
        <f ca="1">AVERAGE(Table66[Age])</f>
        <v>66.539130434782606</v>
      </c>
    </row>
    <row r="73" spans="1:4" x14ac:dyDescent="0.3">
      <c r="A73">
        <v>75</v>
      </c>
      <c r="B73" s="1">
        <v>19287</v>
      </c>
      <c r="C73">
        <f ca="1">YEAR(NOW())-YEAR(Table66[[#This Row],[Date of birth]])</f>
        <v>72</v>
      </c>
      <c r="D73" s="2">
        <f ca="1">AVERAGE(Table66[Age])</f>
        <v>66.539130434782606</v>
      </c>
    </row>
    <row r="74" spans="1:4" x14ac:dyDescent="0.3">
      <c r="A74">
        <v>76</v>
      </c>
      <c r="B74" s="1">
        <v>20831</v>
      </c>
      <c r="C74">
        <f ca="1">YEAR(NOW())-YEAR(Table66[[#This Row],[Date of birth]])</f>
        <v>67</v>
      </c>
      <c r="D74" s="2">
        <f ca="1">AVERAGE(Table66[Age])</f>
        <v>66.539130434782606</v>
      </c>
    </row>
    <row r="75" spans="1:4" x14ac:dyDescent="0.3">
      <c r="A75">
        <v>77</v>
      </c>
      <c r="B75" s="1">
        <v>24119</v>
      </c>
      <c r="C75">
        <f ca="1">YEAR(NOW())-YEAR(Table66[[#This Row],[Date of birth]])</f>
        <v>58</v>
      </c>
      <c r="D75" s="2">
        <f ca="1">AVERAGE(Table66[Age])</f>
        <v>66.539130434782606</v>
      </c>
    </row>
    <row r="76" spans="1:4" x14ac:dyDescent="0.3">
      <c r="A76">
        <v>78</v>
      </c>
      <c r="B76" s="1">
        <v>33209</v>
      </c>
      <c r="C76">
        <f ca="1">YEAR(NOW())-YEAR(Table66[[#This Row],[Date of birth]])</f>
        <v>34</v>
      </c>
      <c r="D76" s="2">
        <f ca="1">AVERAGE(Table66[Age])</f>
        <v>66.539130434782606</v>
      </c>
    </row>
    <row r="77" spans="1:4" x14ac:dyDescent="0.3">
      <c r="A77">
        <v>79</v>
      </c>
      <c r="B77" s="1">
        <v>21074</v>
      </c>
      <c r="C77">
        <f ca="1">YEAR(NOW())-YEAR(Table66[[#This Row],[Date of birth]])</f>
        <v>67</v>
      </c>
      <c r="D77" s="2">
        <f ca="1">AVERAGE(Table66[Age])</f>
        <v>66.539130434782606</v>
      </c>
    </row>
    <row r="78" spans="1:4" x14ac:dyDescent="0.3">
      <c r="A78">
        <v>80</v>
      </c>
      <c r="B78" s="1">
        <v>16693</v>
      </c>
      <c r="C78">
        <f ca="1">YEAR(NOW())-YEAR(Table66[[#This Row],[Date of birth]])</f>
        <v>79</v>
      </c>
      <c r="D78" s="2">
        <f ca="1">AVERAGE(Table66[Age])</f>
        <v>66.539130434782606</v>
      </c>
    </row>
    <row r="79" spans="1:4" x14ac:dyDescent="0.3">
      <c r="A79">
        <v>82</v>
      </c>
      <c r="B79" s="1">
        <v>28001</v>
      </c>
      <c r="C79">
        <f ca="1">YEAR(NOW())-YEAR(Table66[[#This Row],[Date of birth]])</f>
        <v>48</v>
      </c>
      <c r="D79" s="2">
        <f ca="1">AVERAGE(Table66[Age])</f>
        <v>66.539130434782606</v>
      </c>
    </row>
    <row r="80" spans="1:4" x14ac:dyDescent="0.3">
      <c r="A80">
        <v>84</v>
      </c>
      <c r="B80" s="1">
        <v>17911</v>
      </c>
      <c r="C80">
        <f ca="1">YEAR(NOW())-YEAR(Table66[[#This Row],[Date of birth]])</f>
        <v>75</v>
      </c>
      <c r="D80" s="2">
        <f ca="1">AVERAGE(Table66[Age])</f>
        <v>66.539130434782606</v>
      </c>
    </row>
    <row r="81" spans="1:4" x14ac:dyDescent="0.3">
      <c r="A81">
        <v>85</v>
      </c>
      <c r="B81" s="1">
        <v>23374</v>
      </c>
      <c r="C81">
        <f ca="1">YEAR(NOW())-YEAR(Table66[[#This Row],[Date of birth]])</f>
        <v>61</v>
      </c>
      <c r="D81" s="2">
        <f ca="1">AVERAGE(Table66[Age])</f>
        <v>66.539130434782606</v>
      </c>
    </row>
    <row r="82" spans="1:4" x14ac:dyDescent="0.3">
      <c r="A82">
        <v>86</v>
      </c>
      <c r="B82" s="1">
        <v>31433</v>
      </c>
      <c r="C82">
        <f ca="1">YEAR(NOW())-YEAR(Table66[[#This Row],[Date of birth]])</f>
        <v>38</v>
      </c>
      <c r="D82" s="2">
        <f ca="1">AVERAGE(Table66[Age])</f>
        <v>66.539130434782606</v>
      </c>
    </row>
    <row r="83" spans="1:4" x14ac:dyDescent="0.3">
      <c r="A83">
        <v>87</v>
      </c>
      <c r="B83" s="1">
        <v>25950</v>
      </c>
      <c r="C83">
        <f ca="1">YEAR(NOW())-YEAR(Table66[[#This Row],[Date of birth]])</f>
        <v>53</v>
      </c>
      <c r="D83" s="2">
        <f ca="1">AVERAGE(Table66[Age])</f>
        <v>66.539130434782606</v>
      </c>
    </row>
    <row r="84" spans="1:4" x14ac:dyDescent="0.3">
      <c r="A84">
        <v>88</v>
      </c>
      <c r="B84" s="1">
        <v>20456</v>
      </c>
      <c r="C84">
        <f ca="1">YEAR(NOW())-YEAR(Table66[[#This Row],[Date of birth]])</f>
        <v>68</v>
      </c>
      <c r="D84" s="2">
        <f ca="1">AVERAGE(Table66[Age])</f>
        <v>66.539130434782606</v>
      </c>
    </row>
    <row r="85" spans="1:4" x14ac:dyDescent="0.3">
      <c r="A85">
        <v>89</v>
      </c>
      <c r="B85" s="1">
        <v>16693</v>
      </c>
      <c r="C85">
        <f ca="1">YEAR(NOW())-YEAR(Table66[[#This Row],[Date of birth]])</f>
        <v>79</v>
      </c>
      <c r="D85" s="2">
        <f ca="1">AVERAGE(Table66[Age])</f>
        <v>66.539130434782606</v>
      </c>
    </row>
    <row r="86" spans="1:4" x14ac:dyDescent="0.3">
      <c r="A86">
        <v>90</v>
      </c>
      <c r="B86" s="1">
        <v>27929</v>
      </c>
      <c r="C86">
        <f ca="1">YEAR(NOW())-YEAR(Table66[[#This Row],[Date of birth]])</f>
        <v>48</v>
      </c>
      <c r="D86" s="2">
        <f ca="1">AVERAGE(Table66[Age])</f>
        <v>66.539130434782606</v>
      </c>
    </row>
    <row r="87" spans="1:4" x14ac:dyDescent="0.3">
      <c r="A87">
        <v>91</v>
      </c>
      <c r="B87" s="1">
        <v>30211</v>
      </c>
      <c r="C87">
        <f ca="1">YEAR(NOW())-YEAR(Table66[[#This Row],[Date of birth]])</f>
        <v>42</v>
      </c>
      <c r="D87" s="2">
        <f ca="1">AVERAGE(Table66[Age])</f>
        <v>66.539130434782606</v>
      </c>
    </row>
    <row r="88" spans="1:4" x14ac:dyDescent="0.3">
      <c r="A88">
        <v>92</v>
      </c>
      <c r="B88" s="1">
        <v>17925</v>
      </c>
      <c r="C88">
        <f ca="1">YEAR(NOW())-YEAR(Table66[[#This Row],[Date of birth]])</f>
        <v>75</v>
      </c>
      <c r="D88" s="2">
        <f ca="1">AVERAGE(Table66[Age])</f>
        <v>66.539130434782606</v>
      </c>
    </row>
    <row r="89" spans="1:4" x14ac:dyDescent="0.3">
      <c r="A89">
        <v>93</v>
      </c>
      <c r="B89" s="1">
        <v>18009</v>
      </c>
      <c r="C89">
        <f ca="1">YEAR(NOW())-YEAR(Table66[[#This Row],[Date of birth]])</f>
        <v>75</v>
      </c>
      <c r="D89" s="2">
        <f ca="1">AVERAGE(Table66[Age])</f>
        <v>66.539130434782606</v>
      </c>
    </row>
    <row r="90" spans="1:4" x14ac:dyDescent="0.3">
      <c r="A90">
        <v>94</v>
      </c>
      <c r="B90" s="1">
        <v>23978</v>
      </c>
      <c r="C90">
        <f ca="1">YEAR(NOW())-YEAR(Table66[[#This Row],[Date of birth]])</f>
        <v>59</v>
      </c>
      <c r="D90" s="2">
        <f ca="1">AVERAGE(Table66[Age])</f>
        <v>66.539130434782606</v>
      </c>
    </row>
    <row r="91" spans="1:4" x14ac:dyDescent="0.3">
      <c r="A91">
        <v>95</v>
      </c>
      <c r="B91" s="1">
        <v>18615</v>
      </c>
      <c r="C91">
        <f ca="1">YEAR(NOW())-YEAR(Table66[[#This Row],[Date of birth]])</f>
        <v>74</v>
      </c>
      <c r="D91" s="2">
        <f ca="1">AVERAGE(Table66[Age])</f>
        <v>66.539130434782606</v>
      </c>
    </row>
    <row r="92" spans="1:4" x14ac:dyDescent="0.3">
      <c r="A92">
        <v>96</v>
      </c>
      <c r="B92" s="1">
        <v>18430</v>
      </c>
      <c r="C92">
        <f ca="1">YEAR(NOW())-YEAR(Table66[[#This Row],[Date of birth]])</f>
        <v>74</v>
      </c>
      <c r="D92" s="2">
        <f ca="1">AVERAGE(Table66[Age])</f>
        <v>66.539130434782606</v>
      </c>
    </row>
    <row r="93" spans="1:4" x14ac:dyDescent="0.3">
      <c r="A93">
        <v>97</v>
      </c>
      <c r="B93" s="1">
        <v>24912</v>
      </c>
      <c r="C93">
        <f ca="1">YEAR(NOW())-YEAR(Table66[[#This Row],[Date of birth]])</f>
        <v>56</v>
      </c>
      <c r="D93" s="2">
        <f ca="1">AVERAGE(Table66[Age])</f>
        <v>66.539130434782606</v>
      </c>
    </row>
    <row r="94" spans="1:4" x14ac:dyDescent="0.3">
      <c r="A94">
        <v>98</v>
      </c>
      <c r="B94" s="1">
        <v>15598</v>
      </c>
      <c r="C94">
        <f ca="1">YEAR(NOW())-YEAR(Table66[[#This Row],[Date of birth]])</f>
        <v>82</v>
      </c>
      <c r="D94" s="2">
        <f ca="1">AVERAGE(Table66[Age])</f>
        <v>66.539130434782606</v>
      </c>
    </row>
    <row r="95" spans="1:4" x14ac:dyDescent="0.3">
      <c r="A95">
        <v>99</v>
      </c>
      <c r="B95" s="1">
        <v>20614</v>
      </c>
      <c r="C95">
        <f ca="1">YEAR(NOW())-YEAR(Table66[[#This Row],[Date of birth]])</f>
        <v>68</v>
      </c>
      <c r="D95" s="2">
        <f ca="1">AVERAGE(Table66[Age])</f>
        <v>66.539130434782606</v>
      </c>
    </row>
    <row r="96" spans="1:4" x14ac:dyDescent="0.3">
      <c r="A96">
        <v>101</v>
      </c>
      <c r="B96" s="1">
        <v>13680</v>
      </c>
      <c r="C96">
        <f ca="1">YEAR(NOW())-YEAR(Table66[[#This Row],[Date of birth]])</f>
        <v>87</v>
      </c>
      <c r="D96" s="2">
        <f ca="1">AVERAGE(Table66[Age])</f>
        <v>66.539130434782606</v>
      </c>
    </row>
    <row r="97" spans="1:4" x14ac:dyDescent="0.3">
      <c r="A97">
        <v>102</v>
      </c>
      <c r="B97" s="1">
        <v>22734</v>
      </c>
      <c r="C97">
        <f ca="1">YEAR(NOW())-YEAR(Table66[[#This Row],[Date of birth]])</f>
        <v>62</v>
      </c>
      <c r="D97" s="2">
        <f ca="1">AVERAGE(Table66[Age])</f>
        <v>66.539130434782606</v>
      </c>
    </row>
    <row r="98" spans="1:4" x14ac:dyDescent="0.3">
      <c r="A98">
        <v>103</v>
      </c>
      <c r="B98" s="1">
        <v>24120</v>
      </c>
      <c r="C98">
        <f ca="1">YEAR(NOW())-YEAR(Table66[[#This Row],[Date of birth]])</f>
        <v>58</v>
      </c>
      <c r="D98" s="2">
        <f ca="1">AVERAGE(Table66[Age])</f>
        <v>66.539130434782606</v>
      </c>
    </row>
    <row r="99" spans="1:4" x14ac:dyDescent="0.3">
      <c r="A99">
        <v>104</v>
      </c>
      <c r="B99" s="1">
        <v>19641</v>
      </c>
      <c r="C99">
        <f ca="1">YEAR(NOW())-YEAR(Table66[[#This Row],[Date of birth]])</f>
        <v>71</v>
      </c>
      <c r="D99" s="2">
        <f ca="1">AVERAGE(Table66[Age])</f>
        <v>66.539130434782606</v>
      </c>
    </row>
    <row r="100" spans="1:4" x14ac:dyDescent="0.3">
      <c r="A100">
        <v>105</v>
      </c>
      <c r="B100" s="1">
        <v>24479</v>
      </c>
      <c r="C100">
        <f ca="1">YEAR(NOW())-YEAR(Table66[[#This Row],[Date of birth]])</f>
        <v>57</v>
      </c>
      <c r="D100" s="2">
        <f ca="1">AVERAGE(Table66[Age])</f>
        <v>66.539130434782606</v>
      </c>
    </row>
    <row r="101" spans="1:4" x14ac:dyDescent="0.3">
      <c r="A101">
        <v>107</v>
      </c>
      <c r="B101" s="1">
        <v>19762</v>
      </c>
      <c r="C101">
        <f ca="1">YEAR(NOW())-YEAR(Table66[[#This Row],[Date of birth]])</f>
        <v>70</v>
      </c>
      <c r="D101" s="2">
        <f ca="1">AVERAGE(Table66[Age])</f>
        <v>66.539130434782606</v>
      </c>
    </row>
    <row r="102" spans="1:4" x14ac:dyDescent="0.3">
      <c r="A102">
        <v>109</v>
      </c>
      <c r="B102" s="1">
        <v>21635</v>
      </c>
      <c r="C102">
        <f ca="1">YEAR(NOW())-YEAR(Table66[[#This Row],[Date of birth]])</f>
        <v>65</v>
      </c>
      <c r="D102" s="2">
        <f ca="1">AVERAGE(Table66[Age])</f>
        <v>66.539130434782606</v>
      </c>
    </row>
    <row r="103" spans="1:4" x14ac:dyDescent="0.3">
      <c r="A103">
        <v>110</v>
      </c>
      <c r="B103" s="1">
        <v>14847</v>
      </c>
      <c r="C103">
        <f ca="1">YEAR(NOW())-YEAR(Table66[[#This Row],[Date of birth]])</f>
        <v>84</v>
      </c>
      <c r="D103" s="2">
        <f ca="1">AVERAGE(Table66[Age])</f>
        <v>66.539130434782606</v>
      </c>
    </row>
    <row r="104" spans="1:4" x14ac:dyDescent="0.3">
      <c r="A104">
        <v>111</v>
      </c>
      <c r="B104" s="1">
        <v>35643</v>
      </c>
      <c r="C104">
        <f ca="1">YEAR(NOW())-YEAR(Table66[[#This Row],[Date of birth]])</f>
        <v>27</v>
      </c>
      <c r="D104" s="2">
        <f ca="1">AVERAGE(Table66[Age])</f>
        <v>66.539130434782606</v>
      </c>
    </row>
    <row r="105" spans="1:4" x14ac:dyDescent="0.3">
      <c r="A105">
        <v>112</v>
      </c>
      <c r="B105" s="1">
        <v>25249</v>
      </c>
      <c r="C105">
        <f ca="1">YEAR(NOW())-YEAR(Table66[[#This Row],[Date of birth]])</f>
        <v>55</v>
      </c>
      <c r="D105" s="2">
        <f ca="1">AVERAGE(Table66[Age])</f>
        <v>66.539130434782606</v>
      </c>
    </row>
    <row r="106" spans="1:4" x14ac:dyDescent="0.3">
      <c r="A106">
        <v>113</v>
      </c>
      <c r="B106" s="1">
        <v>23549</v>
      </c>
      <c r="C106">
        <f ca="1">YEAR(NOW())-YEAR(Table66[[#This Row],[Date of birth]])</f>
        <v>60</v>
      </c>
      <c r="D106" s="2">
        <f ca="1">AVERAGE(Table66[Age])</f>
        <v>66.539130434782606</v>
      </c>
    </row>
    <row r="107" spans="1:4" x14ac:dyDescent="0.3">
      <c r="A107">
        <v>114</v>
      </c>
      <c r="B107" s="1">
        <v>31163</v>
      </c>
      <c r="C107">
        <f ca="1">YEAR(NOW())-YEAR(Table66[[#This Row],[Date of birth]])</f>
        <v>39</v>
      </c>
      <c r="D107" s="2">
        <f ca="1">AVERAGE(Table66[Age])</f>
        <v>66.539130434782606</v>
      </c>
    </row>
    <row r="108" spans="1:4" x14ac:dyDescent="0.3">
      <c r="A108">
        <v>115</v>
      </c>
      <c r="B108" s="1">
        <v>15237</v>
      </c>
      <c r="C108">
        <f ca="1">YEAR(NOW())-YEAR(Table66[[#This Row],[Date of birth]])</f>
        <v>83</v>
      </c>
      <c r="D108" s="2">
        <f ca="1">AVERAGE(Table66[Age])</f>
        <v>66.539130434782606</v>
      </c>
    </row>
    <row r="109" spans="1:4" x14ac:dyDescent="0.3">
      <c r="A109">
        <v>116</v>
      </c>
      <c r="B109" s="1">
        <v>25249</v>
      </c>
      <c r="C109">
        <f ca="1">YEAR(NOW())-YEAR(Table66[[#This Row],[Date of birth]])</f>
        <v>55</v>
      </c>
      <c r="D109" s="2">
        <f ca="1">AVERAGE(Table66[Age])</f>
        <v>66.539130434782606</v>
      </c>
    </row>
    <row r="110" spans="1:4" x14ac:dyDescent="0.3">
      <c r="A110">
        <v>117</v>
      </c>
      <c r="B110" s="1">
        <v>21291</v>
      </c>
      <c r="C110">
        <f ca="1">YEAR(NOW())-YEAR(Table66[[#This Row],[Date of birth]])</f>
        <v>66</v>
      </c>
      <c r="D110" s="2">
        <f ca="1">AVERAGE(Table66[Age])</f>
        <v>66.539130434782606</v>
      </c>
    </row>
    <row r="111" spans="1:4" x14ac:dyDescent="0.3">
      <c r="A111">
        <v>118</v>
      </c>
      <c r="B111" s="1">
        <v>22953</v>
      </c>
      <c r="C111">
        <f ca="1">YEAR(NOW())-YEAR(Table66[[#This Row],[Date of birth]])</f>
        <v>62</v>
      </c>
      <c r="D111" s="2">
        <f ca="1">AVERAGE(Table66[Age])</f>
        <v>66.539130434782606</v>
      </c>
    </row>
    <row r="112" spans="1:4" x14ac:dyDescent="0.3">
      <c r="A112">
        <v>119</v>
      </c>
      <c r="B112" s="1">
        <v>28445</v>
      </c>
      <c r="C112">
        <f ca="1">YEAR(NOW())-YEAR(Table66[[#This Row],[Date of birth]])</f>
        <v>47</v>
      </c>
      <c r="D112" s="2">
        <f ca="1">AVERAGE(Table66[Age])</f>
        <v>66.539130434782606</v>
      </c>
    </row>
    <row r="113" spans="1:4" x14ac:dyDescent="0.3">
      <c r="A113">
        <v>120</v>
      </c>
      <c r="B113" s="1">
        <v>16161</v>
      </c>
      <c r="C113">
        <f ca="1">YEAR(NOW())-YEAR(Table66[[#This Row],[Date of birth]])</f>
        <v>80</v>
      </c>
      <c r="D113" s="2">
        <f ca="1">AVERAGE(Table66[Age])</f>
        <v>66.539130434782606</v>
      </c>
    </row>
    <row r="114" spans="1:4" x14ac:dyDescent="0.3">
      <c r="A114">
        <v>121</v>
      </c>
      <c r="B114" s="1">
        <v>18376</v>
      </c>
      <c r="C114">
        <f ca="1">YEAR(NOW())-YEAR(Table66[[#This Row],[Date of birth]])</f>
        <v>74</v>
      </c>
      <c r="D114" s="2">
        <f ca="1">AVERAGE(Table66[Age])</f>
        <v>66.539130434782606</v>
      </c>
    </row>
    <row r="115" spans="1:4" x14ac:dyDescent="0.3">
      <c r="A115">
        <v>122</v>
      </c>
      <c r="B115" s="1">
        <v>20832</v>
      </c>
      <c r="C115">
        <f ca="1">YEAR(NOW())-YEAR(Table66[[#This Row],[Date of birth]])</f>
        <v>67</v>
      </c>
      <c r="D115" s="2">
        <f ca="1">AVERAGE(Table66[Age])</f>
        <v>66.539130434782606</v>
      </c>
    </row>
    <row r="116" spans="1:4" x14ac:dyDescent="0.3">
      <c r="A116">
        <v>123</v>
      </c>
      <c r="B116" s="1">
        <v>21125</v>
      </c>
      <c r="C116">
        <f ca="1">YEAR(NOW())-YEAR(Table66[[#This Row],[Date of birth]])</f>
        <v>67</v>
      </c>
      <c r="D116" s="2">
        <f ca="1">AVERAGE(Table66[Age])</f>
        <v>66.539130434782606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opLeftCell="D6" zoomScaleNormal="100" workbookViewId="0">
      <selection activeCell="N4" sqref="N4"/>
    </sheetView>
  </sheetViews>
  <sheetFormatPr defaultRowHeight="14.4" x14ac:dyDescent="0.3"/>
  <cols>
    <col min="1" max="1" width="11.33203125" bestFit="1" customWidth="1"/>
    <col min="2" max="2" width="14.88671875" customWidth="1"/>
    <col min="5" max="5" width="16" customWidth="1"/>
    <col min="6" max="6" width="23.6640625" customWidth="1"/>
    <col min="7" max="7" width="25.6640625" customWidth="1"/>
    <col min="13" max="13" width="14.6640625" customWidth="1"/>
    <col min="14" max="14" width="21.109375" customWidth="1"/>
  </cols>
  <sheetData>
    <row r="1" spans="1:7" x14ac:dyDescent="0.3">
      <c r="A1" t="s">
        <v>489</v>
      </c>
      <c r="B1" t="s">
        <v>632</v>
      </c>
      <c r="E1" t="s">
        <v>632</v>
      </c>
      <c r="F1" t="s">
        <v>493</v>
      </c>
      <c r="G1" t="s">
        <v>631</v>
      </c>
    </row>
    <row r="2" spans="1:7" x14ac:dyDescent="0.3">
      <c r="A2">
        <v>1</v>
      </c>
      <c r="B2" t="str">
        <f>PROMETEO_Ammissione_Samuele[[#This Row],[Inserire sesso:]]</f>
        <v>Male</v>
      </c>
      <c r="E2" t="s">
        <v>871</v>
      </c>
      <c r="F2">
        <f>COUNTIF(Tabella3[Sex],"Male")</f>
        <v>98</v>
      </c>
      <c r="G2" s="12">
        <f>(Table6[[#This Row],[Total]]/$F$6)</f>
        <v>0.7967479674796748</v>
      </c>
    </row>
    <row r="3" spans="1:7" x14ac:dyDescent="0.3">
      <c r="A3">
        <v>2</v>
      </c>
      <c r="B3" t="str">
        <f>PROMETEO_Ammissione_Samuele[[#This Row],[Inserire sesso:]]</f>
        <v>Female</v>
      </c>
      <c r="E3" t="s">
        <v>872</v>
      </c>
      <c r="F3">
        <f>COUNTIF(Tabella3[Sex],"Female")</f>
        <v>21</v>
      </c>
      <c r="G3" s="12">
        <f>(Table6[[#This Row],[Total]]/$F$6)</f>
        <v>0.17073170731707318</v>
      </c>
    </row>
    <row r="4" spans="1:7" x14ac:dyDescent="0.3">
      <c r="A4">
        <v>3</v>
      </c>
      <c r="B4" t="str">
        <f>PROMETEO_Ammissione_Samuele[[#This Row],[Inserire sesso:]]</f>
        <v>Male</v>
      </c>
      <c r="E4" t="s">
        <v>873</v>
      </c>
      <c r="F4">
        <f>COUNTIF(Tabella3[Sex],"")</f>
        <v>4</v>
      </c>
      <c r="G4" s="12">
        <f>(Table6[[#This Row],[Total]]/$F$6)</f>
        <v>3.2520325203252036E-2</v>
      </c>
    </row>
    <row r="5" spans="1:7" x14ac:dyDescent="0.3">
      <c r="A5">
        <v>4</v>
      </c>
      <c r="B5" t="str">
        <f>PROMETEO_Ammissione_Samuele[[#This Row],[Inserire sesso:]]</f>
        <v>Male</v>
      </c>
      <c r="E5" t="s">
        <v>494</v>
      </c>
      <c r="F5">
        <f>SUBTOTAL(109,F2:F4)</f>
        <v>123</v>
      </c>
      <c r="G5" s="12">
        <f>(Table6[[#This Row],[Total]]/$F$6)</f>
        <v>1</v>
      </c>
    </row>
    <row r="6" spans="1:7" x14ac:dyDescent="0.3">
      <c r="A6">
        <v>5</v>
      </c>
      <c r="B6" t="str">
        <f>PROMETEO_Ammissione_Samuele[[#This Row],[Inserire sesso:]]</f>
        <v>Female</v>
      </c>
      <c r="E6" t="s">
        <v>493</v>
      </c>
      <c r="F6">
        <f>COUNT(Tabella3[ID])</f>
        <v>123</v>
      </c>
      <c r="G6" s="12">
        <f>(Table6[[#This Row],[Total]]/$F$6)</f>
        <v>1</v>
      </c>
    </row>
    <row r="7" spans="1:7" x14ac:dyDescent="0.3">
      <c r="A7">
        <v>6</v>
      </c>
      <c r="B7" t="str">
        <f>PROMETEO_Ammissione_Samuele[[#This Row],[Inserire sesso:]]</f>
        <v>Female</v>
      </c>
    </row>
    <row r="8" spans="1:7" x14ac:dyDescent="0.3">
      <c r="A8">
        <v>7</v>
      </c>
      <c r="B8" t="str">
        <f>PROMETEO_Ammissione_Samuele[[#This Row],[Inserire sesso:]]</f>
        <v>Male</v>
      </c>
    </row>
    <row r="9" spans="1:7" x14ac:dyDescent="0.3">
      <c r="A9">
        <v>8</v>
      </c>
      <c r="B9" t="str">
        <f>PROMETEO_Ammissione_Samuele[[#This Row],[Inserire sesso:]]</f>
        <v>Male</v>
      </c>
    </row>
    <row r="10" spans="1:7" x14ac:dyDescent="0.3">
      <c r="A10">
        <v>9</v>
      </c>
      <c r="B10" t="str">
        <f>PROMETEO_Ammissione_Samuele[[#This Row],[Inserire sesso:]]</f>
        <v>Male</v>
      </c>
    </row>
    <row r="11" spans="1:7" x14ac:dyDescent="0.3">
      <c r="A11">
        <v>10</v>
      </c>
      <c r="B11" t="str">
        <f>PROMETEO_Ammissione_Samuele[[#This Row],[Inserire sesso:]]</f>
        <v>Male</v>
      </c>
    </row>
    <row r="12" spans="1:7" x14ac:dyDescent="0.3">
      <c r="A12">
        <v>11</v>
      </c>
      <c r="B12" t="str">
        <f>PROMETEO_Ammissione_Samuele[[#This Row],[Inserire sesso:]]</f>
        <v>Male</v>
      </c>
    </row>
    <row r="13" spans="1:7" x14ac:dyDescent="0.3">
      <c r="A13">
        <v>12</v>
      </c>
      <c r="B13" t="str">
        <f>PROMETEO_Ammissione_Samuele[[#This Row],[Inserire sesso:]]</f>
        <v>Female</v>
      </c>
    </row>
    <row r="14" spans="1:7" x14ac:dyDescent="0.3">
      <c r="A14">
        <v>13</v>
      </c>
      <c r="B14" t="str">
        <f>PROMETEO_Ammissione_Samuele[[#This Row],[Inserire sesso:]]</f>
        <v>Male</v>
      </c>
    </row>
    <row r="15" spans="1:7" x14ac:dyDescent="0.3">
      <c r="A15">
        <v>14</v>
      </c>
      <c r="B15" t="str">
        <f>PROMETEO_Ammissione_Samuele[[#This Row],[Inserire sesso:]]</f>
        <v>Male</v>
      </c>
    </row>
    <row r="16" spans="1:7" x14ac:dyDescent="0.3">
      <c r="A16">
        <v>15</v>
      </c>
      <c r="B16" t="str">
        <f>PROMETEO_Ammissione_Samuele[[#This Row],[Inserire sesso:]]</f>
        <v>Male</v>
      </c>
    </row>
    <row r="17" spans="1:2" x14ac:dyDescent="0.3">
      <c r="A17">
        <v>16</v>
      </c>
      <c r="B17" t="str">
        <f>PROMETEO_Ammissione_Samuele[[#This Row],[Inserire sesso:]]</f>
        <v>Male</v>
      </c>
    </row>
    <row r="18" spans="1:2" x14ac:dyDescent="0.3">
      <c r="A18">
        <v>17</v>
      </c>
      <c r="B18" t="str">
        <f>PROMETEO_Ammissione_Samuele[[#This Row],[Inserire sesso:]]</f>
        <v>Male</v>
      </c>
    </row>
    <row r="19" spans="1:2" x14ac:dyDescent="0.3">
      <c r="A19">
        <v>18</v>
      </c>
      <c r="B19" t="str">
        <f>PROMETEO_Ammissione_Samuele[[#This Row],[Inserire sesso:]]</f>
        <v>Male</v>
      </c>
    </row>
    <row r="20" spans="1:2" x14ac:dyDescent="0.3">
      <c r="A20">
        <v>19</v>
      </c>
      <c r="B20" t="str">
        <f>PROMETEO_Ammissione_Samuele[[#This Row],[Inserire sesso:]]</f>
        <v>Male</v>
      </c>
    </row>
    <row r="21" spans="1:2" x14ac:dyDescent="0.3">
      <c r="A21">
        <v>20</v>
      </c>
      <c r="B21" t="str">
        <f>PROMETEO_Ammissione_Samuele[[#This Row],[Inserire sesso:]]</f>
        <v>Male</v>
      </c>
    </row>
    <row r="22" spans="1:2" x14ac:dyDescent="0.3">
      <c r="A22">
        <v>21</v>
      </c>
      <c r="B22" t="str">
        <f>PROMETEO_Ammissione_Samuele[[#This Row],[Inserire sesso:]]</f>
        <v>Male</v>
      </c>
    </row>
    <row r="23" spans="1:2" x14ac:dyDescent="0.3">
      <c r="A23">
        <v>22</v>
      </c>
      <c r="B23" t="str">
        <f>PROMETEO_Ammissione_Samuele[[#This Row],[Inserire sesso:]]</f>
        <v>Male</v>
      </c>
    </row>
    <row r="24" spans="1:2" x14ac:dyDescent="0.3">
      <c r="A24">
        <v>23</v>
      </c>
      <c r="B24" t="str">
        <f>PROMETEO_Ammissione_Samuele[[#This Row],[Inserire sesso:]]</f>
        <v>Male</v>
      </c>
    </row>
    <row r="25" spans="1:2" x14ac:dyDescent="0.3">
      <c r="A25">
        <v>24</v>
      </c>
      <c r="B25" t="str">
        <f>PROMETEO_Ammissione_Samuele[[#This Row],[Inserire sesso:]]</f>
        <v>Male</v>
      </c>
    </row>
    <row r="26" spans="1:2" x14ac:dyDescent="0.3">
      <c r="A26">
        <v>25</v>
      </c>
      <c r="B26" t="str">
        <f>PROMETEO_Ammissione_Samuele[[#This Row],[Inserire sesso:]]</f>
        <v>Male</v>
      </c>
    </row>
    <row r="27" spans="1:2" x14ac:dyDescent="0.3">
      <c r="A27">
        <v>26</v>
      </c>
      <c r="B27" t="str">
        <f>PROMETEO_Ammissione_Samuele[[#This Row],[Inserire sesso:]]</f>
        <v>Male</v>
      </c>
    </row>
    <row r="28" spans="1:2" x14ac:dyDescent="0.3">
      <c r="A28">
        <v>27</v>
      </c>
      <c r="B28" t="str">
        <f>PROMETEO_Ammissione_Samuele[[#This Row],[Inserire sesso:]]</f>
        <v>Male</v>
      </c>
    </row>
    <row r="29" spans="1:2" x14ac:dyDescent="0.3">
      <c r="A29">
        <v>28</v>
      </c>
      <c r="B29" t="str">
        <f>PROMETEO_Ammissione_Samuele[[#This Row],[Inserire sesso:]]</f>
        <v>Male</v>
      </c>
    </row>
    <row r="30" spans="1:2" x14ac:dyDescent="0.3">
      <c r="A30">
        <v>29</v>
      </c>
      <c r="B30" t="str">
        <f>PROMETEO_Ammissione_Samuele[[#This Row],[Inserire sesso:]]</f>
        <v>Male</v>
      </c>
    </row>
    <row r="31" spans="1:2" x14ac:dyDescent="0.3">
      <c r="A31">
        <v>30</v>
      </c>
      <c r="B31" t="str">
        <f>PROMETEO_Ammissione_Samuele[[#This Row],[Inserire sesso:]]</f>
        <v>Male</v>
      </c>
    </row>
    <row r="32" spans="1:2" x14ac:dyDescent="0.3">
      <c r="A32">
        <v>31</v>
      </c>
      <c r="B32" t="str">
        <f>PROMETEO_Ammissione_Samuele[[#This Row],[Inserire sesso:]]</f>
        <v>Male</v>
      </c>
    </row>
    <row r="33" spans="1:2" x14ac:dyDescent="0.3">
      <c r="A33">
        <v>32</v>
      </c>
      <c r="B33" t="str">
        <f>PROMETEO_Ammissione_Samuele[[#This Row],[Inserire sesso:]]</f>
        <v>Male</v>
      </c>
    </row>
    <row r="34" spans="1:2" x14ac:dyDescent="0.3">
      <c r="A34">
        <v>33</v>
      </c>
      <c r="B34" t="str">
        <f>PROMETEO_Ammissione_Samuele[[#This Row],[Inserire sesso:]]</f>
        <v>Male</v>
      </c>
    </row>
    <row r="35" spans="1:2" x14ac:dyDescent="0.3">
      <c r="A35">
        <v>34</v>
      </c>
      <c r="B35" t="str">
        <f>PROMETEO_Ammissione_Samuele[[#This Row],[Inserire sesso:]]</f>
        <v>Female</v>
      </c>
    </row>
    <row r="36" spans="1:2" x14ac:dyDescent="0.3">
      <c r="A36">
        <v>35</v>
      </c>
      <c r="B36" t="str">
        <f>PROMETEO_Ammissione_Samuele[[#This Row],[Inserire sesso:]]</f>
        <v>Male</v>
      </c>
    </row>
    <row r="37" spans="1:2" x14ac:dyDescent="0.3">
      <c r="A37">
        <v>36</v>
      </c>
      <c r="B37" t="str">
        <f>PROMETEO_Ammissione_Samuele[[#This Row],[Inserire sesso:]]</f>
        <v>Male</v>
      </c>
    </row>
    <row r="38" spans="1:2" x14ac:dyDescent="0.3">
      <c r="A38">
        <v>37</v>
      </c>
      <c r="B38" t="str">
        <f>PROMETEO_Ammissione_Samuele[[#This Row],[Inserire sesso:]]</f>
        <v>Female</v>
      </c>
    </row>
    <row r="39" spans="1:2" x14ac:dyDescent="0.3">
      <c r="A39">
        <v>38</v>
      </c>
      <c r="B39" t="str">
        <f>PROMETEO_Ammissione_Samuele[[#This Row],[Inserire sesso:]]</f>
        <v>Female</v>
      </c>
    </row>
    <row r="40" spans="1:2" x14ac:dyDescent="0.3">
      <c r="A40">
        <v>39</v>
      </c>
      <c r="B40" t="str">
        <f>PROMETEO_Ammissione_Samuele[[#This Row],[Inserire sesso:]]</f>
        <v>Male</v>
      </c>
    </row>
    <row r="41" spans="1:2" x14ac:dyDescent="0.3">
      <c r="A41">
        <v>40</v>
      </c>
      <c r="B41" t="str">
        <f>PROMETEO_Ammissione_Samuele[[#This Row],[Inserire sesso:]]</f>
        <v>Male</v>
      </c>
    </row>
    <row r="42" spans="1:2" x14ac:dyDescent="0.3">
      <c r="A42">
        <v>41</v>
      </c>
      <c r="B42" t="str">
        <f>PROMETEO_Ammissione_Samuele[[#This Row],[Inserire sesso:]]</f>
        <v>Male</v>
      </c>
    </row>
    <row r="43" spans="1:2" x14ac:dyDescent="0.3">
      <c r="A43">
        <v>42</v>
      </c>
      <c r="B43" t="str">
        <f>PROMETEO_Ammissione_Samuele[[#This Row],[Inserire sesso:]]</f>
        <v>Male</v>
      </c>
    </row>
    <row r="44" spans="1:2" x14ac:dyDescent="0.3">
      <c r="A44">
        <v>43</v>
      </c>
      <c r="B44" t="str">
        <f>PROMETEO_Ammissione_Samuele[[#This Row],[Inserire sesso:]]</f>
        <v>Male</v>
      </c>
    </row>
    <row r="45" spans="1:2" x14ac:dyDescent="0.3">
      <c r="A45">
        <v>44</v>
      </c>
      <c r="B45" t="str">
        <f>PROMETEO_Ammissione_Samuele[[#This Row],[Inserire sesso:]]</f>
        <v>Male</v>
      </c>
    </row>
    <row r="46" spans="1:2" x14ac:dyDescent="0.3">
      <c r="A46">
        <v>45</v>
      </c>
      <c r="B46" t="str">
        <f>PROMETEO_Ammissione_Samuele[[#This Row],[Inserire sesso:]]</f>
        <v>Male</v>
      </c>
    </row>
    <row r="47" spans="1:2" x14ac:dyDescent="0.3">
      <c r="A47">
        <v>46</v>
      </c>
      <c r="B47" t="str">
        <f>PROMETEO_Ammissione_Samuele[[#This Row],[Inserire sesso:]]</f>
        <v>Female</v>
      </c>
    </row>
    <row r="48" spans="1:2" x14ac:dyDescent="0.3">
      <c r="A48">
        <v>47</v>
      </c>
      <c r="B48" t="str">
        <f>PROMETEO_Ammissione_Samuele[[#This Row],[Inserire sesso:]]</f>
        <v>Male</v>
      </c>
    </row>
    <row r="49" spans="1:2" x14ac:dyDescent="0.3">
      <c r="A49">
        <v>48</v>
      </c>
      <c r="B49" t="str">
        <f>PROMETEO_Ammissione_Samuele[[#This Row],[Inserire sesso:]]</f>
        <v>Male</v>
      </c>
    </row>
    <row r="50" spans="1:2" x14ac:dyDescent="0.3">
      <c r="A50">
        <v>49</v>
      </c>
      <c r="B50" t="str">
        <f>PROMETEO_Ammissione_Samuele[[#This Row],[Inserire sesso:]]</f>
        <v>Female</v>
      </c>
    </row>
    <row r="51" spans="1:2" x14ac:dyDescent="0.3">
      <c r="A51">
        <v>50</v>
      </c>
      <c r="B51" t="str">
        <f>PROMETEO_Ammissione_Samuele[[#This Row],[Inserire sesso:]]</f>
        <v>Female</v>
      </c>
    </row>
    <row r="52" spans="1:2" x14ac:dyDescent="0.3">
      <c r="A52">
        <v>51</v>
      </c>
      <c r="B52" t="str">
        <f>PROMETEO_Ammissione_Samuele[[#This Row],[Inserire sesso:]]</f>
        <v>Male</v>
      </c>
    </row>
    <row r="53" spans="1:2" x14ac:dyDescent="0.3">
      <c r="A53">
        <v>52</v>
      </c>
      <c r="B53" t="str">
        <f>PROMETEO_Ammissione_Samuele[[#This Row],[Inserire sesso:]]</f>
        <v>Female</v>
      </c>
    </row>
    <row r="54" spans="1:2" x14ac:dyDescent="0.3">
      <c r="A54">
        <v>53</v>
      </c>
      <c r="B54" t="str">
        <f>PROMETEO_Ammissione_Samuele[[#This Row],[Inserire sesso:]]</f>
        <v>Male</v>
      </c>
    </row>
    <row r="55" spans="1:2" x14ac:dyDescent="0.3">
      <c r="A55">
        <v>54</v>
      </c>
      <c r="B55" t="str">
        <f>PROMETEO_Ammissione_Samuele[[#This Row],[Inserire sesso:]]</f>
        <v>Male</v>
      </c>
    </row>
    <row r="56" spans="1:2" x14ac:dyDescent="0.3">
      <c r="A56">
        <v>55</v>
      </c>
      <c r="B56" t="str">
        <f>PROMETEO_Ammissione_Samuele[[#This Row],[Inserire sesso:]]</f>
        <v>Male</v>
      </c>
    </row>
    <row r="57" spans="1:2" x14ac:dyDescent="0.3">
      <c r="A57">
        <v>56</v>
      </c>
      <c r="B57" t="str">
        <f>PROMETEO_Ammissione_Samuele[[#This Row],[Inserire sesso:]]</f>
        <v>Male</v>
      </c>
    </row>
    <row r="58" spans="1:2" x14ac:dyDescent="0.3">
      <c r="A58">
        <v>57</v>
      </c>
      <c r="B58" t="str">
        <f>PROMETEO_Ammissione_Samuele[[#This Row],[Inserire sesso:]]</f>
        <v>Male</v>
      </c>
    </row>
    <row r="59" spans="1:2" x14ac:dyDescent="0.3">
      <c r="A59">
        <v>58</v>
      </c>
      <c r="B59" t="str">
        <f>PROMETEO_Ammissione_Samuele[[#This Row],[Inserire sesso:]]</f>
        <v>Male</v>
      </c>
    </row>
    <row r="60" spans="1:2" x14ac:dyDescent="0.3">
      <c r="A60">
        <v>59</v>
      </c>
      <c r="B60" t="str">
        <f>PROMETEO_Ammissione_Samuele[[#This Row],[Inserire sesso:]]</f>
        <v>Male</v>
      </c>
    </row>
    <row r="61" spans="1:2" x14ac:dyDescent="0.3">
      <c r="A61">
        <v>60</v>
      </c>
      <c r="B61" t="str">
        <f>PROMETEO_Ammissione_Samuele[[#This Row],[Inserire sesso:]]</f>
        <v>Male</v>
      </c>
    </row>
    <row r="62" spans="1:2" x14ac:dyDescent="0.3">
      <c r="A62">
        <v>61</v>
      </c>
      <c r="B62" t="str">
        <f>PROMETEO_Ammissione_Samuele[[#This Row],[Inserire sesso:]]</f>
        <v>Male</v>
      </c>
    </row>
    <row r="63" spans="1:2" x14ac:dyDescent="0.3">
      <c r="A63">
        <v>62</v>
      </c>
      <c r="B63" t="str">
        <f>PROMETEO_Ammissione_Samuele[[#This Row],[Inserire sesso:]]</f>
        <v>Male</v>
      </c>
    </row>
    <row r="64" spans="1:2" x14ac:dyDescent="0.3">
      <c r="A64">
        <v>63</v>
      </c>
      <c r="B64" t="str">
        <f>PROMETEO_Ammissione_Samuele[[#This Row],[Inserire sesso:]]</f>
        <v>Female</v>
      </c>
    </row>
    <row r="65" spans="1:2" x14ac:dyDescent="0.3">
      <c r="A65">
        <v>64</v>
      </c>
      <c r="B65" t="str">
        <f>PROMETEO_Ammissione_Samuele[[#This Row],[Inserire sesso:]]</f>
        <v>Female</v>
      </c>
    </row>
    <row r="66" spans="1:2" x14ac:dyDescent="0.3">
      <c r="A66">
        <v>65</v>
      </c>
      <c r="B66" t="str">
        <f>PROMETEO_Ammissione_Samuele[[#This Row],[Inserire sesso:]]</f>
        <v>Female</v>
      </c>
    </row>
    <row r="67" spans="1:2" x14ac:dyDescent="0.3">
      <c r="A67">
        <v>66</v>
      </c>
      <c r="B67" t="str">
        <f>PROMETEO_Ammissione_Samuele[[#This Row],[Inserire sesso:]]</f>
        <v>Male</v>
      </c>
    </row>
    <row r="68" spans="1:2" x14ac:dyDescent="0.3">
      <c r="A68">
        <v>67</v>
      </c>
      <c r="B68" t="str">
        <f>PROMETEO_Ammissione_Samuele[[#This Row],[Inserire sesso:]]</f>
        <v>Female</v>
      </c>
    </row>
    <row r="69" spans="1:2" x14ac:dyDescent="0.3">
      <c r="A69">
        <v>68</v>
      </c>
      <c r="B69" t="str">
        <f>PROMETEO_Ammissione_Samuele[[#This Row],[Inserire sesso:]]</f>
        <v>Female</v>
      </c>
    </row>
    <row r="70" spans="1:2" x14ac:dyDescent="0.3">
      <c r="A70">
        <v>69</v>
      </c>
      <c r="B70" t="str">
        <f>PROMETEO_Ammissione_Samuele[[#This Row],[Inserire sesso:]]</f>
        <v>Male</v>
      </c>
    </row>
    <row r="71" spans="1:2" x14ac:dyDescent="0.3">
      <c r="A71">
        <v>70</v>
      </c>
      <c r="B71" t="str">
        <f>PROMETEO_Ammissione_Samuele[[#This Row],[Inserire sesso:]]</f>
        <v>Male</v>
      </c>
    </row>
    <row r="72" spans="1:2" x14ac:dyDescent="0.3">
      <c r="A72">
        <v>71</v>
      </c>
      <c r="B72" t="str">
        <f>PROMETEO_Ammissione_Samuele[[#This Row],[Inserire sesso:]]</f>
        <v>Male</v>
      </c>
    </row>
    <row r="73" spans="1:2" x14ac:dyDescent="0.3">
      <c r="A73">
        <v>72</v>
      </c>
      <c r="B73" t="str">
        <f>PROMETEO_Ammissione_Samuele[[#This Row],[Inserire sesso:]]</f>
        <v>Male</v>
      </c>
    </row>
    <row r="74" spans="1:2" x14ac:dyDescent="0.3">
      <c r="A74">
        <v>73</v>
      </c>
      <c r="B74" t="str">
        <f>PROMETEO_Ammissione_Samuele[[#This Row],[Inserire sesso:]]</f>
        <v>Female</v>
      </c>
    </row>
    <row r="75" spans="1:2" x14ac:dyDescent="0.3">
      <c r="A75">
        <v>74</v>
      </c>
      <c r="B75" t="str">
        <f>PROMETEO_Ammissione_Samuele[[#This Row],[Inserire sesso:]]</f>
        <v>Male</v>
      </c>
    </row>
    <row r="76" spans="1:2" x14ac:dyDescent="0.3">
      <c r="A76">
        <v>75</v>
      </c>
      <c r="B76" t="str">
        <f>PROMETEO_Ammissione_Samuele[[#This Row],[Inserire sesso:]]</f>
        <v>Male</v>
      </c>
    </row>
    <row r="77" spans="1:2" x14ac:dyDescent="0.3">
      <c r="A77">
        <v>76</v>
      </c>
      <c r="B77" t="str">
        <f>PROMETEO_Ammissione_Samuele[[#This Row],[Inserire sesso:]]</f>
        <v>Male</v>
      </c>
    </row>
    <row r="78" spans="1:2" x14ac:dyDescent="0.3">
      <c r="A78">
        <v>77</v>
      </c>
      <c r="B78" t="str">
        <f>PROMETEO_Ammissione_Samuele[[#This Row],[Inserire sesso:]]</f>
        <v>Male</v>
      </c>
    </row>
    <row r="79" spans="1:2" x14ac:dyDescent="0.3">
      <c r="A79">
        <v>78</v>
      </c>
      <c r="B79" t="str">
        <f>PROMETEO_Ammissione_Samuele[[#This Row],[Inserire sesso:]]</f>
        <v>Female</v>
      </c>
    </row>
    <row r="80" spans="1:2" x14ac:dyDescent="0.3">
      <c r="A80">
        <v>79</v>
      </c>
      <c r="B80" t="str">
        <f>PROMETEO_Ammissione_Samuele[[#This Row],[Inserire sesso:]]</f>
        <v>Female</v>
      </c>
    </row>
    <row r="81" spans="1:2" x14ac:dyDescent="0.3">
      <c r="A81">
        <v>80</v>
      </c>
      <c r="B81" t="str">
        <f>PROMETEO_Ammissione_Samuele[[#This Row],[Inserire sesso:]]</f>
        <v>Male</v>
      </c>
    </row>
    <row r="82" spans="1:2" x14ac:dyDescent="0.3">
      <c r="A82">
        <v>81</v>
      </c>
      <c r="B82" t="str">
        <f>PROMETEO_Ammissione_Samuele[[#This Row],[Inserire sesso:]]</f>
        <v/>
      </c>
    </row>
    <row r="83" spans="1:2" x14ac:dyDescent="0.3">
      <c r="A83">
        <v>82</v>
      </c>
      <c r="B83" t="str">
        <f>PROMETEO_Ammissione_Samuele[[#This Row],[Inserire sesso:]]</f>
        <v>Female</v>
      </c>
    </row>
    <row r="84" spans="1:2" x14ac:dyDescent="0.3">
      <c r="A84">
        <v>83</v>
      </c>
      <c r="B84" t="str">
        <f>PROMETEO_Ammissione_Samuele[[#This Row],[Inserire sesso:]]</f>
        <v>Male</v>
      </c>
    </row>
    <row r="85" spans="1:2" x14ac:dyDescent="0.3">
      <c r="A85">
        <v>84</v>
      </c>
      <c r="B85" t="str">
        <f>PROMETEO_Ammissione_Samuele[[#This Row],[Inserire sesso:]]</f>
        <v>Male</v>
      </c>
    </row>
    <row r="86" spans="1:2" x14ac:dyDescent="0.3">
      <c r="A86">
        <v>85</v>
      </c>
      <c r="B86" t="str">
        <f>PROMETEO_Ammissione_Samuele[[#This Row],[Inserire sesso:]]</f>
        <v>Male</v>
      </c>
    </row>
    <row r="87" spans="1:2" x14ac:dyDescent="0.3">
      <c r="A87">
        <v>86</v>
      </c>
      <c r="B87" t="str">
        <f>PROMETEO_Ammissione_Samuele[[#This Row],[Inserire sesso:]]</f>
        <v>Male</v>
      </c>
    </row>
    <row r="88" spans="1:2" x14ac:dyDescent="0.3">
      <c r="A88">
        <v>87</v>
      </c>
      <c r="B88" t="str">
        <f>PROMETEO_Ammissione_Samuele[[#This Row],[Inserire sesso:]]</f>
        <v>Male</v>
      </c>
    </row>
    <row r="89" spans="1:2" x14ac:dyDescent="0.3">
      <c r="A89">
        <v>88</v>
      </c>
      <c r="B89" t="str">
        <f>PROMETEO_Ammissione_Samuele[[#This Row],[Inserire sesso:]]</f>
        <v>Male</v>
      </c>
    </row>
    <row r="90" spans="1:2" x14ac:dyDescent="0.3">
      <c r="A90">
        <v>89</v>
      </c>
      <c r="B90" t="str">
        <f>PROMETEO_Ammissione_Samuele[[#This Row],[Inserire sesso:]]</f>
        <v>Male</v>
      </c>
    </row>
    <row r="91" spans="1:2" x14ac:dyDescent="0.3">
      <c r="A91">
        <v>90</v>
      </c>
      <c r="B91" t="str">
        <f>PROMETEO_Ammissione_Samuele[[#This Row],[Inserire sesso:]]</f>
        <v>Male</v>
      </c>
    </row>
    <row r="92" spans="1:2" x14ac:dyDescent="0.3">
      <c r="A92">
        <v>91</v>
      </c>
      <c r="B92" t="str">
        <f>PROMETEO_Ammissione_Samuele[[#This Row],[Inserire sesso:]]</f>
        <v>Male</v>
      </c>
    </row>
    <row r="93" spans="1:2" x14ac:dyDescent="0.3">
      <c r="A93">
        <v>92</v>
      </c>
      <c r="B93" t="str">
        <f>PROMETEO_Ammissione_Samuele[[#This Row],[Inserire sesso:]]</f>
        <v>Male</v>
      </c>
    </row>
    <row r="94" spans="1:2" x14ac:dyDescent="0.3">
      <c r="A94">
        <v>93</v>
      </c>
      <c r="B94" t="str">
        <f>PROMETEO_Ammissione_Samuele[[#This Row],[Inserire sesso:]]</f>
        <v>Male</v>
      </c>
    </row>
    <row r="95" spans="1:2" x14ac:dyDescent="0.3">
      <c r="A95">
        <v>94</v>
      </c>
      <c r="B95" t="str">
        <f>PROMETEO_Ammissione_Samuele[[#This Row],[Inserire sesso:]]</f>
        <v>Male</v>
      </c>
    </row>
    <row r="96" spans="1:2" x14ac:dyDescent="0.3">
      <c r="A96">
        <v>95</v>
      </c>
      <c r="B96" t="str">
        <f>PROMETEO_Ammissione_Samuele[[#This Row],[Inserire sesso:]]</f>
        <v>Male</v>
      </c>
    </row>
    <row r="97" spans="1:2" x14ac:dyDescent="0.3">
      <c r="A97">
        <v>96</v>
      </c>
      <c r="B97" t="str">
        <f>PROMETEO_Ammissione_Samuele[[#This Row],[Inserire sesso:]]</f>
        <v>Male</v>
      </c>
    </row>
    <row r="98" spans="1:2" x14ac:dyDescent="0.3">
      <c r="A98">
        <v>97</v>
      </c>
      <c r="B98" t="str">
        <f>PROMETEO_Ammissione_Samuele[[#This Row],[Inserire sesso:]]</f>
        <v>Male</v>
      </c>
    </row>
    <row r="99" spans="1:2" x14ac:dyDescent="0.3">
      <c r="A99">
        <v>98</v>
      </c>
      <c r="B99" t="str">
        <f>PROMETEO_Ammissione_Samuele[[#This Row],[Inserire sesso:]]</f>
        <v>Male</v>
      </c>
    </row>
    <row r="100" spans="1:2" x14ac:dyDescent="0.3">
      <c r="A100">
        <v>99</v>
      </c>
      <c r="B100" t="str">
        <f>PROMETEO_Ammissione_Samuele[[#This Row],[Inserire sesso:]]</f>
        <v>Male</v>
      </c>
    </row>
    <row r="101" spans="1:2" x14ac:dyDescent="0.3">
      <c r="A101">
        <v>100</v>
      </c>
      <c r="B101" t="str">
        <f>PROMETEO_Ammissione_Samuele[[#This Row],[Inserire sesso:]]</f>
        <v/>
      </c>
    </row>
    <row r="102" spans="1:2" x14ac:dyDescent="0.3">
      <c r="A102">
        <v>101</v>
      </c>
      <c r="B102" t="str">
        <f>PROMETEO_Ammissione_Samuele[[#This Row],[Inserire sesso:]]</f>
        <v>Male</v>
      </c>
    </row>
    <row r="103" spans="1:2" x14ac:dyDescent="0.3">
      <c r="A103">
        <v>102</v>
      </c>
      <c r="B103" t="str">
        <f>PROMETEO_Ammissione_Samuele[[#This Row],[Inserire sesso:]]</f>
        <v>Male</v>
      </c>
    </row>
    <row r="104" spans="1:2" x14ac:dyDescent="0.3">
      <c r="A104">
        <v>103</v>
      </c>
      <c r="B104" t="str">
        <f>PROMETEO_Ammissione_Samuele[[#This Row],[Inserire sesso:]]</f>
        <v>Male</v>
      </c>
    </row>
    <row r="105" spans="1:2" x14ac:dyDescent="0.3">
      <c r="A105">
        <v>104</v>
      </c>
      <c r="B105" t="str">
        <f>PROMETEO_Ammissione_Samuele[[#This Row],[Inserire sesso:]]</f>
        <v>Female</v>
      </c>
    </row>
    <row r="106" spans="1:2" x14ac:dyDescent="0.3">
      <c r="A106">
        <v>105</v>
      </c>
      <c r="B106" t="str">
        <f>PROMETEO_Ammissione_Samuele[[#This Row],[Inserire sesso:]]</f>
        <v>Male</v>
      </c>
    </row>
    <row r="107" spans="1:2" x14ac:dyDescent="0.3">
      <c r="A107">
        <v>106</v>
      </c>
      <c r="B107" t="str">
        <f>PROMETEO_Ammissione_Samuele[[#This Row],[Inserire sesso:]]</f>
        <v/>
      </c>
    </row>
    <row r="108" spans="1:2" x14ac:dyDescent="0.3">
      <c r="A108">
        <v>107</v>
      </c>
      <c r="B108" t="str">
        <f>PROMETEO_Ammissione_Samuele[[#This Row],[Inserire sesso:]]</f>
        <v>Male</v>
      </c>
    </row>
    <row r="109" spans="1:2" x14ac:dyDescent="0.3">
      <c r="A109">
        <v>108</v>
      </c>
      <c r="B109" t="str">
        <f>PROMETEO_Ammissione_Samuele[[#This Row],[Inserire sesso:]]</f>
        <v/>
      </c>
    </row>
    <row r="110" spans="1:2" x14ac:dyDescent="0.3">
      <c r="A110">
        <v>109</v>
      </c>
      <c r="B110" t="str">
        <f>PROMETEO_Ammissione_Samuele[[#This Row],[Inserire sesso:]]</f>
        <v>Male</v>
      </c>
    </row>
    <row r="111" spans="1:2" x14ac:dyDescent="0.3">
      <c r="A111">
        <v>110</v>
      </c>
      <c r="B111" t="str">
        <f>PROMETEO_Ammissione_Samuele[[#This Row],[Inserire sesso:]]</f>
        <v>Male</v>
      </c>
    </row>
    <row r="112" spans="1:2" x14ac:dyDescent="0.3">
      <c r="A112">
        <v>111</v>
      </c>
      <c r="B112" t="str">
        <f>PROMETEO_Ammissione_Samuele[[#This Row],[Inserire sesso:]]</f>
        <v>Male</v>
      </c>
    </row>
    <row r="113" spans="1:2" x14ac:dyDescent="0.3">
      <c r="A113">
        <v>112</v>
      </c>
      <c r="B113" t="str">
        <f>PROMETEO_Ammissione_Samuele[[#This Row],[Inserire sesso:]]</f>
        <v>Male</v>
      </c>
    </row>
    <row r="114" spans="1:2" x14ac:dyDescent="0.3">
      <c r="A114">
        <v>113</v>
      </c>
      <c r="B114" t="str">
        <f>PROMETEO_Ammissione_Samuele[[#This Row],[Inserire sesso:]]</f>
        <v>Male</v>
      </c>
    </row>
    <row r="115" spans="1:2" x14ac:dyDescent="0.3">
      <c r="A115">
        <v>114</v>
      </c>
      <c r="B115" t="str">
        <f>PROMETEO_Ammissione_Samuele[[#This Row],[Inserire sesso:]]</f>
        <v>Male</v>
      </c>
    </row>
    <row r="116" spans="1:2" x14ac:dyDescent="0.3">
      <c r="A116">
        <v>115</v>
      </c>
      <c r="B116" t="str">
        <f>PROMETEO_Ammissione_Samuele[[#This Row],[Inserire sesso:]]</f>
        <v>Male</v>
      </c>
    </row>
    <row r="117" spans="1:2" x14ac:dyDescent="0.3">
      <c r="A117">
        <v>116</v>
      </c>
      <c r="B117" t="str">
        <f>PROMETEO_Ammissione_Samuele[[#This Row],[Inserire sesso:]]</f>
        <v>Male</v>
      </c>
    </row>
    <row r="118" spans="1:2" x14ac:dyDescent="0.3">
      <c r="A118">
        <v>117</v>
      </c>
      <c r="B118" t="str">
        <f>PROMETEO_Ammissione_Samuele[[#This Row],[Inserire sesso:]]</f>
        <v>Male</v>
      </c>
    </row>
    <row r="119" spans="1:2" x14ac:dyDescent="0.3">
      <c r="A119">
        <v>118</v>
      </c>
      <c r="B119" t="str">
        <f>PROMETEO_Ammissione_Samuele[[#This Row],[Inserire sesso:]]</f>
        <v>Male</v>
      </c>
    </row>
    <row r="120" spans="1:2" x14ac:dyDescent="0.3">
      <c r="A120">
        <v>119</v>
      </c>
      <c r="B120" t="str">
        <f>PROMETEO_Ammissione_Samuele[[#This Row],[Inserire sesso:]]</f>
        <v>Male</v>
      </c>
    </row>
    <row r="121" spans="1:2" x14ac:dyDescent="0.3">
      <c r="A121">
        <v>120</v>
      </c>
      <c r="B121" t="str">
        <f>PROMETEO_Ammissione_Samuele[[#This Row],[Inserire sesso:]]</f>
        <v>Male</v>
      </c>
    </row>
    <row r="122" spans="1:2" x14ac:dyDescent="0.3">
      <c r="A122">
        <v>121</v>
      </c>
      <c r="B122" t="str">
        <f>PROMETEO_Ammissione_Samuele[[#This Row],[Inserire sesso:]]</f>
        <v>Male</v>
      </c>
    </row>
    <row r="123" spans="1:2" x14ac:dyDescent="0.3">
      <c r="A123">
        <v>122</v>
      </c>
      <c r="B123" t="str">
        <f>PROMETEO_Ammissione_Samuele[[#This Row],[Inserire sesso:]]</f>
        <v>Male</v>
      </c>
    </row>
    <row r="124" spans="1:2" x14ac:dyDescent="0.3">
      <c r="A124">
        <v>123</v>
      </c>
      <c r="B124" t="str">
        <f>PROMETEO_Ammissione_Samuele[[#This Row],[Inserire sesso:]]</f>
        <v>Male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6A4B-5E6F-4395-9C18-3E0A010B54E9}">
  <dimension ref="A1:F124"/>
  <sheetViews>
    <sheetView topLeftCell="D1" zoomScaleNormal="100" workbookViewId="0">
      <selection activeCell="M4" sqref="M4"/>
    </sheetView>
  </sheetViews>
  <sheetFormatPr defaultRowHeight="14.4" x14ac:dyDescent="0.3"/>
  <cols>
    <col min="1" max="1" width="11.33203125" bestFit="1" customWidth="1"/>
    <col min="2" max="3" width="20.6640625" bestFit="1" customWidth="1"/>
    <col min="5" max="5" width="24.6640625" customWidth="1"/>
    <col min="6" max="6" width="12" customWidth="1"/>
  </cols>
  <sheetData>
    <row r="1" spans="1:6" x14ac:dyDescent="0.3">
      <c r="A1" t="s">
        <v>489</v>
      </c>
      <c r="B1" t="s">
        <v>496</v>
      </c>
      <c r="C1" t="s">
        <v>624</v>
      </c>
      <c r="E1" t="s">
        <v>633</v>
      </c>
      <c r="F1" t="s">
        <v>493</v>
      </c>
    </row>
    <row r="2" spans="1:6" x14ac:dyDescent="0.3">
      <c r="A2">
        <v>1</v>
      </c>
      <c r="B2">
        <f>IF(PROMETEO_Ammissione_Samuele[[#This Row],[Inserire altezza '[cm']:]]="",NA(),PROMETEO_Ammissione_Samuele[[#This Row],[Inserire altezza '[cm']:]])</f>
        <v>167</v>
      </c>
      <c r="C2" s="2">
        <f>$F$3/$F$2</f>
        <v>170.65384615384616</v>
      </c>
      <c r="E2" t="s">
        <v>497</v>
      </c>
      <c r="F2">
        <f>COUNT(Table8[Height '[cm']])</f>
        <v>78</v>
      </c>
    </row>
    <row r="3" spans="1:6" x14ac:dyDescent="0.3">
      <c r="A3">
        <v>2</v>
      </c>
      <c r="B3">
        <f>IF(PROMETEO_Ammissione_Samuele[[#This Row],[Inserire altezza '[cm']:]]="",NA(),PROMETEO_Ammissione_Samuele[[#This Row],[Inserire altezza '[cm']:]])</f>
        <v>160</v>
      </c>
      <c r="C3" s="2">
        <f t="shared" ref="C3:C66" si="0">$F$3/$F$2</f>
        <v>170.65384615384616</v>
      </c>
      <c r="E3" t="s">
        <v>496</v>
      </c>
      <c r="F3">
        <f>SUMIF(Table8[Height '[cm']],"&gt;0")</f>
        <v>13311</v>
      </c>
    </row>
    <row r="4" spans="1:6" x14ac:dyDescent="0.3">
      <c r="A4">
        <v>3</v>
      </c>
      <c r="B4">
        <f>IF(PROMETEO_Ammissione_Samuele[[#This Row],[Inserire altezza '[cm']:]]="",NA(),PROMETEO_Ammissione_Samuele[[#This Row],[Inserire altezza '[cm']:]])</f>
        <v>190</v>
      </c>
      <c r="C4" s="2">
        <f t="shared" si="0"/>
        <v>170.65384615384616</v>
      </c>
      <c r="E4" t="s">
        <v>498</v>
      </c>
      <c r="F4" s="2">
        <f>$F$3/$F$2</f>
        <v>170.65384615384616</v>
      </c>
    </row>
    <row r="5" spans="1:6" x14ac:dyDescent="0.3">
      <c r="A5">
        <v>4</v>
      </c>
      <c r="B5">
        <f>IF(PROMETEO_Ammissione_Samuele[[#This Row],[Inserire altezza '[cm']:]]="",NA(),PROMETEO_Ammissione_Samuele[[#This Row],[Inserire altezza '[cm']:]])</f>
        <v>178</v>
      </c>
      <c r="C5" s="2">
        <f t="shared" si="0"/>
        <v>170.65384615384616</v>
      </c>
    </row>
    <row r="6" spans="1:6" x14ac:dyDescent="0.3">
      <c r="A6">
        <v>5</v>
      </c>
      <c r="B6">
        <f>IF(PROMETEO_Ammissione_Samuele[[#This Row],[Inserire altezza '[cm']:]]="",NA(),PROMETEO_Ammissione_Samuele[[#This Row],[Inserire altezza '[cm']:]])</f>
        <v>158</v>
      </c>
      <c r="C6" s="2">
        <f t="shared" si="0"/>
        <v>170.65384615384616</v>
      </c>
    </row>
    <row r="7" spans="1:6" x14ac:dyDescent="0.3">
      <c r="A7">
        <v>6</v>
      </c>
      <c r="B7">
        <f>IF(PROMETEO_Ammissione_Samuele[[#This Row],[Inserire altezza '[cm']:]]="",NA(),PROMETEO_Ammissione_Samuele[[#This Row],[Inserire altezza '[cm']:]])</f>
        <v>155</v>
      </c>
      <c r="C7" s="2">
        <f t="shared" si="0"/>
        <v>170.65384615384616</v>
      </c>
    </row>
    <row r="8" spans="1:6" x14ac:dyDescent="0.3">
      <c r="A8">
        <v>7</v>
      </c>
      <c r="B8" t="e">
        <f>IF(PROMETEO_Ammissione_Samuele[[#This Row],[Inserire altezza '[cm']:]]="",NA(),PROMETEO_Ammissione_Samuele[[#This Row],[Inserire altezza '[cm']:]])</f>
        <v>#N/A</v>
      </c>
      <c r="C8" s="2">
        <f t="shared" si="0"/>
        <v>170.65384615384616</v>
      </c>
    </row>
    <row r="9" spans="1:6" x14ac:dyDescent="0.3">
      <c r="A9">
        <v>8</v>
      </c>
      <c r="B9">
        <f>IF(PROMETEO_Ammissione_Samuele[[#This Row],[Inserire altezza '[cm']:]]="",NA(),PROMETEO_Ammissione_Samuele[[#This Row],[Inserire altezza '[cm']:]])</f>
        <v>174</v>
      </c>
      <c r="C9" s="2">
        <f t="shared" si="0"/>
        <v>170.65384615384616</v>
      </c>
    </row>
    <row r="10" spans="1:6" x14ac:dyDescent="0.3">
      <c r="A10">
        <v>9</v>
      </c>
      <c r="B10">
        <f>IF(PROMETEO_Ammissione_Samuele[[#This Row],[Inserire altezza '[cm']:]]="",NA(),PROMETEO_Ammissione_Samuele[[#This Row],[Inserire altezza '[cm']:]])</f>
        <v>160</v>
      </c>
      <c r="C10" s="2">
        <f t="shared" si="0"/>
        <v>170.65384615384616</v>
      </c>
    </row>
    <row r="11" spans="1:6" x14ac:dyDescent="0.3">
      <c r="A11">
        <v>10</v>
      </c>
      <c r="B11">
        <f>IF(PROMETEO_Ammissione_Samuele[[#This Row],[Inserire altezza '[cm']:]]="",NA(),PROMETEO_Ammissione_Samuele[[#This Row],[Inserire altezza '[cm']:]])</f>
        <v>183</v>
      </c>
      <c r="C11" s="2">
        <f t="shared" si="0"/>
        <v>170.65384615384616</v>
      </c>
    </row>
    <row r="12" spans="1:6" x14ac:dyDescent="0.3">
      <c r="A12">
        <v>11</v>
      </c>
      <c r="B12">
        <f>IF(PROMETEO_Ammissione_Samuele[[#This Row],[Inserire altezza '[cm']:]]="",NA(),PROMETEO_Ammissione_Samuele[[#This Row],[Inserire altezza '[cm']:]])</f>
        <v>170</v>
      </c>
      <c r="C12" s="2">
        <f t="shared" si="0"/>
        <v>170.65384615384616</v>
      </c>
    </row>
    <row r="13" spans="1:6" x14ac:dyDescent="0.3">
      <c r="A13">
        <v>12</v>
      </c>
      <c r="B13">
        <f>IF(PROMETEO_Ammissione_Samuele[[#This Row],[Inserire altezza '[cm']:]]="",NA(),PROMETEO_Ammissione_Samuele[[#This Row],[Inserire altezza '[cm']:]])</f>
        <v>165</v>
      </c>
      <c r="C13" s="2">
        <f t="shared" si="0"/>
        <v>170.65384615384616</v>
      </c>
    </row>
    <row r="14" spans="1:6" x14ac:dyDescent="0.3">
      <c r="A14">
        <v>13</v>
      </c>
      <c r="B14">
        <f>IF(PROMETEO_Ammissione_Samuele[[#This Row],[Inserire altezza '[cm']:]]="",NA(),PROMETEO_Ammissione_Samuele[[#This Row],[Inserire altezza '[cm']:]])</f>
        <v>180</v>
      </c>
      <c r="C14" s="2">
        <f t="shared" si="0"/>
        <v>170.65384615384616</v>
      </c>
    </row>
    <row r="15" spans="1:6" x14ac:dyDescent="0.3">
      <c r="A15">
        <v>14</v>
      </c>
      <c r="B15">
        <f>IF(PROMETEO_Ammissione_Samuele[[#This Row],[Inserire altezza '[cm']:]]="",NA(),PROMETEO_Ammissione_Samuele[[#This Row],[Inserire altezza '[cm']:]])</f>
        <v>180</v>
      </c>
      <c r="C15" s="2">
        <f t="shared" si="0"/>
        <v>170.65384615384616</v>
      </c>
    </row>
    <row r="16" spans="1:6" x14ac:dyDescent="0.3">
      <c r="A16">
        <v>15</v>
      </c>
      <c r="B16" t="e">
        <f>IF(PROMETEO_Ammissione_Samuele[[#This Row],[Inserire altezza '[cm']:]]="",NA(),PROMETEO_Ammissione_Samuele[[#This Row],[Inserire altezza '[cm']:]])</f>
        <v>#N/A</v>
      </c>
      <c r="C16" s="2">
        <f t="shared" si="0"/>
        <v>170.65384615384616</v>
      </c>
    </row>
    <row r="17" spans="1:3" x14ac:dyDescent="0.3">
      <c r="A17">
        <v>16</v>
      </c>
      <c r="B17">
        <f>IF(PROMETEO_Ammissione_Samuele[[#This Row],[Inserire altezza '[cm']:]]="",NA(),PROMETEO_Ammissione_Samuele[[#This Row],[Inserire altezza '[cm']:]])</f>
        <v>165</v>
      </c>
      <c r="C17" s="2">
        <f t="shared" si="0"/>
        <v>170.65384615384616</v>
      </c>
    </row>
    <row r="18" spans="1:3" x14ac:dyDescent="0.3">
      <c r="A18">
        <v>17</v>
      </c>
      <c r="B18">
        <f>IF(PROMETEO_Ammissione_Samuele[[#This Row],[Inserire altezza '[cm']:]]="",NA(),PROMETEO_Ammissione_Samuele[[#This Row],[Inserire altezza '[cm']:]])</f>
        <v>185</v>
      </c>
      <c r="C18" s="2">
        <f t="shared" si="0"/>
        <v>170.65384615384616</v>
      </c>
    </row>
    <row r="19" spans="1:3" x14ac:dyDescent="0.3">
      <c r="A19">
        <v>18</v>
      </c>
      <c r="B19">
        <f>IF(PROMETEO_Ammissione_Samuele[[#This Row],[Inserire altezza '[cm']:]]="",NA(),PROMETEO_Ammissione_Samuele[[#This Row],[Inserire altezza '[cm']:]])</f>
        <v>180</v>
      </c>
      <c r="C19" s="2">
        <f t="shared" si="0"/>
        <v>170.65384615384616</v>
      </c>
    </row>
    <row r="20" spans="1:3" x14ac:dyDescent="0.3">
      <c r="A20">
        <v>19</v>
      </c>
      <c r="B20">
        <f>IF(PROMETEO_Ammissione_Samuele[[#This Row],[Inserire altezza '[cm']:]]="",NA(),PROMETEO_Ammissione_Samuele[[#This Row],[Inserire altezza '[cm']:]])</f>
        <v>173</v>
      </c>
      <c r="C20" s="2">
        <f t="shared" si="0"/>
        <v>170.65384615384616</v>
      </c>
    </row>
    <row r="21" spans="1:3" x14ac:dyDescent="0.3">
      <c r="A21">
        <v>20</v>
      </c>
      <c r="B21" t="e">
        <f>IF(PROMETEO_Ammissione_Samuele[[#This Row],[Inserire altezza '[cm']:]]="",NA(),PROMETEO_Ammissione_Samuele[[#This Row],[Inserire altezza '[cm']:]])</f>
        <v>#N/A</v>
      </c>
      <c r="C21" s="2">
        <f t="shared" si="0"/>
        <v>170.65384615384616</v>
      </c>
    </row>
    <row r="22" spans="1:3" x14ac:dyDescent="0.3">
      <c r="A22">
        <v>21</v>
      </c>
      <c r="B22">
        <f>IF(PROMETEO_Ammissione_Samuele[[#This Row],[Inserire altezza '[cm']:]]="",NA(),PROMETEO_Ammissione_Samuele[[#This Row],[Inserire altezza '[cm']:]])</f>
        <v>176</v>
      </c>
      <c r="C22" s="2">
        <f t="shared" si="0"/>
        <v>170.65384615384616</v>
      </c>
    </row>
    <row r="23" spans="1:3" x14ac:dyDescent="0.3">
      <c r="A23">
        <v>22</v>
      </c>
      <c r="B23">
        <f>IF(PROMETEO_Ammissione_Samuele[[#This Row],[Inserire altezza '[cm']:]]="",NA(),PROMETEO_Ammissione_Samuele[[#This Row],[Inserire altezza '[cm']:]])</f>
        <v>185</v>
      </c>
      <c r="C23" s="2">
        <f t="shared" si="0"/>
        <v>170.65384615384616</v>
      </c>
    </row>
    <row r="24" spans="1:3" x14ac:dyDescent="0.3">
      <c r="A24">
        <v>23</v>
      </c>
      <c r="B24">
        <f>IF(PROMETEO_Ammissione_Samuele[[#This Row],[Inserire altezza '[cm']:]]="",NA(),PROMETEO_Ammissione_Samuele[[#This Row],[Inserire altezza '[cm']:]])</f>
        <v>165</v>
      </c>
      <c r="C24" s="2">
        <f t="shared" si="0"/>
        <v>170.65384615384616</v>
      </c>
    </row>
    <row r="25" spans="1:3" x14ac:dyDescent="0.3">
      <c r="A25">
        <v>24</v>
      </c>
      <c r="B25">
        <f>IF(PROMETEO_Ammissione_Samuele[[#This Row],[Inserire altezza '[cm']:]]="",NA(),PROMETEO_Ammissione_Samuele[[#This Row],[Inserire altezza '[cm']:]])</f>
        <v>162</v>
      </c>
      <c r="C25" s="2">
        <f t="shared" si="0"/>
        <v>170.65384615384616</v>
      </c>
    </row>
    <row r="26" spans="1:3" x14ac:dyDescent="0.3">
      <c r="A26">
        <v>25</v>
      </c>
      <c r="B26">
        <f>IF(PROMETEO_Ammissione_Samuele[[#This Row],[Inserire altezza '[cm']:]]="",NA(),PROMETEO_Ammissione_Samuele[[#This Row],[Inserire altezza '[cm']:]])</f>
        <v>180</v>
      </c>
      <c r="C26" s="2">
        <f t="shared" si="0"/>
        <v>170.65384615384616</v>
      </c>
    </row>
    <row r="27" spans="1:3" x14ac:dyDescent="0.3">
      <c r="A27">
        <v>26</v>
      </c>
      <c r="B27">
        <f>IF(PROMETEO_Ammissione_Samuele[[#This Row],[Inserire altezza '[cm']:]]="",NA(),PROMETEO_Ammissione_Samuele[[#This Row],[Inserire altezza '[cm']:]])</f>
        <v>174</v>
      </c>
      <c r="C27" s="2">
        <f t="shared" si="0"/>
        <v>170.65384615384616</v>
      </c>
    </row>
    <row r="28" spans="1:3" x14ac:dyDescent="0.3">
      <c r="A28">
        <v>27</v>
      </c>
      <c r="B28">
        <f>IF(PROMETEO_Ammissione_Samuele[[#This Row],[Inserire altezza '[cm']:]]="",NA(),PROMETEO_Ammissione_Samuele[[#This Row],[Inserire altezza '[cm']:]])</f>
        <v>165</v>
      </c>
      <c r="C28" s="2">
        <f t="shared" si="0"/>
        <v>170.65384615384616</v>
      </c>
    </row>
    <row r="29" spans="1:3" x14ac:dyDescent="0.3">
      <c r="A29">
        <v>28</v>
      </c>
      <c r="B29">
        <f>IF(PROMETEO_Ammissione_Samuele[[#This Row],[Inserire altezza '[cm']:]]="",NA(),PROMETEO_Ammissione_Samuele[[#This Row],[Inserire altezza '[cm']:]])</f>
        <v>169</v>
      </c>
      <c r="C29" s="2">
        <f t="shared" si="0"/>
        <v>170.65384615384616</v>
      </c>
    </row>
    <row r="30" spans="1:3" x14ac:dyDescent="0.3">
      <c r="A30">
        <v>29</v>
      </c>
      <c r="B30">
        <f>IF(PROMETEO_Ammissione_Samuele[[#This Row],[Inserire altezza '[cm']:]]="",NA(),PROMETEO_Ammissione_Samuele[[#This Row],[Inserire altezza '[cm']:]])</f>
        <v>186</v>
      </c>
      <c r="C30" s="2">
        <f t="shared" si="0"/>
        <v>170.65384615384616</v>
      </c>
    </row>
    <row r="31" spans="1:3" x14ac:dyDescent="0.3">
      <c r="A31">
        <v>30</v>
      </c>
      <c r="B31">
        <f>IF(PROMETEO_Ammissione_Samuele[[#This Row],[Inserire altezza '[cm']:]]="",NA(),PROMETEO_Ammissione_Samuele[[#This Row],[Inserire altezza '[cm']:]])</f>
        <v>172</v>
      </c>
      <c r="C31" s="2">
        <f t="shared" si="0"/>
        <v>170.65384615384616</v>
      </c>
    </row>
    <row r="32" spans="1:3" x14ac:dyDescent="0.3">
      <c r="A32">
        <v>31</v>
      </c>
      <c r="B32">
        <f>IF(PROMETEO_Ammissione_Samuele[[#This Row],[Inserire altezza '[cm']:]]="",NA(),PROMETEO_Ammissione_Samuele[[#This Row],[Inserire altezza '[cm']:]])</f>
        <v>180</v>
      </c>
      <c r="C32" s="2">
        <f t="shared" si="0"/>
        <v>170.65384615384616</v>
      </c>
    </row>
    <row r="33" spans="1:3" x14ac:dyDescent="0.3">
      <c r="A33">
        <v>32</v>
      </c>
      <c r="B33">
        <f>IF(PROMETEO_Ammissione_Samuele[[#This Row],[Inserire altezza '[cm']:]]="",NA(),PROMETEO_Ammissione_Samuele[[#This Row],[Inserire altezza '[cm']:]])</f>
        <v>176</v>
      </c>
      <c r="C33" s="2">
        <f t="shared" si="0"/>
        <v>170.65384615384616</v>
      </c>
    </row>
    <row r="34" spans="1:3" x14ac:dyDescent="0.3">
      <c r="A34">
        <v>33</v>
      </c>
      <c r="B34">
        <f>IF(PROMETEO_Ammissione_Samuele[[#This Row],[Inserire altezza '[cm']:]]="",NA(),PROMETEO_Ammissione_Samuele[[#This Row],[Inserire altezza '[cm']:]])</f>
        <v>175</v>
      </c>
      <c r="C34" s="2">
        <f t="shared" si="0"/>
        <v>170.65384615384616</v>
      </c>
    </row>
    <row r="35" spans="1:3" x14ac:dyDescent="0.3">
      <c r="A35">
        <v>34</v>
      </c>
      <c r="B35">
        <f>IF(PROMETEO_Ammissione_Samuele[[#This Row],[Inserire altezza '[cm']:]]="",NA(),PROMETEO_Ammissione_Samuele[[#This Row],[Inserire altezza '[cm']:]])</f>
        <v>162</v>
      </c>
      <c r="C35" s="2">
        <f t="shared" si="0"/>
        <v>170.65384615384616</v>
      </c>
    </row>
    <row r="36" spans="1:3" x14ac:dyDescent="0.3">
      <c r="A36">
        <v>35</v>
      </c>
      <c r="B36">
        <f>IF(PROMETEO_Ammissione_Samuele[[#This Row],[Inserire altezza '[cm']:]]="",NA(),PROMETEO_Ammissione_Samuele[[#This Row],[Inserire altezza '[cm']:]])</f>
        <v>160</v>
      </c>
      <c r="C36" s="2">
        <f t="shared" si="0"/>
        <v>170.65384615384616</v>
      </c>
    </row>
    <row r="37" spans="1:3" x14ac:dyDescent="0.3">
      <c r="A37">
        <v>36</v>
      </c>
      <c r="B37">
        <f>IF(PROMETEO_Ammissione_Samuele[[#This Row],[Inserire altezza '[cm']:]]="",NA(),PROMETEO_Ammissione_Samuele[[#This Row],[Inserire altezza '[cm']:]])</f>
        <v>172</v>
      </c>
      <c r="C37" s="2">
        <f t="shared" si="0"/>
        <v>170.65384615384616</v>
      </c>
    </row>
    <row r="38" spans="1:3" x14ac:dyDescent="0.3">
      <c r="A38">
        <v>37</v>
      </c>
      <c r="B38">
        <f>IF(PROMETEO_Ammissione_Samuele[[#This Row],[Inserire altezza '[cm']:]]="",NA(),PROMETEO_Ammissione_Samuele[[#This Row],[Inserire altezza '[cm']:]])</f>
        <v>165</v>
      </c>
      <c r="C38" s="2">
        <f t="shared" si="0"/>
        <v>170.65384615384616</v>
      </c>
    </row>
    <row r="39" spans="1:3" x14ac:dyDescent="0.3">
      <c r="A39">
        <v>38</v>
      </c>
      <c r="B39">
        <f>IF(PROMETEO_Ammissione_Samuele[[#This Row],[Inserire altezza '[cm']:]]="",NA(),PROMETEO_Ammissione_Samuele[[#This Row],[Inserire altezza '[cm']:]])</f>
        <v>165</v>
      </c>
      <c r="C39" s="2">
        <f t="shared" si="0"/>
        <v>170.65384615384616</v>
      </c>
    </row>
    <row r="40" spans="1:3" x14ac:dyDescent="0.3">
      <c r="A40">
        <v>39</v>
      </c>
      <c r="B40">
        <f>IF(PROMETEO_Ammissione_Samuele[[#This Row],[Inserire altezza '[cm']:]]="",NA(),PROMETEO_Ammissione_Samuele[[#This Row],[Inserire altezza '[cm']:]])</f>
        <v>170</v>
      </c>
      <c r="C40" s="2">
        <f t="shared" si="0"/>
        <v>170.65384615384616</v>
      </c>
    </row>
    <row r="41" spans="1:3" x14ac:dyDescent="0.3">
      <c r="A41">
        <v>40</v>
      </c>
      <c r="B41" t="e">
        <f>IF(PROMETEO_Ammissione_Samuele[[#This Row],[Inserire altezza '[cm']:]]="",NA(),PROMETEO_Ammissione_Samuele[[#This Row],[Inserire altezza '[cm']:]])</f>
        <v>#N/A</v>
      </c>
      <c r="C41" s="2">
        <f t="shared" si="0"/>
        <v>170.65384615384616</v>
      </c>
    </row>
    <row r="42" spans="1:3" x14ac:dyDescent="0.3">
      <c r="A42">
        <v>41</v>
      </c>
      <c r="B42">
        <f>IF(PROMETEO_Ammissione_Samuele[[#This Row],[Inserire altezza '[cm']:]]="",NA(),PROMETEO_Ammissione_Samuele[[#This Row],[Inserire altezza '[cm']:]])</f>
        <v>179</v>
      </c>
      <c r="C42" s="2">
        <f t="shared" si="0"/>
        <v>170.65384615384616</v>
      </c>
    </row>
    <row r="43" spans="1:3" x14ac:dyDescent="0.3">
      <c r="A43">
        <v>42</v>
      </c>
      <c r="B43">
        <f>IF(PROMETEO_Ammissione_Samuele[[#This Row],[Inserire altezza '[cm']:]]="",NA(),PROMETEO_Ammissione_Samuele[[#This Row],[Inserire altezza '[cm']:]])</f>
        <v>180</v>
      </c>
      <c r="C43" s="2">
        <f t="shared" si="0"/>
        <v>170.65384615384616</v>
      </c>
    </row>
    <row r="44" spans="1:3" x14ac:dyDescent="0.3">
      <c r="A44">
        <v>43</v>
      </c>
      <c r="B44">
        <f>IF(PROMETEO_Ammissione_Samuele[[#This Row],[Inserire altezza '[cm']:]]="",NA(),PROMETEO_Ammissione_Samuele[[#This Row],[Inserire altezza '[cm']:]])</f>
        <v>188</v>
      </c>
      <c r="C44" s="2">
        <f t="shared" si="0"/>
        <v>170.65384615384616</v>
      </c>
    </row>
    <row r="45" spans="1:3" x14ac:dyDescent="0.3">
      <c r="A45">
        <v>44</v>
      </c>
      <c r="B45">
        <f>IF(PROMETEO_Ammissione_Samuele[[#This Row],[Inserire altezza '[cm']:]]="",NA(),PROMETEO_Ammissione_Samuele[[#This Row],[Inserire altezza '[cm']:]])</f>
        <v>170</v>
      </c>
      <c r="C45" s="2">
        <f t="shared" si="0"/>
        <v>170.65384615384616</v>
      </c>
    </row>
    <row r="46" spans="1:3" x14ac:dyDescent="0.3">
      <c r="A46">
        <v>45</v>
      </c>
      <c r="B46">
        <f>IF(PROMETEO_Ammissione_Samuele[[#This Row],[Inserire altezza '[cm']:]]="",NA(),PROMETEO_Ammissione_Samuele[[#This Row],[Inserire altezza '[cm']:]])</f>
        <v>171</v>
      </c>
      <c r="C46" s="2">
        <f t="shared" si="0"/>
        <v>170.65384615384616</v>
      </c>
    </row>
    <row r="47" spans="1:3" x14ac:dyDescent="0.3">
      <c r="A47">
        <v>46</v>
      </c>
      <c r="B47">
        <f>IF(PROMETEO_Ammissione_Samuele[[#This Row],[Inserire altezza '[cm']:]]="",NA(),PROMETEO_Ammissione_Samuele[[#This Row],[Inserire altezza '[cm']:]])</f>
        <v>165</v>
      </c>
      <c r="C47" s="2">
        <f t="shared" si="0"/>
        <v>170.65384615384616</v>
      </c>
    </row>
    <row r="48" spans="1:3" x14ac:dyDescent="0.3">
      <c r="A48">
        <v>47</v>
      </c>
      <c r="B48">
        <f>IF(PROMETEO_Ammissione_Samuele[[#This Row],[Inserire altezza '[cm']:]]="",NA(),PROMETEO_Ammissione_Samuele[[#This Row],[Inserire altezza '[cm']:]])</f>
        <v>170</v>
      </c>
      <c r="C48" s="2">
        <f t="shared" si="0"/>
        <v>170.65384615384616</v>
      </c>
    </row>
    <row r="49" spans="1:3" x14ac:dyDescent="0.3">
      <c r="A49">
        <v>48</v>
      </c>
      <c r="B49">
        <f>IF(PROMETEO_Ammissione_Samuele[[#This Row],[Inserire altezza '[cm']:]]="",NA(),PROMETEO_Ammissione_Samuele[[#This Row],[Inserire altezza '[cm']:]])</f>
        <v>165</v>
      </c>
      <c r="C49" s="2">
        <f t="shared" si="0"/>
        <v>170.65384615384616</v>
      </c>
    </row>
    <row r="50" spans="1:3" x14ac:dyDescent="0.3">
      <c r="A50">
        <v>49</v>
      </c>
      <c r="B50">
        <f>IF(PROMETEO_Ammissione_Samuele[[#This Row],[Inserire altezza '[cm']:]]="",NA(),PROMETEO_Ammissione_Samuele[[#This Row],[Inserire altezza '[cm']:]])</f>
        <v>167</v>
      </c>
      <c r="C50" s="2">
        <f t="shared" si="0"/>
        <v>170.65384615384616</v>
      </c>
    </row>
    <row r="51" spans="1:3" x14ac:dyDescent="0.3">
      <c r="A51">
        <v>50</v>
      </c>
      <c r="B51" t="e">
        <f>IF(PROMETEO_Ammissione_Samuele[[#This Row],[Inserire altezza '[cm']:]]="",NA(),PROMETEO_Ammissione_Samuele[[#This Row],[Inserire altezza '[cm']:]])</f>
        <v>#N/A</v>
      </c>
      <c r="C51" s="2">
        <f t="shared" si="0"/>
        <v>170.65384615384616</v>
      </c>
    </row>
    <row r="52" spans="1:3" x14ac:dyDescent="0.3">
      <c r="A52">
        <v>51</v>
      </c>
      <c r="B52">
        <f>IF(PROMETEO_Ammissione_Samuele[[#This Row],[Inserire altezza '[cm']:]]="",NA(),PROMETEO_Ammissione_Samuele[[#This Row],[Inserire altezza '[cm']:]])</f>
        <v>180</v>
      </c>
      <c r="C52" s="2">
        <f t="shared" si="0"/>
        <v>170.65384615384616</v>
      </c>
    </row>
    <row r="53" spans="1:3" x14ac:dyDescent="0.3">
      <c r="A53">
        <v>52</v>
      </c>
      <c r="B53">
        <f>IF(PROMETEO_Ammissione_Samuele[[#This Row],[Inserire altezza '[cm']:]]="",NA(),PROMETEO_Ammissione_Samuele[[#This Row],[Inserire altezza '[cm']:]])</f>
        <v>160</v>
      </c>
      <c r="C53" s="2">
        <f t="shared" si="0"/>
        <v>170.65384615384616</v>
      </c>
    </row>
    <row r="54" spans="1:3" x14ac:dyDescent="0.3">
      <c r="A54">
        <v>53</v>
      </c>
      <c r="B54">
        <f>IF(PROMETEO_Ammissione_Samuele[[#This Row],[Inserire altezza '[cm']:]]="",NA(),PROMETEO_Ammissione_Samuele[[#This Row],[Inserire altezza '[cm']:]])</f>
        <v>162</v>
      </c>
      <c r="C54" s="2">
        <f t="shared" si="0"/>
        <v>170.65384615384616</v>
      </c>
    </row>
    <row r="55" spans="1:3" x14ac:dyDescent="0.3">
      <c r="A55">
        <v>54</v>
      </c>
      <c r="B55" t="e">
        <f>IF(PROMETEO_Ammissione_Samuele[[#This Row],[Inserire altezza '[cm']:]]="",NA(),PROMETEO_Ammissione_Samuele[[#This Row],[Inserire altezza '[cm']:]])</f>
        <v>#N/A</v>
      </c>
      <c r="C55" s="2">
        <f t="shared" si="0"/>
        <v>170.65384615384616</v>
      </c>
    </row>
    <row r="56" spans="1:3" x14ac:dyDescent="0.3">
      <c r="A56">
        <v>55</v>
      </c>
      <c r="B56" t="e">
        <f>IF(PROMETEO_Ammissione_Samuele[[#This Row],[Inserire altezza '[cm']:]]="",NA(),PROMETEO_Ammissione_Samuele[[#This Row],[Inserire altezza '[cm']:]])</f>
        <v>#N/A</v>
      </c>
      <c r="C56" s="2">
        <f t="shared" si="0"/>
        <v>170.65384615384616</v>
      </c>
    </row>
    <row r="57" spans="1:3" x14ac:dyDescent="0.3">
      <c r="A57">
        <v>56</v>
      </c>
      <c r="B57">
        <f>IF(PROMETEO_Ammissione_Samuele[[#This Row],[Inserire altezza '[cm']:]]="",NA(),PROMETEO_Ammissione_Samuele[[#This Row],[Inserire altezza '[cm']:]])</f>
        <v>180</v>
      </c>
      <c r="C57" s="2">
        <f t="shared" si="0"/>
        <v>170.65384615384616</v>
      </c>
    </row>
    <row r="58" spans="1:3" x14ac:dyDescent="0.3">
      <c r="A58">
        <v>57</v>
      </c>
      <c r="B58" t="e">
        <f>IF(PROMETEO_Ammissione_Samuele[[#This Row],[Inserire altezza '[cm']:]]="",NA(),PROMETEO_Ammissione_Samuele[[#This Row],[Inserire altezza '[cm']:]])</f>
        <v>#N/A</v>
      </c>
      <c r="C58" s="2">
        <f t="shared" si="0"/>
        <v>170.65384615384616</v>
      </c>
    </row>
    <row r="59" spans="1:3" x14ac:dyDescent="0.3">
      <c r="A59">
        <v>58</v>
      </c>
      <c r="B59" t="e">
        <f>IF(PROMETEO_Ammissione_Samuele[[#This Row],[Inserire altezza '[cm']:]]="",NA(),PROMETEO_Ammissione_Samuele[[#This Row],[Inserire altezza '[cm']:]])</f>
        <v>#N/A</v>
      </c>
      <c r="C59" s="2">
        <f t="shared" si="0"/>
        <v>170.65384615384616</v>
      </c>
    </row>
    <row r="60" spans="1:3" x14ac:dyDescent="0.3">
      <c r="A60">
        <v>59</v>
      </c>
      <c r="B60">
        <f>IF(PROMETEO_Ammissione_Samuele[[#This Row],[Inserire altezza '[cm']:]]="",NA(),PROMETEO_Ammissione_Samuele[[#This Row],[Inserire altezza '[cm']:]])</f>
        <v>169</v>
      </c>
      <c r="C60" s="2">
        <f t="shared" si="0"/>
        <v>170.65384615384616</v>
      </c>
    </row>
    <row r="61" spans="1:3" x14ac:dyDescent="0.3">
      <c r="A61">
        <v>60</v>
      </c>
      <c r="B61" t="e">
        <f>IF(PROMETEO_Ammissione_Samuele[[#This Row],[Inserire altezza '[cm']:]]="",NA(),PROMETEO_Ammissione_Samuele[[#This Row],[Inserire altezza '[cm']:]])</f>
        <v>#N/A</v>
      </c>
      <c r="C61" s="2">
        <f t="shared" si="0"/>
        <v>170.65384615384616</v>
      </c>
    </row>
    <row r="62" spans="1:3" x14ac:dyDescent="0.3">
      <c r="A62">
        <v>61</v>
      </c>
      <c r="B62" t="e">
        <f>IF(PROMETEO_Ammissione_Samuele[[#This Row],[Inserire altezza '[cm']:]]="",NA(),PROMETEO_Ammissione_Samuele[[#This Row],[Inserire altezza '[cm']:]])</f>
        <v>#N/A</v>
      </c>
      <c r="C62" s="2">
        <f t="shared" si="0"/>
        <v>170.65384615384616</v>
      </c>
    </row>
    <row r="63" spans="1:3" x14ac:dyDescent="0.3">
      <c r="A63">
        <v>62</v>
      </c>
      <c r="B63">
        <f>IF(PROMETEO_Ammissione_Samuele[[#This Row],[Inserire altezza '[cm']:]]="",NA(),PROMETEO_Ammissione_Samuele[[#This Row],[Inserire altezza '[cm']:]])</f>
        <v>169</v>
      </c>
      <c r="C63" s="2">
        <f t="shared" si="0"/>
        <v>170.65384615384616</v>
      </c>
    </row>
    <row r="64" spans="1:3" x14ac:dyDescent="0.3">
      <c r="A64">
        <v>63</v>
      </c>
      <c r="B64">
        <f>IF(PROMETEO_Ammissione_Samuele[[#This Row],[Inserire altezza '[cm']:]]="",NA(),PROMETEO_Ammissione_Samuele[[#This Row],[Inserire altezza '[cm']:]])</f>
        <v>155</v>
      </c>
      <c r="C64" s="2">
        <f t="shared" si="0"/>
        <v>170.65384615384616</v>
      </c>
    </row>
    <row r="65" spans="1:3" x14ac:dyDescent="0.3">
      <c r="A65">
        <v>64</v>
      </c>
      <c r="B65">
        <f>IF(PROMETEO_Ammissione_Samuele[[#This Row],[Inserire altezza '[cm']:]]="",NA(),PROMETEO_Ammissione_Samuele[[#This Row],[Inserire altezza '[cm']:]])</f>
        <v>163</v>
      </c>
      <c r="C65" s="2">
        <f t="shared" si="0"/>
        <v>170.65384615384616</v>
      </c>
    </row>
    <row r="66" spans="1:3" x14ac:dyDescent="0.3">
      <c r="A66">
        <v>65</v>
      </c>
      <c r="B66">
        <f>IF(PROMETEO_Ammissione_Samuele[[#This Row],[Inserire altezza '[cm']:]]="",NA(),PROMETEO_Ammissione_Samuele[[#This Row],[Inserire altezza '[cm']:]])</f>
        <v>150</v>
      </c>
      <c r="C66" s="2">
        <f t="shared" si="0"/>
        <v>170.65384615384616</v>
      </c>
    </row>
    <row r="67" spans="1:3" x14ac:dyDescent="0.3">
      <c r="A67">
        <v>66</v>
      </c>
      <c r="B67">
        <f>IF(PROMETEO_Ammissione_Samuele[[#This Row],[Inserire altezza '[cm']:]]="",NA(),PROMETEO_Ammissione_Samuele[[#This Row],[Inserire altezza '[cm']:]])</f>
        <v>174</v>
      </c>
      <c r="C67" s="2">
        <f t="shared" ref="C67:C124" si="1">$F$3/$F$2</f>
        <v>170.65384615384616</v>
      </c>
    </row>
    <row r="68" spans="1:3" x14ac:dyDescent="0.3">
      <c r="A68">
        <v>67</v>
      </c>
      <c r="B68">
        <f>IF(PROMETEO_Ammissione_Samuele[[#This Row],[Inserire altezza '[cm']:]]="",NA(),PROMETEO_Ammissione_Samuele[[#This Row],[Inserire altezza '[cm']:]])</f>
        <v>155</v>
      </c>
      <c r="C68" s="2">
        <f t="shared" si="1"/>
        <v>170.65384615384616</v>
      </c>
    </row>
    <row r="69" spans="1:3" x14ac:dyDescent="0.3">
      <c r="A69">
        <v>68</v>
      </c>
      <c r="B69">
        <f>IF(PROMETEO_Ammissione_Samuele[[#This Row],[Inserire altezza '[cm']:]]="",NA(),PROMETEO_Ammissione_Samuele[[#This Row],[Inserire altezza '[cm']:]])</f>
        <v>155</v>
      </c>
      <c r="C69" s="2">
        <f t="shared" si="1"/>
        <v>170.65384615384616</v>
      </c>
    </row>
    <row r="70" spans="1:3" x14ac:dyDescent="0.3">
      <c r="A70">
        <v>69</v>
      </c>
      <c r="B70" t="e">
        <f>IF(PROMETEO_Ammissione_Samuele[[#This Row],[Inserire altezza '[cm']:]]="",NA(),PROMETEO_Ammissione_Samuele[[#This Row],[Inserire altezza '[cm']:]])</f>
        <v>#N/A</v>
      </c>
      <c r="C70" s="2">
        <f t="shared" si="1"/>
        <v>170.65384615384616</v>
      </c>
    </row>
    <row r="71" spans="1:3" x14ac:dyDescent="0.3">
      <c r="A71">
        <v>70</v>
      </c>
      <c r="B71" t="e">
        <f>IF(PROMETEO_Ammissione_Samuele[[#This Row],[Inserire altezza '[cm']:]]="",NA(),PROMETEO_Ammissione_Samuele[[#This Row],[Inserire altezza '[cm']:]])</f>
        <v>#N/A</v>
      </c>
      <c r="C71" s="2">
        <f t="shared" si="1"/>
        <v>170.65384615384616</v>
      </c>
    </row>
    <row r="72" spans="1:3" x14ac:dyDescent="0.3">
      <c r="A72">
        <v>71</v>
      </c>
      <c r="B72">
        <f>IF(PROMETEO_Ammissione_Samuele[[#This Row],[Inserire altezza '[cm']:]]="",NA(),PROMETEO_Ammissione_Samuele[[#This Row],[Inserire altezza '[cm']:]])</f>
        <v>175</v>
      </c>
      <c r="C72" s="2">
        <f t="shared" si="1"/>
        <v>170.65384615384616</v>
      </c>
    </row>
    <row r="73" spans="1:3" x14ac:dyDescent="0.3">
      <c r="A73">
        <v>72</v>
      </c>
      <c r="B73" t="e">
        <f>IF(PROMETEO_Ammissione_Samuele[[#This Row],[Inserire altezza '[cm']:]]="",NA(),PROMETEO_Ammissione_Samuele[[#This Row],[Inserire altezza '[cm']:]])</f>
        <v>#N/A</v>
      </c>
      <c r="C73" s="2">
        <f t="shared" si="1"/>
        <v>170.65384615384616</v>
      </c>
    </row>
    <row r="74" spans="1:3" x14ac:dyDescent="0.3">
      <c r="A74">
        <v>73</v>
      </c>
      <c r="B74" t="e">
        <f>IF(PROMETEO_Ammissione_Samuele[[#This Row],[Inserire altezza '[cm']:]]="",NA(),PROMETEO_Ammissione_Samuele[[#This Row],[Inserire altezza '[cm']:]])</f>
        <v>#N/A</v>
      </c>
      <c r="C74" s="2">
        <f t="shared" si="1"/>
        <v>170.65384615384616</v>
      </c>
    </row>
    <row r="75" spans="1:3" x14ac:dyDescent="0.3">
      <c r="A75">
        <v>74</v>
      </c>
      <c r="B75" t="e">
        <f>IF(PROMETEO_Ammissione_Samuele[[#This Row],[Inserire altezza '[cm']:]]="",NA(),PROMETEO_Ammissione_Samuele[[#This Row],[Inserire altezza '[cm']:]])</f>
        <v>#N/A</v>
      </c>
      <c r="C75" s="2">
        <f t="shared" si="1"/>
        <v>170.65384615384616</v>
      </c>
    </row>
    <row r="76" spans="1:3" x14ac:dyDescent="0.3">
      <c r="A76">
        <v>75</v>
      </c>
      <c r="B76" t="e">
        <f>IF(PROMETEO_Ammissione_Samuele[[#This Row],[Inserire altezza '[cm']:]]="",NA(),PROMETEO_Ammissione_Samuele[[#This Row],[Inserire altezza '[cm']:]])</f>
        <v>#N/A</v>
      </c>
      <c r="C76" s="2">
        <f t="shared" si="1"/>
        <v>170.65384615384616</v>
      </c>
    </row>
    <row r="77" spans="1:3" x14ac:dyDescent="0.3">
      <c r="A77">
        <v>76</v>
      </c>
      <c r="B77">
        <f>IF(PROMETEO_Ammissione_Samuele[[#This Row],[Inserire altezza '[cm']:]]="",NA(),PROMETEO_Ammissione_Samuele[[#This Row],[Inserire altezza '[cm']:]])</f>
        <v>160</v>
      </c>
      <c r="C77" s="2">
        <f t="shared" si="1"/>
        <v>170.65384615384616</v>
      </c>
    </row>
    <row r="78" spans="1:3" x14ac:dyDescent="0.3">
      <c r="A78">
        <v>77</v>
      </c>
      <c r="B78">
        <f>IF(PROMETEO_Ammissione_Samuele[[#This Row],[Inserire altezza '[cm']:]]="",NA(),PROMETEO_Ammissione_Samuele[[#This Row],[Inserire altezza '[cm']:]])</f>
        <v>175</v>
      </c>
      <c r="C78" s="2">
        <f t="shared" si="1"/>
        <v>170.65384615384616</v>
      </c>
    </row>
    <row r="79" spans="1:3" x14ac:dyDescent="0.3">
      <c r="A79">
        <v>78</v>
      </c>
      <c r="B79" t="e">
        <f>IF(PROMETEO_Ammissione_Samuele[[#This Row],[Inserire altezza '[cm']:]]="",NA(),PROMETEO_Ammissione_Samuele[[#This Row],[Inserire altezza '[cm']:]])</f>
        <v>#N/A</v>
      </c>
      <c r="C79" s="2">
        <f t="shared" si="1"/>
        <v>170.65384615384616</v>
      </c>
    </row>
    <row r="80" spans="1:3" x14ac:dyDescent="0.3">
      <c r="A80">
        <v>79</v>
      </c>
      <c r="B80" t="e">
        <f>IF(PROMETEO_Ammissione_Samuele[[#This Row],[Inserire altezza '[cm']:]]="",NA(),PROMETEO_Ammissione_Samuele[[#This Row],[Inserire altezza '[cm']:]])</f>
        <v>#N/A</v>
      </c>
      <c r="C80" s="2">
        <f t="shared" si="1"/>
        <v>170.65384615384616</v>
      </c>
    </row>
    <row r="81" spans="1:3" x14ac:dyDescent="0.3">
      <c r="A81">
        <v>80</v>
      </c>
      <c r="B81" t="e">
        <f>IF(PROMETEO_Ammissione_Samuele[[#This Row],[Inserire altezza '[cm']:]]="",NA(),PROMETEO_Ammissione_Samuele[[#This Row],[Inserire altezza '[cm']:]])</f>
        <v>#N/A</v>
      </c>
      <c r="C81" s="2">
        <f t="shared" si="1"/>
        <v>170.65384615384616</v>
      </c>
    </row>
    <row r="82" spans="1:3" x14ac:dyDescent="0.3">
      <c r="A82">
        <v>81</v>
      </c>
      <c r="B82" t="e">
        <f>IF(PROMETEO_Ammissione_Samuele[[#This Row],[Inserire altezza '[cm']:]]="",NA(),PROMETEO_Ammissione_Samuele[[#This Row],[Inserire altezza '[cm']:]])</f>
        <v>#N/A</v>
      </c>
      <c r="C82" s="2">
        <f t="shared" si="1"/>
        <v>170.65384615384616</v>
      </c>
    </row>
    <row r="83" spans="1:3" x14ac:dyDescent="0.3">
      <c r="A83">
        <v>82</v>
      </c>
      <c r="B83" t="e">
        <f>IF(PROMETEO_Ammissione_Samuele[[#This Row],[Inserire altezza '[cm']:]]="",NA(),PROMETEO_Ammissione_Samuele[[#This Row],[Inserire altezza '[cm']:]])</f>
        <v>#N/A</v>
      </c>
      <c r="C83" s="2">
        <f t="shared" si="1"/>
        <v>170.65384615384616</v>
      </c>
    </row>
    <row r="84" spans="1:3" x14ac:dyDescent="0.3">
      <c r="A84">
        <v>83</v>
      </c>
      <c r="B84" t="e">
        <f>IF(PROMETEO_Ammissione_Samuele[[#This Row],[Inserire altezza '[cm']:]]="",NA(),PROMETEO_Ammissione_Samuele[[#This Row],[Inserire altezza '[cm']:]])</f>
        <v>#N/A</v>
      </c>
      <c r="C84" s="2">
        <f t="shared" si="1"/>
        <v>170.65384615384616</v>
      </c>
    </row>
    <row r="85" spans="1:3" x14ac:dyDescent="0.3">
      <c r="A85">
        <v>84</v>
      </c>
      <c r="B85" t="e">
        <f>IF(PROMETEO_Ammissione_Samuele[[#This Row],[Inserire altezza '[cm']:]]="",NA(),PROMETEO_Ammissione_Samuele[[#This Row],[Inserire altezza '[cm']:]])</f>
        <v>#N/A</v>
      </c>
      <c r="C85" s="2">
        <f t="shared" si="1"/>
        <v>170.65384615384616</v>
      </c>
    </row>
    <row r="86" spans="1:3" x14ac:dyDescent="0.3">
      <c r="A86">
        <v>85</v>
      </c>
      <c r="B86">
        <f>IF(PROMETEO_Ammissione_Samuele[[#This Row],[Inserire altezza '[cm']:]]="",NA(),PROMETEO_Ammissione_Samuele[[#This Row],[Inserire altezza '[cm']:]])</f>
        <v>180</v>
      </c>
      <c r="C86" s="2">
        <f t="shared" si="1"/>
        <v>170.65384615384616</v>
      </c>
    </row>
    <row r="87" spans="1:3" x14ac:dyDescent="0.3">
      <c r="A87">
        <v>86</v>
      </c>
      <c r="B87" t="e">
        <f>IF(PROMETEO_Ammissione_Samuele[[#This Row],[Inserire altezza '[cm']:]]="",NA(),PROMETEO_Ammissione_Samuele[[#This Row],[Inserire altezza '[cm']:]])</f>
        <v>#N/A</v>
      </c>
      <c r="C87" s="2">
        <f t="shared" si="1"/>
        <v>170.65384615384616</v>
      </c>
    </row>
    <row r="88" spans="1:3" x14ac:dyDescent="0.3">
      <c r="A88">
        <v>87</v>
      </c>
      <c r="B88">
        <f>IF(PROMETEO_Ammissione_Samuele[[#This Row],[Inserire altezza '[cm']:]]="",NA(),PROMETEO_Ammissione_Samuele[[#This Row],[Inserire altezza '[cm']:]])</f>
        <v>180</v>
      </c>
      <c r="C88" s="2">
        <f t="shared" si="1"/>
        <v>170.65384615384616</v>
      </c>
    </row>
    <row r="89" spans="1:3" x14ac:dyDescent="0.3">
      <c r="A89">
        <v>88</v>
      </c>
      <c r="B89" t="e">
        <f>IF(PROMETEO_Ammissione_Samuele[[#This Row],[Inserire altezza '[cm']:]]="",NA(),PROMETEO_Ammissione_Samuele[[#This Row],[Inserire altezza '[cm']:]])</f>
        <v>#N/A</v>
      </c>
      <c r="C89" s="2">
        <f t="shared" si="1"/>
        <v>170.65384615384616</v>
      </c>
    </row>
    <row r="90" spans="1:3" x14ac:dyDescent="0.3">
      <c r="A90">
        <v>89</v>
      </c>
      <c r="B90">
        <f>IF(PROMETEO_Ammissione_Samuele[[#This Row],[Inserire altezza '[cm']:]]="",NA(),PROMETEO_Ammissione_Samuele[[#This Row],[Inserire altezza '[cm']:]])</f>
        <v>162</v>
      </c>
      <c r="C90" s="2">
        <f t="shared" si="1"/>
        <v>170.65384615384616</v>
      </c>
    </row>
    <row r="91" spans="1:3" x14ac:dyDescent="0.3">
      <c r="A91">
        <v>90</v>
      </c>
      <c r="B91" t="e">
        <f>IF(PROMETEO_Ammissione_Samuele[[#This Row],[Inserire altezza '[cm']:]]="",NA(),PROMETEO_Ammissione_Samuele[[#This Row],[Inserire altezza '[cm']:]])</f>
        <v>#N/A</v>
      </c>
      <c r="C91" s="2">
        <f t="shared" si="1"/>
        <v>170.65384615384616</v>
      </c>
    </row>
    <row r="92" spans="1:3" x14ac:dyDescent="0.3">
      <c r="A92">
        <v>91</v>
      </c>
      <c r="B92" t="e">
        <f>IF(PROMETEO_Ammissione_Samuele[[#This Row],[Inserire altezza '[cm']:]]="",NA(),PROMETEO_Ammissione_Samuele[[#This Row],[Inserire altezza '[cm']:]])</f>
        <v>#N/A</v>
      </c>
      <c r="C92" s="2">
        <f t="shared" si="1"/>
        <v>170.65384615384616</v>
      </c>
    </row>
    <row r="93" spans="1:3" x14ac:dyDescent="0.3">
      <c r="A93">
        <v>92</v>
      </c>
      <c r="B93" t="e">
        <f>IF(PROMETEO_Ammissione_Samuele[[#This Row],[Inserire altezza '[cm']:]]="",NA(),PROMETEO_Ammissione_Samuele[[#This Row],[Inserire altezza '[cm']:]])</f>
        <v>#N/A</v>
      </c>
      <c r="C93" s="2">
        <f t="shared" si="1"/>
        <v>170.65384615384616</v>
      </c>
    </row>
    <row r="94" spans="1:3" x14ac:dyDescent="0.3">
      <c r="A94">
        <v>93</v>
      </c>
      <c r="B94" t="e">
        <f>IF(PROMETEO_Ammissione_Samuele[[#This Row],[Inserire altezza '[cm']:]]="",NA(),PROMETEO_Ammissione_Samuele[[#This Row],[Inserire altezza '[cm']:]])</f>
        <v>#N/A</v>
      </c>
      <c r="C94" s="2">
        <f t="shared" si="1"/>
        <v>170.65384615384616</v>
      </c>
    </row>
    <row r="95" spans="1:3" x14ac:dyDescent="0.3">
      <c r="A95">
        <v>94</v>
      </c>
      <c r="B95">
        <f>IF(PROMETEO_Ammissione_Samuele[[#This Row],[Inserire altezza '[cm']:]]="",NA(),PROMETEO_Ammissione_Samuele[[#This Row],[Inserire altezza '[cm']:]])</f>
        <v>164</v>
      </c>
      <c r="C95" s="2">
        <f t="shared" si="1"/>
        <v>170.65384615384616</v>
      </c>
    </row>
    <row r="96" spans="1:3" x14ac:dyDescent="0.3">
      <c r="A96">
        <v>95</v>
      </c>
      <c r="B96" t="e">
        <f>IF(PROMETEO_Ammissione_Samuele[[#This Row],[Inserire altezza '[cm']:]]="",NA(),PROMETEO_Ammissione_Samuele[[#This Row],[Inserire altezza '[cm']:]])</f>
        <v>#N/A</v>
      </c>
      <c r="C96" s="2">
        <f t="shared" si="1"/>
        <v>170.65384615384616</v>
      </c>
    </row>
    <row r="97" spans="1:3" x14ac:dyDescent="0.3">
      <c r="A97">
        <v>96</v>
      </c>
      <c r="B97">
        <f>IF(PROMETEO_Ammissione_Samuele[[#This Row],[Inserire altezza '[cm']:]]="",NA(),PROMETEO_Ammissione_Samuele[[#This Row],[Inserire altezza '[cm']:]])</f>
        <v>178</v>
      </c>
      <c r="C97" s="2">
        <f t="shared" si="1"/>
        <v>170.65384615384616</v>
      </c>
    </row>
    <row r="98" spans="1:3" x14ac:dyDescent="0.3">
      <c r="A98">
        <v>97</v>
      </c>
      <c r="B98">
        <f>IF(PROMETEO_Ammissione_Samuele[[#This Row],[Inserire altezza '[cm']:]]="",NA(),PROMETEO_Ammissione_Samuele[[#This Row],[Inserire altezza '[cm']:]])</f>
        <v>165</v>
      </c>
      <c r="C98" s="2">
        <f t="shared" si="1"/>
        <v>170.65384615384616</v>
      </c>
    </row>
    <row r="99" spans="1:3" x14ac:dyDescent="0.3">
      <c r="A99">
        <v>98</v>
      </c>
      <c r="B99">
        <f>IF(PROMETEO_Ammissione_Samuele[[#This Row],[Inserire altezza '[cm']:]]="",NA(),PROMETEO_Ammissione_Samuele[[#This Row],[Inserire altezza '[cm']:]])</f>
        <v>170</v>
      </c>
      <c r="C99" s="2">
        <f t="shared" si="1"/>
        <v>170.65384615384616</v>
      </c>
    </row>
    <row r="100" spans="1:3" x14ac:dyDescent="0.3">
      <c r="A100">
        <v>99</v>
      </c>
      <c r="B100">
        <f>IF(PROMETEO_Ammissione_Samuele[[#This Row],[Inserire altezza '[cm']:]]="",NA(),PROMETEO_Ammissione_Samuele[[#This Row],[Inserire altezza '[cm']:]])</f>
        <v>165</v>
      </c>
      <c r="C100" s="2">
        <f t="shared" si="1"/>
        <v>170.65384615384616</v>
      </c>
    </row>
    <row r="101" spans="1:3" x14ac:dyDescent="0.3">
      <c r="A101">
        <v>100</v>
      </c>
      <c r="B101" t="e">
        <f>IF(PROMETEO_Ammissione_Samuele[[#This Row],[Inserire altezza '[cm']:]]="",NA(),PROMETEO_Ammissione_Samuele[[#This Row],[Inserire altezza '[cm']:]])</f>
        <v>#N/A</v>
      </c>
      <c r="C101" s="2">
        <f t="shared" si="1"/>
        <v>170.65384615384616</v>
      </c>
    </row>
    <row r="102" spans="1:3" x14ac:dyDescent="0.3">
      <c r="A102">
        <v>101</v>
      </c>
      <c r="B102">
        <f>IF(PROMETEO_Ammissione_Samuele[[#This Row],[Inserire altezza '[cm']:]]="",NA(),PROMETEO_Ammissione_Samuele[[#This Row],[Inserire altezza '[cm']:]])</f>
        <v>160</v>
      </c>
      <c r="C102" s="2">
        <f t="shared" si="1"/>
        <v>170.65384615384616</v>
      </c>
    </row>
    <row r="103" spans="1:3" x14ac:dyDescent="0.3">
      <c r="A103">
        <v>102</v>
      </c>
      <c r="B103">
        <f>IF(PROMETEO_Ammissione_Samuele[[#This Row],[Inserire altezza '[cm']:]]="",NA(),PROMETEO_Ammissione_Samuele[[#This Row],[Inserire altezza '[cm']:]])</f>
        <v>177</v>
      </c>
      <c r="C103" s="2">
        <f t="shared" si="1"/>
        <v>170.65384615384616</v>
      </c>
    </row>
    <row r="104" spans="1:3" x14ac:dyDescent="0.3">
      <c r="A104">
        <v>103</v>
      </c>
      <c r="B104" t="e">
        <f>IF(PROMETEO_Ammissione_Samuele[[#This Row],[Inserire altezza '[cm']:]]="",NA(),PROMETEO_Ammissione_Samuele[[#This Row],[Inserire altezza '[cm']:]])</f>
        <v>#N/A</v>
      </c>
      <c r="C104" s="2">
        <f t="shared" si="1"/>
        <v>170.65384615384616</v>
      </c>
    </row>
    <row r="105" spans="1:3" x14ac:dyDescent="0.3">
      <c r="A105">
        <v>104</v>
      </c>
      <c r="B105" t="e">
        <f>IF(PROMETEO_Ammissione_Samuele[[#This Row],[Inserire altezza '[cm']:]]="",NA(),PROMETEO_Ammissione_Samuele[[#This Row],[Inserire altezza '[cm']:]])</f>
        <v>#N/A</v>
      </c>
      <c r="C105" s="2">
        <f t="shared" si="1"/>
        <v>170.65384615384616</v>
      </c>
    </row>
    <row r="106" spans="1:3" x14ac:dyDescent="0.3">
      <c r="A106">
        <v>105</v>
      </c>
      <c r="B106" t="e">
        <f>IF(PROMETEO_Ammissione_Samuele[[#This Row],[Inserire altezza '[cm']:]]="",NA(),PROMETEO_Ammissione_Samuele[[#This Row],[Inserire altezza '[cm']:]])</f>
        <v>#N/A</v>
      </c>
      <c r="C106" s="2">
        <f t="shared" si="1"/>
        <v>170.65384615384616</v>
      </c>
    </row>
    <row r="107" spans="1:3" x14ac:dyDescent="0.3">
      <c r="A107">
        <v>106</v>
      </c>
      <c r="B107" t="e">
        <f>IF(PROMETEO_Ammissione_Samuele[[#This Row],[Inserire altezza '[cm']:]]="",NA(),PROMETEO_Ammissione_Samuele[[#This Row],[Inserire altezza '[cm']:]])</f>
        <v>#N/A</v>
      </c>
      <c r="C107" s="2">
        <f t="shared" si="1"/>
        <v>170.65384615384616</v>
      </c>
    </row>
    <row r="108" spans="1:3" x14ac:dyDescent="0.3">
      <c r="A108">
        <v>107</v>
      </c>
      <c r="B108" t="e">
        <f>IF(PROMETEO_Ammissione_Samuele[[#This Row],[Inserire altezza '[cm']:]]="",NA(),PROMETEO_Ammissione_Samuele[[#This Row],[Inserire altezza '[cm']:]])</f>
        <v>#N/A</v>
      </c>
      <c r="C108" s="2">
        <f t="shared" si="1"/>
        <v>170.65384615384616</v>
      </c>
    </row>
    <row r="109" spans="1:3" x14ac:dyDescent="0.3">
      <c r="A109">
        <v>108</v>
      </c>
      <c r="B109" t="e">
        <f>IF(PROMETEO_Ammissione_Samuele[[#This Row],[Inserire altezza '[cm']:]]="",NA(),PROMETEO_Ammissione_Samuele[[#This Row],[Inserire altezza '[cm']:]])</f>
        <v>#N/A</v>
      </c>
      <c r="C109" s="2">
        <f t="shared" si="1"/>
        <v>170.65384615384616</v>
      </c>
    </row>
    <row r="110" spans="1:3" x14ac:dyDescent="0.3">
      <c r="A110">
        <v>109</v>
      </c>
      <c r="B110" t="e">
        <f>IF(PROMETEO_Ammissione_Samuele[[#This Row],[Inserire altezza '[cm']:]]="",NA(),PROMETEO_Ammissione_Samuele[[#This Row],[Inserire altezza '[cm']:]])</f>
        <v>#N/A</v>
      </c>
      <c r="C110" s="2">
        <f t="shared" si="1"/>
        <v>170.65384615384616</v>
      </c>
    </row>
    <row r="111" spans="1:3" x14ac:dyDescent="0.3">
      <c r="A111">
        <v>110</v>
      </c>
      <c r="B111">
        <f>IF(PROMETEO_Ammissione_Samuele[[#This Row],[Inserire altezza '[cm']:]]="",NA(),PROMETEO_Ammissione_Samuele[[#This Row],[Inserire altezza '[cm']:]])</f>
        <v>170</v>
      </c>
      <c r="C111" s="2">
        <f t="shared" si="1"/>
        <v>170.65384615384616</v>
      </c>
    </row>
    <row r="112" spans="1:3" x14ac:dyDescent="0.3">
      <c r="A112">
        <v>111</v>
      </c>
      <c r="B112" t="e">
        <f>IF(PROMETEO_Ammissione_Samuele[[#This Row],[Inserire altezza '[cm']:]]="",NA(),PROMETEO_Ammissione_Samuele[[#This Row],[Inserire altezza '[cm']:]])</f>
        <v>#N/A</v>
      </c>
      <c r="C112" s="2">
        <f t="shared" si="1"/>
        <v>170.65384615384616</v>
      </c>
    </row>
    <row r="113" spans="1:3" x14ac:dyDescent="0.3">
      <c r="A113">
        <v>112</v>
      </c>
      <c r="B113" t="e">
        <f>IF(PROMETEO_Ammissione_Samuele[[#This Row],[Inserire altezza '[cm']:]]="",NA(),PROMETEO_Ammissione_Samuele[[#This Row],[Inserire altezza '[cm']:]])</f>
        <v>#N/A</v>
      </c>
      <c r="C113" s="2">
        <f t="shared" si="1"/>
        <v>170.65384615384616</v>
      </c>
    </row>
    <row r="114" spans="1:3" x14ac:dyDescent="0.3">
      <c r="A114">
        <v>113</v>
      </c>
      <c r="B114">
        <f>IF(PROMETEO_Ammissione_Samuele[[#This Row],[Inserire altezza '[cm']:]]="",NA(),PROMETEO_Ammissione_Samuele[[#This Row],[Inserire altezza '[cm']:]])</f>
        <v>177</v>
      </c>
      <c r="C114" s="2">
        <f t="shared" si="1"/>
        <v>170.65384615384616</v>
      </c>
    </row>
    <row r="115" spans="1:3" x14ac:dyDescent="0.3">
      <c r="A115">
        <v>114</v>
      </c>
      <c r="B115">
        <f>IF(PROMETEO_Ammissione_Samuele[[#This Row],[Inserire altezza '[cm']:]]="",NA(),PROMETEO_Ammissione_Samuele[[#This Row],[Inserire altezza '[cm']:]])</f>
        <v>180</v>
      </c>
      <c r="C115" s="2">
        <f t="shared" si="1"/>
        <v>170.65384615384616</v>
      </c>
    </row>
    <row r="116" spans="1:3" x14ac:dyDescent="0.3">
      <c r="A116">
        <v>115</v>
      </c>
      <c r="B116" t="e">
        <f>IF(PROMETEO_Ammissione_Samuele[[#This Row],[Inserire altezza '[cm']:]]="",NA(),PROMETEO_Ammissione_Samuele[[#This Row],[Inserire altezza '[cm']:]])</f>
        <v>#N/A</v>
      </c>
      <c r="C116" s="2">
        <f t="shared" si="1"/>
        <v>170.65384615384616</v>
      </c>
    </row>
    <row r="117" spans="1:3" x14ac:dyDescent="0.3">
      <c r="A117">
        <v>116</v>
      </c>
      <c r="B117" t="e">
        <f>IF(PROMETEO_Ammissione_Samuele[[#This Row],[Inserire altezza '[cm']:]]="",NA(),PROMETEO_Ammissione_Samuele[[#This Row],[Inserire altezza '[cm']:]])</f>
        <v>#N/A</v>
      </c>
      <c r="C117" s="2">
        <f t="shared" si="1"/>
        <v>170.65384615384616</v>
      </c>
    </row>
    <row r="118" spans="1:3" x14ac:dyDescent="0.3">
      <c r="A118">
        <v>117</v>
      </c>
      <c r="B118">
        <f>IF(PROMETEO_Ammissione_Samuele[[#This Row],[Inserire altezza '[cm']:]]="",NA(),PROMETEO_Ammissione_Samuele[[#This Row],[Inserire altezza '[cm']:]])</f>
        <v>170</v>
      </c>
      <c r="C118" s="2">
        <f t="shared" si="1"/>
        <v>170.65384615384616</v>
      </c>
    </row>
    <row r="119" spans="1:3" x14ac:dyDescent="0.3">
      <c r="A119">
        <v>118</v>
      </c>
      <c r="B119">
        <f>IF(PROMETEO_Ammissione_Samuele[[#This Row],[Inserire altezza '[cm']:]]="",NA(),PROMETEO_Ammissione_Samuele[[#This Row],[Inserire altezza '[cm']:]])</f>
        <v>172</v>
      </c>
      <c r="C119" s="2">
        <f t="shared" si="1"/>
        <v>170.65384615384616</v>
      </c>
    </row>
    <row r="120" spans="1:3" x14ac:dyDescent="0.3">
      <c r="A120">
        <v>119</v>
      </c>
      <c r="B120">
        <f>IF(PROMETEO_Ammissione_Samuele[[#This Row],[Inserire altezza '[cm']:]]="",NA(),PROMETEO_Ammissione_Samuele[[#This Row],[Inserire altezza '[cm']:]])</f>
        <v>174</v>
      </c>
      <c r="C120" s="2">
        <f t="shared" si="1"/>
        <v>170.65384615384616</v>
      </c>
    </row>
    <row r="121" spans="1:3" x14ac:dyDescent="0.3">
      <c r="A121">
        <v>120</v>
      </c>
      <c r="B121" t="e">
        <f>IF(PROMETEO_Ammissione_Samuele[[#This Row],[Inserire altezza '[cm']:]]="",NA(),PROMETEO_Ammissione_Samuele[[#This Row],[Inserire altezza '[cm']:]])</f>
        <v>#N/A</v>
      </c>
      <c r="C121" s="2">
        <f t="shared" si="1"/>
        <v>170.65384615384616</v>
      </c>
    </row>
    <row r="122" spans="1:3" x14ac:dyDescent="0.3">
      <c r="A122">
        <v>121</v>
      </c>
      <c r="B122" t="e">
        <f>IF(PROMETEO_Ammissione_Samuele[[#This Row],[Inserire altezza '[cm']:]]="",NA(),PROMETEO_Ammissione_Samuele[[#This Row],[Inserire altezza '[cm']:]])</f>
        <v>#N/A</v>
      </c>
      <c r="C122" s="2">
        <f t="shared" si="1"/>
        <v>170.65384615384616</v>
      </c>
    </row>
    <row r="123" spans="1:3" x14ac:dyDescent="0.3">
      <c r="A123">
        <v>122</v>
      </c>
      <c r="B123">
        <f>IF(PROMETEO_Ammissione_Samuele[[#This Row],[Inserire altezza '[cm']:]]="",NA(),PROMETEO_Ammissione_Samuele[[#This Row],[Inserire altezza '[cm']:]])</f>
        <v>170</v>
      </c>
      <c r="C123" s="2">
        <f t="shared" si="1"/>
        <v>170.65384615384616</v>
      </c>
    </row>
    <row r="124" spans="1:3" x14ac:dyDescent="0.3">
      <c r="A124">
        <v>123</v>
      </c>
      <c r="B124">
        <f>IF(PROMETEO_Ammissione_Samuele[[#This Row],[Inserire altezza '[cm']:]]="",NA(),PROMETEO_Ammissione_Samuele[[#This Row],[Inserire altezza '[cm']:]])</f>
        <v>178</v>
      </c>
      <c r="C124" s="2">
        <f t="shared" si="1"/>
        <v>170.65384615384616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550B-227B-43B2-94C8-F08940A5F95C}">
  <dimension ref="A1:I124"/>
  <sheetViews>
    <sheetView topLeftCell="Y1" zoomScale="90" zoomScaleNormal="100" workbookViewId="0">
      <selection activeCell="J6" sqref="J6"/>
    </sheetView>
  </sheetViews>
  <sheetFormatPr defaultRowHeight="14.4" x14ac:dyDescent="0.3"/>
  <cols>
    <col min="1" max="1" width="11.33203125" bestFit="1" customWidth="1"/>
    <col min="2" max="2" width="31.44140625" style="2" customWidth="1"/>
    <col min="3" max="3" width="31.109375" style="2" customWidth="1"/>
    <col min="4" max="4" width="23.109375" style="3" bestFit="1" customWidth="1"/>
    <col min="5" max="5" width="31.33203125" style="3" bestFit="1" customWidth="1"/>
    <col min="6" max="6" width="16.44140625" customWidth="1"/>
    <col min="7" max="7" width="23.33203125" customWidth="1"/>
    <col min="8" max="8" width="16.44140625" style="3" customWidth="1"/>
    <col min="9" max="9" width="18.5546875" style="3" bestFit="1" customWidth="1"/>
  </cols>
  <sheetData>
    <row r="1" spans="1:9" x14ac:dyDescent="0.3">
      <c r="A1" t="s">
        <v>489</v>
      </c>
      <c r="B1" s="2" t="s">
        <v>626</v>
      </c>
      <c r="C1" s="2" t="s">
        <v>625</v>
      </c>
      <c r="D1" s="3" t="s">
        <v>627</v>
      </c>
      <c r="E1" s="3" t="s">
        <v>628</v>
      </c>
      <c r="F1" t="s">
        <v>500</v>
      </c>
      <c r="G1" t="s">
        <v>501</v>
      </c>
      <c r="H1" s="3" t="s">
        <v>874</v>
      </c>
      <c r="I1" s="3" t="s">
        <v>875</v>
      </c>
    </row>
    <row r="2" spans="1:9" x14ac:dyDescent="0.3">
      <c r="A2">
        <v>1</v>
      </c>
      <c r="B2" s="2" t="e">
        <f>IF(PROMETEO_Ammissione_Samuele[[#This Row],[BMI fase acuta    Campo calcolato, non inserire.]]="",NA(),PROMETEO_Ammissione_Samuele[[#This Row],[BMI fase acuta    Campo calcolato, non inserire.]])</f>
        <v>#N/A</v>
      </c>
      <c r="C2" s="2">
        <f>IF(PROMETEO_Ammissione_Samuele[[#This Row],[BMI:    Attenzione, campo calcolato non inserire.]]="",NA(),PROMETEO_Ammissione_Samuele[[#This Row],[BMI:    Attenzione, campo calcolato non inserire.]])</f>
        <v>2.2589551436050056E+16</v>
      </c>
      <c r="D2" s="3" t="e">
        <f>IF(Table13[[#This Row],[BMI acute phase]]="",NA(),ROUND(VALUE(LEFT(Table13[[#This Row],[BMI acute phase]],4))/100,1))</f>
        <v>#N/A</v>
      </c>
      <c r="E2" s="3">
        <f>IF(Table13[[#This Row],[BMI rehabilitation phase]]="",NA(),ROUND(VALUE(LEFT(Table13[[#This Row],[BMI rehabilitation phase]],4))/100,1))</f>
        <v>22.6</v>
      </c>
      <c r="F2" s="3" t="e">
        <f>Table13[[#This Row],[Final BMI acute phase]]-Table13[[#This Row],[Final BMI rehabilitation phase2]]</f>
        <v>#N/A</v>
      </c>
      <c r="G2" t="e">
        <f>IF(Table13[[#This Row],[Delta]]=0,Table13[[#This Row],[Final BMI acute phase]],NA())</f>
        <v>#N/A</v>
      </c>
      <c r="H2" s="3" t="e">
        <f>IF(Table13[[#This Row],[Delta]]=0,NA(),Table13[[#This Row],[Final BMI acute phase]])</f>
        <v>#N/A</v>
      </c>
      <c r="I2" s="3" t="e">
        <f>IF(Table13[[#This Row],[Delta]]=0,NA(),Table13[[#This Row],[Final BMI rehabilitation phase2]])</f>
        <v>#N/A</v>
      </c>
    </row>
    <row r="3" spans="1:9" x14ac:dyDescent="0.3">
      <c r="A3">
        <v>2</v>
      </c>
      <c r="B3" s="2" t="e">
        <f>IF(PROMETEO_Ammissione_Samuele[[#This Row],[BMI fase acuta    Campo calcolato, non inserire.]]="",NA(),PROMETEO_Ammissione_Samuele[[#This Row],[BMI fase acuta    Campo calcolato, non inserire.]])</f>
        <v>#N/A</v>
      </c>
      <c r="C3" s="2">
        <f>IF(PROMETEO_Ammissione_Samuele[[#This Row],[BMI:    Attenzione, campo calcolato non inserire.]]="",NA(),PROMETEO_Ammissione_Samuele[[#This Row],[BMI:    Attenzione, campo calcolato non inserire.]])</f>
        <v>2.2656249999999996E+16</v>
      </c>
      <c r="D3" s="3" t="e">
        <f>IF(Table13[[#This Row],[BMI acute phase]]="",NA(),ROUND(VALUE(LEFT(Table13[[#This Row],[BMI acute phase]],4))/100,1))</f>
        <v>#N/A</v>
      </c>
      <c r="E3" s="3">
        <f>IF(Table13[[#This Row],[BMI rehabilitation phase]]="",NA(),ROUND(VALUE(LEFT(Table13[[#This Row],[BMI rehabilitation phase]],4))/100,1))</f>
        <v>22.7</v>
      </c>
      <c r="F3" s="3" t="e">
        <f>Table13[[#This Row],[Final BMI acute phase]]-Table13[[#This Row],[Final BMI rehabilitation phase2]]</f>
        <v>#N/A</v>
      </c>
      <c r="G3" t="e">
        <f>IF(Table13[[#This Row],[Delta]]=0,Table13[[#This Row],[Final BMI acute phase]],NA())</f>
        <v>#N/A</v>
      </c>
      <c r="H3" s="3" t="e">
        <f>IF(Table13[[#This Row],[Delta]]=0,NA(),Table13[[#This Row],[Final BMI acute phase]])</f>
        <v>#N/A</v>
      </c>
      <c r="I3" s="3" t="e">
        <f>IF(Table13[[#This Row],[Delta]]=0,NA(),Table13[[#This Row],[Final BMI rehabilitation phase2]])</f>
        <v>#N/A</v>
      </c>
    </row>
    <row r="4" spans="1:9" x14ac:dyDescent="0.3">
      <c r="A4">
        <v>3</v>
      </c>
      <c r="B4" s="2" t="e">
        <f>IF(PROMETEO_Ammissione_Samuele[[#This Row],[BMI fase acuta    Campo calcolato, non inserire.]]="",NA(),PROMETEO_Ammissione_Samuele[[#This Row],[BMI fase acuta    Campo calcolato, non inserire.]])</f>
        <v>#N/A</v>
      </c>
      <c r="C4" s="2" t="e">
        <f>IF(PROMETEO_Ammissione_Samuele[[#This Row],[BMI:    Attenzione, campo calcolato non inserire.]]="",NA(),PROMETEO_Ammissione_Samuele[[#This Row],[BMI:    Attenzione, campo calcolato non inserire.]])</f>
        <v>#N/A</v>
      </c>
      <c r="D4" s="3" t="e">
        <f>IF(Table13[[#This Row],[BMI acute phase]]="",NA(),ROUND(VALUE(LEFT(Table13[[#This Row],[BMI acute phase]],4))/100,1))</f>
        <v>#N/A</v>
      </c>
      <c r="E4" s="3" t="e">
        <f>IF(Table13[[#This Row],[BMI rehabilitation phase]]="",NA(),ROUND(VALUE(LEFT(Table13[[#This Row],[BMI rehabilitation phase]],4))/100,1))</f>
        <v>#N/A</v>
      </c>
      <c r="F4" s="3" t="e">
        <f>Table13[[#This Row],[Final BMI acute phase]]-Table13[[#This Row],[Final BMI rehabilitation phase2]]</f>
        <v>#N/A</v>
      </c>
      <c r="G4" t="e">
        <f>IF(Table13[[#This Row],[Delta]]=0,Table13[[#This Row],[Final BMI acute phase]],NA())</f>
        <v>#N/A</v>
      </c>
      <c r="H4" s="3" t="e">
        <f>IF(Table13[[#This Row],[Delta]]=0,NA(),Table13[[#This Row],[Final BMI acute phase]])</f>
        <v>#N/A</v>
      </c>
      <c r="I4" s="3" t="e">
        <f>IF(Table13[[#This Row],[Delta]]=0,NA(),Table13[[#This Row],[Final BMI rehabilitation phase2]])</f>
        <v>#N/A</v>
      </c>
    </row>
    <row r="5" spans="1:9" x14ac:dyDescent="0.3">
      <c r="A5">
        <v>4</v>
      </c>
      <c r="B5" s="2">
        <f>IF(PROMETEO_Ammissione_Samuele[[#This Row],[BMI fase acuta    Campo calcolato, non inserire.]]="",NA(),PROMETEO_Ammissione_Samuele[[#This Row],[BMI fase acuta    Campo calcolato, non inserire.]])</f>
        <v>2.90367377856331E+16</v>
      </c>
      <c r="C5" s="2">
        <f>IF(PROMETEO_Ammissione_Samuele[[#This Row],[BMI:    Attenzione, campo calcolato non inserire.]]="",NA(),PROMETEO_Ammissione_Samuele[[#This Row],[BMI:    Attenzione, campo calcolato non inserire.]])</f>
        <v>2.9036737785633124E+16</v>
      </c>
      <c r="D5" s="3">
        <f>IF(Table13[[#This Row],[BMI acute phase]]="",NA(),ROUND(VALUE(LEFT(Table13[[#This Row],[BMI acute phase]],4))/100,1))</f>
        <v>29</v>
      </c>
      <c r="E5" s="3">
        <f>IF(Table13[[#This Row],[BMI rehabilitation phase]]="",NA(),ROUND(VALUE(LEFT(Table13[[#This Row],[BMI rehabilitation phase]],4))/100,1))</f>
        <v>29</v>
      </c>
      <c r="F5" s="3">
        <f>Table13[[#This Row],[Final BMI acute phase]]-Table13[[#This Row],[Final BMI rehabilitation phase2]]</f>
        <v>0</v>
      </c>
      <c r="G5">
        <f>IF(Table13[[#This Row],[Delta]]=0,Table13[[#This Row],[Final BMI acute phase]],NA())</f>
        <v>29</v>
      </c>
      <c r="H5" s="3" t="e">
        <f>IF(Table13[[#This Row],[Delta]]=0,NA(),Table13[[#This Row],[Final BMI acute phase]])</f>
        <v>#N/A</v>
      </c>
      <c r="I5" s="3" t="e">
        <f>IF(Table13[[#This Row],[Delta]]=0,NA(),Table13[[#This Row],[Final BMI rehabilitation phase2]])</f>
        <v>#N/A</v>
      </c>
    </row>
    <row r="6" spans="1:9" x14ac:dyDescent="0.3">
      <c r="A6">
        <v>5</v>
      </c>
      <c r="B6" s="2">
        <f>IF(PROMETEO_Ammissione_Samuele[[#This Row],[BMI fase acuta    Campo calcolato, non inserire.]]="",NA(),PROMETEO_Ammissione_Samuele[[#This Row],[BMI fase acuta    Campo calcolato, non inserire.]])</f>
        <v>1962826470116968</v>
      </c>
      <c r="C6" s="2">
        <f>IF(PROMETEO_Ammissione_Samuele[[#This Row],[BMI:    Attenzione, campo calcolato non inserire.]]="",NA(),PROMETEO_Ammissione_Samuele[[#This Row],[BMI:    Attenzione, campo calcolato non inserire.]])</f>
        <v>1962826470116970</v>
      </c>
      <c r="D6" s="3">
        <f>IF(Table13[[#This Row],[BMI acute phase]]="",NA(),ROUND(VALUE(LEFT(Table13[[#This Row],[BMI acute phase]],4))/100,1))</f>
        <v>19.600000000000001</v>
      </c>
      <c r="E6" s="3">
        <f>IF(Table13[[#This Row],[BMI rehabilitation phase]]="",NA(),ROUND(VALUE(LEFT(Table13[[#This Row],[BMI rehabilitation phase]],4))/100,1))</f>
        <v>19.600000000000001</v>
      </c>
      <c r="F6" s="3">
        <f>Table13[[#This Row],[Final BMI acute phase]]-Table13[[#This Row],[Final BMI rehabilitation phase2]]</f>
        <v>0</v>
      </c>
      <c r="G6">
        <f>IF(Table13[[#This Row],[Delta]]=0,Table13[[#This Row],[Final BMI acute phase]],NA())</f>
        <v>19.600000000000001</v>
      </c>
      <c r="H6" s="3" t="e">
        <f>IF(Table13[[#This Row],[Delta]]=0,NA(),Table13[[#This Row],[Final BMI acute phase]])</f>
        <v>#N/A</v>
      </c>
      <c r="I6" s="3" t="e">
        <f>IF(Table13[[#This Row],[Delta]]=0,NA(),Table13[[#This Row],[Final BMI rehabilitation phase2]])</f>
        <v>#N/A</v>
      </c>
    </row>
    <row r="7" spans="1:9" x14ac:dyDescent="0.3">
      <c r="A7">
        <v>6</v>
      </c>
      <c r="B7" s="2" t="e">
        <f>IF(PROMETEO_Ammissione_Samuele[[#This Row],[BMI fase acuta    Campo calcolato, non inserire.]]="",NA(),PROMETEO_Ammissione_Samuele[[#This Row],[BMI fase acuta    Campo calcolato, non inserire.]])</f>
        <v>#N/A</v>
      </c>
      <c r="C7" s="2">
        <f>IF(PROMETEO_Ammissione_Samuele[[#This Row],[BMI:    Attenzione, campo calcolato non inserire.]]="",NA(),PROMETEO_Ammissione_Samuele[[#This Row],[BMI:    Attenzione, campo calcolato non inserire.]])</f>
        <v>2455775234131113</v>
      </c>
      <c r="D7" s="3" t="e">
        <f>IF(Table13[[#This Row],[BMI acute phase]]="",NA(),ROUND(VALUE(LEFT(Table13[[#This Row],[BMI acute phase]],4))/100,1))</f>
        <v>#N/A</v>
      </c>
      <c r="E7" s="3">
        <f>IF(Table13[[#This Row],[BMI rehabilitation phase]]="",NA(),ROUND(VALUE(LEFT(Table13[[#This Row],[BMI rehabilitation phase]],4))/100,1))</f>
        <v>24.6</v>
      </c>
      <c r="F7" s="3" t="e">
        <f>Table13[[#This Row],[Final BMI acute phase]]-Table13[[#This Row],[Final BMI rehabilitation phase2]]</f>
        <v>#N/A</v>
      </c>
      <c r="G7" t="e">
        <f>IF(Table13[[#This Row],[Delta]]=0,Table13[[#This Row],[Final BMI acute phase]],NA())</f>
        <v>#N/A</v>
      </c>
      <c r="H7" s="3" t="e">
        <f>IF(Table13[[#This Row],[Delta]]=0,NA(),Table13[[#This Row],[Final BMI acute phase]])</f>
        <v>#N/A</v>
      </c>
      <c r="I7" s="3" t="e">
        <f>IF(Table13[[#This Row],[Delta]]=0,NA(),Table13[[#This Row],[Final BMI rehabilitation phase2]])</f>
        <v>#N/A</v>
      </c>
    </row>
    <row r="8" spans="1:9" x14ac:dyDescent="0.3">
      <c r="A8">
        <v>7</v>
      </c>
      <c r="B8" s="2" t="e">
        <f>IF(PROMETEO_Ammissione_Samuele[[#This Row],[BMI fase acuta    Campo calcolato, non inserire.]]="",NA(),PROMETEO_Ammissione_Samuele[[#This Row],[BMI fase acuta    Campo calcolato, non inserire.]])</f>
        <v>#N/A</v>
      </c>
      <c r="C8" s="2" t="e">
        <f>IF(PROMETEO_Ammissione_Samuele[[#This Row],[BMI:    Attenzione, campo calcolato non inserire.]]="",NA(),PROMETEO_Ammissione_Samuele[[#This Row],[BMI:    Attenzione, campo calcolato non inserire.]])</f>
        <v>#N/A</v>
      </c>
      <c r="D8" s="3" t="e">
        <f>IF(Table13[[#This Row],[BMI acute phase]]="",NA(),ROUND(VALUE(LEFT(Table13[[#This Row],[BMI acute phase]],4))/100,1))</f>
        <v>#N/A</v>
      </c>
      <c r="E8" s="3" t="e">
        <f>IF(Table13[[#This Row],[BMI rehabilitation phase]]="",NA(),ROUND(VALUE(LEFT(Table13[[#This Row],[BMI rehabilitation phase]],4))/100,1))</f>
        <v>#N/A</v>
      </c>
      <c r="F8" s="3" t="e">
        <f>Table13[[#This Row],[Final BMI acute phase]]-Table13[[#This Row],[Final BMI rehabilitation phase2]]</f>
        <v>#N/A</v>
      </c>
      <c r="G8" t="e">
        <f>IF(Table13[[#This Row],[Delta]]=0,Table13[[#This Row],[Final BMI acute phase]],NA())</f>
        <v>#N/A</v>
      </c>
      <c r="H8" s="3" t="e">
        <f>IF(Table13[[#This Row],[Delta]]=0,NA(),Table13[[#This Row],[Final BMI acute phase]])</f>
        <v>#N/A</v>
      </c>
      <c r="I8" s="3" t="e">
        <f>IF(Table13[[#This Row],[Delta]]=0,NA(),Table13[[#This Row],[Final BMI rehabilitation phase2]])</f>
        <v>#N/A</v>
      </c>
    </row>
    <row r="9" spans="1:9" x14ac:dyDescent="0.3">
      <c r="A9">
        <v>8</v>
      </c>
      <c r="B9" s="2">
        <f>IF(PROMETEO_Ammissione_Samuele[[#This Row],[BMI fase acuta    Campo calcolato, non inserire.]]="",NA(),PROMETEO_Ammissione_Samuele[[#This Row],[BMI fase acuta    Campo calcolato, non inserire.]])</f>
        <v>2.2460034350640772E+16</v>
      </c>
      <c r="C9" s="2">
        <f>IF(PROMETEO_Ammissione_Samuele[[#This Row],[BMI:    Attenzione, campo calcolato non inserire.]]="",NA(),PROMETEO_Ammissione_Samuele[[#This Row],[BMI:    Attenzione, campo calcolato non inserire.]])</f>
        <v>2.2460034350640772E+16</v>
      </c>
      <c r="D9" s="3">
        <f>IF(Table13[[#This Row],[BMI acute phase]]="",NA(),ROUND(VALUE(LEFT(Table13[[#This Row],[BMI acute phase]],4))/100,1))</f>
        <v>22.5</v>
      </c>
      <c r="E9" s="3">
        <f>IF(Table13[[#This Row],[BMI rehabilitation phase]]="",NA(),ROUND(VALUE(LEFT(Table13[[#This Row],[BMI rehabilitation phase]],4))/100,1))</f>
        <v>22.5</v>
      </c>
      <c r="F9" s="3">
        <f>Table13[[#This Row],[Final BMI acute phase]]-Table13[[#This Row],[Final BMI rehabilitation phase2]]</f>
        <v>0</v>
      </c>
      <c r="G9">
        <f>IF(Table13[[#This Row],[Delta]]=0,Table13[[#This Row],[Final BMI acute phase]],NA())</f>
        <v>22.5</v>
      </c>
      <c r="H9" s="3" t="e">
        <f>IF(Table13[[#This Row],[Delta]]=0,NA(),Table13[[#This Row],[Final BMI acute phase]])</f>
        <v>#N/A</v>
      </c>
      <c r="I9" s="3" t="e">
        <f>IF(Table13[[#This Row],[Delta]]=0,NA(),Table13[[#This Row],[Final BMI rehabilitation phase2]])</f>
        <v>#N/A</v>
      </c>
    </row>
    <row r="10" spans="1:9" x14ac:dyDescent="0.3">
      <c r="A10">
        <v>9</v>
      </c>
      <c r="B10" s="2">
        <f>IF(PROMETEO_Ammissione_Samuele[[#This Row],[BMI fase acuta    Campo calcolato, non inserire.]]="",NA(),PROMETEO_Ammissione_Samuele[[#This Row],[BMI fase acuta    Campo calcolato, non inserire.]])</f>
        <v>2.7343749999999996E+16</v>
      </c>
      <c r="C10" s="2">
        <f>IF(PROMETEO_Ammissione_Samuele[[#This Row],[BMI:    Attenzione, campo calcolato non inserire.]]="",NA(),PROMETEO_Ammissione_Samuele[[#This Row],[BMI:    Attenzione, campo calcolato non inserire.]])</f>
        <v>2.7343749999999996E+16</v>
      </c>
      <c r="D10" s="3">
        <f>IF(Table13[[#This Row],[BMI acute phase]]="",NA(),ROUND(VALUE(LEFT(Table13[[#This Row],[BMI acute phase]],4))/100,1))</f>
        <v>27.3</v>
      </c>
      <c r="E10" s="3">
        <f>IF(Table13[[#This Row],[BMI rehabilitation phase]]="",NA(),ROUND(VALUE(LEFT(Table13[[#This Row],[BMI rehabilitation phase]],4))/100,1))</f>
        <v>27.3</v>
      </c>
      <c r="F10" s="3">
        <f>Table13[[#This Row],[Final BMI acute phase]]-Table13[[#This Row],[Final BMI rehabilitation phase2]]</f>
        <v>0</v>
      </c>
      <c r="G10">
        <f>IF(Table13[[#This Row],[Delta]]=0,Table13[[#This Row],[Final BMI acute phase]],NA())</f>
        <v>27.3</v>
      </c>
      <c r="H10" s="3" t="e">
        <f>IF(Table13[[#This Row],[Delta]]=0,NA(),Table13[[#This Row],[Final BMI acute phase]])</f>
        <v>#N/A</v>
      </c>
      <c r="I10" s="3" t="e">
        <f>IF(Table13[[#This Row],[Delta]]=0,NA(),Table13[[#This Row],[Final BMI rehabilitation phase2]])</f>
        <v>#N/A</v>
      </c>
    </row>
    <row r="11" spans="1:9" x14ac:dyDescent="0.3">
      <c r="A11">
        <v>10</v>
      </c>
      <c r="B11" s="2" t="e">
        <f>IF(PROMETEO_Ammissione_Samuele[[#This Row],[BMI fase acuta    Campo calcolato, non inserire.]]="",NA(),PROMETEO_Ammissione_Samuele[[#This Row],[BMI fase acuta    Campo calcolato, non inserire.]])</f>
        <v>#N/A</v>
      </c>
      <c r="C11" s="2">
        <f>IF(PROMETEO_Ammissione_Samuele[[#This Row],[BMI:    Attenzione, campo calcolato non inserire.]]="",NA(),PROMETEO_Ammissione_Samuele[[#This Row],[BMI:    Attenzione, campo calcolato non inserire.]])</f>
        <v>2.0603780345785184E+16</v>
      </c>
      <c r="D11" s="3" t="e">
        <f>IF(Table13[[#This Row],[BMI acute phase]]="",NA(),ROUND(VALUE(LEFT(Table13[[#This Row],[BMI acute phase]],4))/100,1))</f>
        <v>#N/A</v>
      </c>
      <c r="E11" s="3">
        <f>IF(Table13[[#This Row],[BMI rehabilitation phase]]="",NA(),ROUND(VALUE(LEFT(Table13[[#This Row],[BMI rehabilitation phase]],4))/100,1))</f>
        <v>20.6</v>
      </c>
      <c r="F11" s="3" t="e">
        <f>Table13[[#This Row],[Final BMI acute phase]]-Table13[[#This Row],[Final BMI rehabilitation phase2]]</f>
        <v>#N/A</v>
      </c>
      <c r="G11" t="e">
        <f>IF(Table13[[#This Row],[Delta]]=0,Table13[[#This Row],[Final BMI acute phase]],NA())</f>
        <v>#N/A</v>
      </c>
      <c r="H11" s="3" t="e">
        <f>IF(Table13[[#This Row],[Delta]]=0,NA(),Table13[[#This Row],[Final BMI acute phase]])</f>
        <v>#N/A</v>
      </c>
      <c r="I11" s="3" t="e">
        <f>IF(Table13[[#This Row],[Delta]]=0,NA(),Table13[[#This Row],[Final BMI rehabilitation phase2]])</f>
        <v>#N/A</v>
      </c>
    </row>
    <row r="12" spans="1:9" x14ac:dyDescent="0.3">
      <c r="A12">
        <v>11</v>
      </c>
      <c r="B12" s="2">
        <f>IF(PROMETEO_Ammissione_Samuele[[#This Row],[BMI fase acuta    Campo calcolato, non inserire.]]="",NA(),PROMETEO_Ammissione_Samuele[[#This Row],[BMI fase acuta    Campo calcolato, non inserire.]])</f>
        <v>2.4913494809688584E+16</v>
      </c>
      <c r="C12" s="2">
        <f>IF(PROMETEO_Ammissione_Samuele[[#This Row],[BMI:    Attenzione, campo calcolato non inserire.]]="",NA(),PROMETEO_Ammissione_Samuele[[#This Row],[BMI:    Attenzione, campo calcolato non inserire.]])</f>
        <v>2.4913494809688584E+16</v>
      </c>
      <c r="D12" s="3">
        <f>IF(Table13[[#This Row],[BMI acute phase]]="",NA(),ROUND(VALUE(LEFT(Table13[[#This Row],[BMI acute phase]],4))/100,1))</f>
        <v>24.9</v>
      </c>
      <c r="E12" s="3">
        <f>IF(Table13[[#This Row],[BMI rehabilitation phase]]="",NA(),ROUND(VALUE(LEFT(Table13[[#This Row],[BMI rehabilitation phase]],4))/100,1))</f>
        <v>24.9</v>
      </c>
      <c r="F12" s="3">
        <f>Table13[[#This Row],[Final BMI acute phase]]-Table13[[#This Row],[Final BMI rehabilitation phase2]]</f>
        <v>0</v>
      </c>
      <c r="G12">
        <f>IF(Table13[[#This Row],[Delta]]=0,Table13[[#This Row],[Final BMI acute phase]],NA())</f>
        <v>24.9</v>
      </c>
      <c r="H12" s="3" t="e">
        <f>IF(Table13[[#This Row],[Delta]]=0,NA(),Table13[[#This Row],[Final BMI acute phase]])</f>
        <v>#N/A</v>
      </c>
      <c r="I12" s="3" t="e">
        <f>IF(Table13[[#This Row],[Delta]]=0,NA(),Table13[[#This Row],[Final BMI rehabilitation phase2]])</f>
        <v>#N/A</v>
      </c>
    </row>
    <row r="13" spans="1:9" x14ac:dyDescent="0.3">
      <c r="A13">
        <v>12</v>
      </c>
      <c r="B13" s="2">
        <f>IF(PROMETEO_Ammissione_Samuele[[#This Row],[BMI fase acuta    Campo calcolato, non inserire.]]="",NA(),PROMETEO_Ammissione_Samuele[[#This Row],[BMI fase acuta    Campo calcolato, non inserire.]])</f>
        <v>2.9017447199265384E+16</v>
      </c>
      <c r="C13" s="2">
        <f>IF(PROMETEO_Ammissione_Samuele[[#This Row],[BMI:    Attenzione, campo calcolato non inserire.]]="",NA(),PROMETEO_Ammissione_Samuele[[#This Row],[BMI:    Attenzione, campo calcolato non inserire.]])</f>
        <v>2.8650137741046832E+16</v>
      </c>
      <c r="D13" s="3">
        <f>IF(Table13[[#This Row],[BMI acute phase]]="",NA(),ROUND(VALUE(LEFT(Table13[[#This Row],[BMI acute phase]],4))/100,1))</f>
        <v>29</v>
      </c>
      <c r="E13" s="3">
        <f>IF(Table13[[#This Row],[BMI rehabilitation phase]]="",NA(),ROUND(VALUE(LEFT(Table13[[#This Row],[BMI rehabilitation phase]],4))/100,1))</f>
        <v>28.7</v>
      </c>
      <c r="F13" s="3">
        <f>Table13[[#This Row],[Final BMI acute phase]]-Table13[[#This Row],[Final BMI rehabilitation phase2]]</f>
        <v>0.30000000000000071</v>
      </c>
      <c r="G13" t="e">
        <f>IF(Table13[[#This Row],[Delta]]=0,Table13[[#This Row],[Final BMI acute phase]],NA())</f>
        <v>#N/A</v>
      </c>
      <c r="H13" s="3">
        <f>IF(Table13[[#This Row],[Delta]]=0,NA(),Table13[[#This Row],[Final BMI acute phase]])</f>
        <v>29</v>
      </c>
      <c r="I13" s="3">
        <f>IF(Table13[[#This Row],[Delta]]=0,NA(),Table13[[#This Row],[Final BMI rehabilitation phase2]])</f>
        <v>28.7</v>
      </c>
    </row>
    <row r="14" spans="1:9" x14ac:dyDescent="0.3">
      <c r="A14">
        <v>13</v>
      </c>
      <c r="B14" s="2">
        <f>IF(PROMETEO_Ammissione_Samuele[[#This Row],[BMI fase acuta    Campo calcolato, non inserire.]]="",NA(),PROMETEO_Ammissione_Samuele[[#This Row],[BMI fase acuta    Campo calcolato, non inserire.]])</f>
        <v>2.3148148148148144E+16</v>
      </c>
      <c r="C14" s="2">
        <f>IF(PROMETEO_Ammissione_Samuele[[#This Row],[BMI:    Attenzione, campo calcolato non inserire.]]="",NA(),PROMETEO_Ammissione_Samuele[[#This Row],[BMI:    Attenzione, campo calcolato non inserire.]])</f>
        <v>2.3148148148148144E+16</v>
      </c>
      <c r="D14" s="3">
        <f>IF(Table13[[#This Row],[BMI acute phase]]="",NA(),ROUND(VALUE(LEFT(Table13[[#This Row],[BMI acute phase]],4))/100,1))</f>
        <v>23.1</v>
      </c>
      <c r="E14" s="3">
        <f>IF(Table13[[#This Row],[BMI rehabilitation phase]]="",NA(),ROUND(VALUE(LEFT(Table13[[#This Row],[BMI rehabilitation phase]],4))/100,1))</f>
        <v>23.1</v>
      </c>
      <c r="F14" s="3">
        <f>Table13[[#This Row],[Final BMI acute phase]]-Table13[[#This Row],[Final BMI rehabilitation phase2]]</f>
        <v>0</v>
      </c>
      <c r="G14">
        <f>IF(Table13[[#This Row],[Delta]]=0,Table13[[#This Row],[Final BMI acute phase]],NA())</f>
        <v>23.1</v>
      </c>
      <c r="H14" s="3" t="e">
        <f>IF(Table13[[#This Row],[Delta]]=0,NA(),Table13[[#This Row],[Final BMI acute phase]])</f>
        <v>#N/A</v>
      </c>
      <c r="I14" s="3" t="e">
        <f>IF(Table13[[#This Row],[Delta]]=0,NA(),Table13[[#This Row],[Final BMI rehabilitation phase2]])</f>
        <v>#N/A</v>
      </c>
    </row>
    <row r="15" spans="1:9" x14ac:dyDescent="0.3">
      <c r="A15">
        <v>14</v>
      </c>
      <c r="B15" s="2">
        <f>IF(PROMETEO_Ammissione_Samuele[[#This Row],[BMI fase acuta    Campo calcolato, non inserire.]]="",NA(),PROMETEO_Ammissione_Samuele[[#This Row],[BMI fase acuta    Campo calcolato, non inserire.]])</f>
        <v>2.2530864197530864E+16</v>
      </c>
      <c r="C15" s="2">
        <f>IF(PROMETEO_Ammissione_Samuele[[#This Row],[BMI:    Attenzione, campo calcolato non inserire.]]="",NA(),PROMETEO_Ammissione_Samuele[[#This Row],[BMI:    Attenzione, campo calcolato non inserire.]])</f>
        <v>2.2530864197530864E+16</v>
      </c>
      <c r="D15" s="3">
        <f>IF(Table13[[#This Row],[BMI acute phase]]="",NA(),ROUND(VALUE(LEFT(Table13[[#This Row],[BMI acute phase]],4))/100,1))</f>
        <v>22.5</v>
      </c>
      <c r="E15" s="3">
        <f>IF(Table13[[#This Row],[BMI rehabilitation phase]]="",NA(),ROUND(VALUE(LEFT(Table13[[#This Row],[BMI rehabilitation phase]],4))/100,1))</f>
        <v>22.5</v>
      </c>
      <c r="F15" s="3">
        <f>Table13[[#This Row],[Final BMI acute phase]]-Table13[[#This Row],[Final BMI rehabilitation phase2]]</f>
        <v>0</v>
      </c>
      <c r="G15">
        <f>IF(Table13[[#This Row],[Delta]]=0,Table13[[#This Row],[Final BMI acute phase]],NA())</f>
        <v>22.5</v>
      </c>
      <c r="H15" s="3" t="e">
        <f>IF(Table13[[#This Row],[Delta]]=0,NA(),Table13[[#This Row],[Final BMI acute phase]])</f>
        <v>#N/A</v>
      </c>
      <c r="I15" s="3" t="e">
        <f>IF(Table13[[#This Row],[Delta]]=0,NA(),Table13[[#This Row],[Final BMI rehabilitation phase2]])</f>
        <v>#N/A</v>
      </c>
    </row>
    <row r="16" spans="1:9" x14ac:dyDescent="0.3">
      <c r="A16">
        <v>15</v>
      </c>
      <c r="B16" s="2" t="e">
        <f>IF(PROMETEO_Ammissione_Samuele[[#This Row],[BMI fase acuta    Campo calcolato, non inserire.]]="",NA(),PROMETEO_Ammissione_Samuele[[#This Row],[BMI fase acuta    Campo calcolato, non inserire.]])</f>
        <v>#N/A</v>
      </c>
      <c r="C16" s="2" t="e">
        <f>IF(PROMETEO_Ammissione_Samuele[[#This Row],[BMI:    Attenzione, campo calcolato non inserire.]]="",NA(),PROMETEO_Ammissione_Samuele[[#This Row],[BMI:    Attenzione, campo calcolato non inserire.]])</f>
        <v>#N/A</v>
      </c>
      <c r="D16" s="3" t="e">
        <f>IF(Table13[[#This Row],[BMI acute phase]]="",NA(),ROUND(VALUE(LEFT(Table13[[#This Row],[BMI acute phase]],4))/100,1))</f>
        <v>#N/A</v>
      </c>
      <c r="E16" s="3" t="e">
        <f>IF(Table13[[#This Row],[BMI rehabilitation phase]]="",NA(),ROUND(VALUE(LEFT(Table13[[#This Row],[BMI rehabilitation phase]],4))/100,1))</f>
        <v>#N/A</v>
      </c>
      <c r="F16" s="3" t="e">
        <f>Table13[[#This Row],[Final BMI acute phase]]-Table13[[#This Row],[Final BMI rehabilitation phase2]]</f>
        <v>#N/A</v>
      </c>
      <c r="G16" t="e">
        <f>IF(Table13[[#This Row],[Delta]]=0,Table13[[#This Row],[Final BMI acute phase]],NA())</f>
        <v>#N/A</v>
      </c>
      <c r="H16" s="3" t="e">
        <f>IF(Table13[[#This Row],[Delta]]=0,NA(),Table13[[#This Row],[Final BMI acute phase]])</f>
        <v>#N/A</v>
      </c>
      <c r="I16" s="3" t="e">
        <f>IF(Table13[[#This Row],[Delta]]=0,NA(),Table13[[#This Row],[Final BMI rehabilitation phase2]])</f>
        <v>#N/A</v>
      </c>
    </row>
    <row r="17" spans="1:9" x14ac:dyDescent="0.3">
      <c r="A17">
        <v>16</v>
      </c>
      <c r="B17" s="2">
        <f>IF(PROMETEO_Ammissione_Samuele[[#This Row],[BMI fase acuta    Campo calcolato, non inserire.]]="",NA(),PROMETEO_Ammissione_Samuele[[#This Row],[BMI fase acuta    Campo calcolato, non inserire.]])</f>
        <v>3.8567493112947664E+16</v>
      </c>
      <c r="C17" s="2">
        <f>IF(PROMETEO_Ammissione_Samuele[[#This Row],[BMI:    Attenzione, campo calcolato non inserire.]]="",NA(),PROMETEO_Ammissione_Samuele[[#This Row],[BMI:    Attenzione, campo calcolato non inserire.]])</f>
        <v>3.8567493112947664E+16</v>
      </c>
      <c r="D17" s="3">
        <f>IF(Table13[[#This Row],[BMI acute phase]]="",NA(),ROUND(VALUE(LEFT(Table13[[#This Row],[BMI acute phase]],4))/100,1))</f>
        <v>38.6</v>
      </c>
      <c r="E17" s="3">
        <f>IF(Table13[[#This Row],[BMI rehabilitation phase]]="",NA(),ROUND(VALUE(LEFT(Table13[[#This Row],[BMI rehabilitation phase]],4))/100,1))</f>
        <v>38.6</v>
      </c>
      <c r="F17" s="3">
        <f>Table13[[#This Row],[Final BMI acute phase]]-Table13[[#This Row],[Final BMI rehabilitation phase2]]</f>
        <v>0</v>
      </c>
      <c r="G17">
        <f>IF(Table13[[#This Row],[Delta]]=0,Table13[[#This Row],[Final BMI acute phase]],NA())</f>
        <v>38.6</v>
      </c>
      <c r="H17" s="3" t="e">
        <f>IF(Table13[[#This Row],[Delta]]=0,NA(),Table13[[#This Row],[Final BMI acute phase]])</f>
        <v>#N/A</v>
      </c>
      <c r="I17" s="3" t="e">
        <f>IF(Table13[[#This Row],[Delta]]=0,NA(),Table13[[#This Row],[Final BMI rehabilitation phase2]])</f>
        <v>#N/A</v>
      </c>
    </row>
    <row r="18" spans="1:9" x14ac:dyDescent="0.3">
      <c r="A18">
        <v>17</v>
      </c>
      <c r="B18" s="2" t="e">
        <f>IF(PROMETEO_Ammissione_Samuele[[#This Row],[BMI fase acuta    Campo calcolato, non inserire.]]="",NA(),PROMETEO_Ammissione_Samuele[[#This Row],[BMI fase acuta    Campo calcolato, non inserire.]])</f>
        <v>#N/A</v>
      </c>
      <c r="C18" s="2">
        <f>IF(PROMETEO_Ammissione_Samuele[[#This Row],[BMI:    Attenzione, campo calcolato non inserire.]]="",NA(),PROMETEO_Ammissione_Samuele[[#This Row],[BMI:    Attenzione, campo calcolato non inserire.]])</f>
        <v>2.24981738495252E+16</v>
      </c>
      <c r="D18" s="3" t="e">
        <f>IF(Table13[[#This Row],[BMI acute phase]]="",NA(),ROUND(VALUE(LEFT(Table13[[#This Row],[BMI acute phase]],4))/100,1))</f>
        <v>#N/A</v>
      </c>
      <c r="E18" s="3">
        <f>IF(Table13[[#This Row],[BMI rehabilitation phase]]="",NA(),ROUND(VALUE(LEFT(Table13[[#This Row],[BMI rehabilitation phase]],4))/100,1))</f>
        <v>22.5</v>
      </c>
      <c r="F18" s="3" t="e">
        <f>Table13[[#This Row],[Final BMI acute phase]]-Table13[[#This Row],[Final BMI rehabilitation phase2]]</f>
        <v>#N/A</v>
      </c>
      <c r="G18" t="e">
        <f>IF(Table13[[#This Row],[Delta]]=0,Table13[[#This Row],[Final BMI acute phase]],NA())</f>
        <v>#N/A</v>
      </c>
      <c r="H18" s="3" t="e">
        <f>IF(Table13[[#This Row],[Delta]]=0,NA(),Table13[[#This Row],[Final BMI acute phase]])</f>
        <v>#N/A</v>
      </c>
      <c r="I18" s="3" t="e">
        <f>IF(Table13[[#This Row],[Delta]]=0,NA(),Table13[[#This Row],[Final BMI rehabilitation phase2]])</f>
        <v>#N/A</v>
      </c>
    </row>
    <row r="19" spans="1:9" x14ac:dyDescent="0.3">
      <c r="A19">
        <v>18</v>
      </c>
      <c r="B19" s="2" t="e">
        <f>IF(PROMETEO_Ammissione_Samuele[[#This Row],[BMI fase acuta    Campo calcolato, non inserire.]]="",NA(),PROMETEO_Ammissione_Samuele[[#This Row],[BMI fase acuta    Campo calcolato, non inserire.]])</f>
        <v>#N/A</v>
      </c>
      <c r="C19" s="2">
        <f>IF(PROMETEO_Ammissione_Samuele[[#This Row],[BMI:    Attenzione, campo calcolato non inserire.]]="",NA(),PROMETEO_Ammissione_Samuele[[#This Row],[BMI:    Attenzione, campo calcolato non inserire.]])</f>
        <v>191358024691358</v>
      </c>
      <c r="D19" s="3" t="e">
        <f>IF(Table13[[#This Row],[BMI acute phase]]="",NA(),ROUND(VALUE(LEFT(Table13[[#This Row],[BMI acute phase]],4))/100,1))</f>
        <v>#N/A</v>
      </c>
      <c r="E19" s="3">
        <f>IF(Table13[[#This Row],[BMI rehabilitation phase]]="",NA(),ROUND(VALUE(LEFT(Table13[[#This Row],[BMI rehabilitation phase]],4))/100,1))</f>
        <v>19.100000000000001</v>
      </c>
      <c r="F19" s="3" t="e">
        <f>Table13[[#This Row],[Final BMI acute phase]]-Table13[[#This Row],[Final BMI rehabilitation phase2]]</f>
        <v>#N/A</v>
      </c>
      <c r="G19" t="e">
        <f>IF(Table13[[#This Row],[Delta]]=0,Table13[[#This Row],[Final BMI acute phase]],NA())</f>
        <v>#N/A</v>
      </c>
      <c r="H19" s="3" t="e">
        <f>IF(Table13[[#This Row],[Delta]]=0,NA(),Table13[[#This Row],[Final BMI acute phase]])</f>
        <v>#N/A</v>
      </c>
      <c r="I19" s="3" t="e">
        <f>IF(Table13[[#This Row],[Delta]]=0,NA(),Table13[[#This Row],[Final BMI rehabilitation phase2]])</f>
        <v>#N/A</v>
      </c>
    </row>
    <row r="20" spans="1:9" x14ac:dyDescent="0.3">
      <c r="A20">
        <v>19</v>
      </c>
      <c r="B20" s="2">
        <f>IF(PROMETEO_Ammissione_Samuele[[#This Row],[BMI fase acuta    Campo calcolato, non inserire.]]="",NA(),PROMETEO_Ammissione_Samuele[[#This Row],[BMI fase acuta    Campo calcolato, non inserire.]])</f>
        <v>2.1383941996057336E+16</v>
      </c>
      <c r="C20" s="2">
        <f>IF(PROMETEO_Ammissione_Samuele[[#This Row],[BMI:    Attenzione, campo calcolato non inserire.]]="",NA(),PROMETEO_Ammissione_Samuele[[#This Row],[BMI:    Attenzione, campo calcolato non inserire.]])</f>
        <v>2.1383941996057336E+16</v>
      </c>
      <c r="D20" s="3">
        <f>IF(Table13[[#This Row],[BMI acute phase]]="",NA(),ROUND(VALUE(LEFT(Table13[[#This Row],[BMI acute phase]],4))/100,1))</f>
        <v>21.4</v>
      </c>
      <c r="E20" s="3">
        <f>IF(Table13[[#This Row],[BMI rehabilitation phase]]="",NA(),ROUND(VALUE(LEFT(Table13[[#This Row],[BMI rehabilitation phase]],4))/100,1))</f>
        <v>21.4</v>
      </c>
      <c r="F20" s="3">
        <f>Table13[[#This Row],[Final BMI acute phase]]-Table13[[#This Row],[Final BMI rehabilitation phase2]]</f>
        <v>0</v>
      </c>
      <c r="G20">
        <f>IF(Table13[[#This Row],[Delta]]=0,Table13[[#This Row],[Final BMI acute phase]],NA())</f>
        <v>21.4</v>
      </c>
      <c r="H20" s="3" t="e">
        <f>IF(Table13[[#This Row],[Delta]]=0,NA(),Table13[[#This Row],[Final BMI acute phase]])</f>
        <v>#N/A</v>
      </c>
      <c r="I20" s="3" t="e">
        <f>IF(Table13[[#This Row],[Delta]]=0,NA(),Table13[[#This Row],[Final BMI rehabilitation phase2]])</f>
        <v>#N/A</v>
      </c>
    </row>
    <row r="21" spans="1:9" x14ac:dyDescent="0.3">
      <c r="A21">
        <v>20</v>
      </c>
      <c r="B21" s="2" t="e">
        <f>IF(PROMETEO_Ammissione_Samuele[[#This Row],[BMI fase acuta    Campo calcolato, non inserire.]]="",NA(),PROMETEO_Ammissione_Samuele[[#This Row],[BMI fase acuta    Campo calcolato, non inserire.]])</f>
        <v>#N/A</v>
      </c>
      <c r="C21" s="2" t="e">
        <f>IF(PROMETEO_Ammissione_Samuele[[#This Row],[BMI:    Attenzione, campo calcolato non inserire.]]="",NA(),PROMETEO_Ammissione_Samuele[[#This Row],[BMI:    Attenzione, campo calcolato non inserire.]])</f>
        <v>#N/A</v>
      </c>
      <c r="D21" s="3" t="e">
        <f>IF(Table13[[#This Row],[BMI acute phase]]="",NA(),ROUND(VALUE(LEFT(Table13[[#This Row],[BMI acute phase]],4))/100,1))</f>
        <v>#N/A</v>
      </c>
      <c r="E21" s="3" t="e">
        <f>IF(Table13[[#This Row],[BMI rehabilitation phase]]="",NA(),ROUND(VALUE(LEFT(Table13[[#This Row],[BMI rehabilitation phase]],4))/100,1))</f>
        <v>#N/A</v>
      </c>
      <c r="F21" s="3" t="e">
        <f>Table13[[#This Row],[Final BMI acute phase]]-Table13[[#This Row],[Final BMI rehabilitation phase2]]</f>
        <v>#N/A</v>
      </c>
      <c r="G21" t="e">
        <f>IF(Table13[[#This Row],[Delta]]=0,Table13[[#This Row],[Final BMI acute phase]],NA())</f>
        <v>#N/A</v>
      </c>
      <c r="H21" s="3" t="e">
        <f>IF(Table13[[#This Row],[Delta]]=0,NA(),Table13[[#This Row],[Final BMI acute phase]])</f>
        <v>#N/A</v>
      </c>
      <c r="I21" s="3" t="e">
        <f>IF(Table13[[#This Row],[Delta]]=0,NA(),Table13[[#This Row],[Final BMI rehabilitation phase2]])</f>
        <v>#N/A</v>
      </c>
    </row>
    <row r="22" spans="1:9" x14ac:dyDescent="0.3">
      <c r="A22">
        <v>21</v>
      </c>
      <c r="B22" s="2">
        <f>IF(PROMETEO_Ammissione_Samuele[[#This Row],[BMI fase acuta    Campo calcolato, non inserire.]]="",NA(),PROMETEO_Ammissione_Samuele[[#This Row],[BMI fase acuta    Campo calcolato, non inserire.]])</f>
        <v>3486570247933884</v>
      </c>
      <c r="C22" s="2">
        <f>IF(PROMETEO_Ammissione_Samuele[[#This Row],[BMI:    Attenzione, campo calcolato non inserire.]]="",NA(),PROMETEO_Ammissione_Samuele[[#This Row],[BMI:    Attenzione, campo calcolato non inserire.]])</f>
        <v>3486570247933884</v>
      </c>
      <c r="D22" s="3">
        <f>IF(Table13[[#This Row],[BMI acute phase]]="",NA(),ROUND(VALUE(LEFT(Table13[[#This Row],[BMI acute phase]],4))/100,1))</f>
        <v>34.9</v>
      </c>
      <c r="E22" s="3">
        <f>IF(Table13[[#This Row],[BMI rehabilitation phase]]="",NA(),ROUND(VALUE(LEFT(Table13[[#This Row],[BMI rehabilitation phase]],4))/100,1))</f>
        <v>34.9</v>
      </c>
      <c r="F22" s="3">
        <f>Table13[[#This Row],[Final BMI acute phase]]-Table13[[#This Row],[Final BMI rehabilitation phase2]]</f>
        <v>0</v>
      </c>
      <c r="G22">
        <f>IF(Table13[[#This Row],[Delta]]=0,Table13[[#This Row],[Final BMI acute phase]],NA())</f>
        <v>34.9</v>
      </c>
      <c r="H22" s="3" t="e">
        <f>IF(Table13[[#This Row],[Delta]]=0,NA(),Table13[[#This Row],[Final BMI acute phase]])</f>
        <v>#N/A</v>
      </c>
      <c r="I22" s="3" t="e">
        <f>IF(Table13[[#This Row],[Delta]]=0,NA(),Table13[[#This Row],[Final BMI rehabilitation phase2]])</f>
        <v>#N/A</v>
      </c>
    </row>
    <row r="23" spans="1:9" x14ac:dyDescent="0.3">
      <c r="A23">
        <v>22</v>
      </c>
      <c r="B23" s="2">
        <f>IF(PROMETEO_Ammissione_Samuele[[#This Row],[BMI fase acuta    Campo calcolato, non inserire.]]="",NA(),PROMETEO_Ammissione_Samuele[[#This Row],[BMI fase acuta    Campo calcolato, non inserire.]])</f>
        <v>3067932797662527</v>
      </c>
      <c r="C23" s="2">
        <f>IF(PROMETEO_Ammissione_Samuele[[#This Row],[BMI:    Attenzione, campo calcolato non inserire.]]="",NA(),PROMETEO_Ammissione_Samuele[[#This Row],[BMI:    Attenzione, campo calcolato non inserire.]])</f>
        <v>2.9802775748721692E+16</v>
      </c>
      <c r="D23" s="3">
        <f>IF(Table13[[#This Row],[BMI acute phase]]="",NA(),ROUND(VALUE(LEFT(Table13[[#This Row],[BMI acute phase]],4))/100,1))</f>
        <v>30.7</v>
      </c>
      <c r="E23" s="3">
        <f>IF(Table13[[#This Row],[BMI rehabilitation phase]]="",NA(),ROUND(VALUE(LEFT(Table13[[#This Row],[BMI rehabilitation phase]],4))/100,1))</f>
        <v>29.8</v>
      </c>
      <c r="F23" s="3">
        <f>Table13[[#This Row],[Final BMI acute phase]]-Table13[[#This Row],[Final BMI rehabilitation phase2]]</f>
        <v>0.89999999999999858</v>
      </c>
      <c r="G23" t="e">
        <f>IF(Table13[[#This Row],[Delta]]=0,Table13[[#This Row],[Final BMI acute phase]],NA())</f>
        <v>#N/A</v>
      </c>
      <c r="H23" s="3">
        <f>IF(Table13[[#This Row],[Delta]]=0,NA(),Table13[[#This Row],[Final BMI acute phase]])</f>
        <v>30.7</v>
      </c>
      <c r="I23" s="3">
        <f>IF(Table13[[#This Row],[Delta]]=0,NA(),Table13[[#This Row],[Final BMI rehabilitation phase2]])</f>
        <v>29.8</v>
      </c>
    </row>
    <row r="24" spans="1:9" x14ac:dyDescent="0.3">
      <c r="A24">
        <v>23</v>
      </c>
      <c r="B24" s="2">
        <f>IF(PROMETEO_Ammissione_Samuele[[#This Row],[BMI fase acuta    Campo calcolato, non inserire.]]="",NA(),PROMETEO_Ammissione_Samuele[[#This Row],[BMI fase acuta    Campo calcolato, non inserire.]])</f>
        <v>2.3875114784205696E+16</v>
      </c>
      <c r="C24" s="2">
        <f>IF(PROMETEO_Ammissione_Samuele[[#This Row],[BMI:    Attenzione, campo calcolato non inserire.]]="",NA(),PROMETEO_Ammissione_Samuele[[#This Row],[BMI:    Attenzione, campo calcolato non inserire.]])</f>
        <v>2.0569329660238752E+16</v>
      </c>
      <c r="D24" s="3">
        <f>IF(Table13[[#This Row],[BMI acute phase]]="",NA(),ROUND(VALUE(LEFT(Table13[[#This Row],[BMI acute phase]],4))/100,1))</f>
        <v>23.9</v>
      </c>
      <c r="E24" s="3">
        <f>IF(Table13[[#This Row],[BMI rehabilitation phase]]="",NA(),ROUND(VALUE(LEFT(Table13[[#This Row],[BMI rehabilitation phase]],4))/100,1))</f>
        <v>20.6</v>
      </c>
      <c r="F24" s="3">
        <f>Table13[[#This Row],[Final BMI acute phase]]-Table13[[#This Row],[Final BMI rehabilitation phase2]]</f>
        <v>3.2999999999999972</v>
      </c>
      <c r="G24" t="e">
        <f>IF(Table13[[#This Row],[Delta]]=0,Table13[[#This Row],[Final BMI acute phase]],NA())</f>
        <v>#N/A</v>
      </c>
      <c r="H24" s="3">
        <f>IF(Table13[[#This Row],[Delta]]=0,NA(),Table13[[#This Row],[Final BMI acute phase]])</f>
        <v>23.9</v>
      </c>
      <c r="I24" s="3">
        <f>IF(Table13[[#This Row],[Delta]]=0,NA(),Table13[[#This Row],[Final BMI rehabilitation phase2]])</f>
        <v>20.6</v>
      </c>
    </row>
    <row r="25" spans="1:9" x14ac:dyDescent="0.3">
      <c r="A25">
        <v>24</v>
      </c>
      <c r="B25" s="2">
        <f>IF(PROMETEO_Ammissione_Samuele[[#This Row],[BMI fase acuta    Campo calcolato, non inserire.]]="",NA(),PROMETEO_Ammissione_Samuele[[#This Row],[BMI fase acuta    Campo calcolato, non inserire.]])</f>
        <v>2.6291723822588016E+16</v>
      </c>
      <c r="C25" s="2">
        <f>IF(PROMETEO_Ammissione_Samuele[[#This Row],[BMI:    Attenzione, campo calcolato non inserire.]]="",NA(),PROMETEO_Ammissione_Samuele[[#This Row],[BMI:    Attenzione, campo calcolato non inserire.]])</f>
        <v>2.6291723822588016E+16</v>
      </c>
      <c r="D25" s="3">
        <f>IF(Table13[[#This Row],[BMI acute phase]]="",NA(),ROUND(VALUE(LEFT(Table13[[#This Row],[BMI acute phase]],4))/100,1))</f>
        <v>26.3</v>
      </c>
      <c r="E25" s="3">
        <f>IF(Table13[[#This Row],[BMI rehabilitation phase]]="",NA(),ROUND(VALUE(LEFT(Table13[[#This Row],[BMI rehabilitation phase]],4))/100,1))</f>
        <v>26.3</v>
      </c>
      <c r="F25" s="3">
        <f>Table13[[#This Row],[Final BMI acute phase]]-Table13[[#This Row],[Final BMI rehabilitation phase2]]</f>
        <v>0</v>
      </c>
      <c r="G25">
        <f>IF(Table13[[#This Row],[Delta]]=0,Table13[[#This Row],[Final BMI acute phase]],NA())</f>
        <v>26.3</v>
      </c>
      <c r="H25" s="3" t="e">
        <f>IF(Table13[[#This Row],[Delta]]=0,NA(),Table13[[#This Row],[Final BMI acute phase]])</f>
        <v>#N/A</v>
      </c>
      <c r="I25" s="3" t="e">
        <f>IF(Table13[[#This Row],[Delta]]=0,NA(),Table13[[#This Row],[Final BMI rehabilitation phase2]])</f>
        <v>#N/A</v>
      </c>
    </row>
    <row r="26" spans="1:9" x14ac:dyDescent="0.3">
      <c r="A26">
        <v>25</v>
      </c>
      <c r="B26" s="2">
        <f>IF(PROMETEO_Ammissione_Samuele[[#This Row],[BMI fase acuta    Campo calcolato, non inserire.]]="",NA(),PROMETEO_Ammissione_Samuele[[#This Row],[BMI fase acuta    Campo calcolato, non inserire.]])</f>
        <v>2.5925925925925924E+16</v>
      </c>
      <c r="C26" s="2">
        <f>IF(PROMETEO_Ammissione_Samuele[[#This Row],[BMI:    Attenzione, campo calcolato non inserire.]]="",NA(),PROMETEO_Ammissione_Samuele[[#This Row],[BMI:    Attenzione, campo calcolato non inserire.]])</f>
        <v>2.469135802469136E+16</v>
      </c>
      <c r="D26" s="3">
        <f>IF(Table13[[#This Row],[BMI acute phase]]="",NA(),ROUND(VALUE(LEFT(Table13[[#This Row],[BMI acute phase]],4))/100,1))</f>
        <v>25.9</v>
      </c>
      <c r="E26" s="3">
        <f>IF(Table13[[#This Row],[BMI rehabilitation phase]]="",NA(),ROUND(VALUE(LEFT(Table13[[#This Row],[BMI rehabilitation phase]],4))/100,1))</f>
        <v>24.7</v>
      </c>
      <c r="F26" s="3">
        <f>Table13[[#This Row],[Final BMI acute phase]]-Table13[[#This Row],[Final BMI rehabilitation phase2]]</f>
        <v>1.1999999999999993</v>
      </c>
      <c r="G26" t="e">
        <f>IF(Table13[[#This Row],[Delta]]=0,Table13[[#This Row],[Final BMI acute phase]],NA())</f>
        <v>#N/A</v>
      </c>
      <c r="H26" s="3">
        <f>IF(Table13[[#This Row],[Delta]]=0,NA(),Table13[[#This Row],[Final BMI acute phase]])</f>
        <v>25.9</v>
      </c>
      <c r="I26" s="3">
        <f>IF(Table13[[#This Row],[Delta]]=0,NA(),Table13[[#This Row],[Final BMI rehabilitation phase2]])</f>
        <v>24.7</v>
      </c>
    </row>
    <row r="27" spans="1:9" x14ac:dyDescent="0.3">
      <c r="A27">
        <v>26</v>
      </c>
      <c r="B27" s="2" t="e">
        <f>IF(PROMETEO_Ammissione_Samuele[[#This Row],[BMI fase acuta    Campo calcolato, non inserire.]]="",NA(),PROMETEO_Ammissione_Samuele[[#This Row],[BMI fase acuta    Campo calcolato, non inserire.]])</f>
        <v>#N/A</v>
      </c>
      <c r="C27" s="2">
        <f>IF(PROMETEO_Ammissione_Samuele[[#This Row],[BMI:    Attenzione, campo calcolato non inserire.]]="",NA(),PROMETEO_Ammissione_Samuele[[#This Row],[BMI:    Attenzione, campo calcolato non inserire.]])</f>
        <v>2774474831549742</v>
      </c>
      <c r="D27" s="3" t="e">
        <f>IF(Table13[[#This Row],[BMI acute phase]]="",NA(),ROUND(VALUE(LEFT(Table13[[#This Row],[BMI acute phase]],4))/100,1))</f>
        <v>#N/A</v>
      </c>
      <c r="E27" s="3">
        <f>IF(Table13[[#This Row],[BMI rehabilitation phase]]="",NA(),ROUND(VALUE(LEFT(Table13[[#This Row],[BMI rehabilitation phase]],4))/100,1))</f>
        <v>27.7</v>
      </c>
      <c r="F27" s="3" t="e">
        <f>Table13[[#This Row],[Final BMI acute phase]]-Table13[[#This Row],[Final BMI rehabilitation phase2]]</f>
        <v>#N/A</v>
      </c>
      <c r="G27" t="e">
        <f>IF(Table13[[#This Row],[Delta]]=0,Table13[[#This Row],[Final BMI acute phase]],NA())</f>
        <v>#N/A</v>
      </c>
      <c r="H27" s="3" t="e">
        <f>IF(Table13[[#This Row],[Delta]]=0,NA(),Table13[[#This Row],[Final BMI acute phase]])</f>
        <v>#N/A</v>
      </c>
      <c r="I27" s="3" t="e">
        <f>IF(Table13[[#This Row],[Delta]]=0,NA(),Table13[[#This Row],[Final BMI rehabilitation phase2]])</f>
        <v>#N/A</v>
      </c>
    </row>
    <row r="28" spans="1:9" x14ac:dyDescent="0.3">
      <c r="A28">
        <v>27</v>
      </c>
      <c r="B28" s="2">
        <f>IF(PROMETEO_Ammissione_Samuele[[#This Row],[BMI fase acuta    Campo calcolato, non inserire.]]="",NA(),PROMETEO_Ammissione_Samuele[[#This Row],[BMI fase acuta    Campo calcolato, non inserire.]])</f>
        <v>216712580348944</v>
      </c>
      <c r="C28" s="2">
        <f>IF(PROMETEO_Ammissione_Samuele[[#This Row],[BMI:    Attenzione, campo calcolato non inserire.]]="",NA(),PROMETEO_Ammissione_Samuele[[#This Row],[BMI:    Attenzione, campo calcolato non inserire.]])</f>
        <v>224058769513315</v>
      </c>
      <c r="D28" s="3">
        <f>IF(Table13[[#This Row],[BMI acute phase]]="",NA(),ROUND(VALUE(LEFT(Table13[[#This Row],[BMI acute phase]],4))/100,1))</f>
        <v>21.7</v>
      </c>
      <c r="E28" s="3">
        <f>IF(Table13[[#This Row],[BMI rehabilitation phase]]="",NA(),ROUND(VALUE(LEFT(Table13[[#This Row],[BMI rehabilitation phase]],4))/100,1))</f>
        <v>22.4</v>
      </c>
      <c r="F28" s="3">
        <f>Table13[[#This Row],[Final BMI acute phase]]-Table13[[#This Row],[Final BMI rehabilitation phase2]]</f>
        <v>-0.69999999999999929</v>
      </c>
      <c r="G28" t="e">
        <f>IF(Table13[[#This Row],[Delta]]=0,Table13[[#This Row],[Final BMI acute phase]],NA())</f>
        <v>#N/A</v>
      </c>
      <c r="H28" s="3">
        <f>IF(Table13[[#This Row],[Delta]]=0,NA(),Table13[[#This Row],[Final BMI acute phase]])</f>
        <v>21.7</v>
      </c>
      <c r="I28" s="3">
        <f>IF(Table13[[#This Row],[Delta]]=0,NA(),Table13[[#This Row],[Final BMI rehabilitation phase2]])</f>
        <v>22.4</v>
      </c>
    </row>
    <row r="29" spans="1:9" x14ac:dyDescent="0.3">
      <c r="A29">
        <v>28</v>
      </c>
      <c r="B29" s="2">
        <f>IF(PROMETEO_Ammissione_Samuele[[#This Row],[BMI fase acuta    Campo calcolato, non inserire.]]="",NA(),PROMETEO_Ammissione_Samuele[[#This Row],[BMI fase acuta    Campo calcolato, non inserire.]])</f>
        <v>2.4158817968558528E+16</v>
      </c>
      <c r="C29" s="2">
        <f>IF(PROMETEO_Ammissione_Samuele[[#This Row],[BMI:    Attenzione, campo calcolato non inserire.]]="",NA(),PROMETEO_Ammissione_Samuele[[#This Row],[BMI:    Attenzione, campo calcolato non inserire.]])</f>
        <v>2.4158817968558528E+16</v>
      </c>
      <c r="D29" s="3">
        <f>IF(Table13[[#This Row],[BMI acute phase]]="",NA(),ROUND(VALUE(LEFT(Table13[[#This Row],[BMI acute phase]],4))/100,1))</f>
        <v>24.2</v>
      </c>
      <c r="E29" s="3">
        <f>IF(Table13[[#This Row],[BMI rehabilitation phase]]="",NA(),ROUND(VALUE(LEFT(Table13[[#This Row],[BMI rehabilitation phase]],4))/100,1))</f>
        <v>24.2</v>
      </c>
      <c r="F29" s="3">
        <f>Table13[[#This Row],[Final BMI acute phase]]-Table13[[#This Row],[Final BMI rehabilitation phase2]]</f>
        <v>0</v>
      </c>
      <c r="G29">
        <f>IF(Table13[[#This Row],[Delta]]=0,Table13[[#This Row],[Final BMI acute phase]],NA())</f>
        <v>24.2</v>
      </c>
      <c r="H29" s="3" t="e">
        <f>IF(Table13[[#This Row],[Delta]]=0,NA(),Table13[[#This Row],[Final BMI acute phase]])</f>
        <v>#N/A</v>
      </c>
      <c r="I29" s="3" t="e">
        <f>IF(Table13[[#This Row],[Delta]]=0,NA(),Table13[[#This Row],[Final BMI rehabilitation phase2]])</f>
        <v>#N/A</v>
      </c>
    </row>
    <row r="30" spans="1:9" x14ac:dyDescent="0.3">
      <c r="A30">
        <v>29</v>
      </c>
      <c r="B30" s="2" t="e">
        <f>IF(PROMETEO_Ammissione_Samuele[[#This Row],[BMI fase acuta    Campo calcolato, non inserire.]]="",NA(),PROMETEO_Ammissione_Samuele[[#This Row],[BMI fase acuta    Campo calcolato, non inserire.]])</f>
        <v>#N/A</v>
      </c>
      <c r="C30" s="2">
        <f>IF(PROMETEO_Ammissione_Samuele[[#This Row],[BMI:    Attenzione, campo calcolato non inserire.]]="",NA(),PROMETEO_Ammissione_Samuele[[#This Row],[BMI:    Attenzione, campo calcolato non inserire.]])</f>
        <v>2745982194473349</v>
      </c>
      <c r="D30" s="3" t="e">
        <f>IF(Table13[[#This Row],[BMI acute phase]]="",NA(),ROUND(VALUE(LEFT(Table13[[#This Row],[BMI acute phase]],4))/100,1))</f>
        <v>#N/A</v>
      </c>
      <c r="E30" s="3">
        <f>IF(Table13[[#This Row],[BMI rehabilitation phase]]="",NA(),ROUND(VALUE(LEFT(Table13[[#This Row],[BMI rehabilitation phase]],4))/100,1))</f>
        <v>27.5</v>
      </c>
      <c r="F30" s="3" t="e">
        <f>Table13[[#This Row],[Final BMI acute phase]]-Table13[[#This Row],[Final BMI rehabilitation phase2]]</f>
        <v>#N/A</v>
      </c>
      <c r="G30" t="e">
        <f>IF(Table13[[#This Row],[Delta]]=0,Table13[[#This Row],[Final BMI acute phase]],NA())</f>
        <v>#N/A</v>
      </c>
      <c r="H30" s="3" t="e">
        <f>IF(Table13[[#This Row],[Delta]]=0,NA(),Table13[[#This Row],[Final BMI acute phase]])</f>
        <v>#N/A</v>
      </c>
      <c r="I30" s="3" t="e">
        <f>IF(Table13[[#This Row],[Delta]]=0,NA(),Table13[[#This Row],[Final BMI rehabilitation phase2]])</f>
        <v>#N/A</v>
      </c>
    </row>
    <row r="31" spans="1:9" x14ac:dyDescent="0.3">
      <c r="A31">
        <v>30</v>
      </c>
      <c r="B31" s="2">
        <f>IF(PROMETEO_Ammissione_Samuele[[#This Row],[BMI fase acuta    Campo calcolato, non inserire.]]="",NA(),PROMETEO_Ammissione_Samuele[[#This Row],[BMI fase acuta    Campo calcolato, non inserire.]])</f>
        <v>2.5013520822065984E+16</v>
      </c>
      <c r="C31" s="2">
        <f>IF(PROMETEO_Ammissione_Samuele[[#This Row],[BMI:    Attenzione, campo calcolato non inserire.]]="",NA(),PROMETEO_Ammissione_Samuele[[#This Row],[BMI:    Attenzione, campo calcolato non inserire.]])</f>
        <v>2.5013520822065984E+16</v>
      </c>
      <c r="D31" s="3">
        <f>IF(Table13[[#This Row],[BMI acute phase]]="",NA(),ROUND(VALUE(LEFT(Table13[[#This Row],[BMI acute phase]],4))/100,1))</f>
        <v>25</v>
      </c>
      <c r="E31" s="3">
        <f>IF(Table13[[#This Row],[BMI rehabilitation phase]]="",NA(),ROUND(VALUE(LEFT(Table13[[#This Row],[BMI rehabilitation phase]],4))/100,1))</f>
        <v>25</v>
      </c>
      <c r="F31" s="3">
        <f>Table13[[#This Row],[Final BMI acute phase]]-Table13[[#This Row],[Final BMI rehabilitation phase2]]</f>
        <v>0</v>
      </c>
      <c r="G31">
        <f>IF(Table13[[#This Row],[Delta]]=0,Table13[[#This Row],[Final BMI acute phase]],NA())</f>
        <v>25</v>
      </c>
      <c r="H31" s="3" t="e">
        <f>IF(Table13[[#This Row],[Delta]]=0,NA(),Table13[[#This Row],[Final BMI acute phase]])</f>
        <v>#N/A</v>
      </c>
      <c r="I31" s="3" t="e">
        <f>IF(Table13[[#This Row],[Delta]]=0,NA(),Table13[[#This Row],[Final BMI rehabilitation phase2]])</f>
        <v>#N/A</v>
      </c>
    </row>
    <row r="32" spans="1:9" x14ac:dyDescent="0.3">
      <c r="A32">
        <v>31</v>
      </c>
      <c r="B32" s="2">
        <f>IF(PROMETEO_Ammissione_Samuele[[#This Row],[BMI fase acuta    Campo calcolato, non inserire.]]="",NA(),PROMETEO_Ammissione_Samuele[[#This Row],[BMI fase acuta    Campo calcolato, non inserire.]])</f>
        <v>2.0679012345679012E+16</v>
      </c>
      <c r="C32" s="2">
        <f>IF(PROMETEO_Ammissione_Samuele[[#This Row],[BMI:    Attenzione, campo calcolato non inserire.]]="",NA(),PROMETEO_Ammissione_Samuele[[#This Row],[BMI:    Attenzione, campo calcolato non inserire.]])</f>
        <v>2.0679012345679012E+16</v>
      </c>
      <c r="D32" s="3">
        <f>IF(Table13[[#This Row],[BMI acute phase]]="",NA(),ROUND(VALUE(LEFT(Table13[[#This Row],[BMI acute phase]],4))/100,1))</f>
        <v>20.7</v>
      </c>
      <c r="E32" s="3">
        <f>IF(Table13[[#This Row],[BMI rehabilitation phase]]="",NA(),ROUND(VALUE(LEFT(Table13[[#This Row],[BMI rehabilitation phase]],4))/100,1))</f>
        <v>20.7</v>
      </c>
      <c r="F32" s="3">
        <f>Table13[[#This Row],[Final BMI acute phase]]-Table13[[#This Row],[Final BMI rehabilitation phase2]]</f>
        <v>0</v>
      </c>
      <c r="G32">
        <f>IF(Table13[[#This Row],[Delta]]=0,Table13[[#This Row],[Final BMI acute phase]],NA())</f>
        <v>20.7</v>
      </c>
      <c r="H32" s="3" t="e">
        <f>IF(Table13[[#This Row],[Delta]]=0,NA(),Table13[[#This Row],[Final BMI acute phase]])</f>
        <v>#N/A</v>
      </c>
      <c r="I32" s="3" t="e">
        <f>IF(Table13[[#This Row],[Delta]]=0,NA(),Table13[[#This Row],[Final BMI rehabilitation phase2]])</f>
        <v>#N/A</v>
      </c>
    </row>
    <row r="33" spans="1:9" x14ac:dyDescent="0.3">
      <c r="A33">
        <v>32</v>
      </c>
      <c r="B33" s="2">
        <f>IF(PROMETEO_Ammissione_Samuele[[#This Row],[BMI fase acuta    Campo calcolato, non inserire.]]="",NA(),PROMETEO_Ammissione_Samuele[[#This Row],[BMI fase acuta    Campo calcolato, non inserire.]])</f>
        <v>2162964876033058</v>
      </c>
      <c r="C33" s="2" t="e">
        <f>IF(PROMETEO_Ammissione_Samuele[[#This Row],[BMI:    Attenzione, campo calcolato non inserire.]]="",NA(),PROMETEO_Ammissione_Samuele[[#This Row],[BMI:    Attenzione, campo calcolato non inserire.]])</f>
        <v>#N/A</v>
      </c>
      <c r="D33" s="3">
        <f>IF(Table13[[#This Row],[BMI acute phase]]="",NA(),ROUND(VALUE(LEFT(Table13[[#This Row],[BMI acute phase]],4))/100,1))</f>
        <v>21.6</v>
      </c>
      <c r="E33" s="3" t="e">
        <f>IF(Table13[[#This Row],[BMI rehabilitation phase]]="",NA(),ROUND(VALUE(LEFT(Table13[[#This Row],[BMI rehabilitation phase]],4))/100,1))</f>
        <v>#N/A</v>
      </c>
      <c r="F33" s="3" t="e">
        <f>Table13[[#This Row],[Final BMI acute phase]]-Table13[[#This Row],[Final BMI rehabilitation phase2]]</f>
        <v>#N/A</v>
      </c>
      <c r="G33" t="e">
        <f>IF(Table13[[#This Row],[Delta]]=0,Table13[[#This Row],[Final BMI acute phase]],NA())</f>
        <v>#N/A</v>
      </c>
      <c r="H33" s="3" t="e">
        <f>IF(Table13[[#This Row],[Delta]]=0,NA(),Table13[[#This Row],[Final BMI acute phase]])</f>
        <v>#N/A</v>
      </c>
      <c r="I33" s="3" t="e">
        <f>IF(Table13[[#This Row],[Delta]]=0,NA(),Table13[[#This Row],[Final BMI rehabilitation phase2]])</f>
        <v>#N/A</v>
      </c>
    </row>
    <row r="34" spans="1:9" x14ac:dyDescent="0.3">
      <c r="A34">
        <v>33</v>
      </c>
      <c r="B34" s="2">
        <f>IF(PROMETEO_Ammissione_Samuele[[#This Row],[BMI fase acuta    Campo calcolato, non inserire.]]="",NA(),PROMETEO_Ammissione_Samuele[[#This Row],[BMI fase acuta    Campo calcolato, non inserire.]])</f>
        <v>2.2857142857142856E+16</v>
      </c>
      <c r="C34" s="2">
        <f>IF(PROMETEO_Ammissione_Samuele[[#This Row],[BMI:    Attenzione, campo calcolato non inserire.]]="",NA(),PROMETEO_Ammissione_Samuele[[#This Row],[BMI:    Attenzione, campo calcolato non inserire.]])</f>
        <v>2.2857142857142856E+16</v>
      </c>
      <c r="D34" s="3">
        <f>IF(Table13[[#This Row],[BMI acute phase]]="",NA(),ROUND(VALUE(LEFT(Table13[[#This Row],[BMI acute phase]],4))/100,1))</f>
        <v>22.9</v>
      </c>
      <c r="E34" s="3">
        <f>IF(Table13[[#This Row],[BMI rehabilitation phase]]="",NA(),ROUND(VALUE(LEFT(Table13[[#This Row],[BMI rehabilitation phase]],4))/100,1))</f>
        <v>22.9</v>
      </c>
      <c r="F34" s="3">
        <f>Table13[[#This Row],[Final BMI acute phase]]-Table13[[#This Row],[Final BMI rehabilitation phase2]]</f>
        <v>0</v>
      </c>
      <c r="G34">
        <f>IF(Table13[[#This Row],[Delta]]=0,Table13[[#This Row],[Final BMI acute phase]],NA())</f>
        <v>22.9</v>
      </c>
      <c r="H34" s="3" t="e">
        <f>IF(Table13[[#This Row],[Delta]]=0,NA(),Table13[[#This Row],[Final BMI acute phase]])</f>
        <v>#N/A</v>
      </c>
      <c r="I34" s="3" t="e">
        <f>IF(Table13[[#This Row],[Delta]]=0,NA(),Table13[[#This Row],[Final BMI rehabilitation phase2]])</f>
        <v>#N/A</v>
      </c>
    </row>
    <row r="35" spans="1:9" x14ac:dyDescent="0.3">
      <c r="A35">
        <v>34</v>
      </c>
      <c r="B35" s="2">
        <f>IF(PROMETEO_Ammissione_Samuele[[#This Row],[BMI fase acuta    Campo calcolato, non inserire.]]="",NA(),PROMETEO_Ammissione_Samuele[[#This Row],[BMI fase acuta    Campo calcolato, non inserire.]])</f>
        <v>3.5055631763450684E+16</v>
      </c>
      <c r="C35" s="2">
        <f>IF(PROMETEO_Ammissione_Samuele[[#This Row],[BMI:    Attenzione, campo calcolato non inserire.]]="",NA(),PROMETEO_Ammissione_Samuele[[#This Row],[BMI:    Attenzione, campo calcolato non inserire.]])</f>
        <v>3.5055631763450684E+16</v>
      </c>
      <c r="D35" s="3">
        <f>IF(Table13[[#This Row],[BMI acute phase]]="",NA(),ROUND(VALUE(LEFT(Table13[[#This Row],[BMI acute phase]],4))/100,1))</f>
        <v>35.1</v>
      </c>
      <c r="E35" s="3">
        <f>IF(Table13[[#This Row],[BMI rehabilitation phase]]="",NA(),ROUND(VALUE(LEFT(Table13[[#This Row],[BMI rehabilitation phase]],4))/100,1))</f>
        <v>35.1</v>
      </c>
      <c r="F35" s="3">
        <f>Table13[[#This Row],[Final BMI acute phase]]-Table13[[#This Row],[Final BMI rehabilitation phase2]]</f>
        <v>0</v>
      </c>
      <c r="G35">
        <f>IF(Table13[[#This Row],[Delta]]=0,Table13[[#This Row],[Final BMI acute phase]],NA())</f>
        <v>35.1</v>
      </c>
      <c r="H35" s="3" t="e">
        <f>IF(Table13[[#This Row],[Delta]]=0,NA(),Table13[[#This Row],[Final BMI acute phase]])</f>
        <v>#N/A</v>
      </c>
      <c r="I35" s="3" t="e">
        <f>IF(Table13[[#This Row],[Delta]]=0,NA(),Table13[[#This Row],[Final BMI rehabilitation phase2]])</f>
        <v>#N/A</v>
      </c>
    </row>
    <row r="36" spans="1:9" x14ac:dyDescent="0.3">
      <c r="A36">
        <v>35</v>
      </c>
      <c r="B36" s="2">
        <f>IF(PROMETEO_Ammissione_Samuele[[#This Row],[BMI fase acuta    Campo calcolato, non inserire.]]="",NA(),PROMETEO_Ammissione_Samuele[[#This Row],[BMI fase acuta    Campo calcolato, non inserire.]])</f>
        <v>2.7734374999999992E+16</v>
      </c>
      <c r="C36" s="2">
        <f>IF(PROMETEO_Ammissione_Samuele[[#This Row],[BMI:    Attenzione, campo calcolato non inserire.]]="",NA(),PROMETEO_Ammissione_Samuele[[#This Row],[BMI:    Attenzione, campo calcolato non inserire.]])</f>
        <v>2.7734374999999992E+16</v>
      </c>
      <c r="D36" s="3">
        <f>IF(Table13[[#This Row],[BMI acute phase]]="",NA(),ROUND(VALUE(LEFT(Table13[[#This Row],[BMI acute phase]],4))/100,1))</f>
        <v>27.7</v>
      </c>
      <c r="E36" s="3">
        <f>IF(Table13[[#This Row],[BMI rehabilitation phase]]="",NA(),ROUND(VALUE(LEFT(Table13[[#This Row],[BMI rehabilitation phase]],4))/100,1))</f>
        <v>27.7</v>
      </c>
      <c r="F36" s="3">
        <f>Table13[[#This Row],[Final BMI acute phase]]-Table13[[#This Row],[Final BMI rehabilitation phase2]]</f>
        <v>0</v>
      </c>
      <c r="G36">
        <f>IF(Table13[[#This Row],[Delta]]=0,Table13[[#This Row],[Final BMI acute phase]],NA())</f>
        <v>27.7</v>
      </c>
      <c r="H36" s="3" t="e">
        <f>IF(Table13[[#This Row],[Delta]]=0,NA(),Table13[[#This Row],[Final BMI acute phase]])</f>
        <v>#N/A</v>
      </c>
      <c r="I36" s="3" t="e">
        <f>IF(Table13[[#This Row],[Delta]]=0,NA(),Table13[[#This Row],[Final BMI rehabilitation phase2]])</f>
        <v>#N/A</v>
      </c>
    </row>
    <row r="37" spans="1:9" x14ac:dyDescent="0.3">
      <c r="A37">
        <v>36</v>
      </c>
      <c r="B37" s="2">
        <f>IF(PROMETEO_Ammissione_Samuele[[#This Row],[BMI fase acuta    Campo calcolato, non inserire.]]="",NA(),PROMETEO_Ammissione_Samuele[[#This Row],[BMI fase acuta    Campo calcolato, non inserire.]])</f>
        <v>3.1435911303407252E+16</v>
      </c>
      <c r="C37" s="2">
        <f>IF(PROMETEO_Ammissione_Samuele[[#This Row],[BMI:    Attenzione, campo calcolato non inserire.]]="",NA(),PROMETEO_Ammissione_Samuele[[#This Row],[BMI:    Attenzione, campo calcolato non inserire.]])</f>
        <v>3042184964845863</v>
      </c>
      <c r="D37" s="3">
        <f>IF(Table13[[#This Row],[BMI acute phase]]="",NA(),ROUND(VALUE(LEFT(Table13[[#This Row],[BMI acute phase]],4))/100,1))</f>
        <v>31.4</v>
      </c>
      <c r="E37" s="3">
        <f>IF(Table13[[#This Row],[BMI rehabilitation phase]]="",NA(),ROUND(VALUE(LEFT(Table13[[#This Row],[BMI rehabilitation phase]],4))/100,1))</f>
        <v>30.4</v>
      </c>
      <c r="F37" s="3">
        <f>Table13[[#This Row],[Final BMI acute phase]]-Table13[[#This Row],[Final BMI rehabilitation phase2]]</f>
        <v>1</v>
      </c>
      <c r="G37" t="e">
        <f>IF(Table13[[#This Row],[Delta]]=0,Table13[[#This Row],[Final BMI acute phase]],NA())</f>
        <v>#N/A</v>
      </c>
      <c r="H37" s="3">
        <f>IF(Table13[[#This Row],[Delta]]=0,NA(),Table13[[#This Row],[Final BMI acute phase]])</f>
        <v>31.4</v>
      </c>
      <c r="I37" s="3">
        <f>IF(Table13[[#This Row],[Delta]]=0,NA(),Table13[[#This Row],[Final BMI rehabilitation phase2]])</f>
        <v>30.4</v>
      </c>
    </row>
    <row r="38" spans="1:9" x14ac:dyDescent="0.3">
      <c r="A38">
        <v>37</v>
      </c>
      <c r="B38" s="2">
        <f>IF(PROMETEO_Ammissione_Samuele[[#This Row],[BMI fase acuta    Campo calcolato, non inserire.]]="",NA(),PROMETEO_Ammissione_Samuele[[#This Row],[BMI fase acuta    Campo calcolato, non inserire.]])</f>
        <v>1.9467401285583104E+16</v>
      </c>
      <c r="C38" s="2">
        <f>IF(PROMETEO_Ammissione_Samuele[[#This Row],[BMI:    Attenzione, campo calcolato non inserire.]]="",NA(),PROMETEO_Ammissione_Samuele[[#This Row],[BMI:    Attenzione, campo calcolato non inserire.]])</f>
        <v>1.9467401285583104E+16</v>
      </c>
      <c r="D38" s="3">
        <f>IF(Table13[[#This Row],[BMI acute phase]]="",NA(),ROUND(VALUE(LEFT(Table13[[#This Row],[BMI acute phase]],4))/100,1))</f>
        <v>19.5</v>
      </c>
      <c r="E38" s="3">
        <f>IF(Table13[[#This Row],[BMI rehabilitation phase]]="",NA(),ROUND(VALUE(LEFT(Table13[[#This Row],[BMI rehabilitation phase]],4))/100,1))</f>
        <v>19.5</v>
      </c>
      <c r="F38" s="3">
        <f>Table13[[#This Row],[Final BMI acute phase]]-Table13[[#This Row],[Final BMI rehabilitation phase2]]</f>
        <v>0</v>
      </c>
      <c r="G38">
        <f>IF(Table13[[#This Row],[Delta]]=0,Table13[[#This Row],[Final BMI acute phase]],NA())</f>
        <v>19.5</v>
      </c>
      <c r="H38" s="3" t="e">
        <f>IF(Table13[[#This Row],[Delta]]=0,NA(),Table13[[#This Row],[Final BMI acute phase]])</f>
        <v>#N/A</v>
      </c>
      <c r="I38" s="3" t="e">
        <f>IF(Table13[[#This Row],[Delta]]=0,NA(),Table13[[#This Row],[Final BMI rehabilitation phase2]])</f>
        <v>#N/A</v>
      </c>
    </row>
    <row r="39" spans="1:9" x14ac:dyDescent="0.3">
      <c r="A39">
        <v>38</v>
      </c>
      <c r="B39" s="2">
        <f>IF(PROMETEO_Ammissione_Samuele[[#This Row],[BMI fase acuta    Campo calcolato, non inserire.]]="",NA(),PROMETEO_Ammissione_Samuele[[#This Row],[BMI fase acuta    Campo calcolato, non inserire.]])</f>
        <v>2.0202020202020204E+16</v>
      </c>
      <c r="C39" s="2">
        <f>IF(PROMETEO_Ammissione_Samuele[[#This Row],[BMI:    Attenzione, campo calcolato non inserire.]]="",NA(),PROMETEO_Ammissione_Samuele[[#This Row],[BMI:    Attenzione, campo calcolato non inserire.]])</f>
        <v>2.0202020202020204E+16</v>
      </c>
      <c r="D39" s="3">
        <f>IF(Table13[[#This Row],[BMI acute phase]]="",NA(),ROUND(VALUE(LEFT(Table13[[#This Row],[BMI acute phase]],4))/100,1))</f>
        <v>20.2</v>
      </c>
      <c r="E39" s="3">
        <f>IF(Table13[[#This Row],[BMI rehabilitation phase]]="",NA(),ROUND(VALUE(LEFT(Table13[[#This Row],[BMI rehabilitation phase]],4))/100,1))</f>
        <v>20.2</v>
      </c>
      <c r="F39" s="3">
        <f>Table13[[#This Row],[Final BMI acute phase]]-Table13[[#This Row],[Final BMI rehabilitation phase2]]</f>
        <v>0</v>
      </c>
      <c r="G39">
        <f>IF(Table13[[#This Row],[Delta]]=0,Table13[[#This Row],[Final BMI acute phase]],NA())</f>
        <v>20.2</v>
      </c>
      <c r="H39" s="3" t="e">
        <f>IF(Table13[[#This Row],[Delta]]=0,NA(),Table13[[#This Row],[Final BMI acute phase]])</f>
        <v>#N/A</v>
      </c>
      <c r="I39" s="3" t="e">
        <f>IF(Table13[[#This Row],[Delta]]=0,NA(),Table13[[#This Row],[Final BMI rehabilitation phase2]])</f>
        <v>#N/A</v>
      </c>
    </row>
    <row r="40" spans="1:9" x14ac:dyDescent="0.3">
      <c r="A40">
        <v>39</v>
      </c>
      <c r="B40" s="2">
        <f>IF(PROMETEO_Ammissione_Samuele[[#This Row],[BMI fase acuta    Campo calcolato, non inserire.]]="",NA(),PROMETEO_Ammissione_Samuele[[#This Row],[BMI fase acuta    Campo calcolato, non inserire.]])</f>
        <v>2.8719723183391008E+16</v>
      </c>
      <c r="C40" s="2">
        <f>IF(PROMETEO_Ammissione_Samuele[[#This Row],[BMI:    Attenzione, campo calcolato non inserire.]]="",NA(),PROMETEO_Ammissione_Samuele[[#This Row],[BMI:    Attenzione, campo calcolato non inserire.]])</f>
        <v>2.8719723183391008E+16</v>
      </c>
      <c r="D40" s="3">
        <f>IF(Table13[[#This Row],[BMI acute phase]]="",NA(),ROUND(VALUE(LEFT(Table13[[#This Row],[BMI acute phase]],4))/100,1))</f>
        <v>28.7</v>
      </c>
      <c r="E40" s="3">
        <f>IF(Table13[[#This Row],[BMI rehabilitation phase]]="",NA(),ROUND(VALUE(LEFT(Table13[[#This Row],[BMI rehabilitation phase]],4))/100,1))</f>
        <v>28.7</v>
      </c>
      <c r="F40" s="3">
        <f>Table13[[#This Row],[Final BMI acute phase]]-Table13[[#This Row],[Final BMI rehabilitation phase2]]</f>
        <v>0</v>
      </c>
      <c r="G40">
        <f>IF(Table13[[#This Row],[Delta]]=0,Table13[[#This Row],[Final BMI acute phase]],NA())</f>
        <v>28.7</v>
      </c>
      <c r="H40" s="3" t="e">
        <f>IF(Table13[[#This Row],[Delta]]=0,NA(),Table13[[#This Row],[Final BMI acute phase]])</f>
        <v>#N/A</v>
      </c>
      <c r="I40" s="3" t="e">
        <f>IF(Table13[[#This Row],[Delta]]=0,NA(),Table13[[#This Row],[Final BMI rehabilitation phase2]])</f>
        <v>#N/A</v>
      </c>
    </row>
    <row r="41" spans="1:9" x14ac:dyDescent="0.3">
      <c r="A41">
        <v>40</v>
      </c>
      <c r="B41" s="2" t="e">
        <f>IF(PROMETEO_Ammissione_Samuele[[#This Row],[BMI fase acuta    Campo calcolato, non inserire.]]="",NA(),PROMETEO_Ammissione_Samuele[[#This Row],[BMI fase acuta    Campo calcolato, non inserire.]])</f>
        <v>#N/A</v>
      </c>
      <c r="C41" s="2" t="e">
        <f>IF(PROMETEO_Ammissione_Samuele[[#This Row],[BMI:    Attenzione, campo calcolato non inserire.]]="",NA(),PROMETEO_Ammissione_Samuele[[#This Row],[BMI:    Attenzione, campo calcolato non inserire.]])</f>
        <v>#N/A</v>
      </c>
      <c r="D41" s="3" t="e">
        <f>IF(Table13[[#This Row],[BMI acute phase]]="",NA(),ROUND(VALUE(LEFT(Table13[[#This Row],[BMI acute phase]],4))/100,1))</f>
        <v>#N/A</v>
      </c>
      <c r="E41" s="3" t="e">
        <f>IF(Table13[[#This Row],[BMI rehabilitation phase]]="",NA(),ROUND(VALUE(LEFT(Table13[[#This Row],[BMI rehabilitation phase]],4))/100,1))</f>
        <v>#N/A</v>
      </c>
      <c r="F41" s="3" t="e">
        <f>Table13[[#This Row],[Final BMI acute phase]]-Table13[[#This Row],[Final BMI rehabilitation phase2]]</f>
        <v>#N/A</v>
      </c>
      <c r="G41" t="e">
        <f>IF(Table13[[#This Row],[Delta]]=0,Table13[[#This Row],[Final BMI acute phase]],NA())</f>
        <v>#N/A</v>
      </c>
      <c r="H41" s="3" t="e">
        <f>IF(Table13[[#This Row],[Delta]]=0,NA(),Table13[[#This Row],[Final BMI acute phase]])</f>
        <v>#N/A</v>
      </c>
      <c r="I41" s="3" t="e">
        <f>IF(Table13[[#This Row],[Delta]]=0,NA(),Table13[[#This Row],[Final BMI rehabilitation phase2]])</f>
        <v>#N/A</v>
      </c>
    </row>
    <row r="42" spans="1:9" x14ac:dyDescent="0.3">
      <c r="A42">
        <v>41</v>
      </c>
      <c r="B42" s="2">
        <f>IF(PROMETEO_Ammissione_Samuele[[#This Row],[BMI fase acuta    Campo calcolato, non inserire.]]="",NA(),PROMETEO_Ammissione_Samuele[[#This Row],[BMI fase acuta    Campo calcolato, non inserire.]])</f>
        <v>1997440779001904</v>
      </c>
      <c r="C42" s="2">
        <f>IF(PROMETEO_Ammissione_Samuele[[#This Row],[BMI:    Attenzione, campo calcolato non inserire.]]="",NA(),PROMETEO_Ammissione_Samuele[[#This Row],[BMI:    Attenzione, campo calcolato non inserire.]])</f>
        <v>1997440779001904</v>
      </c>
      <c r="D42" s="3">
        <f>IF(Table13[[#This Row],[BMI acute phase]]="",NA(),ROUND(VALUE(LEFT(Table13[[#This Row],[BMI acute phase]],4))/100,1))</f>
        <v>20</v>
      </c>
      <c r="E42" s="3">
        <f>IF(Table13[[#This Row],[BMI rehabilitation phase]]="",NA(),ROUND(VALUE(LEFT(Table13[[#This Row],[BMI rehabilitation phase]],4))/100,1))</f>
        <v>20</v>
      </c>
      <c r="F42" s="3">
        <f>Table13[[#This Row],[Final BMI acute phase]]-Table13[[#This Row],[Final BMI rehabilitation phase2]]</f>
        <v>0</v>
      </c>
      <c r="G42">
        <f>IF(Table13[[#This Row],[Delta]]=0,Table13[[#This Row],[Final BMI acute phase]],NA())</f>
        <v>20</v>
      </c>
      <c r="H42" s="3" t="e">
        <f>IF(Table13[[#This Row],[Delta]]=0,NA(),Table13[[#This Row],[Final BMI acute phase]])</f>
        <v>#N/A</v>
      </c>
      <c r="I42" s="3" t="e">
        <f>IF(Table13[[#This Row],[Delta]]=0,NA(),Table13[[#This Row],[Final BMI rehabilitation phase2]])</f>
        <v>#N/A</v>
      </c>
    </row>
    <row r="43" spans="1:9" x14ac:dyDescent="0.3">
      <c r="A43">
        <v>42</v>
      </c>
      <c r="B43" s="2">
        <f>IF(PROMETEO_Ammissione_Samuele[[#This Row],[BMI fase acuta    Campo calcolato, non inserire.]]="",NA(),PROMETEO_Ammissione_Samuele[[#This Row],[BMI fase acuta    Campo calcolato, non inserire.]])</f>
        <v>3179012345679012</v>
      </c>
      <c r="C43" s="2">
        <f>IF(PROMETEO_Ammissione_Samuele[[#This Row],[BMI:    Attenzione, campo calcolato non inserire.]]="",NA(),PROMETEO_Ammissione_Samuele[[#This Row],[BMI:    Attenzione, campo calcolato non inserire.]])</f>
        <v>3179012345679012</v>
      </c>
      <c r="D43" s="3">
        <f>IF(Table13[[#This Row],[BMI acute phase]]="",NA(),ROUND(VALUE(LEFT(Table13[[#This Row],[BMI acute phase]],4))/100,1))</f>
        <v>31.8</v>
      </c>
      <c r="E43" s="3">
        <f>IF(Table13[[#This Row],[BMI rehabilitation phase]]="",NA(),ROUND(VALUE(LEFT(Table13[[#This Row],[BMI rehabilitation phase]],4))/100,1))</f>
        <v>31.8</v>
      </c>
      <c r="F43" s="3">
        <f>Table13[[#This Row],[Final BMI acute phase]]-Table13[[#This Row],[Final BMI rehabilitation phase2]]</f>
        <v>0</v>
      </c>
      <c r="G43">
        <f>IF(Table13[[#This Row],[Delta]]=0,Table13[[#This Row],[Final BMI acute phase]],NA())</f>
        <v>31.8</v>
      </c>
      <c r="H43" s="3" t="e">
        <f>IF(Table13[[#This Row],[Delta]]=0,NA(),Table13[[#This Row],[Final BMI acute phase]])</f>
        <v>#N/A</v>
      </c>
      <c r="I43" s="3" t="e">
        <f>IF(Table13[[#This Row],[Delta]]=0,NA(),Table13[[#This Row],[Final BMI rehabilitation phase2]])</f>
        <v>#N/A</v>
      </c>
    </row>
    <row r="44" spans="1:9" x14ac:dyDescent="0.3">
      <c r="A44">
        <v>43</v>
      </c>
      <c r="B44" s="2">
        <f>IF(PROMETEO_Ammissione_Samuele[[#This Row],[BMI fase acuta    Campo calcolato, non inserire.]]="",NA(),PROMETEO_Ammissione_Samuele[[#This Row],[BMI fase acuta    Campo calcolato, non inserire.]])</f>
        <v>2122000905387053</v>
      </c>
      <c r="C44" s="2">
        <f>IF(PROMETEO_Ammissione_Samuele[[#This Row],[BMI:    Attenzione, campo calcolato non inserire.]]="",NA(),PROMETEO_Ammissione_Samuele[[#This Row],[BMI:    Attenzione, campo calcolato non inserire.]])</f>
        <v>2.235174287007696E+16</v>
      </c>
      <c r="D44" s="3">
        <f>IF(Table13[[#This Row],[BMI acute phase]]="",NA(),ROUND(VALUE(LEFT(Table13[[#This Row],[BMI acute phase]],4))/100,1))</f>
        <v>21.2</v>
      </c>
      <c r="E44" s="3">
        <f>IF(Table13[[#This Row],[BMI rehabilitation phase]]="",NA(),ROUND(VALUE(LEFT(Table13[[#This Row],[BMI rehabilitation phase]],4))/100,1))</f>
        <v>22.4</v>
      </c>
      <c r="F44" s="3">
        <f>Table13[[#This Row],[Final BMI acute phase]]-Table13[[#This Row],[Final BMI rehabilitation phase2]]</f>
        <v>-1.1999999999999993</v>
      </c>
      <c r="G44" t="e">
        <f>IF(Table13[[#This Row],[Delta]]=0,Table13[[#This Row],[Final BMI acute phase]],NA())</f>
        <v>#N/A</v>
      </c>
      <c r="H44" s="3">
        <f>IF(Table13[[#This Row],[Delta]]=0,NA(),Table13[[#This Row],[Final BMI acute phase]])</f>
        <v>21.2</v>
      </c>
      <c r="I44" s="3">
        <f>IF(Table13[[#This Row],[Delta]]=0,NA(),Table13[[#This Row],[Final BMI rehabilitation phase2]])</f>
        <v>22.4</v>
      </c>
    </row>
    <row r="45" spans="1:9" x14ac:dyDescent="0.3">
      <c r="A45">
        <v>44</v>
      </c>
      <c r="B45" s="2">
        <f>IF(PROMETEO_Ammissione_Samuele[[#This Row],[BMI fase acuta    Campo calcolato, non inserire.]]="",NA(),PROMETEO_Ammissione_Samuele[[#This Row],[BMI fase acuta    Campo calcolato, non inserire.]])</f>
        <v>2249134948096886</v>
      </c>
      <c r="C45" s="2">
        <f>IF(PROMETEO_Ammissione_Samuele[[#This Row],[BMI:    Attenzione, campo calcolato non inserire.]]="",NA(),PROMETEO_Ammissione_Samuele[[#This Row],[BMI:    Attenzione, campo calcolato non inserire.]])</f>
        <v>2249134948096886</v>
      </c>
      <c r="D45" s="3">
        <f>IF(Table13[[#This Row],[BMI acute phase]]="",NA(),ROUND(VALUE(LEFT(Table13[[#This Row],[BMI acute phase]],4))/100,1))</f>
        <v>22.5</v>
      </c>
      <c r="E45" s="3">
        <f>IF(Table13[[#This Row],[BMI rehabilitation phase]]="",NA(),ROUND(VALUE(LEFT(Table13[[#This Row],[BMI rehabilitation phase]],4))/100,1))</f>
        <v>22.5</v>
      </c>
      <c r="F45" s="3">
        <f>Table13[[#This Row],[Final BMI acute phase]]-Table13[[#This Row],[Final BMI rehabilitation phase2]]</f>
        <v>0</v>
      </c>
      <c r="G45">
        <f>IF(Table13[[#This Row],[Delta]]=0,Table13[[#This Row],[Final BMI acute phase]],NA())</f>
        <v>22.5</v>
      </c>
      <c r="H45" s="3" t="e">
        <f>IF(Table13[[#This Row],[Delta]]=0,NA(),Table13[[#This Row],[Final BMI acute phase]])</f>
        <v>#N/A</v>
      </c>
      <c r="I45" s="3" t="e">
        <f>IF(Table13[[#This Row],[Delta]]=0,NA(),Table13[[#This Row],[Final BMI rehabilitation phase2]])</f>
        <v>#N/A</v>
      </c>
    </row>
    <row r="46" spans="1:9" x14ac:dyDescent="0.3">
      <c r="A46">
        <v>45</v>
      </c>
      <c r="B46" s="2">
        <f>IF(PROMETEO_Ammissione_Samuele[[#This Row],[BMI fase acuta    Campo calcolato, non inserire.]]="",NA(),PROMETEO_Ammissione_Samuele[[#This Row],[BMI fase acuta    Campo calcolato, non inserire.]])</f>
        <v>2291303307000445</v>
      </c>
      <c r="C46" s="2">
        <f>IF(PROMETEO_Ammissione_Samuele[[#This Row],[BMI:    Attenzione, campo calcolato non inserire.]]="",NA(),PROMETEO_Ammissione_Samuele[[#This Row],[BMI:    Attenzione, campo calcolato non inserire.]])</f>
        <v>2359700420642249</v>
      </c>
      <c r="D46" s="3">
        <f>IF(Table13[[#This Row],[BMI acute phase]]="",NA(),ROUND(VALUE(LEFT(Table13[[#This Row],[BMI acute phase]],4))/100,1))</f>
        <v>22.9</v>
      </c>
      <c r="E46" s="3">
        <f>IF(Table13[[#This Row],[BMI rehabilitation phase]]="",NA(),ROUND(VALUE(LEFT(Table13[[#This Row],[BMI rehabilitation phase]],4))/100,1))</f>
        <v>23.6</v>
      </c>
      <c r="F46" s="3">
        <f>Table13[[#This Row],[Final BMI acute phase]]-Table13[[#This Row],[Final BMI rehabilitation phase2]]</f>
        <v>-0.70000000000000284</v>
      </c>
      <c r="G46" t="e">
        <f>IF(Table13[[#This Row],[Delta]]=0,Table13[[#This Row],[Final BMI acute phase]],NA())</f>
        <v>#N/A</v>
      </c>
      <c r="H46" s="3">
        <f>IF(Table13[[#This Row],[Delta]]=0,NA(),Table13[[#This Row],[Final BMI acute phase]])</f>
        <v>22.9</v>
      </c>
      <c r="I46" s="3">
        <f>IF(Table13[[#This Row],[Delta]]=0,NA(),Table13[[#This Row],[Final BMI rehabilitation phase2]])</f>
        <v>23.6</v>
      </c>
    </row>
    <row r="47" spans="1:9" x14ac:dyDescent="0.3">
      <c r="A47">
        <v>46</v>
      </c>
      <c r="B47" s="2">
        <f>IF(PROMETEO_Ammissione_Samuele[[#This Row],[BMI fase acuta    Campo calcolato, non inserire.]]="",NA(),PROMETEO_Ammissione_Samuele[[#This Row],[BMI fase acuta    Campo calcolato, non inserire.]])</f>
        <v>2.7548209366391188E+16</v>
      </c>
      <c r="C47" s="2">
        <f>IF(PROMETEO_Ammissione_Samuele[[#This Row],[BMI:    Attenzione, campo calcolato non inserire.]]="",NA(),PROMETEO_Ammissione_Samuele[[#This Row],[BMI:    Attenzione, campo calcolato non inserire.]])</f>
        <v>2.7548209366391188E+16</v>
      </c>
      <c r="D47" s="3">
        <f>IF(Table13[[#This Row],[BMI acute phase]]="",NA(),ROUND(VALUE(LEFT(Table13[[#This Row],[BMI acute phase]],4))/100,1))</f>
        <v>27.5</v>
      </c>
      <c r="E47" s="3">
        <f>IF(Table13[[#This Row],[BMI rehabilitation phase]]="",NA(),ROUND(VALUE(LEFT(Table13[[#This Row],[BMI rehabilitation phase]],4))/100,1))</f>
        <v>27.5</v>
      </c>
      <c r="F47" s="3">
        <f>Table13[[#This Row],[Final BMI acute phase]]-Table13[[#This Row],[Final BMI rehabilitation phase2]]</f>
        <v>0</v>
      </c>
      <c r="G47">
        <f>IF(Table13[[#This Row],[Delta]]=0,Table13[[#This Row],[Final BMI acute phase]],NA())</f>
        <v>27.5</v>
      </c>
      <c r="H47" s="3" t="e">
        <f>IF(Table13[[#This Row],[Delta]]=0,NA(),Table13[[#This Row],[Final BMI acute phase]])</f>
        <v>#N/A</v>
      </c>
      <c r="I47" s="3" t="e">
        <f>IF(Table13[[#This Row],[Delta]]=0,NA(),Table13[[#This Row],[Final BMI rehabilitation phase2]])</f>
        <v>#N/A</v>
      </c>
    </row>
    <row r="48" spans="1:9" x14ac:dyDescent="0.3">
      <c r="A48">
        <v>47</v>
      </c>
      <c r="B48" s="2">
        <f>IF(PROMETEO_Ammissione_Samuele[[#This Row],[BMI fase acuta    Campo calcolato, non inserire.]]="",NA(),PROMETEO_Ammissione_Samuele[[#This Row],[BMI fase acuta    Campo calcolato, non inserire.]])</f>
        <v>2595155709342561</v>
      </c>
      <c r="C48" s="2">
        <f>IF(PROMETEO_Ammissione_Samuele[[#This Row],[BMI:    Attenzione, campo calcolato non inserire.]]="",NA(),PROMETEO_Ammissione_Samuele[[#This Row],[BMI:    Attenzione, campo calcolato non inserire.]])</f>
        <v>2595155709342561</v>
      </c>
      <c r="D48" s="3">
        <f>IF(Table13[[#This Row],[BMI acute phase]]="",NA(),ROUND(VALUE(LEFT(Table13[[#This Row],[BMI acute phase]],4))/100,1))</f>
        <v>26</v>
      </c>
      <c r="E48" s="3">
        <f>IF(Table13[[#This Row],[BMI rehabilitation phase]]="",NA(),ROUND(VALUE(LEFT(Table13[[#This Row],[BMI rehabilitation phase]],4))/100,1))</f>
        <v>26</v>
      </c>
      <c r="F48" s="3">
        <f>Table13[[#This Row],[Final BMI acute phase]]-Table13[[#This Row],[Final BMI rehabilitation phase2]]</f>
        <v>0</v>
      </c>
      <c r="G48">
        <f>IF(Table13[[#This Row],[Delta]]=0,Table13[[#This Row],[Final BMI acute phase]],NA())</f>
        <v>26</v>
      </c>
      <c r="H48" s="3" t="e">
        <f>IF(Table13[[#This Row],[Delta]]=0,NA(),Table13[[#This Row],[Final BMI acute phase]])</f>
        <v>#N/A</v>
      </c>
      <c r="I48" s="3" t="e">
        <f>IF(Table13[[#This Row],[Delta]]=0,NA(),Table13[[#This Row],[Final BMI rehabilitation phase2]])</f>
        <v>#N/A</v>
      </c>
    </row>
    <row r="49" spans="1:9" x14ac:dyDescent="0.3">
      <c r="A49">
        <v>48</v>
      </c>
      <c r="B49" s="2">
        <f>IF(PROMETEO_Ammissione_Samuele[[#This Row],[BMI fase acuta    Campo calcolato, non inserire.]]="",NA(),PROMETEO_Ammissione_Samuele[[#This Row],[BMI fase acuta    Campo calcolato, non inserire.]])</f>
        <v>3.0119375573921032E+16</v>
      </c>
      <c r="C49" s="2">
        <f>IF(PROMETEO_Ammissione_Samuele[[#This Row],[BMI:    Attenzione, campo calcolato non inserire.]]="",NA(),PROMETEO_Ammissione_Samuele[[#This Row],[BMI:    Attenzione, campo calcolato non inserire.]])</f>
        <v>2.9384756657483932E+16</v>
      </c>
      <c r="D49" s="3">
        <f>IF(Table13[[#This Row],[BMI acute phase]]="",NA(),ROUND(VALUE(LEFT(Table13[[#This Row],[BMI acute phase]],4))/100,1))</f>
        <v>30.1</v>
      </c>
      <c r="E49" s="3">
        <f>IF(Table13[[#This Row],[BMI rehabilitation phase]]="",NA(),ROUND(VALUE(LEFT(Table13[[#This Row],[BMI rehabilitation phase]],4))/100,1))</f>
        <v>29.4</v>
      </c>
      <c r="F49" s="3">
        <f>Table13[[#This Row],[Final BMI acute phase]]-Table13[[#This Row],[Final BMI rehabilitation phase2]]</f>
        <v>0.70000000000000284</v>
      </c>
      <c r="G49" t="e">
        <f>IF(Table13[[#This Row],[Delta]]=0,Table13[[#This Row],[Final BMI acute phase]],NA())</f>
        <v>#N/A</v>
      </c>
      <c r="H49" s="3">
        <f>IF(Table13[[#This Row],[Delta]]=0,NA(),Table13[[#This Row],[Final BMI acute phase]])</f>
        <v>30.1</v>
      </c>
      <c r="I49" s="3">
        <f>IF(Table13[[#This Row],[Delta]]=0,NA(),Table13[[#This Row],[Final BMI rehabilitation phase2]])</f>
        <v>29.4</v>
      </c>
    </row>
    <row r="50" spans="1:9" x14ac:dyDescent="0.3">
      <c r="A50">
        <v>49</v>
      </c>
      <c r="B50" s="2">
        <f>IF(PROMETEO_Ammissione_Samuele[[#This Row],[BMI fase acuta    Campo calcolato, non inserire.]]="",NA(),PROMETEO_Ammissione_Samuele[[#This Row],[BMI fase acuta    Campo calcolato, non inserire.]])</f>
        <v>3764925239341676</v>
      </c>
      <c r="C50" s="2">
        <f>IF(PROMETEO_Ammissione_Samuele[[#This Row],[BMI:    Attenzione, campo calcolato non inserire.]]="",NA(),PROMETEO_Ammissione_Samuele[[#This Row],[BMI:    Attenzione, campo calcolato non inserire.]])</f>
        <v>3764925239341676</v>
      </c>
      <c r="D50" s="3">
        <f>IF(Table13[[#This Row],[BMI acute phase]]="",NA(),ROUND(VALUE(LEFT(Table13[[#This Row],[BMI acute phase]],4))/100,1))</f>
        <v>37.6</v>
      </c>
      <c r="E50" s="3">
        <f>IF(Table13[[#This Row],[BMI rehabilitation phase]]="",NA(),ROUND(VALUE(LEFT(Table13[[#This Row],[BMI rehabilitation phase]],4))/100,1))</f>
        <v>37.6</v>
      </c>
      <c r="F50" s="3">
        <f>Table13[[#This Row],[Final BMI acute phase]]-Table13[[#This Row],[Final BMI rehabilitation phase2]]</f>
        <v>0</v>
      </c>
      <c r="G50">
        <f>IF(Table13[[#This Row],[Delta]]=0,Table13[[#This Row],[Final BMI acute phase]],NA())</f>
        <v>37.6</v>
      </c>
      <c r="H50" s="3" t="e">
        <f>IF(Table13[[#This Row],[Delta]]=0,NA(),Table13[[#This Row],[Final BMI acute phase]])</f>
        <v>#N/A</v>
      </c>
      <c r="I50" s="3" t="e">
        <f>IF(Table13[[#This Row],[Delta]]=0,NA(),Table13[[#This Row],[Final BMI rehabilitation phase2]])</f>
        <v>#N/A</v>
      </c>
    </row>
    <row r="51" spans="1:9" x14ac:dyDescent="0.3">
      <c r="A51">
        <v>50</v>
      </c>
      <c r="B51" s="2" t="e">
        <f>IF(PROMETEO_Ammissione_Samuele[[#This Row],[BMI fase acuta    Campo calcolato, non inserire.]]="",NA(),PROMETEO_Ammissione_Samuele[[#This Row],[BMI fase acuta    Campo calcolato, non inserire.]])</f>
        <v>#N/A</v>
      </c>
      <c r="C51" s="2" t="e">
        <f>IF(PROMETEO_Ammissione_Samuele[[#This Row],[BMI:    Attenzione, campo calcolato non inserire.]]="",NA(),PROMETEO_Ammissione_Samuele[[#This Row],[BMI:    Attenzione, campo calcolato non inserire.]])</f>
        <v>#N/A</v>
      </c>
      <c r="D51" s="3" t="e">
        <f>IF(Table13[[#This Row],[BMI acute phase]]="",NA(),ROUND(VALUE(LEFT(Table13[[#This Row],[BMI acute phase]],4))/100,1))</f>
        <v>#N/A</v>
      </c>
      <c r="E51" s="3" t="e">
        <f>IF(Table13[[#This Row],[BMI rehabilitation phase]]="",NA(),ROUND(VALUE(LEFT(Table13[[#This Row],[BMI rehabilitation phase]],4))/100,1))</f>
        <v>#N/A</v>
      </c>
      <c r="F51" s="3" t="e">
        <f>Table13[[#This Row],[Final BMI acute phase]]-Table13[[#This Row],[Final BMI rehabilitation phase2]]</f>
        <v>#N/A</v>
      </c>
      <c r="G51" t="e">
        <f>IF(Table13[[#This Row],[Delta]]=0,Table13[[#This Row],[Final BMI acute phase]],NA())</f>
        <v>#N/A</v>
      </c>
      <c r="H51" s="3" t="e">
        <f>IF(Table13[[#This Row],[Delta]]=0,NA(),Table13[[#This Row],[Final BMI acute phase]])</f>
        <v>#N/A</v>
      </c>
      <c r="I51" s="3" t="e">
        <f>IF(Table13[[#This Row],[Delta]]=0,NA(),Table13[[#This Row],[Final BMI rehabilitation phase2]])</f>
        <v>#N/A</v>
      </c>
    </row>
    <row r="52" spans="1:9" x14ac:dyDescent="0.3">
      <c r="A52">
        <v>51</v>
      </c>
      <c r="B52" s="2">
        <f>IF(PROMETEO_Ammissione_Samuele[[#This Row],[BMI fase acuta    Campo calcolato, non inserire.]]="",NA(),PROMETEO_Ammissione_Samuele[[#This Row],[BMI fase acuta    Campo calcolato, non inserire.]])</f>
        <v>2.5925925925925924E+16</v>
      </c>
      <c r="C52" s="2">
        <f>IF(PROMETEO_Ammissione_Samuele[[#This Row],[BMI:    Attenzione, campo calcolato non inserire.]]="",NA(),PROMETEO_Ammissione_Samuele[[#This Row],[BMI:    Attenzione, campo calcolato non inserire.]])</f>
        <v>2.5925925925925924E+16</v>
      </c>
      <c r="D52" s="3">
        <f>IF(Table13[[#This Row],[BMI acute phase]]="",NA(),ROUND(VALUE(LEFT(Table13[[#This Row],[BMI acute phase]],4))/100,1))</f>
        <v>25.9</v>
      </c>
      <c r="E52" s="3">
        <f>IF(Table13[[#This Row],[BMI rehabilitation phase]]="",NA(),ROUND(VALUE(LEFT(Table13[[#This Row],[BMI rehabilitation phase]],4))/100,1))</f>
        <v>25.9</v>
      </c>
      <c r="F52" s="3">
        <f>Table13[[#This Row],[Final BMI acute phase]]-Table13[[#This Row],[Final BMI rehabilitation phase2]]</f>
        <v>0</v>
      </c>
      <c r="G52">
        <f>IF(Table13[[#This Row],[Delta]]=0,Table13[[#This Row],[Final BMI acute phase]],NA())</f>
        <v>25.9</v>
      </c>
      <c r="H52" s="3" t="e">
        <f>IF(Table13[[#This Row],[Delta]]=0,NA(),Table13[[#This Row],[Final BMI acute phase]])</f>
        <v>#N/A</v>
      </c>
      <c r="I52" s="3" t="e">
        <f>IF(Table13[[#This Row],[Delta]]=0,NA(),Table13[[#This Row],[Final BMI rehabilitation phase2]])</f>
        <v>#N/A</v>
      </c>
    </row>
    <row r="53" spans="1:9" x14ac:dyDescent="0.3">
      <c r="A53">
        <v>52</v>
      </c>
      <c r="B53" s="2">
        <f>IF(PROMETEO_Ammissione_Samuele[[#This Row],[BMI fase acuta    Campo calcolato, non inserire.]]="",NA(),PROMETEO_Ammissione_Samuele[[#This Row],[BMI fase acuta    Campo calcolato, non inserire.]])</f>
        <v>3203124999999999</v>
      </c>
      <c r="C53" s="2">
        <f>IF(PROMETEO_Ammissione_Samuele[[#This Row],[BMI:    Attenzione, campo calcolato non inserire.]]="",NA(),PROMETEO_Ammissione_Samuele[[#This Row],[BMI:    Attenzione, campo calcolato non inserire.]])</f>
        <v>3242187499999999</v>
      </c>
      <c r="D53" s="3">
        <f>IF(Table13[[#This Row],[BMI acute phase]]="",NA(),ROUND(VALUE(LEFT(Table13[[#This Row],[BMI acute phase]],4))/100,1))</f>
        <v>32</v>
      </c>
      <c r="E53" s="3">
        <f>IF(Table13[[#This Row],[BMI rehabilitation phase]]="",NA(),ROUND(VALUE(LEFT(Table13[[#This Row],[BMI rehabilitation phase]],4))/100,1))</f>
        <v>32.4</v>
      </c>
      <c r="F53" s="3">
        <f>Table13[[#This Row],[Final BMI acute phase]]-Table13[[#This Row],[Final BMI rehabilitation phase2]]</f>
        <v>-0.39999999999999858</v>
      </c>
      <c r="G53" t="e">
        <f>IF(Table13[[#This Row],[Delta]]=0,Table13[[#This Row],[Final BMI acute phase]],NA())</f>
        <v>#N/A</v>
      </c>
      <c r="H53" s="3">
        <f>IF(Table13[[#This Row],[Delta]]=0,NA(),Table13[[#This Row],[Final BMI acute phase]])</f>
        <v>32</v>
      </c>
      <c r="I53" s="3">
        <f>IF(Table13[[#This Row],[Delta]]=0,NA(),Table13[[#This Row],[Final BMI rehabilitation phase2]])</f>
        <v>32.4</v>
      </c>
    </row>
    <row r="54" spans="1:9" x14ac:dyDescent="0.3">
      <c r="A54">
        <v>53</v>
      </c>
      <c r="B54" s="2">
        <f>IF(PROMETEO_Ammissione_Samuele[[#This Row],[BMI fase acuta    Campo calcolato, non inserire.]]="",NA(),PROMETEO_Ammissione_Samuele[[#This Row],[BMI fase acuta    Campo calcolato, non inserire.]])</f>
        <v>2438652644413961</v>
      </c>
      <c r="C54" s="2">
        <f>IF(PROMETEO_Ammissione_Samuele[[#This Row],[BMI:    Attenzione, campo calcolato non inserire.]]="",NA(),PROMETEO_Ammissione_Samuele[[#This Row],[BMI:    Attenzione, campo calcolato non inserire.]])</f>
        <v>2438652644413961</v>
      </c>
      <c r="D54" s="3">
        <f>IF(Table13[[#This Row],[BMI acute phase]]="",NA(),ROUND(VALUE(LEFT(Table13[[#This Row],[BMI acute phase]],4))/100,1))</f>
        <v>24.4</v>
      </c>
      <c r="E54" s="3">
        <f>IF(Table13[[#This Row],[BMI rehabilitation phase]]="",NA(),ROUND(VALUE(LEFT(Table13[[#This Row],[BMI rehabilitation phase]],4))/100,1))</f>
        <v>24.4</v>
      </c>
      <c r="F54" s="3">
        <f>Table13[[#This Row],[Final BMI acute phase]]-Table13[[#This Row],[Final BMI rehabilitation phase2]]</f>
        <v>0</v>
      </c>
      <c r="G54">
        <f>IF(Table13[[#This Row],[Delta]]=0,Table13[[#This Row],[Final BMI acute phase]],NA())</f>
        <v>24.4</v>
      </c>
      <c r="H54" s="3" t="e">
        <f>IF(Table13[[#This Row],[Delta]]=0,NA(),Table13[[#This Row],[Final BMI acute phase]])</f>
        <v>#N/A</v>
      </c>
      <c r="I54" s="3" t="e">
        <f>IF(Table13[[#This Row],[Delta]]=0,NA(),Table13[[#This Row],[Final BMI rehabilitation phase2]])</f>
        <v>#N/A</v>
      </c>
    </row>
    <row r="55" spans="1:9" x14ac:dyDescent="0.3">
      <c r="A55">
        <v>54</v>
      </c>
      <c r="B55" s="2" t="e">
        <f>IF(PROMETEO_Ammissione_Samuele[[#This Row],[BMI fase acuta    Campo calcolato, non inserire.]]="",NA(),PROMETEO_Ammissione_Samuele[[#This Row],[BMI fase acuta    Campo calcolato, non inserire.]])</f>
        <v>#N/A</v>
      </c>
      <c r="C55" s="2" t="e">
        <f>IF(PROMETEO_Ammissione_Samuele[[#This Row],[BMI:    Attenzione, campo calcolato non inserire.]]="",NA(),PROMETEO_Ammissione_Samuele[[#This Row],[BMI:    Attenzione, campo calcolato non inserire.]])</f>
        <v>#N/A</v>
      </c>
      <c r="D55" s="3" t="e">
        <f>IF(Table13[[#This Row],[BMI acute phase]]="",NA(),ROUND(VALUE(LEFT(Table13[[#This Row],[BMI acute phase]],4))/100,1))</f>
        <v>#N/A</v>
      </c>
      <c r="E55" s="3" t="e">
        <f>IF(Table13[[#This Row],[BMI rehabilitation phase]]="",NA(),ROUND(VALUE(LEFT(Table13[[#This Row],[BMI rehabilitation phase]],4))/100,1))</f>
        <v>#N/A</v>
      </c>
      <c r="F55" s="3" t="e">
        <f>Table13[[#This Row],[Final BMI acute phase]]-Table13[[#This Row],[Final BMI rehabilitation phase2]]</f>
        <v>#N/A</v>
      </c>
      <c r="G55" t="e">
        <f>IF(Table13[[#This Row],[Delta]]=0,Table13[[#This Row],[Final BMI acute phase]],NA())</f>
        <v>#N/A</v>
      </c>
      <c r="H55" s="3" t="e">
        <f>IF(Table13[[#This Row],[Delta]]=0,NA(),Table13[[#This Row],[Final BMI acute phase]])</f>
        <v>#N/A</v>
      </c>
      <c r="I55" s="3" t="e">
        <f>IF(Table13[[#This Row],[Delta]]=0,NA(),Table13[[#This Row],[Final BMI rehabilitation phase2]])</f>
        <v>#N/A</v>
      </c>
    </row>
    <row r="56" spans="1:9" x14ac:dyDescent="0.3">
      <c r="A56">
        <v>55</v>
      </c>
      <c r="B56" s="2" t="e">
        <f>IF(PROMETEO_Ammissione_Samuele[[#This Row],[BMI fase acuta    Campo calcolato, non inserire.]]="",NA(),PROMETEO_Ammissione_Samuele[[#This Row],[BMI fase acuta    Campo calcolato, non inserire.]])</f>
        <v>#N/A</v>
      </c>
      <c r="C56" s="2" t="e">
        <f>IF(PROMETEO_Ammissione_Samuele[[#This Row],[BMI:    Attenzione, campo calcolato non inserire.]]="",NA(),PROMETEO_Ammissione_Samuele[[#This Row],[BMI:    Attenzione, campo calcolato non inserire.]])</f>
        <v>#N/A</v>
      </c>
      <c r="D56" s="3" t="e">
        <f>IF(Table13[[#This Row],[BMI acute phase]]="",NA(),ROUND(VALUE(LEFT(Table13[[#This Row],[BMI acute phase]],4))/100,1))</f>
        <v>#N/A</v>
      </c>
      <c r="E56" s="3" t="e">
        <f>IF(Table13[[#This Row],[BMI rehabilitation phase]]="",NA(),ROUND(VALUE(LEFT(Table13[[#This Row],[BMI rehabilitation phase]],4))/100,1))</f>
        <v>#N/A</v>
      </c>
      <c r="F56" s="3" t="e">
        <f>Table13[[#This Row],[Final BMI acute phase]]-Table13[[#This Row],[Final BMI rehabilitation phase2]]</f>
        <v>#N/A</v>
      </c>
      <c r="G56" t="e">
        <f>IF(Table13[[#This Row],[Delta]]=0,Table13[[#This Row],[Final BMI acute phase]],NA())</f>
        <v>#N/A</v>
      </c>
      <c r="H56" s="3" t="e">
        <f>IF(Table13[[#This Row],[Delta]]=0,NA(),Table13[[#This Row],[Final BMI acute phase]])</f>
        <v>#N/A</v>
      </c>
      <c r="I56" s="3" t="e">
        <f>IF(Table13[[#This Row],[Delta]]=0,NA(),Table13[[#This Row],[Final BMI rehabilitation phase2]])</f>
        <v>#N/A</v>
      </c>
    </row>
    <row r="57" spans="1:9" x14ac:dyDescent="0.3">
      <c r="A57">
        <v>56</v>
      </c>
      <c r="B57" s="2">
        <f>IF(PROMETEO_Ammissione_Samuele[[#This Row],[BMI fase acuta    Campo calcolato, non inserire.]]="",NA(),PROMETEO_Ammissione_Samuele[[#This Row],[BMI fase acuta    Campo calcolato, non inserire.]])</f>
        <v>2.3456790123456788E+16</v>
      </c>
      <c r="C57" s="2">
        <f>IF(PROMETEO_Ammissione_Samuele[[#This Row],[BMI:    Attenzione, campo calcolato non inserire.]]="",NA(),PROMETEO_Ammissione_Samuele[[#This Row],[BMI:    Attenzione, campo calcolato non inserire.]])</f>
        <v>2037037037037037</v>
      </c>
      <c r="D57" s="3">
        <f>IF(Table13[[#This Row],[BMI acute phase]]="",NA(),ROUND(VALUE(LEFT(Table13[[#This Row],[BMI acute phase]],4))/100,1))</f>
        <v>23.5</v>
      </c>
      <c r="E57" s="3">
        <f>IF(Table13[[#This Row],[BMI rehabilitation phase]]="",NA(),ROUND(VALUE(LEFT(Table13[[#This Row],[BMI rehabilitation phase]],4))/100,1))</f>
        <v>20.399999999999999</v>
      </c>
      <c r="F57" s="3">
        <f>Table13[[#This Row],[Final BMI acute phase]]-Table13[[#This Row],[Final BMI rehabilitation phase2]]</f>
        <v>3.1000000000000014</v>
      </c>
      <c r="G57" t="e">
        <f>IF(Table13[[#This Row],[Delta]]=0,Table13[[#This Row],[Final BMI acute phase]],NA())</f>
        <v>#N/A</v>
      </c>
      <c r="H57" s="3">
        <f>IF(Table13[[#This Row],[Delta]]=0,NA(),Table13[[#This Row],[Final BMI acute phase]])</f>
        <v>23.5</v>
      </c>
      <c r="I57" s="3">
        <f>IF(Table13[[#This Row],[Delta]]=0,NA(),Table13[[#This Row],[Final BMI rehabilitation phase2]])</f>
        <v>20.399999999999999</v>
      </c>
    </row>
    <row r="58" spans="1:9" x14ac:dyDescent="0.3">
      <c r="A58">
        <v>57</v>
      </c>
      <c r="B58" s="2" t="e">
        <f>IF(PROMETEO_Ammissione_Samuele[[#This Row],[BMI fase acuta    Campo calcolato, non inserire.]]="",NA(),PROMETEO_Ammissione_Samuele[[#This Row],[BMI fase acuta    Campo calcolato, non inserire.]])</f>
        <v>#N/A</v>
      </c>
      <c r="C58" s="2" t="e">
        <f>IF(PROMETEO_Ammissione_Samuele[[#This Row],[BMI:    Attenzione, campo calcolato non inserire.]]="",NA(),PROMETEO_Ammissione_Samuele[[#This Row],[BMI:    Attenzione, campo calcolato non inserire.]])</f>
        <v>#N/A</v>
      </c>
      <c r="D58" s="3" t="e">
        <f>IF(Table13[[#This Row],[BMI acute phase]]="",NA(),ROUND(VALUE(LEFT(Table13[[#This Row],[BMI acute phase]],4))/100,1))</f>
        <v>#N/A</v>
      </c>
      <c r="E58" s="3" t="e">
        <f>IF(Table13[[#This Row],[BMI rehabilitation phase]]="",NA(),ROUND(VALUE(LEFT(Table13[[#This Row],[BMI rehabilitation phase]],4))/100,1))</f>
        <v>#N/A</v>
      </c>
      <c r="F58" s="3" t="e">
        <f>Table13[[#This Row],[Final BMI acute phase]]-Table13[[#This Row],[Final BMI rehabilitation phase2]]</f>
        <v>#N/A</v>
      </c>
      <c r="G58" t="e">
        <f>IF(Table13[[#This Row],[Delta]]=0,Table13[[#This Row],[Final BMI acute phase]],NA())</f>
        <v>#N/A</v>
      </c>
      <c r="H58" s="3" t="e">
        <f>IF(Table13[[#This Row],[Delta]]=0,NA(),Table13[[#This Row],[Final BMI acute phase]])</f>
        <v>#N/A</v>
      </c>
      <c r="I58" s="3" t="e">
        <f>IF(Table13[[#This Row],[Delta]]=0,NA(),Table13[[#This Row],[Final BMI rehabilitation phase2]])</f>
        <v>#N/A</v>
      </c>
    </row>
    <row r="59" spans="1:9" x14ac:dyDescent="0.3">
      <c r="A59">
        <v>58</v>
      </c>
      <c r="B59" s="2" t="e">
        <f>IF(PROMETEO_Ammissione_Samuele[[#This Row],[BMI fase acuta    Campo calcolato, non inserire.]]="",NA(),PROMETEO_Ammissione_Samuele[[#This Row],[BMI fase acuta    Campo calcolato, non inserire.]])</f>
        <v>#N/A</v>
      </c>
      <c r="C59" s="2" t="e">
        <f>IF(PROMETEO_Ammissione_Samuele[[#This Row],[BMI:    Attenzione, campo calcolato non inserire.]]="",NA(),PROMETEO_Ammissione_Samuele[[#This Row],[BMI:    Attenzione, campo calcolato non inserire.]])</f>
        <v>#N/A</v>
      </c>
      <c r="D59" s="3" t="e">
        <f>IF(Table13[[#This Row],[BMI acute phase]]="",NA(),ROUND(VALUE(LEFT(Table13[[#This Row],[BMI acute phase]],4))/100,1))</f>
        <v>#N/A</v>
      </c>
      <c r="E59" s="3" t="e">
        <f>IF(Table13[[#This Row],[BMI rehabilitation phase]]="",NA(),ROUND(VALUE(LEFT(Table13[[#This Row],[BMI rehabilitation phase]],4))/100,1))</f>
        <v>#N/A</v>
      </c>
      <c r="F59" s="3" t="e">
        <f>Table13[[#This Row],[Final BMI acute phase]]-Table13[[#This Row],[Final BMI rehabilitation phase2]]</f>
        <v>#N/A</v>
      </c>
      <c r="G59" t="e">
        <f>IF(Table13[[#This Row],[Delta]]=0,Table13[[#This Row],[Final BMI acute phase]],NA())</f>
        <v>#N/A</v>
      </c>
      <c r="H59" s="3" t="e">
        <f>IF(Table13[[#This Row],[Delta]]=0,NA(),Table13[[#This Row],[Final BMI acute phase]])</f>
        <v>#N/A</v>
      </c>
      <c r="I59" s="3" t="e">
        <f>IF(Table13[[#This Row],[Delta]]=0,NA(),Table13[[#This Row],[Final BMI rehabilitation phase2]])</f>
        <v>#N/A</v>
      </c>
    </row>
    <row r="60" spans="1:9" x14ac:dyDescent="0.3">
      <c r="A60">
        <v>59</v>
      </c>
      <c r="B60" s="2" t="e">
        <f>IF(PROMETEO_Ammissione_Samuele[[#This Row],[BMI fase acuta    Campo calcolato, non inserire.]]="",NA(),PROMETEO_Ammissione_Samuele[[#This Row],[BMI fase acuta    Campo calcolato, non inserire.]])</f>
        <v>#N/A</v>
      </c>
      <c r="C60" s="2" t="e">
        <f>IF(PROMETEO_Ammissione_Samuele[[#This Row],[BMI:    Attenzione, campo calcolato non inserire.]]="",NA(),PROMETEO_Ammissione_Samuele[[#This Row],[BMI:    Attenzione, campo calcolato non inserire.]])</f>
        <v>#N/A</v>
      </c>
      <c r="D60" s="3" t="e">
        <f>IF(Table13[[#This Row],[BMI acute phase]]="",NA(),ROUND(VALUE(LEFT(Table13[[#This Row],[BMI acute phase]],4))/100,1))</f>
        <v>#N/A</v>
      </c>
      <c r="E60" s="3" t="e">
        <f>IF(Table13[[#This Row],[BMI rehabilitation phase]]="",NA(),ROUND(VALUE(LEFT(Table13[[#This Row],[BMI rehabilitation phase]],4))/100,1))</f>
        <v>#N/A</v>
      </c>
      <c r="F60" s="3" t="e">
        <f>Table13[[#This Row],[Final BMI acute phase]]-Table13[[#This Row],[Final BMI rehabilitation phase2]]</f>
        <v>#N/A</v>
      </c>
      <c r="G60" t="e">
        <f>IF(Table13[[#This Row],[Delta]]=0,Table13[[#This Row],[Final BMI acute phase]],NA())</f>
        <v>#N/A</v>
      </c>
      <c r="H60" s="3" t="e">
        <f>IF(Table13[[#This Row],[Delta]]=0,NA(),Table13[[#This Row],[Final BMI acute phase]])</f>
        <v>#N/A</v>
      </c>
      <c r="I60" s="3" t="e">
        <f>IF(Table13[[#This Row],[Delta]]=0,NA(),Table13[[#This Row],[Final BMI rehabilitation phase2]])</f>
        <v>#N/A</v>
      </c>
    </row>
    <row r="61" spans="1:9" x14ac:dyDescent="0.3">
      <c r="A61">
        <v>60</v>
      </c>
      <c r="B61" s="2" t="e">
        <f>IF(PROMETEO_Ammissione_Samuele[[#This Row],[BMI fase acuta    Campo calcolato, non inserire.]]="",NA(),PROMETEO_Ammissione_Samuele[[#This Row],[BMI fase acuta    Campo calcolato, non inserire.]])</f>
        <v>#N/A</v>
      </c>
      <c r="C61" s="2" t="e">
        <f>IF(PROMETEO_Ammissione_Samuele[[#This Row],[BMI:    Attenzione, campo calcolato non inserire.]]="",NA(),PROMETEO_Ammissione_Samuele[[#This Row],[BMI:    Attenzione, campo calcolato non inserire.]])</f>
        <v>#N/A</v>
      </c>
      <c r="D61" s="3" t="e">
        <f>IF(Table13[[#This Row],[BMI acute phase]]="",NA(),ROUND(VALUE(LEFT(Table13[[#This Row],[BMI acute phase]],4))/100,1))</f>
        <v>#N/A</v>
      </c>
      <c r="E61" s="3" t="e">
        <f>IF(Table13[[#This Row],[BMI rehabilitation phase]]="",NA(),ROUND(VALUE(LEFT(Table13[[#This Row],[BMI rehabilitation phase]],4))/100,1))</f>
        <v>#N/A</v>
      </c>
      <c r="F61" s="3" t="e">
        <f>Table13[[#This Row],[Final BMI acute phase]]-Table13[[#This Row],[Final BMI rehabilitation phase2]]</f>
        <v>#N/A</v>
      </c>
      <c r="G61" t="e">
        <f>IF(Table13[[#This Row],[Delta]]=0,Table13[[#This Row],[Final BMI acute phase]],NA())</f>
        <v>#N/A</v>
      </c>
      <c r="H61" s="3" t="e">
        <f>IF(Table13[[#This Row],[Delta]]=0,NA(),Table13[[#This Row],[Final BMI acute phase]])</f>
        <v>#N/A</v>
      </c>
      <c r="I61" s="3" t="e">
        <f>IF(Table13[[#This Row],[Delta]]=0,NA(),Table13[[#This Row],[Final BMI rehabilitation phase2]])</f>
        <v>#N/A</v>
      </c>
    </row>
    <row r="62" spans="1:9" x14ac:dyDescent="0.3">
      <c r="A62">
        <v>61</v>
      </c>
      <c r="B62" s="2" t="e">
        <f>IF(PROMETEO_Ammissione_Samuele[[#This Row],[BMI fase acuta    Campo calcolato, non inserire.]]="",NA(),PROMETEO_Ammissione_Samuele[[#This Row],[BMI fase acuta    Campo calcolato, non inserire.]])</f>
        <v>#N/A</v>
      </c>
      <c r="C62" s="2" t="e">
        <f>IF(PROMETEO_Ammissione_Samuele[[#This Row],[BMI:    Attenzione, campo calcolato non inserire.]]="",NA(),PROMETEO_Ammissione_Samuele[[#This Row],[BMI:    Attenzione, campo calcolato non inserire.]])</f>
        <v>#N/A</v>
      </c>
      <c r="D62" s="3" t="e">
        <f>IF(Table13[[#This Row],[BMI acute phase]]="",NA(),ROUND(VALUE(LEFT(Table13[[#This Row],[BMI acute phase]],4))/100,1))</f>
        <v>#N/A</v>
      </c>
      <c r="E62" s="3" t="e">
        <f>IF(Table13[[#This Row],[BMI rehabilitation phase]]="",NA(),ROUND(VALUE(LEFT(Table13[[#This Row],[BMI rehabilitation phase]],4))/100,1))</f>
        <v>#N/A</v>
      </c>
      <c r="F62" s="3" t="e">
        <f>Table13[[#This Row],[Final BMI acute phase]]-Table13[[#This Row],[Final BMI rehabilitation phase2]]</f>
        <v>#N/A</v>
      </c>
      <c r="G62" t="e">
        <f>IF(Table13[[#This Row],[Delta]]=0,Table13[[#This Row],[Final BMI acute phase]],NA())</f>
        <v>#N/A</v>
      </c>
      <c r="H62" s="3" t="e">
        <f>IF(Table13[[#This Row],[Delta]]=0,NA(),Table13[[#This Row],[Final BMI acute phase]])</f>
        <v>#N/A</v>
      </c>
      <c r="I62" s="3" t="e">
        <f>IF(Table13[[#This Row],[Delta]]=0,NA(),Table13[[#This Row],[Final BMI rehabilitation phase2]])</f>
        <v>#N/A</v>
      </c>
    </row>
    <row r="63" spans="1:9" x14ac:dyDescent="0.3">
      <c r="A63">
        <v>62</v>
      </c>
      <c r="B63" s="2">
        <f>IF(PROMETEO_Ammissione_Samuele[[#This Row],[BMI fase acuta    Campo calcolato, non inserire.]]="",NA(),PROMETEO_Ammissione_Samuele[[#This Row],[BMI fase acuta    Campo calcolato, non inserire.]])</f>
        <v>2.7309968138370508E+16</v>
      </c>
      <c r="C63" s="2">
        <f>IF(PROMETEO_Ammissione_Samuele[[#This Row],[BMI:    Attenzione, campo calcolato non inserire.]]="",NA(),PROMETEO_Ammissione_Samuele[[#This Row],[BMI:    Attenzione, campo calcolato non inserire.]])</f>
        <v>2.7309968138370508E+16</v>
      </c>
      <c r="D63" s="3">
        <f>IF(Table13[[#This Row],[BMI acute phase]]="",NA(),ROUND(VALUE(LEFT(Table13[[#This Row],[BMI acute phase]],4))/100,1))</f>
        <v>27.3</v>
      </c>
      <c r="E63" s="3">
        <f>IF(Table13[[#This Row],[BMI rehabilitation phase]]="",NA(),ROUND(VALUE(LEFT(Table13[[#This Row],[BMI rehabilitation phase]],4))/100,1))</f>
        <v>27.3</v>
      </c>
      <c r="F63" s="3">
        <f>Table13[[#This Row],[Final BMI acute phase]]-Table13[[#This Row],[Final BMI rehabilitation phase2]]</f>
        <v>0</v>
      </c>
      <c r="G63">
        <f>IF(Table13[[#This Row],[Delta]]=0,Table13[[#This Row],[Final BMI acute phase]],NA())</f>
        <v>27.3</v>
      </c>
      <c r="H63" s="3" t="e">
        <f>IF(Table13[[#This Row],[Delta]]=0,NA(),Table13[[#This Row],[Final BMI acute phase]])</f>
        <v>#N/A</v>
      </c>
      <c r="I63" s="3" t="e">
        <f>IF(Table13[[#This Row],[Delta]]=0,NA(),Table13[[#This Row],[Final BMI rehabilitation phase2]])</f>
        <v>#N/A</v>
      </c>
    </row>
    <row r="64" spans="1:9" x14ac:dyDescent="0.3">
      <c r="A64">
        <v>63</v>
      </c>
      <c r="B64" s="2" t="e">
        <f>IF(PROMETEO_Ammissione_Samuele[[#This Row],[BMI fase acuta    Campo calcolato, non inserire.]]="",NA(),PROMETEO_Ammissione_Samuele[[#This Row],[BMI fase acuta    Campo calcolato, non inserire.]])</f>
        <v>#N/A</v>
      </c>
      <c r="C64" s="2">
        <f>IF(PROMETEO_Ammissione_Samuele[[#This Row],[BMI:    Attenzione, campo calcolato non inserire.]]="",NA(),PROMETEO_Ammissione_Samuele[[#This Row],[BMI:    Attenzione, campo calcolato non inserire.]])</f>
        <v>2622268470343392</v>
      </c>
      <c r="D64" s="3" t="e">
        <f>IF(Table13[[#This Row],[BMI acute phase]]="",NA(),ROUND(VALUE(LEFT(Table13[[#This Row],[BMI acute phase]],4))/100,1))</f>
        <v>#N/A</v>
      </c>
      <c r="E64" s="3">
        <f>IF(Table13[[#This Row],[BMI rehabilitation phase]]="",NA(),ROUND(VALUE(LEFT(Table13[[#This Row],[BMI rehabilitation phase]],4))/100,1))</f>
        <v>26.2</v>
      </c>
      <c r="F64" s="3" t="e">
        <f>Table13[[#This Row],[Final BMI acute phase]]-Table13[[#This Row],[Final BMI rehabilitation phase2]]</f>
        <v>#N/A</v>
      </c>
      <c r="G64" t="e">
        <f>IF(Table13[[#This Row],[Delta]]=0,Table13[[#This Row],[Final BMI acute phase]],NA())</f>
        <v>#N/A</v>
      </c>
      <c r="H64" s="3" t="e">
        <f>IF(Table13[[#This Row],[Delta]]=0,NA(),Table13[[#This Row],[Final BMI acute phase]])</f>
        <v>#N/A</v>
      </c>
      <c r="I64" s="3" t="e">
        <f>IF(Table13[[#This Row],[Delta]]=0,NA(),Table13[[#This Row],[Final BMI rehabilitation phase2]])</f>
        <v>#N/A</v>
      </c>
    </row>
    <row r="65" spans="1:9" x14ac:dyDescent="0.3">
      <c r="A65">
        <v>64</v>
      </c>
      <c r="B65" s="2">
        <f>IF(PROMETEO_Ammissione_Samuele[[#This Row],[BMI fase acuta    Campo calcolato, non inserire.]]="",NA(),PROMETEO_Ammissione_Samuele[[#This Row],[BMI fase acuta    Campo calcolato, non inserire.]])</f>
        <v>1.8818924310286428E+16</v>
      </c>
      <c r="C65" s="2">
        <f>IF(PROMETEO_Ammissione_Samuele[[#This Row],[BMI:    Attenzione, campo calcolato non inserire.]]="",NA(),PROMETEO_Ammissione_Samuele[[#This Row],[BMI:    Attenzione, campo calcolato non inserire.]])</f>
        <v>1.8818924310286428E+16</v>
      </c>
      <c r="D65" s="3">
        <f>IF(Table13[[#This Row],[BMI acute phase]]="",NA(),ROUND(VALUE(LEFT(Table13[[#This Row],[BMI acute phase]],4))/100,1))</f>
        <v>18.8</v>
      </c>
      <c r="E65" s="3">
        <f>IF(Table13[[#This Row],[BMI rehabilitation phase]]="",NA(),ROUND(VALUE(LEFT(Table13[[#This Row],[BMI rehabilitation phase]],4))/100,1))</f>
        <v>18.8</v>
      </c>
      <c r="F65" s="3">
        <f>Table13[[#This Row],[Final BMI acute phase]]-Table13[[#This Row],[Final BMI rehabilitation phase2]]</f>
        <v>0</v>
      </c>
      <c r="G65">
        <f>IF(Table13[[#This Row],[Delta]]=0,Table13[[#This Row],[Final BMI acute phase]],NA())</f>
        <v>18.8</v>
      </c>
      <c r="H65" s="3" t="e">
        <f>IF(Table13[[#This Row],[Delta]]=0,NA(),Table13[[#This Row],[Final BMI acute phase]])</f>
        <v>#N/A</v>
      </c>
      <c r="I65" s="3" t="e">
        <f>IF(Table13[[#This Row],[Delta]]=0,NA(),Table13[[#This Row],[Final BMI rehabilitation phase2]])</f>
        <v>#N/A</v>
      </c>
    </row>
    <row r="66" spans="1:9" x14ac:dyDescent="0.3">
      <c r="A66">
        <v>65</v>
      </c>
      <c r="B66" s="2">
        <f>IF(PROMETEO_Ammissione_Samuele[[#This Row],[BMI fase acuta    Campo calcolato, non inserire.]]="",NA(),PROMETEO_Ammissione_Samuele[[#This Row],[BMI fase acuta    Campo calcolato, non inserire.]])</f>
        <v>28000000</v>
      </c>
      <c r="C66" s="2">
        <f>IF(PROMETEO_Ammissione_Samuele[[#This Row],[BMI:    Attenzione, campo calcolato non inserire.]]="",NA(),PROMETEO_Ammissione_Samuele[[#This Row],[BMI:    Attenzione, campo calcolato non inserire.]])</f>
        <v>28000000</v>
      </c>
      <c r="D66" s="3">
        <f>IF(Table13[[#This Row],[BMI acute phase]]="",NA(),ROUND(VALUE(LEFT(Table13[[#This Row],[BMI acute phase]],4))/100,1))</f>
        <v>28</v>
      </c>
      <c r="E66" s="3">
        <f>IF(Table13[[#This Row],[BMI rehabilitation phase]]="",NA(),ROUND(VALUE(LEFT(Table13[[#This Row],[BMI rehabilitation phase]],4))/100,1))</f>
        <v>28</v>
      </c>
      <c r="F66" s="3">
        <f>Table13[[#This Row],[Final BMI acute phase]]-Table13[[#This Row],[Final BMI rehabilitation phase2]]</f>
        <v>0</v>
      </c>
      <c r="G66">
        <f>IF(Table13[[#This Row],[Delta]]=0,Table13[[#This Row],[Final BMI acute phase]],NA())</f>
        <v>28</v>
      </c>
      <c r="H66" s="3" t="e">
        <f>IF(Table13[[#This Row],[Delta]]=0,NA(),Table13[[#This Row],[Final BMI acute phase]])</f>
        <v>#N/A</v>
      </c>
      <c r="I66" s="3" t="e">
        <f>IF(Table13[[#This Row],[Delta]]=0,NA(),Table13[[#This Row],[Final BMI rehabilitation phase2]])</f>
        <v>#N/A</v>
      </c>
    </row>
    <row r="67" spans="1:9" x14ac:dyDescent="0.3">
      <c r="A67">
        <v>66</v>
      </c>
      <c r="B67" s="2">
        <f>IF(PROMETEO_Ammissione_Samuele[[#This Row],[BMI fase acuta    Campo calcolato, non inserire.]]="",NA(),PROMETEO_Ammissione_Samuele[[#This Row],[BMI fase acuta    Campo calcolato, non inserire.]])</f>
        <v>1717532038578412</v>
      </c>
      <c r="C67" s="2">
        <f>IF(PROMETEO_Ammissione_Samuele[[#This Row],[BMI:    Attenzione, campo calcolato non inserire.]]="",NA(),PROMETEO_Ammissione_Samuele[[#This Row],[BMI:    Attenzione, campo calcolato non inserire.]])</f>
        <v>1750561500858766</v>
      </c>
      <c r="D67" s="3">
        <f>IF(Table13[[#This Row],[BMI acute phase]]="",NA(),ROUND(VALUE(LEFT(Table13[[#This Row],[BMI acute phase]],4))/100,1))</f>
        <v>17.2</v>
      </c>
      <c r="E67" s="3">
        <f>IF(Table13[[#This Row],[BMI rehabilitation phase]]="",NA(),ROUND(VALUE(LEFT(Table13[[#This Row],[BMI rehabilitation phase]],4))/100,1))</f>
        <v>17.5</v>
      </c>
      <c r="F67" s="3">
        <f>Table13[[#This Row],[Final BMI acute phase]]-Table13[[#This Row],[Final BMI rehabilitation phase2]]</f>
        <v>-0.30000000000000071</v>
      </c>
      <c r="G67" t="e">
        <f>IF(Table13[[#This Row],[Delta]]=0,Table13[[#This Row],[Final BMI acute phase]],NA())</f>
        <v>#N/A</v>
      </c>
      <c r="H67" s="3">
        <f>IF(Table13[[#This Row],[Delta]]=0,NA(),Table13[[#This Row],[Final BMI acute phase]])</f>
        <v>17.2</v>
      </c>
      <c r="I67" s="3">
        <f>IF(Table13[[#This Row],[Delta]]=0,NA(),Table13[[#This Row],[Final BMI rehabilitation phase2]])</f>
        <v>17.5</v>
      </c>
    </row>
    <row r="68" spans="1:9" x14ac:dyDescent="0.3">
      <c r="A68">
        <v>67</v>
      </c>
      <c r="B68" s="2">
        <f>IF(PROMETEO_Ammissione_Samuele[[#This Row],[BMI fase acuta    Campo calcolato, non inserire.]]="",NA(),PROMETEO_Ammissione_Samuele[[#This Row],[BMI fase acuta    Campo calcolato, non inserire.]])</f>
        <v>3.6628511966701344E+16</v>
      </c>
      <c r="C68" s="2">
        <f>IF(PROMETEO_Ammissione_Samuele[[#This Row],[BMI:    Attenzione, campo calcolato non inserire.]]="",NA(),PROMETEO_Ammissione_Samuele[[#This Row],[BMI:    Attenzione, campo calcolato non inserire.]])</f>
        <v>3.6628511966701344E+16</v>
      </c>
      <c r="D68" s="3">
        <f>IF(Table13[[#This Row],[BMI acute phase]]="",NA(),ROUND(VALUE(LEFT(Table13[[#This Row],[BMI acute phase]],4))/100,1))</f>
        <v>36.6</v>
      </c>
      <c r="E68" s="3">
        <f>IF(Table13[[#This Row],[BMI rehabilitation phase]]="",NA(),ROUND(VALUE(LEFT(Table13[[#This Row],[BMI rehabilitation phase]],4))/100,1))</f>
        <v>36.6</v>
      </c>
      <c r="F68" s="3">
        <f>Table13[[#This Row],[Final BMI acute phase]]-Table13[[#This Row],[Final BMI rehabilitation phase2]]</f>
        <v>0</v>
      </c>
      <c r="G68">
        <f>IF(Table13[[#This Row],[Delta]]=0,Table13[[#This Row],[Final BMI acute phase]],NA())</f>
        <v>36.6</v>
      </c>
      <c r="H68" s="3" t="e">
        <f>IF(Table13[[#This Row],[Delta]]=0,NA(),Table13[[#This Row],[Final BMI acute phase]])</f>
        <v>#N/A</v>
      </c>
      <c r="I68" s="3" t="e">
        <f>IF(Table13[[#This Row],[Delta]]=0,NA(),Table13[[#This Row],[Final BMI rehabilitation phase2]])</f>
        <v>#N/A</v>
      </c>
    </row>
    <row r="69" spans="1:9" x14ac:dyDescent="0.3">
      <c r="A69">
        <v>68</v>
      </c>
      <c r="B69" s="2">
        <f>IF(PROMETEO_Ammissione_Samuele[[#This Row],[BMI fase acuta    Campo calcolato, non inserire.]]="",NA(),PROMETEO_Ammissione_Samuele[[#This Row],[BMI fase acuta    Campo calcolato, non inserire.]])</f>
        <v>2.2892819979188344E+16</v>
      </c>
      <c r="C69" s="2">
        <f>IF(PROMETEO_Ammissione_Samuele[[#This Row],[BMI:    Attenzione, campo calcolato non inserire.]]="",NA(),PROMETEO_Ammissione_Samuele[[#This Row],[BMI:    Attenzione, campo calcolato non inserire.]])</f>
        <v>2.2892819979188344E+16</v>
      </c>
      <c r="D69" s="3">
        <f>IF(Table13[[#This Row],[BMI acute phase]]="",NA(),ROUND(VALUE(LEFT(Table13[[#This Row],[BMI acute phase]],4))/100,1))</f>
        <v>22.9</v>
      </c>
      <c r="E69" s="3">
        <f>IF(Table13[[#This Row],[BMI rehabilitation phase]]="",NA(),ROUND(VALUE(LEFT(Table13[[#This Row],[BMI rehabilitation phase]],4))/100,1))</f>
        <v>22.9</v>
      </c>
      <c r="F69" s="3">
        <f>Table13[[#This Row],[Final BMI acute phase]]-Table13[[#This Row],[Final BMI rehabilitation phase2]]</f>
        <v>0</v>
      </c>
      <c r="G69">
        <f>IF(Table13[[#This Row],[Delta]]=0,Table13[[#This Row],[Final BMI acute phase]],NA())</f>
        <v>22.9</v>
      </c>
      <c r="H69" s="3" t="e">
        <f>IF(Table13[[#This Row],[Delta]]=0,NA(),Table13[[#This Row],[Final BMI acute phase]])</f>
        <v>#N/A</v>
      </c>
      <c r="I69" s="3" t="e">
        <f>IF(Table13[[#This Row],[Delta]]=0,NA(),Table13[[#This Row],[Final BMI rehabilitation phase2]])</f>
        <v>#N/A</v>
      </c>
    </row>
    <row r="70" spans="1:9" x14ac:dyDescent="0.3">
      <c r="A70">
        <v>69</v>
      </c>
      <c r="B70" s="2" t="e">
        <f>IF(PROMETEO_Ammissione_Samuele[[#This Row],[BMI fase acuta    Campo calcolato, non inserire.]]="",NA(),PROMETEO_Ammissione_Samuele[[#This Row],[BMI fase acuta    Campo calcolato, non inserire.]])</f>
        <v>#N/A</v>
      </c>
      <c r="C70" s="2" t="e">
        <f>IF(PROMETEO_Ammissione_Samuele[[#This Row],[BMI:    Attenzione, campo calcolato non inserire.]]="",NA(),PROMETEO_Ammissione_Samuele[[#This Row],[BMI:    Attenzione, campo calcolato non inserire.]])</f>
        <v>#N/A</v>
      </c>
      <c r="D70" s="3" t="e">
        <f>IF(Table13[[#This Row],[BMI acute phase]]="",NA(),ROUND(VALUE(LEFT(Table13[[#This Row],[BMI acute phase]],4))/100,1))</f>
        <v>#N/A</v>
      </c>
      <c r="E70" s="3" t="e">
        <f>IF(Table13[[#This Row],[BMI rehabilitation phase]]="",NA(),ROUND(VALUE(LEFT(Table13[[#This Row],[BMI rehabilitation phase]],4))/100,1))</f>
        <v>#N/A</v>
      </c>
      <c r="F70" s="3" t="e">
        <f>Table13[[#This Row],[Final BMI acute phase]]-Table13[[#This Row],[Final BMI rehabilitation phase2]]</f>
        <v>#N/A</v>
      </c>
      <c r="G70" t="e">
        <f>IF(Table13[[#This Row],[Delta]]=0,Table13[[#This Row],[Final BMI acute phase]],NA())</f>
        <v>#N/A</v>
      </c>
      <c r="H70" s="3" t="e">
        <f>IF(Table13[[#This Row],[Delta]]=0,NA(),Table13[[#This Row],[Final BMI acute phase]])</f>
        <v>#N/A</v>
      </c>
      <c r="I70" s="3" t="e">
        <f>IF(Table13[[#This Row],[Delta]]=0,NA(),Table13[[#This Row],[Final BMI rehabilitation phase2]])</f>
        <v>#N/A</v>
      </c>
    </row>
    <row r="71" spans="1:9" x14ac:dyDescent="0.3">
      <c r="A71">
        <v>70</v>
      </c>
      <c r="B71" s="2" t="e">
        <f>IF(PROMETEO_Ammissione_Samuele[[#This Row],[BMI fase acuta    Campo calcolato, non inserire.]]="",NA(),PROMETEO_Ammissione_Samuele[[#This Row],[BMI fase acuta    Campo calcolato, non inserire.]])</f>
        <v>#N/A</v>
      </c>
      <c r="C71" s="2" t="e">
        <f>IF(PROMETEO_Ammissione_Samuele[[#This Row],[BMI:    Attenzione, campo calcolato non inserire.]]="",NA(),PROMETEO_Ammissione_Samuele[[#This Row],[BMI:    Attenzione, campo calcolato non inserire.]])</f>
        <v>#N/A</v>
      </c>
      <c r="D71" s="3" t="e">
        <f>IF(Table13[[#This Row],[BMI acute phase]]="",NA(),ROUND(VALUE(LEFT(Table13[[#This Row],[BMI acute phase]],4))/100,1))</f>
        <v>#N/A</v>
      </c>
      <c r="E71" s="3" t="e">
        <f>IF(Table13[[#This Row],[BMI rehabilitation phase]]="",NA(),ROUND(VALUE(LEFT(Table13[[#This Row],[BMI rehabilitation phase]],4))/100,1))</f>
        <v>#N/A</v>
      </c>
      <c r="F71" s="3" t="e">
        <f>Table13[[#This Row],[Final BMI acute phase]]-Table13[[#This Row],[Final BMI rehabilitation phase2]]</f>
        <v>#N/A</v>
      </c>
      <c r="G71" t="e">
        <f>IF(Table13[[#This Row],[Delta]]=0,Table13[[#This Row],[Final BMI acute phase]],NA())</f>
        <v>#N/A</v>
      </c>
      <c r="H71" s="3" t="e">
        <f>IF(Table13[[#This Row],[Delta]]=0,NA(),Table13[[#This Row],[Final BMI acute phase]])</f>
        <v>#N/A</v>
      </c>
      <c r="I71" s="3" t="e">
        <f>IF(Table13[[#This Row],[Delta]]=0,NA(),Table13[[#This Row],[Final BMI rehabilitation phase2]])</f>
        <v>#N/A</v>
      </c>
    </row>
    <row r="72" spans="1:9" x14ac:dyDescent="0.3">
      <c r="A72">
        <v>71</v>
      </c>
      <c r="B72" s="2">
        <f>IF(PROMETEO_Ammissione_Samuele[[#This Row],[BMI fase acuta    Campo calcolato, non inserire.]]="",NA(),PROMETEO_Ammissione_Samuele[[#This Row],[BMI fase acuta    Campo calcolato, non inserire.]])</f>
        <v>1.959183673469388E+16</v>
      </c>
      <c r="C72" s="2">
        <f>IF(PROMETEO_Ammissione_Samuele[[#This Row],[BMI:    Attenzione, campo calcolato non inserire.]]="",NA(),PROMETEO_Ammissione_Samuele[[#This Row],[BMI:    Attenzione, campo calcolato non inserire.]])</f>
        <v>1.959183673469388E+16</v>
      </c>
      <c r="D72" s="3">
        <f>IF(Table13[[#This Row],[BMI acute phase]]="",NA(),ROUND(VALUE(LEFT(Table13[[#This Row],[BMI acute phase]],4))/100,1))</f>
        <v>19.600000000000001</v>
      </c>
      <c r="E72" s="3">
        <f>IF(Table13[[#This Row],[BMI rehabilitation phase]]="",NA(),ROUND(VALUE(LEFT(Table13[[#This Row],[BMI rehabilitation phase]],4))/100,1))</f>
        <v>19.600000000000001</v>
      </c>
      <c r="F72" s="3">
        <f>Table13[[#This Row],[Final BMI acute phase]]-Table13[[#This Row],[Final BMI rehabilitation phase2]]</f>
        <v>0</v>
      </c>
      <c r="G72">
        <f>IF(Table13[[#This Row],[Delta]]=0,Table13[[#This Row],[Final BMI acute phase]],NA())</f>
        <v>19.600000000000001</v>
      </c>
      <c r="H72" s="3" t="e">
        <f>IF(Table13[[#This Row],[Delta]]=0,NA(),Table13[[#This Row],[Final BMI acute phase]])</f>
        <v>#N/A</v>
      </c>
      <c r="I72" s="3" t="e">
        <f>IF(Table13[[#This Row],[Delta]]=0,NA(),Table13[[#This Row],[Final BMI rehabilitation phase2]])</f>
        <v>#N/A</v>
      </c>
    </row>
    <row r="73" spans="1:9" x14ac:dyDescent="0.3">
      <c r="A73">
        <v>72</v>
      </c>
      <c r="B73" s="2" t="e">
        <f>IF(PROMETEO_Ammissione_Samuele[[#This Row],[BMI fase acuta    Campo calcolato, non inserire.]]="",NA(),PROMETEO_Ammissione_Samuele[[#This Row],[BMI fase acuta    Campo calcolato, non inserire.]])</f>
        <v>#N/A</v>
      </c>
      <c r="C73" s="2" t="e">
        <f>IF(PROMETEO_Ammissione_Samuele[[#This Row],[BMI:    Attenzione, campo calcolato non inserire.]]="",NA(),PROMETEO_Ammissione_Samuele[[#This Row],[BMI:    Attenzione, campo calcolato non inserire.]])</f>
        <v>#N/A</v>
      </c>
      <c r="D73" s="3" t="e">
        <f>IF(Table13[[#This Row],[BMI acute phase]]="",NA(),ROUND(VALUE(LEFT(Table13[[#This Row],[BMI acute phase]],4))/100,1))</f>
        <v>#N/A</v>
      </c>
      <c r="E73" s="3" t="e">
        <f>IF(Table13[[#This Row],[BMI rehabilitation phase]]="",NA(),ROUND(VALUE(LEFT(Table13[[#This Row],[BMI rehabilitation phase]],4))/100,1))</f>
        <v>#N/A</v>
      </c>
      <c r="F73" s="3" t="e">
        <f>Table13[[#This Row],[Final BMI acute phase]]-Table13[[#This Row],[Final BMI rehabilitation phase2]]</f>
        <v>#N/A</v>
      </c>
      <c r="G73" t="e">
        <f>IF(Table13[[#This Row],[Delta]]=0,Table13[[#This Row],[Final BMI acute phase]],NA())</f>
        <v>#N/A</v>
      </c>
      <c r="H73" s="3" t="e">
        <f>IF(Table13[[#This Row],[Delta]]=0,NA(),Table13[[#This Row],[Final BMI acute phase]])</f>
        <v>#N/A</v>
      </c>
      <c r="I73" s="3" t="e">
        <f>IF(Table13[[#This Row],[Delta]]=0,NA(),Table13[[#This Row],[Final BMI rehabilitation phase2]])</f>
        <v>#N/A</v>
      </c>
    </row>
    <row r="74" spans="1:9" x14ac:dyDescent="0.3">
      <c r="A74">
        <v>73</v>
      </c>
      <c r="B74" s="2" t="e">
        <f>IF(PROMETEO_Ammissione_Samuele[[#This Row],[BMI fase acuta    Campo calcolato, non inserire.]]="",NA(),PROMETEO_Ammissione_Samuele[[#This Row],[BMI fase acuta    Campo calcolato, non inserire.]])</f>
        <v>#N/A</v>
      </c>
      <c r="C74" s="2" t="e">
        <f>IF(PROMETEO_Ammissione_Samuele[[#This Row],[BMI:    Attenzione, campo calcolato non inserire.]]="",NA(),PROMETEO_Ammissione_Samuele[[#This Row],[BMI:    Attenzione, campo calcolato non inserire.]])</f>
        <v>#N/A</v>
      </c>
      <c r="D74" s="3" t="e">
        <f>IF(Table13[[#This Row],[BMI acute phase]]="",NA(),ROUND(VALUE(LEFT(Table13[[#This Row],[BMI acute phase]],4))/100,1))</f>
        <v>#N/A</v>
      </c>
      <c r="E74" s="3" t="e">
        <f>IF(Table13[[#This Row],[BMI rehabilitation phase]]="",NA(),ROUND(VALUE(LEFT(Table13[[#This Row],[BMI rehabilitation phase]],4))/100,1))</f>
        <v>#N/A</v>
      </c>
      <c r="F74" s="3" t="e">
        <f>Table13[[#This Row],[Final BMI acute phase]]-Table13[[#This Row],[Final BMI rehabilitation phase2]]</f>
        <v>#N/A</v>
      </c>
      <c r="G74" t="e">
        <f>IF(Table13[[#This Row],[Delta]]=0,Table13[[#This Row],[Final BMI acute phase]],NA())</f>
        <v>#N/A</v>
      </c>
      <c r="H74" s="3" t="e">
        <f>IF(Table13[[#This Row],[Delta]]=0,NA(),Table13[[#This Row],[Final BMI acute phase]])</f>
        <v>#N/A</v>
      </c>
      <c r="I74" s="3" t="e">
        <f>IF(Table13[[#This Row],[Delta]]=0,NA(),Table13[[#This Row],[Final BMI rehabilitation phase2]])</f>
        <v>#N/A</v>
      </c>
    </row>
    <row r="75" spans="1:9" x14ac:dyDescent="0.3">
      <c r="A75">
        <v>74</v>
      </c>
      <c r="B75" s="2" t="e">
        <f>IF(PROMETEO_Ammissione_Samuele[[#This Row],[BMI fase acuta    Campo calcolato, non inserire.]]="",NA(),PROMETEO_Ammissione_Samuele[[#This Row],[BMI fase acuta    Campo calcolato, non inserire.]])</f>
        <v>#N/A</v>
      </c>
      <c r="C75" s="2" t="e">
        <f>IF(PROMETEO_Ammissione_Samuele[[#This Row],[BMI:    Attenzione, campo calcolato non inserire.]]="",NA(),PROMETEO_Ammissione_Samuele[[#This Row],[BMI:    Attenzione, campo calcolato non inserire.]])</f>
        <v>#N/A</v>
      </c>
      <c r="D75" s="3" t="e">
        <f>IF(Table13[[#This Row],[BMI acute phase]]="",NA(),ROUND(VALUE(LEFT(Table13[[#This Row],[BMI acute phase]],4))/100,1))</f>
        <v>#N/A</v>
      </c>
      <c r="E75" s="3" t="e">
        <f>IF(Table13[[#This Row],[BMI rehabilitation phase]]="",NA(),ROUND(VALUE(LEFT(Table13[[#This Row],[BMI rehabilitation phase]],4))/100,1))</f>
        <v>#N/A</v>
      </c>
      <c r="F75" s="3" t="e">
        <f>Table13[[#This Row],[Final BMI acute phase]]-Table13[[#This Row],[Final BMI rehabilitation phase2]]</f>
        <v>#N/A</v>
      </c>
      <c r="G75" t="e">
        <f>IF(Table13[[#This Row],[Delta]]=0,Table13[[#This Row],[Final BMI acute phase]],NA())</f>
        <v>#N/A</v>
      </c>
      <c r="H75" s="3" t="e">
        <f>IF(Table13[[#This Row],[Delta]]=0,NA(),Table13[[#This Row],[Final BMI acute phase]])</f>
        <v>#N/A</v>
      </c>
      <c r="I75" s="3" t="e">
        <f>IF(Table13[[#This Row],[Delta]]=0,NA(),Table13[[#This Row],[Final BMI rehabilitation phase2]])</f>
        <v>#N/A</v>
      </c>
    </row>
    <row r="76" spans="1:9" x14ac:dyDescent="0.3">
      <c r="A76">
        <v>75</v>
      </c>
      <c r="B76" s="2" t="e">
        <f>IF(PROMETEO_Ammissione_Samuele[[#This Row],[BMI fase acuta    Campo calcolato, non inserire.]]="",NA(),PROMETEO_Ammissione_Samuele[[#This Row],[BMI fase acuta    Campo calcolato, non inserire.]])</f>
        <v>#N/A</v>
      </c>
      <c r="C76" s="2" t="e">
        <f>IF(PROMETEO_Ammissione_Samuele[[#This Row],[BMI:    Attenzione, campo calcolato non inserire.]]="",NA(),PROMETEO_Ammissione_Samuele[[#This Row],[BMI:    Attenzione, campo calcolato non inserire.]])</f>
        <v>#N/A</v>
      </c>
      <c r="D76" s="3" t="e">
        <f>IF(Table13[[#This Row],[BMI acute phase]]="",NA(),ROUND(VALUE(LEFT(Table13[[#This Row],[BMI acute phase]],4))/100,1))</f>
        <v>#N/A</v>
      </c>
      <c r="E76" s="3" t="e">
        <f>IF(Table13[[#This Row],[BMI rehabilitation phase]]="",NA(),ROUND(VALUE(LEFT(Table13[[#This Row],[BMI rehabilitation phase]],4))/100,1))</f>
        <v>#N/A</v>
      </c>
      <c r="F76" s="3" t="e">
        <f>Table13[[#This Row],[Final BMI acute phase]]-Table13[[#This Row],[Final BMI rehabilitation phase2]]</f>
        <v>#N/A</v>
      </c>
      <c r="G76" t="e">
        <f>IF(Table13[[#This Row],[Delta]]=0,Table13[[#This Row],[Final BMI acute phase]],NA())</f>
        <v>#N/A</v>
      </c>
      <c r="H76" s="3" t="e">
        <f>IF(Table13[[#This Row],[Delta]]=0,NA(),Table13[[#This Row],[Final BMI acute phase]])</f>
        <v>#N/A</v>
      </c>
      <c r="I76" s="3" t="e">
        <f>IF(Table13[[#This Row],[Delta]]=0,NA(),Table13[[#This Row],[Final BMI rehabilitation phase2]])</f>
        <v>#N/A</v>
      </c>
    </row>
    <row r="77" spans="1:9" x14ac:dyDescent="0.3">
      <c r="A77">
        <v>76</v>
      </c>
      <c r="B77" s="2">
        <f>IF(PROMETEO_Ammissione_Samuele[[#This Row],[BMI fase acuta    Campo calcolato, non inserire.]]="",NA(),PROMETEO_Ammissione_Samuele[[#This Row],[BMI fase acuta    Campo calcolato, non inserire.]])</f>
        <v>2.5390624999999996E+16</v>
      </c>
      <c r="C77" s="2">
        <f>IF(PROMETEO_Ammissione_Samuele[[#This Row],[BMI:    Attenzione, campo calcolato non inserire.]]="",NA(),PROMETEO_Ammissione_Samuele[[#This Row],[BMI:    Attenzione, campo calcolato non inserire.]])</f>
        <v>2.3046874999999996E+16</v>
      </c>
      <c r="D77" s="3">
        <f>IF(Table13[[#This Row],[BMI acute phase]]="",NA(),ROUND(VALUE(LEFT(Table13[[#This Row],[BMI acute phase]],4))/100,1))</f>
        <v>25.4</v>
      </c>
      <c r="E77" s="3">
        <f>IF(Table13[[#This Row],[BMI rehabilitation phase]]="",NA(),ROUND(VALUE(LEFT(Table13[[#This Row],[BMI rehabilitation phase]],4))/100,1))</f>
        <v>23</v>
      </c>
      <c r="F77" s="3">
        <f>Table13[[#This Row],[Final BMI acute phase]]-Table13[[#This Row],[Final BMI rehabilitation phase2]]</f>
        <v>2.3999999999999986</v>
      </c>
      <c r="G77" t="e">
        <f>IF(Table13[[#This Row],[Delta]]=0,Table13[[#This Row],[Final BMI acute phase]],NA())</f>
        <v>#N/A</v>
      </c>
      <c r="H77" s="3">
        <f>IF(Table13[[#This Row],[Delta]]=0,NA(),Table13[[#This Row],[Final BMI acute phase]])</f>
        <v>25.4</v>
      </c>
      <c r="I77" s="3">
        <f>IF(Table13[[#This Row],[Delta]]=0,NA(),Table13[[#This Row],[Final BMI rehabilitation phase2]])</f>
        <v>23</v>
      </c>
    </row>
    <row r="78" spans="1:9" x14ac:dyDescent="0.3">
      <c r="A78">
        <v>77</v>
      </c>
      <c r="B78" s="2">
        <f>IF(PROMETEO_Ammissione_Samuele[[#This Row],[BMI fase acuta    Campo calcolato, non inserire.]]="",NA(),PROMETEO_Ammissione_Samuele[[#This Row],[BMI fase acuta    Campo calcolato, non inserire.]])</f>
        <v>3.1020408163265304E+16</v>
      </c>
      <c r="C78" s="2" t="e">
        <f>IF(PROMETEO_Ammissione_Samuele[[#This Row],[BMI:    Attenzione, campo calcolato non inserire.]]="",NA(),PROMETEO_Ammissione_Samuele[[#This Row],[BMI:    Attenzione, campo calcolato non inserire.]])</f>
        <v>#N/A</v>
      </c>
      <c r="D78" s="3">
        <f>IF(Table13[[#This Row],[BMI acute phase]]="",NA(),ROUND(VALUE(LEFT(Table13[[#This Row],[BMI acute phase]],4))/100,1))</f>
        <v>31</v>
      </c>
      <c r="E78" s="3" t="e">
        <f>IF(Table13[[#This Row],[BMI rehabilitation phase]]="",NA(),ROUND(VALUE(LEFT(Table13[[#This Row],[BMI rehabilitation phase]],4))/100,1))</f>
        <v>#N/A</v>
      </c>
      <c r="F78" s="3" t="e">
        <f>Table13[[#This Row],[Final BMI acute phase]]-Table13[[#This Row],[Final BMI rehabilitation phase2]]</f>
        <v>#N/A</v>
      </c>
      <c r="G78" t="e">
        <f>IF(Table13[[#This Row],[Delta]]=0,Table13[[#This Row],[Final BMI acute phase]],NA())</f>
        <v>#N/A</v>
      </c>
      <c r="H78" s="3" t="e">
        <f>IF(Table13[[#This Row],[Delta]]=0,NA(),Table13[[#This Row],[Final BMI acute phase]])</f>
        <v>#N/A</v>
      </c>
      <c r="I78" s="3" t="e">
        <f>IF(Table13[[#This Row],[Delta]]=0,NA(),Table13[[#This Row],[Final BMI rehabilitation phase2]])</f>
        <v>#N/A</v>
      </c>
    </row>
    <row r="79" spans="1:9" x14ac:dyDescent="0.3">
      <c r="A79">
        <v>78</v>
      </c>
      <c r="B79" s="2" t="e">
        <f>IF(PROMETEO_Ammissione_Samuele[[#This Row],[BMI fase acuta    Campo calcolato, non inserire.]]="",NA(),PROMETEO_Ammissione_Samuele[[#This Row],[BMI fase acuta    Campo calcolato, non inserire.]])</f>
        <v>#N/A</v>
      </c>
      <c r="C79" s="2" t="e">
        <f>IF(PROMETEO_Ammissione_Samuele[[#This Row],[BMI:    Attenzione, campo calcolato non inserire.]]="",NA(),PROMETEO_Ammissione_Samuele[[#This Row],[BMI:    Attenzione, campo calcolato non inserire.]])</f>
        <v>#N/A</v>
      </c>
      <c r="D79" s="3" t="e">
        <f>IF(Table13[[#This Row],[BMI acute phase]]="",NA(),ROUND(VALUE(LEFT(Table13[[#This Row],[BMI acute phase]],4))/100,1))</f>
        <v>#N/A</v>
      </c>
      <c r="E79" s="3" t="e">
        <f>IF(Table13[[#This Row],[BMI rehabilitation phase]]="",NA(),ROUND(VALUE(LEFT(Table13[[#This Row],[BMI rehabilitation phase]],4))/100,1))</f>
        <v>#N/A</v>
      </c>
      <c r="F79" s="3" t="e">
        <f>Table13[[#This Row],[Final BMI acute phase]]-Table13[[#This Row],[Final BMI rehabilitation phase2]]</f>
        <v>#N/A</v>
      </c>
      <c r="G79" t="e">
        <f>IF(Table13[[#This Row],[Delta]]=0,Table13[[#This Row],[Final BMI acute phase]],NA())</f>
        <v>#N/A</v>
      </c>
      <c r="H79" s="3" t="e">
        <f>IF(Table13[[#This Row],[Delta]]=0,NA(),Table13[[#This Row],[Final BMI acute phase]])</f>
        <v>#N/A</v>
      </c>
      <c r="I79" s="3" t="e">
        <f>IF(Table13[[#This Row],[Delta]]=0,NA(),Table13[[#This Row],[Final BMI rehabilitation phase2]])</f>
        <v>#N/A</v>
      </c>
    </row>
    <row r="80" spans="1:9" x14ac:dyDescent="0.3">
      <c r="A80">
        <v>79</v>
      </c>
      <c r="B80" s="2" t="e">
        <f>IF(PROMETEO_Ammissione_Samuele[[#This Row],[BMI fase acuta    Campo calcolato, non inserire.]]="",NA(),PROMETEO_Ammissione_Samuele[[#This Row],[BMI fase acuta    Campo calcolato, non inserire.]])</f>
        <v>#N/A</v>
      </c>
      <c r="C80" s="2" t="e">
        <f>IF(PROMETEO_Ammissione_Samuele[[#This Row],[BMI:    Attenzione, campo calcolato non inserire.]]="",NA(),PROMETEO_Ammissione_Samuele[[#This Row],[BMI:    Attenzione, campo calcolato non inserire.]])</f>
        <v>#N/A</v>
      </c>
      <c r="D80" s="3" t="e">
        <f>IF(Table13[[#This Row],[BMI acute phase]]="",NA(),ROUND(VALUE(LEFT(Table13[[#This Row],[BMI acute phase]],4))/100,1))</f>
        <v>#N/A</v>
      </c>
      <c r="E80" s="3" t="e">
        <f>IF(Table13[[#This Row],[BMI rehabilitation phase]]="",NA(),ROUND(VALUE(LEFT(Table13[[#This Row],[BMI rehabilitation phase]],4))/100,1))</f>
        <v>#N/A</v>
      </c>
      <c r="F80" s="3" t="e">
        <f>Table13[[#This Row],[Final BMI acute phase]]-Table13[[#This Row],[Final BMI rehabilitation phase2]]</f>
        <v>#N/A</v>
      </c>
      <c r="G80" t="e">
        <f>IF(Table13[[#This Row],[Delta]]=0,Table13[[#This Row],[Final BMI acute phase]],NA())</f>
        <v>#N/A</v>
      </c>
      <c r="H80" s="3" t="e">
        <f>IF(Table13[[#This Row],[Delta]]=0,NA(),Table13[[#This Row],[Final BMI acute phase]])</f>
        <v>#N/A</v>
      </c>
      <c r="I80" s="3" t="e">
        <f>IF(Table13[[#This Row],[Delta]]=0,NA(),Table13[[#This Row],[Final BMI rehabilitation phase2]])</f>
        <v>#N/A</v>
      </c>
    </row>
    <row r="81" spans="1:9" x14ac:dyDescent="0.3">
      <c r="A81">
        <v>80</v>
      </c>
      <c r="B81" s="2" t="e">
        <f>IF(PROMETEO_Ammissione_Samuele[[#This Row],[BMI fase acuta    Campo calcolato, non inserire.]]="",NA(),PROMETEO_Ammissione_Samuele[[#This Row],[BMI fase acuta    Campo calcolato, non inserire.]])</f>
        <v>#N/A</v>
      </c>
      <c r="C81" s="2" t="e">
        <f>IF(PROMETEO_Ammissione_Samuele[[#This Row],[BMI:    Attenzione, campo calcolato non inserire.]]="",NA(),PROMETEO_Ammissione_Samuele[[#This Row],[BMI:    Attenzione, campo calcolato non inserire.]])</f>
        <v>#N/A</v>
      </c>
      <c r="D81" s="3" t="e">
        <f>IF(Table13[[#This Row],[BMI acute phase]]="",NA(),ROUND(VALUE(LEFT(Table13[[#This Row],[BMI acute phase]],4))/100,1))</f>
        <v>#N/A</v>
      </c>
      <c r="E81" s="3" t="e">
        <f>IF(Table13[[#This Row],[BMI rehabilitation phase]]="",NA(),ROUND(VALUE(LEFT(Table13[[#This Row],[BMI rehabilitation phase]],4))/100,1))</f>
        <v>#N/A</v>
      </c>
      <c r="F81" s="3" t="e">
        <f>Table13[[#This Row],[Final BMI acute phase]]-Table13[[#This Row],[Final BMI rehabilitation phase2]]</f>
        <v>#N/A</v>
      </c>
      <c r="G81" t="e">
        <f>IF(Table13[[#This Row],[Delta]]=0,Table13[[#This Row],[Final BMI acute phase]],NA())</f>
        <v>#N/A</v>
      </c>
      <c r="H81" s="3" t="e">
        <f>IF(Table13[[#This Row],[Delta]]=0,NA(),Table13[[#This Row],[Final BMI acute phase]])</f>
        <v>#N/A</v>
      </c>
      <c r="I81" s="3" t="e">
        <f>IF(Table13[[#This Row],[Delta]]=0,NA(),Table13[[#This Row],[Final BMI rehabilitation phase2]])</f>
        <v>#N/A</v>
      </c>
    </row>
    <row r="82" spans="1:9" x14ac:dyDescent="0.3">
      <c r="A82">
        <v>81</v>
      </c>
      <c r="B82" s="2" t="e">
        <f>IF(PROMETEO_Ammissione_Samuele[[#This Row],[BMI fase acuta    Campo calcolato, non inserire.]]="",NA(),PROMETEO_Ammissione_Samuele[[#This Row],[BMI fase acuta    Campo calcolato, non inserire.]])</f>
        <v>#N/A</v>
      </c>
      <c r="C82" s="2" t="e">
        <f>IF(PROMETEO_Ammissione_Samuele[[#This Row],[BMI:    Attenzione, campo calcolato non inserire.]]="",NA(),PROMETEO_Ammissione_Samuele[[#This Row],[BMI:    Attenzione, campo calcolato non inserire.]])</f>
        <v>#N/A</v>
      </c>
      <c r="D82" s="3" t="e">
        <f>IF(Table13[[#This Row],[BMI acute phase]]="",NA(),ROUND(VALUE(LEFT(Table13[[#This Row],[BMI acute phase]],4))/100,1))</f>
        <v>#N/A</v>
      </c>
      <c r="E82" s="3" t="e">
        <f>IF(Table13[[#This Row],[BMI rehabilitation phase]]="",NA(),ROUND(VALUE(LEFT(Table13[[#This Row],[BMI rehabilitation phase]],4))/100,1))</f>
        <v>#N/A</v>
      </c>
      <c r="F82" s="3" t="e">
        <f>Table13[[#This Row],[Final BMI acute phase]]-Table13[[#This Row],[Final BMI rehabilitation phase2]]</f>
        <v>#N/A</v>
      </c>
      <c r="G82" t="e">
        <f>IF(Table13[[#This Row],[Delta]]=0,Table13[[#This Row],[Final BMI acute phase]],NA())</f>
        <v>#N/A</v>
      </c>
      <c r="H82" s="3" t="e">
        <f>IF(Table13[[#This Row],[Delta]]=0,NA(),Table13[[#This Row],[Final BMI acute phase]])</f>
        <v>#N/A</v>
      </c>
      <c r="I82" s="3" t="e">
        <f>IF(Table13[[#This Row],[Delta]]=0,NA(),Table13[[#This Row],[Final BMI rehabilitation phase2]])</f>
        <v>#N/A</v>
      </c>
    </row>
    <row r="83" spans="1:9" x14ac:dyDescent="0.3">
      <c r="A83">
        <v>82</v>
      </c>
      <c r="B83" s="2" t="e">
        <f>IF(PROMETEO_Ammissione_Samuele[[#This Row],[BMI fase acuta    Campo calcolato, non inserire.]]="",NA(),PROMETEO_Ammissione_Samuele[[#This Row],[BMI fase acuta    Campo calcolato, non inserire.]])</f>
        <v>#N/A</v>
      </c>
      <c r="C83" s="2" t="e">
        <f>IF(PROMETEO_Ammissione_Samuele[[#This Row],[BMI:    Attenzione, campo calcolato non inserire.]]="",NA(),PROMETEO_Ammissione_Samuele[[#This Row],[BMI:    Attenzione, campo calcolato non inserire.]])</f>
        <v>#N/A</v>
      </c>
      <c r="D83" s="3" t="e">
        <f>IF(Table13[[#This Row],[BMI acute phase]]="",NA(),ROUND(VALUE(LEFT(Table13[[#This Row],[BMI acute phase]],4))/100,1))</f>
        <v>#N/A</v>
      </c>
      <c r="E83" s="3" t="e">
        <f>IF(Table13[[#This Row],[BMI rehabilitation phase]]="",NA(),ROUND(VALUE(LEFT(Table13[[#This Row],[BMI rehabilitation phase]],4))/100,1))</f>
        <v>#N/A</v>
      </c>
      <c r="F83" s="3" t="e">
        <f>Table13[[#This Row],[Final BMI acute phase]]-Table13[[#This Row],[Final BMI rehabilitation phase2]]</f>
        <v>#N/A</v>
      </c>
      <c r="G83" t="e">
        <f>IF(Table13[[#This Row],[Delta]]=0,Table13[[#This Row],[Final BMI acute phase]],NA())</f>
        <v>#N/A</v>
      </c>
      <c r="H83" s="3" t="e">
        <f>IF(Table13[[#This Row],[Delta]]=0,NA(),Table13[[#This Row],[Final BMI acute phase]])</f>
        <v>#N/A</v>
      </c>
      <c r="I83" s="3" t="e">
        <f>IF(Table13[[#This Row],[Delta]]=0,NA(),Table13[[#This Row],[Final BMI rehabilitation phase2]])</f>
        <v>#N/A</v>
      </c>
    </row>
    <row r="84" spans="1:9" x14ac:dyDescent="0.3">
      <c r="A84">
        <v>83</v>
      </c>
      <c r="B84" s="2" t="e">
        <f>IF(PROMETEO_Ammissione_Samuele[[#This Row],[BMI fase acuta    Campo calcolato, non inserire.]]="",NA(),PROMETEO_Ammissione_Samuele[[#This Row],[BMI fase acuta    Campo calcolato, non inserire.]])</f>
        <v>#N/A</v>
      </c>
      <c r="C84" s="2" t="e">
        <f>IF(PROMETEO_Ammissione_Samuele[[#This Row],[BMI:    Attenzione, campo calcolato non inserire.]]="",NA(),PROMETEO_Ammissione_Samuele[[#This Row],[BMI:    Attenzione, campo calcolato non inserire.]])</f>
        <v>#N/A</v>
      </c>
      <c r="D84" s="3" t="e">
        <f>IF(Table13[[#This Row],[BMI acute phase]]="",NA(),ROUND(VALUE(LEFT(Table13[[#This Row],[BMI acute phase]],4))/100,1))</f>
        <v>#N/A</v>
      </c>
      <c r="E84" s="3" t="e">
        <f>IF(Table13[[#This Row],[BMI rehabilitation phase]]="",NA(),ROUND(VALUE(LEFT(Table13[[#This Row],[BMI rehabilitation phase]],4))/100,1))</f>
        <v>#N/A</v>
      </c>
      <c r="F84" s="3" t="e">
        <f>Table13[[#This Row],[Final BMI acute phase]]-Table13[[#This Row],[Final BMI rehabilitation phase2]]</f>
        <v>#N/A</v>
      </c>
      <c r="G84" t="e">
        <f>IF(Table13[[#This Row],[Delta]]=0,Table13[[#This Row],[Final BMI acute phase]],NA())</f>
        <v>#N/A</v>
      </c>
      <c r="H84" s="3" t="e">
        <f>IF(Table13[[#This Row],[Delta]]=0,NA(),Table13[[#This Row],[Final BMI acute phase]])</f>
        <v>#N/A</v>
      </c>
      <c r="I84" s="3" t="e">
        <f>IF(Table13[[#This Row],[Delta]]=0,NA(),Table13[[#This Row],[Final BMI rehabilitation phase2]])</f>
        <v>#N/A</v>
      </c>
    </row>
    <row r="85" spans="1:9" x14ac:dyDescent="0.3">
      <c r="A85">
        <v>84</v>
      </c>
      <c r="B85" s="2" t="e">
        <f>IF(PROMETEO_Ammissione_Samuele[[#This Row],[BMI fase acuta    Campo calcolato, non inserire.]]="",NA(),PROMETEO_Ammissione_Samuele[[#This Row],[BMI fase acuta    Campo calcolato, non inserire.]])</f>
        <v>#N/A</v>
      </c>
      <c r="C85" s="2" t="e">
        <f>IF(PROMETEO_Ammissione_Samuele[[#This Row],[BMI:    Attenzione, campo calcolato non inserire.]]="",NA(),PROMETEO_Ammissione_Samuele[[#This Row],[BMI:    Attenzione, campo calcolato non inserire.]])</f>
        <v>#N/A</v>
      </c>
      <c r="D85" s="3" t="e">
        <f>IF(Table13[[#This Row],[BMI acute phase]]="",NA(),ROUND(VALUE(LEFT(Table13[[#This Row],[BMI acute phase]],4))/100,1))</f>
        <v>#N/A</v>
      </c>
      <c r="E85" s="3" t="e">
        <f>IF(Table13[[#This Row],[BMI rehabilitation phase]]="",NA(),ROUND(VALUE(LEFT(Table13[[#This Row],[BMI rehabilitation phase]],4))/100,1))</f>
        <v>#N/A</v>
      </c>
      <c r="F85" s="3" t="e">
        <f>Table13[[#This Row],[Final BMI acute phase]]-Table13[[#This Row],[Final BMI rehabilitation phase2]]</f>
        <v>#N/A</v>
      </c>
      <c r="G85" t="e">
        <f>IF(Table13[[#This Row],[Delta]]=0,Table13[[#This Row],[Final BMI acute phase]],NA())</f>
        <v>#N/A</v>
      </c>
      <c r="H85" s="3" t="e">
        <f>IF(Table13[[#This Row],[Delta]]=0,NA(),Table13[[#This Row],[Final BMI acute phase]])</f>
        <v>#N/A</v>
      </c>
      <c r="I85" s="3" t="e">
        <f>IF(Table13[[#This Row],[Delta]]=0,NA(),Table13[[#This Row],[Final BMI rehabilitation phase2]])</f>
        <v>#N/A</v>
      </c>
    </row>
    <row r="86" spans="1:9" x14ac:dyDescent="0.3">
      <c r="A86">
        <v>85</v>
      </c>
      <c r="B86" s="2">
        <f>IF(PROMETEO_Ammissione_Samuele[[#This Row],[BMI fase acuta    Campo calcolato, non inserire.]]="",NA(),PROMETEO_Ammissione_Samuele[[#This Row],[BMI fase acuta    Campo calcolato, non inserire.]])</f>
        <v>2654320987654321</v>
      </c>
      <c r="C86" s="2">
        <f>IF(PROMETEO_Ammissione_Samuele[[#This Row],[BMI:    Attenzione, campo calcolato non inserire.]]="",NA(),PROMETEO_Ammissione_Samuele[[#This Row],[BMI:    Attenzione, campo calcolato non inserire.]])</f>
        <v>2654320987654321</v>
      </c>
      <c r="D86" s="3">
        <f>IF(Table13[[#This Row],[BMI acute phase]]="",NA(),ROUND(VALUE(LEFT(Table13[[#This Row],[BMI acute phase]],4))/100,1))</f>
        <v>26.5</v>
      </c>
      <c r="E86" s="3">
        <f>IF(Table13[[#This Row],[BMI rehabilitation phase]]="",NA(),ROUND(VALUE(LEFT(Table13[[#This Row],[BMI rehabilitation phase]],4))/100,1))</f>
        <v>26.5</v>
      </c>
      <c r="F86" s="3">
        <f>Table13[[#This Row],[Final BMI acute phase]]-Table13[[#This Row],[Final BMI rehabilitation phase2]]</f>
        <v>0</v>
      </c>
      <c r="G86">
        <f>IF(Table13[[#This Row],[Delta]]=0,Table13[[#This Row],[Final BMI acute phase]],NA())</f>
        <v>26.5</v>
      </c>
      <c r="H86" s="3" t="e">
        <f>IF(Table13[[#This Row],[Delta]]=0,NA(),Table13[[#This Row],[Final BMI acute phase]])</f>
        <v>#N/A</v>
      </c>
      <c r="I86" s="3" t="e">
        <f>IF(Table13[[#This Row],[Delta]]=0,NA(),Table13[[#This Row],[Final BMI rehabilitation phase2]])</f>
        <v>#N/A</v>
      </c>
    </row>
    <row r="87" spans="1:9" x14ac:dyDescent="0.3">
      <c r="A87">
        <v>86</v>
      </c>
      <c r="B87" s="2" t="e">
        <f>IF(PROMETEO_Ammissione_Samuele[[#This Row],[BMI fase acuta    Campo calcolato, non inserire.]]="",NA(),PROMETEO_Ammissione_Samuele[[#This Row],[BMI fase acuta    Campo calcolato, non inserire.]])</f>
        <v>#N/A</v>
      </c>
      <c r="C87" s="2" t="e">
        <f>IF(PROMETEO_Ammissione_Samuele[[#This Row],[BMI:    Attenzione, campo calcolato non inserire.]]="",NA(),PROMETEO_Ammissione_Samuele[[#This Row],[BMI:    Attenzione, campo calcolato non inserire.]])</f>
        <v>#N/A</v>
      </c>
      <c r="D87" s="3" t="e">
        <f>IF(Table13[[#This Row],[BMI acute phase]]="",NA(),ROUND(VALUE(LEFT(Table13[[#This Row],[BMI acute phase]],4))/100,1))</f>
        <v>#N/A</v>
      </c>
      <c r="E87" s="3" t="e">
        <f>IF(Table13[[#This Row],[BMI rehabilitation phase]]="",NA(),ROUND(VALUE(LEFT(Table13[[#This Row],[BMI rehabilitation phase]],4))/100,1))</f>
        <v>#N/A</v>
      </c>
      <c r="F87" s="3" t="e">
        <f>Table13[[#This Row],[Final BMI acute phase]]-Table13[[#This Row],[Final BMI rehabilitation phase2]]</f>
        <v>#N/A</v>
      </c>
      <c r="G87" t="e">
        <f>IF(Table13[[#This Row],[Delta]]=0,Table13[[#This Row],[Final BMI acute phase]],NA())</f>
        <v>#N/A</v>
      </c>
      <c r="H87" s="3" t="e">
        <f>IF(Table13[[#This Row],[Delta]]=0,NA(),Table13[[#This Row],[Final BMI acute phase]])</f>
        <v>#N/A</v>
      </c>
      <c r="I87" s="3" t="e">
        <f>IF(Table13[[#This Row],[Delta]]=0,NA(),Table13[[#This Row],[Final BMI rehabilitation phase2]])</f>
        <v>#N/A</v>
      </c>
    </row>
    <row r="88" spans="1:9" x14ac:dyDescent="0.3">
      <c r="A88">
        <v>87</v>
      </c>
      <c r="B88" s="2">
        <f>IF(PROMETEO_Ammissione_Samuele[[#This Row],[BMI fase acuta    Campo calcolato, non inserire.]]="",NA(),PROMETEO_Ammissione_Samuele[[#This Row],[BMI fase acuta    Campo calcolato, non inserire.]])</f>
        <v>3425925925925926</v>
      </c>
      <c r="C88" s="2">
        <f>IF(PROMETEO_Ammissione_Samuele[[#This Row],[BMI:    Attenzione, campo calcolato non inserire.]]="",NA(),PROMETEO_Ammissione_Samuele[[#This Row],[BMI:    Attenzione, campo calcolato non inserire.]])</f>
        <v>3425925925925926</v>
      </c>
      <c r="D88" s="3">
        <f>IF(Table13[[#This Row],[BMI acute phase]]="",NA(),ROUND(VALUE(LEFT(Table13[[#This Row],[BMI acute phase]],4))/100,1))</f>
        <v>34.299999999999997</v>
      </c>
      <c r="E88" s="3">
        <f>IF(Table13[[#This Row],[BMI rehabilitation phase]]="",NA(),ROUND(VALUE(LEFT(Table13[[#This Row],[BMI rehabilitation phase]],4))/100,1))</f>
        <v>34.299999999999997</v>
      </c>
      <c r="F88" s="3">
        <f>Table13[[#This Row],[Final BMI acute phase]]-Table13[[#This Row],[Final BMI rehabilitation phase2]]</f>
        <v>0</v>
      </c>
      <c r="G88">
        <f>IF(Table13[[#This Row],[Delta]]=0,Table13[[#This Row],[Final BMI acute phase]],NA())</f>
        <v>34.299999999999997</v>
      </c>
      <c r="H88" s="3" t="e">
        <f>IF(Table13[[#This Row],[Delta]]=0,NA(),Table13[[#This Row],[Final BMI acute phase]])</f>
        <v>#N/A</v>
      </c>
      <c r="I88" s="3" t="e">
        <f>IF(Table13[[#This Row],[Delta]]=0,NA(),Table13[[#This Row],[Final BMI rehabilitation phase2]])</f>
        <v>#N/A</v>
      </c>
    </row>
    <row r="89" spans="1:9" x14ac:dyDescent="0.3">
      <c r="A89">
        <v>88</v>
      </c>
      <c r="B89" s="2" t="e">
        <f>IF(PROMETEO_Ammissione_Samuele[[#This Row],[BMI fase acuta    Campo calcolato, non inserire.]]="",NA(),PROMETEO_Ammissione_Samuele[[#This Row],[BMI fase acuta    Campo calcolato, non inserire.]])</f>
        <v>#N/A</v>
      </c>
      <c r="C89" s="2" t="e">
        <f>IF(PROMETEO_Ammissione_Samuele[[#This Row],[BMI:    Attenzione, campo calcolato non inserire.]]="",NA(),PROMETEO_Ammissione_Samuele[[#This Row],[BMI:    Attenzione, campo calcolato non inserire.]])</f>
        <v>#N/A</v>
      </c>
      <c r="D89" s="3" t="e">
        <f>IF(Table13[[#This Row],[BMI acute phase]]="",NA(),ROUND(VALUE(LEFT(Table13[[#This Row],[BMI acute phase]],4))/100,1))</f>
        <v>#N/A</v>
      </c>
      <c r="E89" s="3" t="e">
        <f>IF(Table13[[#This Row],[BMI rehabilitation phase]]="",NA(),ROUND(VALUE(LEFT(Table13[[#This Row],[BMI rehabilitation phase]],4))/100,1))</f>
        <v>#N/A</v>
      </c>
      <c r="F89" s="3" t="e">
        <f>Table13[[#This Row],[Final BMI acute phase]]-Table13[[#This Row],[Final BMI rehabilitation phase2]]</f>
        <v>#N/A</v>
      </c>
      <c r="G89" t="e">
        <f>IF(Table13[[#This Row],[Delta]]=0,Table13[[#This Row],[Final BMI acute phase]],NA())</f>
        <v>#N/A</v>
      </c>
      <c r="H89" s="3" t="e">
        <f>IF(Table13[[#This Row],[Delta]]=0,NA(),Table13[[#This Row],[Final BMI acute phase]])</f>
        <v>#N/A</v>
      </c>
      <c r="I89" s="3" t="e">
        <f>IF(Table13[[#This Row],[Delta]]=0,NA(),Table13[[#This Row],[Final BMI rehabilitation phase2]])</f>
        <v>#N/A</v>
      </c>
    </row>
    <row r="90" spans="1:9" x14ac:dyDescent="0.3">
      <c r="A90">
        <v>89</v>
      </c>
      <c r="B90" s="2">
        <f>IF(PROMETEO_Ammissione_Samuele[[#This Row],[BMI fase acuta    Campo calcolato, non inserire.]]="",NA(),PROMETEO_Ammissione_Samuele[[#This Row],[BMI fase acuta    Campo calcolato, non inserire.]])</f>
        <v>2.9721079103795148E+16</v>
      </c>
      <c r="C90" s="2">
        <f>IF(PROMETEO_Ammissione_Samuele[[#This Row],[BMI:    Attenzione, campo calcolato non inserire.]]="",NA(),PROMETEO_Ammissione_Samuele[[#This Row],[BMI:    Attenzione, campo calcolato non inserire.]])</f>
        <v>2.7053802773967376E+16</v>
      </c>
      <c r="D90" s="3">
        <f>IF(Table13[[#This Row],[BMI acute phase]]="",NA(),ROUND(VALUE(LEFT(Table13[[#This Row],[BMI acute phase]],4))/100,1))</f>
        <v>29.7</v>
      </c>
      <c r="E90" s="3">
        <f>IF(Table13[[#This Row],[BMI rehabilitation phase]]="",NA(),ROUND(VALUE(LEFT(Table13[[#This Row],[BMI rehabilitation phase]],4))/100,1))</f>
        <v>27.1</v>
      </c>
      <c r="F90" s="3">
        <f>Table13[[#This Row],[Final BMI acute phase]]-Table13[[#This Row],[Final BMI rehabilitation phase2]]</f>
        <v>2.5999999999999979</v>
      </c>
      <c r="G90" t="e">
        <f>IF(Table13[[#This Row],[Delta]]=0,Table13[[#This Row],[Final BMI acute phase]],NA())</f>
        <v>#N/A</v>
      </c>
      <c r="H90" s="3">
        <f>IF(Table13[[#This Row],[Delta]]=0,NA(),Table13[[#This Row],[Final BMI acute phase]])</f>
        <v>29.7</v>
      </c>
      <c r="I90" s="3">
        <f>IF(Table13[[#This Row],[Delta]]=0,NA(),Table13[[#This Row],[Final BMI rehabilitation phase2]])</f>
        <v>27.1</v>
      </c>
    </row>
    <row r="91" spans="1:9" x14ac:dyDescent="0.3">
      <c r="A91">
        <v>90</v>
      </c>
      <c r="B91" s="2" t="e">
        <f>IF(PROMETEO_Ammissione_Samuele[[#This Row],[BMI fase acuta    Campo calcolato, non inserire.]]="",NA(),PROMETEO_Ammissione_Samuele[[#This Row],[BMI fase acuta    Campo calcolato, non inserire.]])</f>
        <v>#N/A</v>
      </c>
      <c r="C91" s="2" t="e">
        <f>IF(PROMETEO_Ammissione_Samuele[[#This Row],[BMI:    Attenzione, campo calcolato non inserire.]]="",NA(),PROMETEO_Ammissione_Samuele[[#This Row],[BMI:    Attenzione, campo calcolato non inserire.]])</f>
        <v>#N/A</v>
      </c>
      <c r="D91" s="3" t="e">
        <f>IF(Table13[[#This Row],[BMI acute phase]]="",NA(),ROUND(VALUE(LEFT(Table13[[#This Row],[BMI acute phase]],4))/100,1))</f>
        <v>#N/A</v>
      </c>
      <c r="E91" s="3" t="e">
        <f>IF(Table13[[#This Row],[BMI rehabilitation phase]]="",NA(),ROUND(VALUE(LEFT(Table13[[#This Row],[BMI rehabilitation phase]],4))/100,1))</f>
        <v>#N/A</v>
      </c>
      <c r="F91" s="3" t="e">
        <f>Table13[[#This Row],[Final BMI acute phase]]-Table13[[#This Row],[Final BMI rehabilitation phase2]]</f>
        <v>#N/A</v>
      </c>
      <c r="G91" t="e">
        <f>IF(Table13[[#This Row],[Delta]]=0,Table13[[#This Row],[Final BMI acute phase]],NA())</f>
        <v>#N/A</v>
      </c>
      <c r="H91" s="3" t="e">
        <f>IF(Table13[[#This Row],[Delta]]=0,NA(),Table13[[#This Row],[Final BMI acute phase]])</f>
        <v>#N/A</v>
      </c>
      <c r="I91" s="3" t="e">
        <f>IF(Table13[[#This Row],[Delta]]=0,NA(),Table13[[#This Row],[Final BMI rehabilitation phase2]])</f>
        <v>#N/A</v>
      </c>
    </row>
    <row r="92" spans="1:9" x14ac:dyDescent="0.3">
      <c r="A92">
        <v>91</v>
      </c>
      <c r="B92" s="2" t="e">
        <f>IF(PROMETEO_Ammissione_Samuele[[#This Row],[BMI fase acuta    Campo calcolato, non inserire.]]="",NA(),PROMETEO_Ammissione_Samuele[[#This Row],[BMI fase acuta    Campo calcolato, non inserire.]])</f>
        <v>#N/A</v>
      </c>
      <c r="C92" s="2" t="e">
        <f>IF(PROMETEO_Ammissione_Samuele[[#This Row],[BMI:    Attenzione, campo calcolato non inserire.]]="",NA(),PROMETEO_Ammissione_Samuele[[#This Row],[BMI:    Attenzione, campo calcolato non inserire.]])</f>
        <v>#N/A</v>
      </c>
      <c r="D92" s="3" t="e">
        <f>IF(Table13[[#This Row],[BMI acute phase]]="",NA(),ROUND(VALUE(LEFT(Table13[[#This Row],[BMI acute phase]],4))/100,1))</f>
        <v>#N/A</v>
      </c>
      <c r="E92" s="3" t="e">
        <f>IF(Table13[[#This Row],[BMI rehabilitation phase]]="",NA(),ROUND(VALUE(LEFT(Table13[[#This Row],[BMI rehabilitation phase]],4))/100,1))</f>
        <v>#N/A</v>
      </c>
      <c r="F92" s="3" t="e">
        <f>Table13[[#This Row],[Final BMI acute phase]]-Table13[[#This Row],[Final BMI rehabilitation phase2]]</f>
        <v>#N/A</v>
      </c>
      <c r="G92" t="e">
        <f>IF(Table13[[#This Row],[Delta]]=0,Table13[[#This Row],[Final BMI acute phase]],NA())</f>
        <v>#N/A</v>
      </c>
      <c r="H92" s="3" t="e">
        <f>IF(Table13[[#This Row],[Delta]]=0,NA(),Table13[[#This Row],[Final BMI acute phase]])</f>
        <v>#N/A</v>
      </c>
      <c r="I92" s="3" t="e">
        <f>IF(Table13[[#This Row],[Delta]]=0,NA(),Table13[[#This Row],[Final BMI rehabilitation phase2]])</f>
        <v>#N/A</v>
      </c>
    </row>
    <row r="93" spans="1:9" x14ac:dyDescent="0.3">
      <c r="A93">
        <v>92</v>
      </c>
      <c r="B93" s="2" t="e">
        <f>IF(PROMETEO_Ammissione_Samuele[[#This Row],[BMI fase acuta    Campo calcolato, non inserire.]]="",NA(),PROMETEO_Ammissione_Samuele[[#This Row],[BMI fase acuta    Campo calcolato, non inserire.]])</f>
        <v>#N/A</v>
      </c>
      <c r="C93" s="2" t="e">
        <f>IF(PROMETEO_Ammissione_Samuele[[#This Row],[BMI:    Attenzione, campo calcolato non inserire.]]="",NA(),PROMETEO_Ammissione_Samuele[[#This Row],[BMI:    Attenzione, campo calcolato non inserire.]])</f>
        <v>#N/A</v>
      </c>
      <c r="D93" s="3" t="e">
        <f>IF(Table13[[#This Row],[BMI acute phase]]="",NA(),ROUND(VALUE(LEFT(Table13[[#This Row],[BMI acute phase]],4))/100,1))</f>
        <v>#N/A</v>
      </c>
      <c r="E93" s="3" t="e">
        <f>IF(Table13[[#This Row],[BMI rehabilitation phase]]="",NA(),ROUND(VALUE(LEFT(Table13[[#This Row],[BMI rehabilitation phase]],4))/100,1))</f>
        <v>#N/A</v>
      </c>
      <c r="F93" s="3" t="e">
        <f>Table13[[#This Row],[Final BMI acute phase]]-Table13[[#This Row],[Final BMI rehabilitation phase2]]</f>
        <v>#N/A</v>
      </c>
      <c r="G93" t="e">
        <f>IF(Table13[[#This Row],[Delta]]=0,Table13[[#This Row],[Final BMI acute phase]],NA())</f>
        <v>#N/A</v>
      </c>
      <c r="H93" s="3" t="e">
        <f>IF(Table13[[#This Row],[Delta]]=0,NA(),Table13[[#This Row],[Final BMI acute phase]])</f>
        <v>#N/A</v>
      </c>
      <c r="I93" s="3" t="e">
        <f>IF(Table13[[#This Row],[Delta]]=0,NA(),Table13[[#This Row],[Final BMI rehabilitation phase2]])</f>
        <v>#N/A</v>
      </c>
    </row>
    <row r="94" spans="1:9" x14ac:dyDescent="0.3">
      <c r="A94">
        <v>93</v>
      </c>
      <c r="B94" s="2" t="e">
        <f>IF(PROMETEO_Ammissione_Samuele[[#This Row],[BMI fase acuta    Campo calcolato, non inserire.]]="",NA(),PROMETEO_Ammissione_Samuele[[#This Row],[BMI fase acuta    Campo calcolato, non inserire.]])</f>
        <v>#N/A</v>
      </c>
      <c r="C94" s="2" t="e">
        <f>IF(PROMETEO_Ammissione_Samuele[[#This Row],[BMI:    Attenzione, campo calcolato non inserire.]]="",NA(),PROMETEO_Ammissione_Samuele[[#This Row],[BMI:    Attenzione, campo calcolato non inserire.]])</f>
        <v>#N/A</v>
      </c>
      <c r="D94" s="3" t="e">
        <f>IF(Table13[[#This Row],[BMI acute phase]]="",NA(),ROUND(VALUE(LEFT(Table13[[#This Row],[BMI acute phase]],4))/100,1))</f>
        <v>#N/A</v>
      </c>
      <c r="E94" s="3" t="e">
        <f>IF(Table13[[#This Row],[BMI rehabilitation phase]]="",NA(),ROUND(VALUE(LEFT(Table13[[#This Row],[BMI rehabilitation phase]],4))/100,1))</f>
        <v>#N/A</v>
      </c>
      <c r="F94" s="3" t="e">
        <f>Table13[[#This Row],[Final BMI acute phase]]-Table13[[#This Row],[Final BMI rehabilitation phase2]]</f>
        <v>#N/A</v>
      </c>
      <c r="G94" t="e">
        <f>IF(Table13[[#This Row],[Delta]]=0,Table13[[#This Row],[Final BMI acute phase]],NA())</f>
        <v>#N/A</v>
      </c>
      <c r="H94" s="3" t="e">
        <f>IF(Table13[[#This Row],[Delta]]=0,NA(),Table13[[#This Row],[Final BMI acute phase]])</f>
        <v>#N/A</v>
      </c>
      <c r="I94" s="3" t="e">
        <f>IF(Table13[[#This Row],[Delta]]=0,NA(),Table13[[#This Row],[Final BMI rehabilitation phase2]])</f>
        <v>#N/A</v>
      </c>
    </row>
    <row r="95" spans="1:9" x14ac:dyDescent="0.3">
      <c r="A95">
        <v>94</v>
      </c>
      <c r="B95" s="2">
        <f>IF(PROMETEO_Ammissione_Samuele[[#This Row],[BMI fase acuta    Campo calcolato, non inserire.]]="",NA(),PROMETEO_Ammissione_Samuele[[#This Row],[BMI fase acuta    Campo calcolato, non inserire.]])</f>
        <v>2.3795359904818564E+16</v>
      </c>
      <c r="C95" s="2" t="e">
        <f>IF(PROMETEO_Ammissione_Samuele[[#This Row],[BMI:    Attenzione, campo calcolato non inserire.]]="",NA(),PROMETEO_Ammissione_Samuele[[#This Row],[BMI:    Attenzione, campo calcolato non inserire.]])</f>
        <v>#N/A</v>
      </c>
      <c r="D95" s="3">
        <f>IF(Table13[[#This Row],[BMI acute phase]]="",NA(),ROUND(VALUE(LEFT(Table13[[#This Row],[BMI acute phase]],4))/100,1))</f>
        <v>23.8</v>
      </c>
      <c r="E95" s="3" t="e">
        <f>IF(Table13[[#This Row],[BMI rehabilitation phase]]="",NA(),ROUND(VALUE(LEFT(Table13[[#This Row],[BMI rehabilitation phase]],4))/100,1))</f>
        <v>#N/A</v>
      </c>
      <c r="F95" s="3" t="e">
        <f>Table13[[#This Row],[Final BMI acute phase]]-Table13[[#This Row],[Final BMI rehabilitation phase2]]</f>
        <v>#N/A</v>
      </c>
      <c r="G95" t="e">
        <f>IF(Table13[[#This Row],[Delta]]=0,Table13[[#This Row],[Final BMI acute phase]],NA())</f>
        <v>#N/A</v>
      </c>
      <c r="H95" s="3" t="e">
        <f>IF(Table13[[#This Row],[Delta]]=0,NA(),Table13[[#This Row],[Final BMI acute phase]])</f>
        <v>#N/A</v>
      </c>
      <c r="I95" s="3" t="e">
        <f>IF(Table13[[#This Row],[Delta]]=0,NA(),Table13[[#This Row],[Final BMI rehabilitation phase2]])</f>
        <v>#N/A</v>
      </c>
    </row>
    <row r="96" spans="1:9" x14ac:dyDescent="0.3">
      <c r="A96">
        <v>95</v>
      </c>
      <c r="B96" s="2" t="e">
        <f>IF(PROMETEO_Ammissione_Samuele[[#This Row],[BMI fase acuta    Campo calcolato, non inserire.]]="",NA(),PROMETEO_Ammissione_Samuele[[#This Row],[BMI fase acuta    Campo calcolato, non inserire.]])</f>
        <v>#N/A</v>
      </c>
      <c r="C96" s="2" t="e">
        <f>IF(PROMETEO_Ammissione_Samuele[[#This Row],[BMI:    Attenzione, campo calcolato non inserire.]]="",NA(),PROMETEO_Ammissione_Samuele[[#This Row],[BMI:    Attenzione, campo calcolato non inserire.]])</f>
        <v>#N/A</v>
      </c>
      <c r="D96" s="3" t="e">
        <f>IF(Table13[[#This Row],[BMI acute phase]]="",NA(),ROUND(VALUE(LEFT(Table13[[#This Row],[BMI acute phase]],4))/100,1))</f>
        <v>#N/A</v>
      </c>
      <c r="E96" s="3" t="e">
        <f>IF(Table13[[#This Row],[BMI rehabilitation phase]]="",NA(),ROUND(VALUE(LEFT(Table13[[#This Row],[BMI rehabilitation phase]],4))/100,1))</f>
        <v>#N/A</v>
      </c>
      <c r="F96" s="3" t="e">
        <f>Table13[[#This Row],[Final BMI acute phase]]-Table13[[#This Row],[Final BMI rehabilitation phase2]]</f>
        <v>#N/A</v>
      </c>
      <c r="G96" t="e">
        <f>IF(Table13[[#This Row],[Delta]]=0,Table13[[#This Row],[Final BMI acute phase]],NA())</f>
        <v>#N/A</v>
      </c>
      <c r="H96" s="3" t="e">
        <f>IF(Table13[[#This Row],[Delta]]=0,NA(),Table13[[#This Row],[Final BMI acute phase]])</f>
        <v>#N/A</v>
      </c>
      <c r="I96" s="3" t="e">
        <f>IF(Table13[[#This Row],[Delta]]=0,NA(),Table13[[#This Row],[Final BMI rehabilitation phase2]])</f>
        <v>#N/A</v>
      </c>
    </row>
    <row r="97" spans="1:9" x14ac:dyDescent="0.3">
      <c r="A97">
        <v>96</v>
      </c>
      <c r="B97" s="2">
        <f>IF(PROMETEO_Ammissione_Samuele[[#This Row],[BMI fase acuta    Campo calcolato, non inserire.]]="",NA(),PROMETEO_Ammissione_Samuele[[#This Row],[BMI fase acuta    Campo calcolato, non inserire.]])</f>
        <v>2.2408786769347304E+16</v>
      </c>
      <c r="C97" s="2">
        <f>IF(PROMETEO_Ammissione_Samuele[[#This Row],[BMI:    Attenzione, campo calcolato non inserire.]]="",NA(),PROMETEO_Ammissione_Samuele[[#This Row],[BMI:    Attenzione, campo calcolato non inserire.]])</f>
        <v>2.2408786769347304E+16</v>
      </c>
      <c r="D97" s="3">
        <f>IF(Table13[[#This Row],[BMI acute phase]]="",NA(),ROUND(VALUE(LEFT(Table13[[#This Row],[BMI acute phase]],4))/100,1))</f>
        <v>22.4</v>
      </c>
      <c r="E97" s="3">
        <f>IF(Table13[[#This Row],[BMI rehabilitation phase]]="",NA(),ROUND(VALUE(LEFT(Table13[[#This Row],[BMI rehabilitation phase]],4))/100,1))</f>
        <v>22.4</v>
      </c>
      <c r="F97" s="3">
        <f>Table13[[#This Row],[Final BMI acute phase]]-Table13[[#This Row],[Final BMI rehabilitation phase2]]</f>
        <v>0</v>
      </c>
      <c r="G97">
        <f>IF(Table13[[#This Row],[Delta]]=0,Table13[[#This Row],[Final BMI acute phase]],NA())</f>
        <v>22.4</v>
      </c>
      <c r="H97" s="3" t="e">
        <f>IF(Table13[[#This Row],[Delta]]=0,NA(),Table13[[#This Row],[Final BMI acute phase]])</f>
        <v>#N/A</v>
      </c>
      <c r="I97" s="3" t="e">
        <f>IF(Table13[[#This Row],[Delta]]=0,NA(),Table13[[#This Row],[Final BMI rehabilitation phase2]])</f>
        <v>#N/A</v>
      </c>
    </row>
    <row r="98" spans="1:9" x14ac:dyDescent="0.3">
      <c r="A98">
        <v>97</v>
      </c>
      <c r="B98" s="2">
        <f>IF(PROMETEO_Ammissione_Samuele[[#This Row],[BMI fase acuta    Campo calcolato, non inserire.]]="",NA(),PROMETEO_Ammissione_Samuele[[#This Row],[BMI fase acuta    Campo calcolato, non inserire.]])</f>
        <v>1873278236914601</v>
      </c>
      <c r="C98" s="2" t="e">
        <f>IF(PROMETEO_Ammissione_Samuele[[#This Row],[BMI:    Attenzione, campo calcolato non inserire.]]="",NA(),PROMETEO_Ammissione_Samuele[[#This Row],[BMI:    Attenzione, campo calcolato non inserire.]])</f>
        <v>#N/A</v>
      </c>
      <c r="D98" s="3">
        <f>IF(Table13[[#This Row],[BMI acute phase]]="",NA(),ROUND(VALUE(LEFT(Table13[[#This Row],[BMI acute phase]],4))/100,1))</f>
        <v>18.7</v>
      </c>
      <c r="E98" s="3" t="e">
        <f>IF(Table13[[#This Row],[BMI rehabilitation phase]]="",NA(),ROUND(VALUE(LEFT(Table13[[#This Row],[BMI rehabilitation phase]],4))/100,1))</f>
        <v>#N/A</v>
      </c>
      <c r="F98" s="3" t="e">
        <f>Table13[[#This Row],[Final BMI acute phase]]-Table13[[#This Row],[Final BMI rehabilitation phase2]]</f>
        <v>#N/A</v>
      </c>
      <c r="G98" t="e">
        <f>IF(Table13[[#This Row],[Delta]]=0,Table13[[#This Row],[Final BMI acute phase]],NA())</f>
        <v>#N/A</v>
      </c>
      <c r="H98" s="3" t="e">
        <f>IF(Table13[[#This Row],[Delta]]=0,NA(),Table13[[#This Row],[Final BMI acute phase]])</f>
        <v>#N/A</v>
      </c>
      <c r="I98" s="3" t="e">
        <f>IF(Table13[[#This Row],[Delta]]=0,NA(),Table13[[#This Row],[Final BMI rehabilitation phase2]])</f>
        <v>#N/A</v>
      </c>
    </row>
    <row r="99" spans="1:9" x14ac:dyDescent="0.3">
      <c r="A99">
        <v>98</v>
      </c>
      <c r="B99" s="2" t="e">
        <f>IF(PROMETEO_Ammissione_Samuele[[#This Row],[BMI fase acuta    Campo calcolato, non inserire.]]="",NA(),PROMETEO_Ammissione_Samuele[[#This Row],[BMI fase acuta    Campo calcolato, non inserire.]])</f>
        <v>#N/A</v>
      </c>
      <c r="C99" s="2">
        <f>IF(PROMETEO_Ammissione_Samuele[[#This Row],[BMI:    Attenzione, campo calcolato non inserire.]]="",NA(),PROMETEO_Ammissione_Samuele[[#This Row],[BMI:    Attenzione, campo calcolato non inserire.]])</f>
        <v>2249134948096886</v>
      </c>
      <c r="D99" s="3" t="e">
        <f>IF(Table13[[#This Row],[BMI acute phase]]="",NA(),ROUND(VALUE(LEFT(Table13[[#This Row],[BMI acute phase]],4))/100,1))</f>
        <v>#N/A</v>
      </c>
      <c r="E99" s="3">
        <f>IF(Table13[[#This Row],[BMI rehabilitation phase]]="",NA(),ROUND(VALUE(LEFT(Table13[[#This Row],[BMI rehabilitation phase]],4))/100,1))</f>
        <v>22.5</v>
      </c>
      <c r="F99" s="3" t="e">
        <f>Table13[[#This Row],[Final BMI acute phase]]-Table13[[#This Row],[Final BMI rehabilitation phase2]]</f>
        <v>#N/A</v>
      </c>
      <c r="G99" t="e">
        <f>IF(Table13[[#This Row],[Delta]]=0,Table13[[#This Row],[Final BMI acute phase]],NA())</f>
        <v>#N/A</v>
      </c>
      <c r="H99" s="3" t="e">
        <f>IF(Table13[[#This Row],[Delta]]=0,NA(),Table13[[#This Row],[Final BMI acute phase]])</f>
        <v>#N/A</v>
      </c>
      <c r="I99" s="3" t="e">
        <f>IF(Table13[[#This Row],[Delta]]=0,NA(),Table13[[#This Row],[Final BMI rehabilitation phase2]])</f>
        <v>#N/A</v>
      </c>
    </row>
    <row r="100" spans="1:9" x14ac:dyDescent="0.3">
      <c r="A100">
        <v>99</v>
      </c>
      <c r="B100" s="2">
        <f>IF(PROMETEO_Ammissione_Samuele[[#This Row],[BMI fase acuta    Campo calcolato, non inserire.]]="",NA(),PROMETEO_Ammissione_Samuele[[#This Row],[BMI fase acuta    Campo calcolato, non inserire.]])</f>
        <v>1763085399449036</v>
      </c>
      <c r="C100" s="2" t="e">
        <f>IF(PROMETEO_Ammissione_Samuele[[#This Row],[BMI:    Attenzione, campo calcolato non inserire.]]="",NA(),PROMETEO_Ammissione_Samuele[[#This Row],[BMI:    Attenzione, campo calcolato non inserire.]])</f>
        <v>#N/A</v>
      </c>
      <c r="D100" s="3">
        <f>IF(Table13[[#This Row],[BMI acute phase]]="",NA(),ROUND(VALUE(LEFT(Table13[[#This Row],[BMI acute phase]],4))/100,1))</f>
        <v>17.600000000000001</v>
      </c>
      <c r="E100" s="3" t="e">
        <f>IF(Table13[[#This Row],[BMI rehabilitation phase]]="",NA(),ROUND(VALUE(LEFT(Table13[[#This Row],[BMI rehabilitation phase]],4))/100,1))</f>
        <v>#N/A</v>
      </c>
      <c r="F100" s="3" t="e">
        <f>Table13[[#This Row],[Final BMI acute phase]]-Table13[[#This Row],[Final BMI rehabilitation phase2]]</f>
        <v>#N/A</v>
      </c>
      <c r="G100" t="e">
        <f>IF(Table13[[#This Row],[Delta]]=0,Table13[[#This Row],[Final BMI acute phase]],NA())</f>
        <v>#N/A</v>
      </c>
      <c r="H100" s="3" t="e">
        <f>IF(Table13[[#This Row],[Delta]]=0,NA(),Table13[[#This Row],[Final BMI acute phase]])</f>
        <v>#N/A</v>
      </c>
      <c r="I100" s="3" t="e">
        <f>IF(Table13[[#This Row],[Delta]]=0,NA(),Table13[[#This Row],[Final BMI rehabilitation phase2]])</f>
        <v>#N/A</v>
      </c>
    </row>
    <row r="101" spans="1:9" x14ac:dyDescent="0.3">
      <c r="A101">
        <v>100</v>
      </c>
      <c r="B101" s="2" t="e">
        <f>IF(PROMETEO_Ammissione_Samuele[[#This Row],[BMI fase acuta    Campo calcolato, non inserire.]]="",NA(),PROMETEO_Ammissione_Samuele[[#This Row],[BMI fase acuta    Campo calcolato, non inserire.]])</f>
        <v>#N/A</v>
      </c>
      <c r="C101" s="2" t="e">
        <f>IF(PROMETEO_Ammissione_Samuele[[#This Row],[BMI:    Attenzione, campo calcolato non inserire.]]="",NA(),PROMETEO_Ammissione_Samuele[[#This Row],[BMI:    Attenzione, campo calcolato non inserire.]])</f>
        <v>#N/A</v>
      </c>
      <c r="D101" s="3" t="e">
        <f>IF(Table13[[#This Row],[BMI acute phase]]="",NA(),ROUND(VALUE(LEFT(Table13[[#This Row],[BMI acute phase]],4))/100,1))</f>
        <v>#N/A</v>
      </c>
      <c r="E101" s="3" t="e">
        <f>IF(Table13[[#This Row],[BMI rehabilitation phase]]="",NA(),ROUND(VALUE(LEFT(Table13[[#This Row],[BMI rehabilitation phase]],4))/100,1))</f>
        <v>#N/A</v>
      </c>
      <c r="F101" s="3" t="e">
        <f>Table13[[#This Row],[Final BMI acute phase]]-Table13[[#This Row],[Final BMI rehabilitation phase2]]</f>
        <v>#N/A</v>
      </c>
      <c r="G101" t="e">
        <f>IF(Table13[[#This Row],[Delta]]=0,Table13[[#This Row],[Final BMI acute phase]],NA())</f>
        <v>#N/A</v>
      </c>
      <c r="H101" s="3" t="e">
        <f>IF(Table13[[#This Row],[Delta]]=0,NA(),Table13[[#This Row],[Final BMI acute phase]])</f>
        <v>#N/A</v>
      </c>
      <c r="I101" s="3" t="e">
        <f>IF(Table13[[#This Row],[Delta]]=0,NA(),Table13[[#This Row],[Final BMI rehabilitation phase2]])</f>
        <v>#N/A</v>
      </c>
    </row>
    <row r="102" spans="1:9" x14ac:dyDescent="0.3">
      <c r="A102">
        <v>101</v>
      </c>
      <c r="B102" s="2" t="e">
        <f>IF(PROMETEO_Ammissione_Samuele[[#This Row],[BMI fase acuta    Campo calcolato, non inserire.]]="",NA(),PROMETEO_Ammissione_Samuele[[#This Row],[BMI fase acuta    Campo calcolato, non inserire.]])</f>
        <v>#N/A</v>
      </c>
      <c r="C102" s="2" t="e">
        <f>IF(PROMETEO_Ammissione_Samuele[[#This Row],[BMI:    Attenzione, campo calcolato non inserire.]]="",NA(),PROMETEO_Ammissione_Samuele[[#This Row],[BMI:    Attenzione, campo calcolato non inserire.]])</f>
        <v>#N/A</v>
      </c>
      <c r="D102" s="3" t="e">
        <f>IF(Table13[[#This Row],[BMI acute phase]]="",NA(),ROUND(VALUE(LEFT(Table13[[#This Row],[BMI acute phase]],4))/100,1))</f>
        <v>#N/A</v>
      </c>
      <c r="E102" s="3" t="e">
        <f>IF(Table13[[#This Row],[BMI rehabilitation phase]]="",NA(),ROUND(VALUE(LEFT(Table13[[#This Row],[BMI rehabilitation phase]],4))/100,1))</f>
        <v>#N/A</v>
      </c>
      <c r="F102" s="3" t="e">
        <f>Table13[[#This Row],[Final BMI acute phase]]-Table13[[#This Row],[Final BMI rehabilitation phase2]]</f>
        <v>#N/A</v>
      </c>
      <c r="G102" t="e">
        <f>IF(Table13[[#This Row],[Delta]]=0,Table13[[#This Row],[Final BMI acute phase]],NA())</f>
        <v>#N/A</v>
      </c>
      <c r="H102" s="3" t="e">
        <f>IF(Table13[[#This Row],[Delta]]=0,NA(),Table13[[#This Row],[Final BMI acute phase]])</f>
        <v>#N/A</v>
      </c>
      <c r="I102" s="3" t="e">
        <f>IF(Table13[[#This Row],[Delta]]=0,NA(),Table13[[#This Row],[Final BMI rehabilitation phase2]])</f>
        <v>#N/A</v>
      </c>
    </row>
    <row r="103" spans="1:9" x14ac:dyDescent="0.3">
      <c r="A103">
        <v>102</v>
      </c>
      <c r="B103" s="2" t="e">
        <f>IF(PROMETEO_Ammissione_Samuele[[#This Row],[BMI fase acuta    Campo calcolato, non inserire.]]="",NA(),PROMETEO_Ammissione_Samuele[[#This Row],[BMI fase acuta    Campo calcolato, non inserire.]])</f>
        <v>#N/A</v>
      </c>
      <c r="C103" s="2">
        <f>IF(PROMETEO_Ammissione_Samuele[[#This Row],[BMI:    Attenzione, campo calcolato non inserire.]]="",NA(),PROMETEO_Ammissione_Samuele[[#This Row],[BMI:    Attenzione, campo calcolato non inserire.]])</f>
        <v>2.7067573175013564E+16</v>
      </c>
      <c r="D103" s="3" t="e">
        <f>IF(Table13[[#This Row],[BMI acute phase]]="",NA(),ROUND(VALUE(LEFT(Table13[[#This Row],[BMI acute phase]],4))/100,1))</f>
        <v>#N/A</v>
      </c>
      <c r="E103" s="3">
        <f>IF(Table13[[#This Row],[BMI rehabilitation phase]]="",NA(),ROUND(VALUE(LEFT(Table13[[#This Row],[BMI rehabilitation phase]],4))/100,1))</f>
        <v>27.1</v>
      </c>
      <c r="F103" s="3" t="e">
        <f>Table13[[#This Row],[Final BMI acute phase]]-Table13[[#This Row],[Final BMI rehabilitation phase2]]</f>
        <v>#N/A</v>
      </c>
      <c r="G103" t="e">
        <f>IF(Table13[[#This Row],[Delta]]=0,Table13[[#This Row],[Final BMI acute phase]],NA())</f>
        <v>#N/A</v>
      </c>
      <c r="H103" s="3" t="e">
        <f>IF(Table13[[#This Row],[Delta]]=0,NA(),Table13[[#This Row],[Final BMI acute phase]])</f>
        <v>#N/A</v>
      </c>
      <c r="I103" s="3" t="e">
        <f>IF(Table13[[#This Row],[Delta]]=0,NA(),Table13[[#This Row],[Final BMI rehabilitation phase2]])</f>
        <v>#N/A</v>
      </c>
    </row>
    <row r="104" spans="1:9" x14ac:dyDescent="0.3">
      <c r="A104">
        <v>103</v>
      </c>
      <c r="B104" s="2" t="e">
        <f>IF(PROMETEO_Ammissione_Samuele[[#This Row],[BMI fase acuta    Campo calcolato, non inserire.]]="",NA(),PROMETEO_Ammissione_Samuele[[#This Row],[BMI fase acuta    Campo calcolato, non inserire.]])</f>
        <v>#N/A</v>
      </c>
      <c r="C104" s="2" t="e">
        <f>IF(PROMETEO_Ammissione_Samuele[[#This Row],[BMI:    Attenzione, campo calcolato non inserire.]]="",NA(),PROMETEO_Ammissione_Samuele[[#This Row],[BMI:    Attenzione, campo calcolato non inserire.]])</f>
        <v>#N/A</v>
      </c>
      <c r="D104" s="3" t="e">
        <f>IF(Table13[[#This Row],[BMI acute phase]]="",NA(),ROUND(VALUE(LEFT(Table13[[#This Row],[BMI acute phase]],4))/100,1))</f>
        <v>#N/A</v>
      </c>
      <c r="E104" s="3" t="e">
        <f>IF(Table13[[#This Row],[BMI rehabilitation phase]]="",NA(),ROUND(VALUE(LEFT(Table13[[#This Row],[BMI rehabilitation phase]],4))/100,1))</f>
        <v>#N/A</v>
      </c>
      <c r="F104" s="3" t="e">
        <f>Table13[[#This Row],[Final BMI acute phase]]-Table13[[#This Row],[Final BMI rehabilitation phase2]]</f>
        <v>#N/A</v>
      </c>
      <c r="G104" t="e">
        <f>IF(Table13[[#This Row],[Delta]]=0,Table13[[#This Row],[Final BMI acute phase]],NA())</f>
        <v>#N/A</v>
      </c>
      <c r="H104" s="3" t="e">
        <f>IF(Table13[[#This Row],[Delta]]=0,NA(),Table13[[#This Row],[Final BMI acute phase]])</f>
        <v>#N/A</v>
      </c>
      <c r="I104" s="3" t="e">
        <f>IF(Table13[[#This Row],[Delta]]=0,NA(),Table13[[#This Row],[Final BMI rehabilitation phase2]])</f>
        <v>#N/A</v>
      </c>
    </row>
    <row r="105" spans="1:9" x14ac:dyDescent="0.3">
      <c r="A105">
        <v>104</v>
      </c>
      <c r="B105" s="2" t="e">
        <f>IF(PROMETEO_Ammissione_Samuele[[#This Row],[BMI fase acuta    Campo calcolato, non inserire.]]="",NA(),PROMETEO_Ammissione_Samuele[[#This Row],[BMI fase acuta    Campo calcolato, non inserire.]])</f>
        <v>#N/A</v>
      </c>
      <c r="C105" s="2" t="e">
        <f>IF(PROMETEO_Ammissione_Samuele[[#This Row],[BMI:    Attenzione, campo calcolato non inserire.]]="",NA(),PROMETEO_Ammissione_Samuele[[#This Row],[BMI:    Attenzione, campo calcolato non inserire.]])</f>
        <v>#N/A</v>
      </c>
      <c r="D105" s="3" t="e">
        <f>IF(Table13[[#This Row],[BMI acute phase]]="",NA(),ROUND(VALUE(LEFT(Table13[[#This Row],[BMI acute phase]],4))/100,1))</f>
        <v>#N/A</v>
      </c>
      <c r="E105" s="3" t="e">
        <f>IF(Table13[[#This Row],[BMI rehabilitation phase]]="",NA(),ROUND(VALUE(LEFT(Table13[[#This Row],[BMI rehabilitation phase]],4))/100,1))</f>
        <v>#N/A</v>
      </c>
      <c r="F105" s="3" t="e">
        <f>Table13[[#This Row],[Final BMI acute phase]]-Table13[[#This Row],[Final BMI rehabilitation phase2]]</f>
        <v>#N/A</v>
      </c>
      <c r="G105" t="e">
        <f>IF(Table13[[#This Row],[Delta]]=0,Table13[[#This Row],[Final BMI acute phase]],NA())</f>
        <v>#N/A</v>
      </c>
      <c r="H105" s="3" t="e">
        <f>IF(Table13[[#This Row],[Delta]]=0,NA(),Table13[[#This Row],[Final BMI acute phase]])</f>
        <v>#N/A</v>
      </c>
      <c r="I105" s="3" t="e">
        <f>IF(Table13[[#This Row],[Delta]]=0,NA(),Table13[[#This Row],[Final BMI rehabilitation phase2]])</f>
        <v>#N/A</v>
      </c>
    </row>
    <row r="106" spans="1:9" x14ac:dyDescent="0.3">
      <c r="A106">
        <v>105</v>
      </c>
      <c r="B106" s="2" t="e">
        <f>IF(PROMETEO_Ammissione_Samuele[[#This Row],[BMI fase acuta    Campo calcolato, non inserire.]]="",NA(),PROMETEO_Ammissione_Samuele[[#This Row],[BMI fase acuta    Campo calcolato, non inserire.]])</f>
        <v>#N/A</v>
      </c>
      <c r="C106" s="2" t="e">
        <f>IF(PROMETEO_Ammissione_Samuele[[#This Row],[BMI:    Attenzione, campo calcolato non inserire.]]="",NA(),PROMETEO_Ammissione_Samuele[[#This Row],[BMI:    Attenzione, campo calcolato non inserire.]])</f>
        <v>#N/A</v>
      </c>
      <c r="D106" s="3" t="e">
        <f>IF(Table13[[#This Row],[BMI acute phase]]="",NA(),ROUND(VALUE(LEFT(Table13[[#This Row],[BMI acute phase]],4))/100,1))</f>
        <v>#N/A</v>
      </c>
      <c r="E106" s="3" t="e">
        <f>IF(Table13[[#This Row],[BMI rehabilitation phase]]="",NA(),ROUND(VALUE(LEFT(Table13[[#This Row],[BMI rehabilitation phase]],4))/100,1))</f>
        <v>#N/A</v>
      </c>
      <c r="F106" s="3" t="e">
        <f>Table13[[#This Row],[Final BMI acute phase]]-Table13[[#This Row],[Final BMI rehabilitation phase2]]</f>
        <v>#N/A</v>
      </c>
      <c r="G106" t="e">
        <f>IF(Table13[[#This Row],[Delta]]=0,Table13[[#This Row],[Final BMI acute phase]],NA())</f>
        <v>#N/A</v>
      </c>
      <c r="H106" s="3" t="e">
        <f>IF(Table13[[#This Row],[Delta]]=0,NA(),Table13[[#This Row],[Final BMI acute phase]])</f>
        <v>#N/A</v>
      </c>
      <c r="I106" s="3" t="e">
        <f>IF(Table13[[#This Row],[Delta]]=0,NA(),Table13[[#This Row],[Final BMI rehabilitation phase2]])</f>
        <v>#N/A</v>
      </c>
    </row>
    <row r="107" spans="1:9" x14ac:dyDescent="0.3">
      <c r="A107">
        <v>106</v>
      </c>
      <c r="B107" s="2" t="e">
        <f>IF(PROMETEO_Ammissione_Samuele[[#This Row],[BMI fase acuta    Campo calcolato, non inserire.]]="",NA(),PROMETEO_Ammissione_Samuele[[#This Row],[BMI fase acuta    Campo calcolato, non inserire.]])</f>
        <v>#N/A</v>
      </c>
      <c r="C107" s="2" t="e">
        <f>IF(PROMETEO_Ammissione_Samuele[[#This Row],[BMI:    Attenzione, campo calcolato non inserire.]]="",NA(),PROMETEO_Ammissione_Samuele[[#This Row],[BMI:    Attenzione, campo calcolato non inserire.]])</f>
        <v>#N/A</v>
      </c>
      <c r="D107" s="3" t="e">
        <f>IF(Table13[[#This Row],[BMI acute phase]]="",NA(),ROUND(VALUE(LEFT(Table13[[#This Row],[BMI acute phase]],4))/100,1))</f>
        <v>#N/A</v>
      </c>
      <c r="E107" s="3" t="e">
        <f>IF(Table13[[#This Row],[BMI rehabilitation phase]]="",NA(),ROUND(VALUE(LEFT(Table13[[#This Row],[BMI rehabilitation phase]],4))/100,1))</f>
        <v>#N/A</v>
      </c>
      <c r="F107" s="3" t="e">
        <f>Table13[[#This Row],[Final BMI acute phase]]-Table13[[#This Row],[Final BMI rehabilitation phase2]]</f>
        <v>#N/A</v>
      </c>
      <c r="G107" t="e">
        <f>IF(Table13[[#This Row],[Delta]]=0,Table13[[#This Row],[Final BMI acute phase]],NA())</f>
        <v>#N/A</v>
      </c>
      <c r="H107" s="3" t="e">
        <f>IF(Table13[[#This Row],[Delta]]=0,NA(),Table13[[#This Row],[Final BMI acute phase]])</f>
        <v>#N/A</v>
      </c>
      <c r="I107" s="3" t="e">
        <f>IF(Table13[[#This Row],[Delta]]=0,NA(),Table13[[#This Row],[Final BMI rehabilitation phase2]])</f>
        <v>#N/A</v>
      </c>
    </row>
    <row r="108" spans="1:9" x14ac:dyDescent="0.3">
      <c r="A108">
        <v>107</v>
      </c>
      <c r="B108" s="2" t="e">
        <f>IF(PROMETEO_Ammissione_Samuele[[#This Row],[BMI fase acuta    Campo calcolato, non inserire.]]="",NA(),PROMETEO_Ammissione_Samuele[[#This Row],[BMI fase acuta    Campo calcolato, non inserire.]])</f>
        <v>#N/A</v>
      </c>
      <c r="C108" s="2" t="e">
        <f>IF(PROMETEO_Ammissione_Samuele[[#This Row],[BMI:    Attenzione, campo calcolato non inserire.]]="",NA(),PROMETEO_Ammissione_Samuele[[#This Row],[BMI:    Attenzione, campo calcolato non inserire.]])</f>
        <v>#N/A</v>
      </c>
      <c r="D108" s="3" t="e">
        <f>IF(Table13[[#This Row],[BMI acute phase]]="",NA(),ROUND(VALUE(LEFT(Table13[[#This Row],[BMI acute phase]],4))/100,1))</f>
        <v>#N/A</v>
      </c>
      <c r="E108" s="3" t="e">
        <f>IF(Table13[[#This Row],[BMI rehabilitation phase]]="",NA(),ROUND(VALUE(LEFT(Table13[[#This Row],[BMI rehabilitation phase]],4))/100,1))</f>
        <v>#N/A</v>
      </c>
      <c r="F108" s="3" t="e">
        <f>Table13[[#This Row],[Final BMI acute phase]]-Table13[[#This Row],[Final BMI rehabilitation phase2]]</f>
        <v>#N/A</v>
      </c>
      <c r="G108" t="e">
        <f>IF(Table13[[#This Row],[Delta]]=0,Table13[[#This Row],[Final BMI acute phase]],NA())</f>
        <v>#N/A</v>
      </c>
      <c r="H108" s="3" t="e">
        <f>IF(Table13[[#This Row],[Delta]]=0,NA(),Table13[[#This Row],[Final BMI acute phase]])</f>
        <v>#N/A</v>
      </c>
      <c r="I108" s="3" t="e">
        <f>IF(Table13[[#This Row],[Delta]]=0,NA(),Table13[[#This Row],[Final BMI rehabilitation phase2]])</f>
        <v>#N/A</v>
      </c>
    </row>
    <row r="109" spans="1:9" x14ac:dyDescent="0.3">
      <c r="A109">
        <v>108</v>
      </c>
      <c r="B109" s="2" t="e">
        <f>IF(PROMETEO_Ammissione_Samuele[[#This Row],[BMI fase acuta    Campo calcolato, non inserire.]]="",NA(),PROMETEO_Ammissione_Samuele[[#This Row],[BMI fase acuta    Campo calcolato, non inserire.]])</f>
        <v>#N/A</v>
      </c>
      <c r="C109" s="2" t="e">
        <f>IF(PROMETEO_Ammissione_Samuele[[#This Row],[BMI:    Attenzione, campo calcolato non inserire.]]="",NA(),PROMETEO_Ammissione_Samuele[[#This Row],[BMI:    Attenzione, campo calcolato non inserire.]])</f>
        <v>#N/A</v>
      </c>
      <c r="D109" s="3" t="e">
        <f>IF(Table13[[#This Row],[BMI acute phase]]="",NA(),ROUND(VALUE(LEFT(Table13[[#This Row],[BMI acute phase]],4))/100,1))</f>
        <v>#N/A</v>
      </c>
      <c r="E109" s="3" t="e">
        <f>IF(Table13[[#This Row],[BMI rehabilitation phase]]="",NA(),ROUND(VALUE(LEFT(Table13[[#This Row],[BMI rehabilitation phase]],4))/100,1))</f>
        <v>#N/A</v>
      </c>
      <c r="F109" s="3" t="e">
        <f>Table13[[#This Row],[Final BMI acute phase]]-Table13[[#This Row],[Final BMI rehabilitation phase2]]</f>
        <v>#N/A</v>
      </c>
      <c r="G109" t="e">
        <f>IF(Table13[[#This Row],[Delta]]=0,Table13[[#This Row],[Final BMI acute phase]],NA())</f>
        <v>#N/A</v>
      </c>
      <c r="H109" s="3" t="e">
        <f>IF(Table13[[#This Row],[Delta]]=0,NA(),Table13[[#This Row],[Final BMI acute phase]])</f>
        <v>#N/A</v>
      </c>
      <c r="I109" s="3" t="e">
        <f>IF(Table13[[#This Row],[Delta]]=0,NA(),Table13[[#This Row],[Final BMI rehabilitation phase2]])</f>
        <v>#N/A</v>
      </c>
    </row>
    <row r="110" spans="1:9" x14ac:dyDescent="0.3">
      <c r="A110">
        <v>109</v>
      </c>
      <c r="B110" s="2" t="e">
        <f>IF(PROMETEO_Ammissione_Samuele[[#This Row],[BMI fase acuta    Campo calcolato, non inserire.]]="",NA(),PROMETEO_Ammissione_Samuele[[#This Row],[BMI fase acuta    Campo calcolato, non inserire.]])</f>
        <v>#N/A</v>
      </c>
      <c r="C110" s="2" t="e">
        <f>IF(PROMETEO_Ammissione_Samuele[[#This Row],[BMI:    Attenzione, campo calcolato non inserire.]]="",NA(),PROMETEO_Ammissione_Samuele[[#This Row],[BMI:    Attenzione, campo calcolato non inserire.]])</f>
        <v>#N/A</v>
      </c>
      <c r="D110" s="3" t="e">
        <f>IF(Table13[[#This Row],[BMI acute phase]]="",NA(),ROUND(VALUE(LEFT(Table13[[#This Row],[BMI acute phase]],4))/100,1))</f>
        <v>#N/A</v>
      </c>
      <c r="E110" s="3" t="e">
        <f>IF(Table13[[#This Row],[BMI rehabilitation phase]]="",NA(),ROUND(VALUE(LEFT(Table13[[#This Row],[BMI rehabilitation phase]],4))/100,1))</f>
        <v>#N/A</v>
      </c>
      <c r="F110" s="3" t="e">
        <f>Table13[[#This Row],[Final BMI acute phase]]-Table13[[#This Row],[Final BMI rehabilitation phase2]]</f>
        <v>#N/A</v>
      </c>
      <c r="G110" t="e">
        <f>IF(Table13[[#This Row],[Delta]]=0,Table13[[#This Row],[Final BMI acute phase]],NA())</f>
        <v>#N/A</v>
      </c>
      <c r="H110" s="3" t="e">
        <f>IF(Table13[[#This Row],[Delta]]=0,NA(),Table13[[#This Row],[Final BMI acute phase]])</f>
        <v>#N/A</v>
      </c>
      <c r="I110" s="3" t="e">
        <f>IF(Table13[[#This Row],[Delta]]=0,NA(),Table13[[#This Row],[Final BMI rehabilitation phase2]])</f>
        <v>#N/A</v>
      </c>
    </row>
    <row r="111" spans="1:9" x14ac:dyDescent="0.3">
      <c r="A111">
        <v>110</v>
      </c>
      <c r="B111" s="2">
        <f>IF(PROMETEO_Ammissione_Samuele[[#This Row],[BMI fase acuta    Campo calcolato, non inserire.]]="",NA(),PROMETEO_Ammissione_Samuele[[#This Row],[BMI fase acuta    Campo calcolato, non inserire.]])</f>
        <v>2.5605536332179936E+16</v>
      </c>
      <c r="C111" s="2" t="e">
        <f>IF(PROMETEO_Ammissione_Samuele[[#This Row],[BMI:    Attenzione, campo calcolato non inserire.]]="",NA(),PROMETEO_Ammissione_Samuele[[#This Row],[BMI:    Attenzione, campo calcolato non inserire.]])</f>
        <v>#N/A</v>
      </c>
      <c r="D111" s="3">
        <f>IF(Table13[[#This Row],[BMI acute phase]]="",NA(),ROUND(VALUE(LEFT(Table13[[#This Row],[BMI acute phase]],4))/100,1))</f>
        <v>25.6</v>
      </c>
      <c r="E111" s="3" t="e">
        <f>IF(Table13[[#This Row],[BMI rehabilitation phase]]="",NA(),ROUND(VALUE(LEFT(Table13[[#This Row],[BMI rehabilitation phase]],4))/100,1))</f>
        <v>#N/A</v>
      </c>
      <c r="F111" s="3" t="e">
        <f>Table13[[#This Row],[Final BMI acute phase]]-Table13[[#This Row],[Final BMI rehabilitation phase2]]</f>
        <v>#N/A</v>
      </c>
      <c r="G111" t="e">
        <f>IF(Table13[[#This Row],[Delta]]=0,Table13[[#This Row],[Final BMI acute phase]],NA())</f>
        <v>#N/A</v>
      </c>
      <c r="H111" s="3" t="e">
        <f>IF(Table13[[#This Row],[Delta]]=0,NA(),Table13[[#This Row],[Final BMI acute phase]])</f>
        <v>#N/A</v>
      </c>
      <c r="I111" s="3" t="e">
        <f>IF(Table13[[#This Row],[Delta]]=0,NA(),Table13[[#This Row],[Final BMI rehabilitation phase2]])</f>
        <v>#N/A</v>
      </c>
    </row>
    <row r="112" spans="1:9" x14ac:dyDescent="0.3">
      <c r="A112">
        <v>111</v>
      </c>
      <c r="B112" s="2" t="e">
        <f>IF(PROMETEO_Ammissione_Samuele[[#This Row],[BMI fase acuta    Campo calcolato, non inserire.]]="",NA(),PROMETEO_Ammissione_Samuele[[#This Row],[BMI fase acuta    Campo calcolato, non inserire.]])</f>
        <v>#N/A</v>
      </c>
      <c r="C112" s="2" t="e">
        <f>IF(PROMETEO_Ammissione_Samuele[[#This Row],[BMI:    Attenzione, campo calcolato non inserire.]]="",NA(),PROMETEO_Ammissione_Samuele[[#This Row],[BMI:    Attenzione, campo calcolato non inserire.]])</f>
        <v>#N/A</v>
      </c>
      <c r="D112" s="3" t="e">
        <f>IF(Table13[[#This Row],[BMI acute phase]]="",NA(),ROUND(VALUE(LEFT(Table13[[#This Row],[BMI acute phase]],4))/100,1))</f>
        <v>#N/A</v>
      </c>
      <c r="E112" s="3" t="e">
        <f>IF(Table13[[#This Row],[BMI rehabilitation phase]]="",NA(),ROUND(VALUE(LEFT(Table13[[#This Row],[BMI rehabilitation phase]],4))/100,1))</f>
        <v>#N/A</v>
      </c>
      <c r="F112" s="3" t="e">
        <f>Table13[[#This Row],[Final BMI acute phase]]-Table13[[#This Row],[Final BMI rehabilitation phase2]]</f>
        <v>#N/A</v>
      </c>
      <c r="G112" t="e">
        <f>IF(Table13[[#This Row],[Delta]]=0,Table13[[#This Row],[Final BMI acute phase]],NA())</f>
        <v>#N/A</v>
      </c>
      <c r="H112" s="3" t="e">
        <f>IF(Table13[[#This Row],[Delta]]=0,NA(),Table13[[#This Row],[Final BMI acute phase]])</f>
        <v>#N/A</v>
      </c>
      <c r="I112" s="3" t="e">
        <f>IF(Table13[[#This Row],[Delta]]=0,NA(),Table13[[#This Row],[Final BMI rehabilitation phase2]])</f>
        <v>#N/A</v>
      </c>
    </row>
    <row r="113" spans="1:9" x14ac:dyDescent="0.3">
      <c r="A113">
        <v>112</v>
      </c>
      <c r="B113" s="2" t="e">
        <f>IF(PROMETEO_Ammissione_Samuele[[#This Row],[BMI fase acuta    Campo calcolato, non inserire.]]="",NA(),PROMETEO_Ammissione_Samuele[[#This Row],[BMI fase acuta    Campo calcolato, non inserire.]])</f>
        <v>#N/A</v>
      </c>
      <c r="C113" s="2" t="e">
        <f>IF(PROMETEO_Ammissione_Samuele[[#This Row],[BMI:    Attenzione, campo calcolato non inserire.]]="",NA(),PROMETEO_Ammissione_Samuele[[#This Row],[BMI:    Attenzione, campo calcolato non inserire.]])</f>
        <v>#N/A</v>
      </c>
      <c r="D113" s="3" t="e">
        <f>IF(Table13[[#This Row],[BMI acute phase]]="",NA(),ROUND(VALUE(LEFT(Table13[[#This Row],[BMI acute phase]],4))/100,1))</f>
        <v>#N/A</v>
      </c>
      <c r="E113" s="3" t="e">
        <f>IF(Table13[[#This Row],[BMI rehabilitation phase]]="",NA(),ROUND(VALUE(LEFT(Table13[[#This Row],[BMI rehabilitation phase]],4))/100,1))</f>
        <v>#N/A</v>
      </c>
      <c r="F113" s="3" t="e">
        <f>Table13[[#This Row],[Final BMI acute phase]]-Table13[[#This Row],[Final BMI rehabilitation phase2]]</f>
        <v>#N/A</v>
      </c>
      <c r="G113" t="e">
        <f>IF(Table13[[#This Row],[Delta]]=0,Table13[[#This Row],[Final BMI acute phase]],NA())</f>
        <v>#N/A</v>
      </c>
      <c r="H113" s="3" t="e">
        <f>IF(Table13[[#This Row],[Delta]]=0,NA(),Table13[[#This Row],[Final BMI acute phase]])</f>
        <v>#N/A</v>
      </c>
      <c r="I113" s="3" t="e">
        <f>IF(Table13[[#This Row],[Delta]]=0,NA(),Table13[[#This Row],[Final BMI rehabilitation phase2]])</f>
        <v>#N/A</v>
      </c>
    </row>
    <row r="114" spans="1:9" x14ac:dyDescent="0.3">
      <c r="A114">
        <v>113</v>
      </c>
      <c r="B114" s="2">
        <f>IF(PROMETEO_Ammissione_Samuele[[#This Row],[BMI fase acuta    Campo calcolato, non inserire.]]="",NA(),PROMETEO_Ammissione_Samuele[[#This Row],[BMI fase acuta    Campo calcolato, non inserire.]])</f>
        <v>2968495643014459</v>
      </c>
      <c r="C114" s="2" t="e">
        <f>IF(PROMETEO_Ammissione_Samuele[[#This Row],[BMI:    Attenzione, campo calcolato non inserire.]]="",NA(),PROMETEO_Ammissione_Samuele[[#This Row],[BMI:    Attenzione, campo calcolato non inserire.]])</f>
        <v>#N/A</v>
      </c>
      <c r="D114" s="3">
        <f>IF(Table13[[#This Row],[BMI acute phase]]="",NA(),ROUND(VALUE(LEFT(Table13[[#This Row],[BMI acute phase]],4))/100,1))</f>
        <v>29.7</v>
      </c>
      <c r="E114" s="3" t="e">
        <f>IF(Table13[[#This Row],[BMI rehabilitation phase]]="",NA(),ROUND(VALUE(LEFT(Table13[[#This Row],[BMI rehabilitation phase]],4))/100,1))</f>
        <v>#N/A</v>
      </c>
      <c r="F114" s="3" t="e">
        <f>Table13[[#This Row],[Final BMI acute phase]]-Table13[[#This Row],[Final BMI rehabilitation phase2]]</f>
        <v>#N/A</v>
      </c>
      <c r="G114" t="e">
        <f>IF(Table13[[#This Row],[Delta]]=0,Table13[[#This Row],[Final BMI acute phase]],NA())</f>
        <v>#N/A</v>
      </c>
      <c r="H114" s="3" t="e">
        <f>IF(Table13[[#This Row],[Delta]]=0,NA(),Table13[[#This Row],[Final BMI acute phase]])</f>
        <v>#N/A</v>
      </c>
      <c r="I114" s="3" t="e">
        <f>IF(Table13[[#This Row],[Delta]]=0,NA(),Table13[[#This Row],[Final BMI rehabilitation phase2]])</f>
        <v>#N/A</v>
      </c>
    </row>
    <row r="115" spans="1:9" x14ac:dyDescent="0.3">
      <c r="A115">
        <v>114</v>
      </c>
      <c r="B115" s="2" t="e">
        <f>IF(PROMETEO_Ammissione_Samuele[[#This Row],[BMI fase acuta    Campo calcolato, non inserire.]]="",NA(),PROMETEO_Ammissione_Samuele[[#This Row],[BMI fase acuta    Campo calcolato, non inserire.]])</f>
        <v>#N/A</v>
      </c>
      <c r="C115" s="2">
        <f>IF(PROMETEO_Ammissione_Samuele[[#This Row],[BMI:    Attenzione, campo calcolato non inserire.]]="",NA(),PROMETEO_Ammissione_Samuele[[#This Row],[BMI:    Attenzione, campo calcolato non inserire.]])</f>
        <v>2.7469135802469132E+16</v>
      </c>
      <c r="D115" s="3" t="e">
        <f>IF(Table13[[#This Row],[BMI acute phase]]="",NA(),ROUND(VALUE(LEFT(Table13[[#This Row],[BMI acute phase]],4))/100,1))</f>
        <v>#N/A</v>
      </c>
      <c r="E115" s="3">
        <f>IF(Table13[[#This Row],[BMI rehabilitation phase]]="",NA(),ROUND(VALUE(LEFT(Table13[[#This Row],[BMI rehabilitation phase]],4))/100,1))</f>
        <v>27.5</v>
      </c>
      <c r="F115" s="3" t="e">
        <f>Table13[[#This Row],[Final BMI acute phase]]-Table13[[#This Row],[Final BMI rehabilitation phase2]]</f>
        <v>#N/A</v>
      </c>
      <c r="G115" t="e">
        <f>IF(Table13[[#This Row],[Delta]]=0,Table13[[#This Row],[Final BMI acute phase]],NA())</f>
        <v>#N/A</v>
      </c>
      <c r="H115" s="3" t="e">
        <f>IF(Table13[[#This Row],[Delta]]=0,NA(),Table13[[#This Row],[Final BMI acute phase]])</f>
        <v>#N/A</v>
      </c>
      <c r="I115" s="3" t="e">
        <f>IF(Table13[[#This Row],[Delta]]=0,NA(),Table13[[#This Row],[Final BMI rehabilitation phase2]])</f>
        <v>#N/A</v>
      </c>
    </row>
    <row r="116" spans="1:9" x14ac:dyDescent="0.3">
      <c r="A116">
        <v>115</v>
      </c>
      <c r="B116" s="2" t="e">
        <f>IF(PROMETEO_Ammissione_Samuele[[#This Row],[BMI fase acuta    Campo calcolato, non inserire.]]="",NA(),PROMETEO_Ammissione_Samuele[[#This Row],[BMI fase acuta    Campo calcolato, non inserire.]])</f>
        <v>#N/A</v>
      </c>
      <c r="C116" s="2" t="e">
        <f>IF(PROMETEO_Ammissione_Samuele[[#This Row],[BMI:    Attenzione, campo calcolato non inserire.]]="",NA(),PROMETEO_Ammissione_Samuele[[#This Row],[BMI:    Attenzione, campo calcolato non inserire.]])</f>
        <v>#N/A</v>
      </c>
      <c r="D116" s="3" t="e">
        <f>IF(Table13[[#This Row],[BMI acute phase]]="",NA(),ROUND(VALUE(LEFT(Table13[[#This Row],[BMI acute phase]],4))/100,1))</f>
        <v>#N/A</v>
      </c>
      <c r="E116" s="3" t="e">
        <f>IF(Table13[[#This Row],[BMI rehabilitation phase]]="",NA(),ROUND(VALUE(LEFT(Table13[[#This Row],[BMI rehabilitation phase]],4))/100,1))</f>
        <v>#N/A</v>
      </c>
      <c r="F116" s="3" t="e">
        <f>Table13[[#This Row],[Final BMI acute phase]]-Table13[[#This Row],[Final BMI rehabilitation phase2]]</f>
        <v>#N/A</v>
      </c>
      <c r="G116" t="e">
        <f>IF(Table13[[#This Row],[Delta]]=0,Table13[[#This Row],[Final BMI acute phase]],NA())</f>
        <v>#N/A</v>
      </c>
      <c r="H116" s="3" t="e">
        <f>IF(Table13[[#This Row],[Delta]]=0,NA(),Table13[[#This Row],[Final BMI acute phase]])</f>
        <v>#N/A</v>
      </c>
      <c r="I116" s="3" t="e">
        <f>IF(Table13[[#This Row],[Delta]]=0,NA(),Table13[[#This Row],[Final BMI rehabilitation phase2]])</f>
        <v>#N/A</v>
      </c>
    </row>
    <row r="117" spans="1:9" x14ac:dyDescent="0.3">
      <c r="A117">
        <v>116</v>
      </c>
      <c r="B117" s="2" t="e">
        <f>IF(PROMETEO_Ammissione_Samuele[[#This Row],[BMI fase acuta    Campo calcolato, non inserire.]]="",NA(),PROMETEO_Ammissione_Samuele[[#This Row],[BMI fase acuta    Campo calcolato, non inserire.]])</f>
        <v>#N/A</v>
      </c>
      <c r="C117" s="2" t="e">
        <f>IF(PROMETEO_Ammissione_Samuele[[#This Row],[BMI:    Attenzione, campo calcolato non inserire.]]="",NA(),PROMETEO_Ammissione_Samuele[[#This Row],[BMI:    Attenzione, campo calcolato non inserire.]])</f>
        <v>#N/A</v>
      </c>
      <c r="D117" s="3" t="e">
        <f>IF(Table13[[#This Row],[BMI acute phase]]="",NA(),ROUND(VALUE(LEFT(Table13[[#This Row],[BMI acute phase]],4))/100,1))</f>
        <v>#N/A</v>
      </c>
      <c r="E117" s="3" t="e">
        <f>IF(Table13[[#This Row],[BMI rehabilitation phase]]="",NA(),ROUND(VALUE(LEFT(Table13[[#This Row],[BMI rehabilitation phase]],4))/100,1))</f>
        <v>#N/A</v>
      </c>
      <c r="F117" s="3" t="e">
        <f>Table13[[#This Row],[Final BMI acute phase]]-Table13[[#This Row],[Final BMI rehabilitation phase2]]</f>
        <v>#N/A</v>
      </c>
      <c r="G117" t="e">
        <f>IF(Table13[[#This Row],[Delta]]=0,Table13[[#This Row],[Final BMI acute phase]],NA())</f>
        <v>#N/A</v>
      </c>
      <c r="H117" s="3" t="e">
        <f>IF(Table13[[#This Row],[Delta]]=0,NA(),Table13[[#This Row],[Final BMI acute phase]])</f>
        <v>#N/A</v>
      </c>
      <c r="I117" s="3" t="e">
        <f>IF(Table13[[#This Row],[Delta]]=0,NA(),Table13[[#This Row],[Final BMI rehabilitation phase2]])</f>
        <v>#N/A</v>
      </c>
    </row>
    <row r="118" spans="1:9" x14ac:dyDescent="0.3">
      <c r="A118">
        <v>117</v>
      </c>
      <c r="B118" s="2" t="e">
        <f>IF(PROMETEO_Ammissione_Samuele[[#This Row],[BMI fase acuta    Campo calcolato, non inserire.]]="",NA(),PROMETEO_Ammissione_Samuele[[#This Row],[BMI fase acuta    Campo calcolato, non inserire.]])</f>
        <v>#N/A</v>
      </c>
      <c r="C118" s="2" t="e">
        <f>IF(PROMETEO_Ammissione_Samuele[[#This Row],[BMI:    Attenzione, campo calcolato non inserire.]]="",NA(),PROMETEO_Ammissione_Samuele[[#This Row],[BMI:    Attenzione, campo calcolato non inserire.]])</f>
        <v>#N/A</v>
      </c>
      <c r="D118" s="3" t="e">
        <f>IF(Table13[[#This Row],[BMI acute phase]]="",NA(),ROUND(VALUE(LEFT(Table13[[#This Row],[BMI acute phase]],4))/100,1))</f>
        <v>#N/A</v>
      </c>
      <c r="E118" s="3" t="e">
        <f>IF(Table13[[#This Row],[BMI rehabilitation phase]]="",NA(),ROUND(VALUE(LEFT(Table13[[#This Row],[BMI rehabilitation phase]],4))/100,1))</f>
        <v>#N/A</v>
      </c>
      <c r="F118" s="3" t="e">
        <f>Table13[[#This Row],[Final BMI acute phase]]-Table13[[#This Row],[Final BMI rehabilitation phase2]]</f>
        <v>#N/A</v>
      </c>
      <c r="G118" t="e">
        <f>IF(Table13[[#This Row],[Delta]]=0,Table13[[#This Row],[Final BMI acute phase]],NA())</f>
        <v>#N/A</v>
      </c>
      <c r="H118" s="3" t="e">
        <f>IF(Table13[[#This Row],[Delta]]=0,NA(),Table13[[#This Row],[Final BMI acute phase]])</f>
        <v>#N/A</v>
      </c>
      <c r="I118" s="3" t="e">
        <f>IF(Table13[[#This Row],[Delta]]=0,NA(),Table13[[#This Row],[Final BMI rehabilitation phase2]])</f>
        <v>#N/A</v>
      </c>
    </row>
    <row r="119" spans="1:9" x14ac:dyDescent="0.3">
      <c r="A119">
        <v>118</v>
      </c>
      <c r="B119" s="2" t="e">
        <f>IF(PROMETEO_Ammissione_Samuele[[#This Row],[BMI fase acuta    Campo calcolato, non inserire.]]="",NA(),PROMETEO_Ammissione_Samuele[[#This Row],[BMI fase acuta    Campo calcolato, non inserire.]])</f>
        <v>#N/A</v>
      </c>
      <c r="C119" s="2">
        <f>IF(PROMETEO_Ammissione_Samuele[[#This Row],[BMI:    Attenzione, campo calcolato non inserire.]]="",NA(),PROMETEO_Ammissione_Samuele[[#This Row],[BMI:    Attenzione, campo calcolato non inserire.]])</f>
        <v>2230935640886966</v>
      </c>
      <c r="D119" s="3" t="e">
        <f>IF(Table13[[#This Row],[BMI acute phase]]="",NA(),ROUND(VALUE(LEFT(Table13[[#This Row],[BMI acute phase]],4))/100,1))</f>
        <v>#N/A</v>
      </c>
      <c r="E119" s="3">
        <f>IF(Table13[[#This Row],[BMI rehabilitation phase]]="",NA(),ROUND(VALUE(LEFT(Table13[[#This Row],[BMI rehabilitation phase]],4))/100,1))</f>
        <v>22.3</v>
      </c>
      <c r="F119" s="3" t="e">
        <f>Table13[[#This Row],[Final BMI acute phase]]-Table13[[#This Row],[Final BMI rehabilitation phase2]]</f>
        <v>#N/A</v>
      </c>
      <c r="G119" t="e">
        <f>IF(Table13[[#This Row],[Delta]]=0,Table13[[#This Row],[Final BMI acute phase]],NA())</f>
        <v>#N/A</v>
      </c>
      <c r="H119" s="3" t="e">
        <f>IF(Table13[[#This Row],[Delta]]=0,NA(),Table13[[#This Row],[Final BMI acute phase]])</f>
        <v>#N/A</v>
      </c>
      <c r="I119" s="3" t="e">
        <f>IF(Table13[[#This Row],[Delta]]=0,NA(),Table13[[#This Row],[Final BMI rehabilitation phase2]])</f>
        <v>#N/A</v>
      </c>
    </row>
    <row r="120" spans="1:9" x14ac:dyDescent="0.3">
      <c r="A120">
        <v>119</v>
      </c>
      <c r="B120" s="2" t="e">
        <f>IF(PROMETEO_Ammissione_Samuele[[#This Row],[BMI fase acuta    Campo calcolato, non inserire.]]="",NA(),PROMETEO_Ammissione_Samuele[[#This Row],[BMI fase acuta    Campo calcolato, non inserire.]])</f>
        <v>#N/A</v>
      </c>
      <c r="C120" s="2">
        <f>IF(PROMETEO_Ammissione_Samuele[[#This Row],[BMI:    Attenzione, campo calcolato non inserire.]]="",NA(),PROMETEO_Ammissione_Samuele[[#This Row],[BMI:    Attenzione, campo calcolato non inserire.]])</f>
        <v>2.1469150482230148E+16</v>
      </c>
      <c r="D120" s="3" t="e">
        <f>IF(Table13[[#This Row],[BMI acute phase]]="",NA(),ROUND(VALUE(LEFT(Table13[[#This Row],[BMI acute phase]],4))/100,1))</f>
        <v>#N/A</v>
      </c>
      <c r="E120" s="3">
        <f>IF(Table13[[#This Row],[BMI rehabilitation phase]]="",NA(),ROUND(VALUE(LEFT(Table13[[#This Row],[BMI rehabilitation phase]],4))/100,1))</f>
        <v>21.5</v>
      </c>
      <c r="F120" s="3" t="e">
        <f>Table13[[#This Row],[Final BMI acute phase]]-Table13[[#This Row],[Final BMI rehabilitation phase2]]</f>
        <v>#N/A</v>
      </c>
      <c r="G120" t="e">
        <f>IF(Table13[[#This Row],[Delta]]=0,Table13[[#This Row],[Final BMI acute phase]],NA())</f>
        <v>#N/A</v>
      </c>
      <c r="H120" s="3" t="e">
        <f>IF(Table13[[#This Row],[Delta]]=0,NA(),Table13[[#This Row],[Final BMI acute phase]])</f>
        <v>#N/A</v>
      </c>
      <c r="I120" s="3" t="e">
        <f>IF(Table13[[#This Row],[Delta]]=0,NA(),Table13[[#This Row],[Final BMI rehabilitation phase2]])</f>
        <v>#N/A</v>
      </c>
    </row>
    <row r="121" spans="1:9" x14ac:dyDescent="0.3">
      <c r="A121">
        <v>120</v>
      </c>
      <c r="B121" s="2" t="e">
        <f>IF(PROMETEO_Ammissione_Samuele[[#This Row],[BMI fase acuta    Campo calcolato, non inserire.]]="",NA(),PROMETEO_Ammissione_Samuele[[#This Row],[BMI fase acuta    Campo calcolato, non inserire.]])</f>
        <v>#N/A</v>
      </c>
      <c r="C121" s="2" t="e">
        <f>IF(PROMETEO_Ammissione_Samuele[[#This Row],[BMI:    Attenzione, campo calcolato non inserire.]]="",NA(),PROMETEO_Ammissione_Samuele[[#This Row],[BMI:    Attenzione, campo calcolato non inserire.]])</f>
        <v>#N/A</v>
      </c>
      <c r="D121" s="3" t="e">
        <f>IF(Table13[[#This Row],[BMI acute phase]]="",NA(),ROUND(VALUE(LEFT(Table13[[#This Row],[BMI acute phase]],4))/100,1))</f>
        <v>#N/A</v>
      </c>
      <c r="E121" s="3" t="e">
        <f>IF(Table13[[#This Row],[BMI rehabilitation phase]]="",NA(),ROUND(VALUE(LEFT(Table13[[#This Row],[BMI rehabilitation phase]],4))/100,1))</f>
        <v>#N/A</v>
      </c>
      <c r="F121" s="3" t="e">
        <f>Table13[[#This Row],[Final BMI acute phase]]-Table13[[#This Row],[Final BMI rehabilitation phase2]]</f>
        <v>#N/A</v>
      </c>
      <c r="G121" t="e">
        <f>IF(Table13[[#This Row],[Delta]]=0,Table13[[#This Row],[Final BMI acute phase]],NA())</f>
        <v>#N/A</v>
      </c>
      <c r="H121" s="3" t="e">
        <f>IF(Table13[[#This Row],[Delta]]=0,NA(),Table13[[#This Row],[Final BMI acute phase]])</f>
        <v>#N/A</v>
      </c>
      <c r="I121" s="3" t="e">
        <f>IF(Table13[[#This Row],[Delta]]=0,NA(),Table13[[#This Row],[Final BMI rehabilitation phase2]])</f>
        <v>#N/A</v>
      </c>
    </row>
    <row r="122" spans="1:9" x14ac:dyDescent="0.3">
      <c r="A122">
        <v>121</v>
      </c>
      <c r="B122" s="2" t="e">
        <f>IF(PROMETEO_Ammissione_Samuele[[#This Row],[BMI fase acuta    Campo calcolato, non inserire.]]="",NA(),PROMETEO_Ammissione_Samuele[[#This Row],[BMI fase acuta    Campo calcolato, non inserire.]])</f>
        <v>#N/A</v>
      </c>
      <c r="C122" s="2" t="e">
        <f>IF(PROMETEO_Ammissione_Samuele[[#This Row],[BMI:    Attenzione, campo calcolato non inserire.]]="",NA(),PROMETEO_Ammissione_Samuele[[#This Row],[BMI:    Attenzione, campo calcolato non inserire.]])</f>
        <v>#N/A</v>
      </c>
      <c r="D122" s="3" t="e">
        <f>IF(Table13[[#This Row],[BMI acute phase]]="",NA(),ROUND(VALUE(LEFT(Table13[[#This Row],[BMI acute phase]],4))/100,1))</f>
        <v>#N/A</v>
      </c>
      <c r="E122" s="3" t="e">
        <f>IF(Table13[[#This Row],[BMI rehabilitation phase]]="",NA(),ROUND(VALUE(LEFT(Table13[[#This Row],[BMI rehabilitation phase]],4))/100,1))</f>
        <v>#N/A</v>
      </c>
      <c r="F122" s="3" t="e">
        <f>Table13[[#This Row],[Final BMI acute phase]]-Table13[[#This Row],[Final BMI rehabilitation phase2]]</f>
        <v>#N/A</v>
      </c>
      <c r="G122" t="e">
        <f>IF(Table13[[#This Row],[Delta]]=0,Table13[[#This Row],[Final BMI acute phase]],NA())</f>
        <v>#N/A</v>
      </c>
      <c r="H122" s="3" t="e">
        <f>IF(Table13[[#This Row],[Delta]]=0,NA(),Table13[[#This Row],[Final BMI acute phase]])</f>
        <v>#N/A</v>
      </c>
      <c r="I122" s="3" t="e">
        <f>IF(Table13[[#This Row],[Delta]]=0,NA(),Table13[[#This Row],[Final BMI rehabilitation phase2]])</f>
        <v>#N/A</v>
      </c>
    </row>
    <row r="123" spans="1:9" x14ac:dyDescent="0.3">
      <c r="A123">
        <v>122</v>
      </c>
      <c r="B123" s="2" t="e">
        <f>IF(PROMETEO_Ammissione_Samuele[[#This Row],[BMI fase acuta    Campo calcolato, non inserire.]]="",NA(),PROMETEO_Ammissione_Samuele[[#This Row],[BMI fase acuta    Campo calcolato, non inserire.]])</f>
        <v>#N/A</v>
      </c>
      <c r="C123" s="2">
        <f>IF(PROMETEO_Ammissione_Samuele[[#This Row],[BMI:    Attenzione, campo calcolato non inserire.]]="",NA(),PROMETEO_Ammissione_Samuele[[#This Row],[BMI:    Attenzione, campo calcolato non inserire.]])</f>
        <v>2768166089965398</v>
      </c>
      <c r="D123" s="3" t="e">
        <f>IF(Table13[[#This Row],[BMI acute phase]]="",NA(),ROUND(VALUE(LEFT(Table13[[#This Row],[BMI acute phase]],4))/100,1))</f>
        <v>#N/A</v>
      </c>
      <c r="E123" s="3">
        <f>IF(Table13[[#This Row],[BMI rehabilitation phase]]="",NA(),ROUND(VALUE(LEFT(Table13[[#This Row],[BMI rehabilitation phase]],4))/100,1))</f>
        <v>27.7</v>
      </c>
      <c r="F123" s="3" t="e">
        <f>Table13[[#This Row],[Final BMI acute phase]]-Table13[[#This Row],[Final BMI rehabilitation phase2]]</f>
        <v>#N/A</v>
      </c>
      <c r="G123" t="e">
        <f>IF(Table13[[#This Row],[Delta]]=0,Table13[[#This Row],[Final BMI acute phase]],NA())</f>
        <v>#N/A</v>
      </c>
      <c r="H123" s="3" t="e">
        <f>IF(Table13[[#This Row],[Delta]]=0,NA(),Table13[[#This Row],[Final BMI acute phase]])</f>
        <v>#N/A</v>
      </c>
      <c r="I123" s="3" t="e">
        <f>IF(Table13[[#This Row],[Delta]]=0,NA(),Table13[[#This Row],[Final BMI rehabilitation phase2]])</f>
        <v>#N/A</v>
      </c>
    </row>
    <row r="124" spans="1:9" x14ac:dyDescent="0.3">
      <c r="A124">
        <v>123</v>
      </c>
      <c r="B124" s="2" t="e">
        <f>IF(PROMETEO_Ammissione_Samuele[[#This Row],[BMI fase acuta    Campo calcolato, non inserire.]]="",NA(),PROMETEO_Ammissione_Samuele[[#This Row],[BMI fase acuta    Campo calcolato, non inserire.]])</f>
        <v>#N/A</v>
      </c>
      <c r="C124" s="2">
        <f>IF(PROMETEO_Ammissione_Samuele[[#This Row],[BMI:    Attenzione, campo calcolato non inserire.]]="",NA(),PROMETEO_Ammissione_Samuele[[#This Row],[BMI:    Attenzione, campo calcolato non inserire.]])</f>
        <v>2.7143037495265748E+16</v>
      </c>
      <c r="D124" s="3" t="e">
        <f>IF(Table13[[#This Row],[BMI acute phase]]="",NA(),ROUND(VALUE(LEFT(Table13[[#This Row],[BMI acute phase]],4))/100,1))</f>
        <v>#N/A</v>
      </c>
      <c r="E124" s="3">
        <f>IF(Table13[[#This Row],[BMI rehabilitation phase]]="",NA(),ROUND(VALUE(LEFT(Table13[[#This Row],[BMI rehabilitation phase]],4))/100,1))</f>
        <v>27.1</v>
      </c>
      <c r="F124" s="3" t="e">
        <f>Table13[[#This Row],[Final BMI acute phase]]-Table13[[#This Row],[Final BMI rehabilitation phase2]]</f>
        <v>#N/A</v>
      </c>
      <c r="G124" t="e">
        <f>IF(Table13[[#This Row],[Delta]]=0,Table13[[#This Row],[Final BMI acute phase]],NA())</f>
        <v>#N/A</v>
      </c>
      <c r="H124" s="3" t="e">
        <f>IF(Table13[[#This Row],[Delta]]=0,NA(),Table13[[#This Row],[Final BMI acute phase]])</f>
        <v>#N/A</v>
      </c>
      <c r="I124" s="3" t="e">
        <f>IF(Table13[[#This Row],[Delta]]=0,NA(),Table13[[#This Row],[Final BMI rehabilitation phase2]])</f>
        <v>#N/A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A4FA-EE62-4A00-9B86-C2F333D20CA0}">
  <dimension ref="A1:F124"/>
  <sheetViews>
    <sheetView topLeftCell="B1" zoomScaleNormal="100" workbookViewId="0">
      <selection activeCell="I5" sqref="I5"/>
    </sheetView>
  </sheetViews>
  <sheetFormatPr defaultRowHeight="14.4" x14ac:dyDescent="0.3"/>
  <cols>
    <col min="1" max="1" width="16.44140625" customWidth="1"/>
    <col min="2" max="2" width="16.33203125" bestFit="1" customWidth="1"/>
    <col min="4" max="4" width="13.33203125" customWidth="1"/>
    <col min="5" max="5" width="13.6640625" customWidth="1"/>
    <col min="6" max="6" width="17.5546875" customWidth="1"/>
  </cols>
  <sheetData>
    <row r="1" spans="1:6" x14ac:dyDescent="0.3">
      <c r="A1" s="4" t="s">
        <v>489</v>
      </c>
      <c r="B1" t="s">
        <v>629</v>
      </c>
      <c r="D1" t="s">
        <v>630</v>
      </c>
      <c r="E1" t="s">
        <v>493</v>
      </c>
      <c r="F1" t="s">
        <v>631</v>
      </c>
    </row>
    <row r="2" spans="1:6" x14ac:dyDescent="0.3">
      <c r="A2" s="5">
        <v>1</v>
      </c>
      <c r="B2" t="str">
        <f>PROMETEO_Ammissione_Samuele[[#This Row],[E'' una recidiva?]]</f>
        <v>Yes</v>
      </c>
      <c r="D2" t="s">
        <v>876</v>
      </c>
      <c r="E2">
        <f>COUNTIF(Table14[Relapse],"Yes")</f>
        <v>33</v>
      </c>
      <c r="F2" s="12">
        <f>Table12[[#This Row],[Total]]/E$5</f>
        <v>0.26829268292682928</v>
      </c>
    </row>
    <row r="3" spans="1:6" x14ac:dyDescent="0.3">
      <c r="A3" s="6">
        <v>2</v>
      </c>
      <c r="B3" t="str">
        <f>PROMETEO_Ammissione_Samuele[[#This Row],[E'' una recidiva?]]</f>
        <v>Yes</v>
      </c>
      <c r="D3" t="s">
        <v>337</v>
      </c>
      <c r="E3">
        <f>COUNTIF(Table14[Relapse],"No")</f>
        <v>60</v>
      </c>
      <c r="F3" s="12">
        <f>Table12[[#This Row],[Total]]/E$5</f>
        <v>0.48780487804878048</v>
      </c>
    </row>
    <row r="4" spans="1:6" x14ac:dyDescent="0.3">
      <c r="A4" s="5">
        <v>3</v>
      </c>
      <c r="B4" t="str">
        <f>PROMETEO_Ammissione_Samuele[[#This Row],[E'' una recidiva?]]</f>
        <v>No</v>
      </c>
      <c r="D4" t="s">
        <v>877</v>
      </c>
      <c r="E4">
        <f>COUNTBLANK(Table14[Relapse])</f>
        <v>30</v>
      </c>
      <c r="F4" s="12">
        <f>Table12[[#This Row],[Total]]/E$5</f>
        <v>0.24390243902439024</v>
      </c>
    </row>
    <row r="5" spans="1:6" x14ac:dyDescent="0.3">
      <c r="A5" s="6">
        <v>4</v>
      </c>
      <c r="B5" t="str">
        <f>PROMETEO_Ammissione_Samuele[[#This Row],[E'' una recidiva?]]</f>
        <v>No</v>
      </c>
      <c r="D5" t="s">
        <v>502</v>
      </c>
      <c r="E5">
        <f>SUBTOTAL(109,E2:E4)</f>
        <v>123</v>
      </c>
      <c r="F5" s="12">
        <f>Table12[[#This Row],[Total]]/E$5</f>
        <v>1</v>
      </c>
    </row>
    <row r="6" spans="1:6" x14ac:dyDescent="0.3">
      <c r="A6" s="5">
        <v>5</v>
      </c>
      <c r="B6" t="str">
        <f>PROMETEO_Ammissione_Samuele[[#This Row],[E'' una recidiva?]]</f>
        <v>Yes</v>
      </c>
    </row>
    <row r="7" spans="1:6" x14ac:dyDescent="0.3">
      <c r="A7" s="6">
        <v>6</v>
      </c>
      <c r="B7" t="str">
        <f>PROMETEO_Ammissione_Samuele[[#This Row],[E'' una recidiva?]]</f>
        <v>Yes</v>
      </c>
    </row>
    <row r="8" spans="1:6" x14ac:dyDescent="0.3">
      <c r="A8" s="5">
        <v>7</v>
      </c>
      <c r="B8" t="str">
        <f>PROMETEO_Ammissione_Samuele[[#This Row],[E'' una recidiva?]]</f>
        <v/>
      </c>
    </row>
    <row r="9" spans="1:6" x14ac:dyDescent="0.3">
      <c r="A9" s="6">
        <v>8</v>
      </c>
      <c r="B9" t="str">
        <f>PROMETEO_Ammissione_Samuele[[#This Row],[E'' una recidiva?]]</f>
        <v/>
      </c>
    </row>
    <row r="10" spans="1:6" x14ac:dyDescent="0.3">
      <c r="A10" s="5">
        <v>9</v>
      </c>
      <c r="B10" t="str">
        <f>PROMETEO_Ammissione_Samuele[[#This Row],[E'' una recidiva?]]</f>
        <v>No</v>
      </c>
    </row>
    <row r="11" spans="1:6" x14ac:dyDescent="0.3">
      <c r="A11" s="6">
        <v>10</v>
      </c>
      <c r="B11" t="str">
        <f>PROMETEO_Ammissione_Samuele[[#This Row],[E'' una recidiva?]]</f>
        <v/>
      </c>
    </row>
    <row r="12" spans="1:6" x14ac:dyDescent="0.3">
      <c r="A12" s="5">
        <v>11</v>
      </c>
      <c r="B12" t="str">
        <f>PROMETEO_Ammissione_Samuele[[#This Row],[E'' una recidiva?]]</f>
        <v>No</v>
      </c>
    </row>
    <row r="13" spans="1:6" x14ac:dyDescent="0.3">
      <c r="A13" s="6">
        <v>12</v>
      </c>
      <c r="B13" t="str">
        <f>PROMETEO_Ammissione_Samuele[[#This Row],[E'' una recidiva?]]</f>
        <v>No</v>
      </c>
    </row>
    <row r="14" spans="1:6" x14ac:dyDescent="0.3">
      <c r="A14" s="5">
        <v>13</v>
      </c>
      <c r="B14" t="str">
        <f>PROMETEO_Ammissione_Samuele[[#This Row],[E'' una recidiva?]]</f>
        <v>No</v>
      </c>
    </row>
    <row r="15" spans="1:6" x14ac:dyDescent="0.3">
      <c r="A15" s="6">
        <v>14</v>
      </c>
      <c r="B15" t="str">
        <f>PROMETEO_Ammissione_Samuele[[#This Row],[E'' una recidiva?]]</f>
        <v>Yes</v>
      </c>
    </row>
    <row r="16" spans="1:6" x14ac:dyDescent="0.3">
      <c r="A16" s="5">
        <v>15</v>
      </c>
      <c r="B16" t="str">
        <f>PROMETEO_Ammissione_Samuele[[#This Row],[E'' una recidiva?]]</f>
        <v>Yes</v>
      </c>
    </row>
    <row r="17" spans="1:2" x14ac:dyDescent="0.3">
      <c r="A17" s="6">
        <v>16</v>
      </c>
      <c r="B17" t="str">
        <f>PROMETEO_Ammissione_Samuele[[#This Row],[E'' una recidiva?]]</f>
        <v>No</v>
      </c>
    </row>
    <row r="18" spans="1:2" x14ac:dyDescent="0.3">
      <c r="A18" s="5">
        <v>17</v>
      </c>
      <c r="B18" t="str">
        <f>PROMETEO_Ammissione_Samuele[[#This Row],[E'' una recidiva?]]</f>
        <v>No</v>
      </c>
    </row>
    <row r="19" spans="1:2" x14ac:dyDescent="0.3">
      <c r="A19" s="6">
        <v>18</v>
      </c>
      <c r="B19" t="str">
        <f>PROMETEO_Ammissione_Samuele[[#This Row],[E'' una recidiva?]]</f>
        <v>No</v>
      </c>
    </row>
    <row r="20" spans="1:2" x14ac:dyDescent="0.3">
      <c r="A20" s="5">
        <v>19</v>
      </c>
      <c r="B20" t="str">
        <f>PROMETEO_Ammissione_Samuele[[#This Row],[E'' una recidiva?]]</f>
        <v>No</v>
      </c>
    </row>
    <row r="21" spans="1:2" x14ac:dyDescent="0.3">
      <c r="A21" s="6">
        <v>20</v>
      </c>
      <c r="B21" t="str">
        <f>PROMETEO_Ammissione_Samuele[[#This Row],[E'' una recidiva?]]</f>
        <v>Yes</v>
      </c>
    </row>
    <row r="22" spans="1:2" x14ac:dyDescent="0.3">
      <c r="A22" s="5">
        <v>21</v>
      </c>
      <c r="B22" t="str">
        <f>PROMETEO_Ammissione_Samuele[[#This Row],[E'' una recidiva?]]</f>
        <v>No</v>
      </c>
    </row>
    <row r="23" spans="1:2" x14ac:dyDescent="0.3">
      <c r="A23" s="6">
        <v>22</v>
      </c>
      <c r="B23" t="str">
        <f>PROMETEO_Ammissione_Samuele[[#This Row],[E'' una recidiva?]]</f>
        <v>No</v>
      </c>
    </row>
    <row r="24" spans="1:2" x14ac:dyDescent="0.3">
      <c r="A24" s="5">
        <v>23</v>
      </c>
      <c r="B24" t="str">
        <f>PROMETEO_Ammissione_Samuele[[#This Row],[E'' una recidiva?]]</f>
        <v>No</v>
      </c>
    </row>
    <row r="25" spans="1:2" x14ac:dyDescent="0.3">
      <c r="A25" s="6">
        <v>24</v>
      </c>
      <c r="B25" t="str">
        <f>PROMETEO_Ammissione_Samuele[[#This Row],[E'' una recidiva?]]</f>
        <v>No</v>
      </c>
    </row>
    <row r="26" spans="1:2" x14ac:dyDescent="0.3">
      <c r="A26" s="5">
        <v>25</v>
      </c>
      <c r="B26" t="str">
        <f>PROMETEO_Ammissione_Samuele[[#This Row],[E'' una recidiva?]]</f>
        <v>Yes</v>
      </c>
    </row>
    <row r="27" spans="1:2" x14ac:dyDescent="0.3">
      <c r="A27" s="6">
        <v>26</v>
      </c>
      <c r="B27" t="str">
        <f>PROMETEO_Ammissione_Samuele[[#This Row],[E'' una recidiva?]]</f>
        <v>No</v>
      </c>
    </row>
    <row r="28" spans="1:2" x14ac:dyDescent="0.3">
      <c r="A28" s="5">
        <v>27</v>
      </c>
      <c r="B28" t="str">
        <f>PROMETEO_Ammissione_Samuele[[#This Row],[E'' una recidiva?]]</f>
        <v>No</v>
      </c>
    </row>
    <row r="29" spans="1:2" x14ac:dyDescent="0.3">
      <c r="A29" s="6">
        <v>28</v>
      </c>
      <c r="B29" t="str">
        <f>PROMETEO_Ammissione_Samuele[[#This Row],[E'' una recidiva?]]</f>
        <v>Yes</v>
      </c>
    </row>
    <row r="30" spans="1:2" x14ac:dyDescent="0.3">
      <c r="A30" s="5">
        <v>29</v>
      </c>
      <c r="B30" t="str">
        <f>PROMETEO_Ammissione_Samuele[[#This Row],[E'' una recidiva?]]</f>
        <v>Yes</v>
      </c>
    </row>
    <row r="31" spans="1:2" x14ac:dyDescent="0.3">
      <c r="A31" s="6">
        <v>30</v>
      </c>
      <c r="B31" t="str">
        <f>PROMETEO_Ammissione_Samuele[[#This Row],[E'' una recidiva?]]</f>
        <v>No</v>
      </c>
    </row>
    <row r="32" spans="1:2" x14ac:dyDescent="0.3">
      <c r="A32" s="5">
        <v>31</v>
      </c>
      <c r="B32" t="str">
        <f>PROMETEO_Ammissione_Samuele[[#This Row],[E'' una recidiva?]]</f>
        <v>No</v>
      </c>
    </row>
    <row r="33" spans="1:2" x14ac:dyDescent="0.3">
      <c r="A33" s="6">
        <v>32</v>
      </c>
      <c r="B33" t="str">
        <f>PROMETEO_Ammissione_Samuele[[#This Row],[E'' una recidiva?]]</f>
        <v>No</v>
      </c>
    </row>
    <row r="34" spans="1:2" x14ac:dyDescent="0.3">
      <c r="A34" s="5">
        <v>33</v>
      </c>
      <c r="B34" t="str">
        <f>PROMETEO_Ammissione_Samuele[[#This Row],[E'' una recidiva?]]</f>
        <v>Yes</v>
      </c>
    </row>
    <row r="35" spans="1:2" x14ac:dyDescent="0.3">
      <c r="A35" s="6">
        <v>34</v>
      </c>
      <c r="B35" t="str">
        <f>PROMETEO_Ammissione_Samuele[[#This Row],[E'' una recidiva?]]</f>
        <v>No</v>
      </c>
    </row>
    <row r="36" spans="1:2" x14ac:dyDescent="0.3">
      <c r="A36" s="5">
        <v>35</v>
      </c>
      <c r="B36" t="str">
        <f>PROMETEO_Ammissione_Samuele[[#This Row],[E'' una recidiva?]]</f>
        <v>No</v>
      </c>
    </row>
    <row r="37" spans="1:2" x14ac:dyDescent="0.3">
      <c r="A37" s="6">
        <v>36</v>
      </c>
      <c r="B37" t="str">
        <f>PROMETEO_Ammissione_Samuele[[#This Row],[E'' una recidiva?]]</f>
        <v>Yes</v>
      </c>
    </row>
    <row r="38" spans="1:2" x14ac:dyDescent="0.3">
      <c r="A38" s="5">
        <v>37</v>
      </c>
      <c r="B38" t="str">
        <f>PROMETEO_Ammissione_Samuele[[#This Row],[E'' una recidiva?]]</f>
        <v>No</v>
      </c>
    </row>
    <row r="39" spans="1:2" x14ac:dyDescent="0.3">
      <c r="A39" s="6">
        <v>38</v>
      </c>
      <c r="B39" t="str">
        <f>PROMETEO_Ammissione_Samuele[[#This Row],[E'' una recidiva?]]</f>
        <v>No</v>
      </c>
    </row>
    <row r="40" spans="1:2" x14ac:dyDescent="0.3">
      <c r="A40" s="5">
        <v>39</v>
      </c>
      <c r="B40" t="str">
        <f>PROMETEO_Ammissione_Samuele[[#This Row],[E'' una recidiva?]]</f>
        <v>Yes</v>
      </c>
    </row>
    <row r="41" spans="1:2" x14ac:dyDescent="0.3">
      <c r="A41" s="6">
        <v>40</v>
      </c>
      <c r="B41" t="str">
        <f>PROMETEO_Ammissione_Samuele[[#This Row],[E'' una recidiva?]]</f>
        <v>No</v>
      </c>
    </row>
    <row r="42" spans="1:2" x14ac:dyDescent="0.3">
      <c r="A42" s="5">
        <v>41</v>
      </c>
      <c r="B42" t="str">
        <f>PROMETEO_Ammissione_Samuele[[#This Row],[E'' una recidiva?]]</f>
        <v>No</v>
      </c>
    </row>
    <row r="43" spans="1:2" x14ac:dyDescent="0.3">
      <c r="A43" s="6">
        <v>42</v>
      </c>
      <c r="B43" t="str">
        <f>PROMETEO_Ammissione_Samuele[[#This Row],[E'' una recidiva?]]</f>
        <v>No</v>
      </c>
    </row>
    <row r="44" spans="1:2" x14ac:dyDescent="0.3">
      <c r="A44" s="5">
        <v>43</v>
      </c>
      <c r="B44" t="str">
        <f>PROMETEO_Ammissione_Samuele[[#This Row],[E'' una recidiva?]]</f>
        <v>Yes</v>
      </c>
    </row>
    <row r="45" spans="1:2" x14ac:dyDescent="0.3">
      <c r="A45" s="6">
        <v>44</v>
      </c>
      <c r="B45" t="str">
        <f>PROMETEO_Ammissione_Samuele[[#This Row],[E'' una recidiva?]]</f>
        <v>No</v>
      </c>
    </row>
    <row r="46" spans="1:2" x14ac:dyDescent="0.3">
      <c r="A46" s="5">
        <v>45</v>
      </c>
      <c r="B46" t="str">
        <f>PROMETEO_Ammissione_Samuele[[#This Row],[E'' una recidiva?]]</f>
        <v>No</v>
      </c>
    </row>
    <row r="47" spans="1:2" x14ac:dyDescent="0.3">
      <c r="A47" s="6">
        <v>46</v>
      </c>
      <c r="B47" t="str">
        <f>PROMETEO_Ammissione_Samuele[[#This Row],[E'' una recidiva?]]</f>
        <v>No</v>
      </c>
    </row>
    <row r="48" spans="1:2" x14ac:dyDescent="0.3">
      <c r="A48" s="5">
        <v>47</v>
      </c>
      <c r="B48" t="str">
        <f>PROMETEO_Ammissione_Samuele[[#This Row],[E'' una recidiva?]]</f>
        <v>No</v>
      </c>
    </row>
    <row r="49" spans="1:2" x14ac:dyDescent="0.3">
      <c r="A49" s="6">
        <v>48</v>
      </c>
      <c r="B49" t="str">
        <f>PROMETEO_Ammissione_Samuele[[#This Row],[E'' una recidiva?]]</f>
        <v>Yes</v>
      </c>
    </row>
    <row r="50" spans="1:2" x14ac:dyDescent="0.3">
      <c r="A50" s="5">
        <v>49</v>
      </c>
      <c r="B50" t="str">
        <f>PROMETEO_Ammissione_Samuele[[#This Row],[E'' una recidiva?]]</f>
        <v>Yes</v>
      </c>
    </row>
    <row r="51" spans="1:2" x14ac:dyDescent="0.3">
      <c r="A51" s="6">
        <v>50</v>
      </c>
      <c r="B51" t="str">
        <f>PROMETEO_Ammissione_Samuele[[#This Row],[E'' una recidiva?]]</f>
        <v>Yes</v>
      </c>
    </row>
    <row r="52" spans="1:2" x14ac:dyDescent="0.3">
      <c r="A52" s="5">
        <v>51</v>
      </c>
      <c r="B52" t="str">
        <f>PROMETEO_Ammissione_Samuele[[#This Row],[E'' una recidiva?]]</f>
        <v>Yes</v>
      </c>
    </row>
    <row r="53" spans="1:2" x14ac:dyDescent="0.3">
      <c r="A53" s="6">
        <v>52</v>
      </c>
      <c r="B53" t="str">
        <f>PROMETEO_Ammissione_Samuele[[#This Row],[E'' una recidiva?]]</f>
        <v>Yes</v>
      </c>
    </row>
    <row r="54" spans="1:2" x14ac:dyDescent="0.3">
      <c r="A54" s="5">
        <v>53</v>
      </c>
      <c r="B54" t="str">
        <f>PROMETEO_Ammissione_Samuele[[#This Row],[E'' una recidiva?]]</f>
        <v>Yes</v>
      </c>
    </row>
    <row r="55" spans="1:2" x14ac:dyDescent="0.3">
      <c r="A55" s="6">
        <v>54</v>
      </c>
      <c r="B55" t="str">
        <f>PROMETEO_Ammissione_Samuele[[#This Row],[E'' una recidiva?]]</f>
        <v>Yes</v>
      </c>
    </row>
    <row r="56" spans="1:2" x14ac:dyDescent="0.3">
      <c r="A56" s="5">
        <v>55</v>
      </c>
      <c r="B56" t="str">
        <f>PROMETEO_Ammissione_Samuele[[#This Row],[E'' una recidiva?]]</f>
        <v>No</v>
      </c>
    </row>
    <row r="57" spans="1:2" x14ac:dyDescent="0.3">
      <c r="A57" s="6">
        <v>56</v>
      </c>
      <c r="B57" t="str">
        <f>PROMETEO_Ammissione_Samuele[[#This Row],[E'' una recidiva?]]</f>
        <v>Yes</v>
      </c>
    </row>
    <row r="58" spans="1:2" x14ac:dyDescent="0.3">
      <c r="A58" s="5">
        <v>57</v>
      </c>
      <c r="B58" t="str">
        <f>PROMETEO_Ammissione_Samuele[[#This Row],[E'' una recidiva?]]</f>
        <v>No</v>
      </c>
    </row>
    <row r="59" spans="1:2" x14ac:dyDescent="0.3">
      <c r="A59" s="6">
        <v>58</v>
      </c>
      <c r="B59" t="str">
        <f>PROMETEO_Ammissione_Samuele[[#This Row],[E'' una recidiva?]]</f>
        <v>No</v>
      </c>
    </row>
    <row r="60" spans="1:2" x14ac:dyDescent="0.3">
      <c r="A60" s="5">
        <v>59</v>
      </c>
      <c r="B60" t="str">
        <f>PROMETEO_Ammissione_Samuele[[#This Row],[E'' una recidiva?]]</f>
        <v>No</v>
      </c>
    </row>
    <row r="61" spans="1:2" x14ac:dyDescent="0.3">
      <c r="A61" s="6">
        <v>60</v>
      </c>
      <c r="B61" t="str">
        <f>PROMETEO_Ammissione_Samuele[[#This Row],[E'' una recidiva?]]</f>
        <v>No</v>
      </c>
    </row>
    <row r="62" spans="1:2" x14ac:dyDescent="0.3">
      <c r="A62" s="5">
        <v>61</v>
      </c>
      <c r="B62" t="str">
        <f>PROMETEO_Ammissione_Samuele[[#This Row],[E'' una recidiva?]]</f>
        <v>No</v>
      </c>
    </row>
    <row r="63" spans="1:2" x14ac:dyDescent="0.3">
      <c r="A63" s="6">
        <v>62</v>
      </c>
      <c r="B63" t="str">
        <f>PROMETEO_Ammissione_Samuele[[#This Row],[E'' una recidiva?]]</f>
        <v>No</v>
      </c>
    </row>
    <row r="64" spans="1:2" x14ac:dyDescent="0.3">
      <c r="A64" s="5">
        <v>63</v>
      </c>
      <c r="B64" t="str">
        <f>PROMETEO_Ammissione_Samuele[[#This Row],[E'' una recidiva?]]</f>
        <v>No</v>
      </c>
    </row>
    <row r="65" spans="1:2" x14ac:dyDescent="0.3">
      <c r="A65" s="6">
        <v>64</v>
      </c>
      <c r="B65" t="str">
        <f>PROMETEO_Ammissione_Samuele[[#This Row],[E'' una recidiva?]]</f>
        <v>Yes</v>
      </c>
    </row>
    <row r="66" spans="1:2" x14ac:dyDescent="0.3">
      <c r="A66" s="5">
        <v>65</v>
      </c>
      <c r="B66" t="str">
        <f>PROMETEO_Ammissione_Samuele[[#This Row],[E'' una recidiva?]]</f>
        <v>No</v>
      </c>
    </row>
    <row r="67" spans="1:2" x14ac:dyDescent="0.3">
      <c r="A67" s="6">
        <v>66</v>
      </c>
      <c r="B67" t="str">
        <f>PROMETEO_Ammissione_Samuele[[#This Row],[E'' una recidiva?]]</f>
        <v>No</v>
      </c>
    </row>
    <row r="68" spans="1:2" x14ac:dyDescent="0.3">
      <c r="A68" s="5">
        <v>67</v>
      </c>
      <c r="B68" t="str">
        <f>PROMETEO_Ammissione_Samuele[[#This Row],[E'' una recidiva?]]</f>
        <v>No</v>
      </c>
    </row>
    <row r="69" spans="1:2" x14ac:dyDescent="0.3">
      <c r="A69" s="6">
        <v>68</v>
      </c>
      <c r="B69" t="str">
        <f>PROMETEO_Ammissione_Samuele[[#This Row],[E'' una recidiva?]]</f>
        <v>Yes</v>
      </c>
    </row>
    <row r="70" spans="1:2" x14ac:dyDescent="0.3">
      <c r="A70" s="5">
        <v>69</v>
      </c>
      <c r="B70" t="str">
        <f>PROMETEO_Ammissione_Samuele[[#This Row],[E'' una recidiva?]]</f>
        <v>No</v>
      </c>
    </row>
    <row r="71" spans="1:2" x14ac:dyDescent="0.3">
      <c r="A71" s="6">
        <v>70</v>
      </c>
      <c r="B71" t="str">
        <f>PROMETEO_Ammissione_Samuele[[#This Row],[E'' una recidiva?]]</f>
        <v>No</v>
      </c>
    </row>
    <row r="72" spans="1:2" x14ac:dyDescent="0.3">
      <c r="A72" s="5">
        <v>71</v>
      </c>
      <c r="B72" t="str">
        <f>PROMETEO_Ammissione_Samuele[[#This Row],[E'' una recidiva?]]</f>
        <v>No</v>
      </c>
    </row>
    <row r="73" spans="1:2" x14ac:dyDescent="0.3">
      <c r="A73" s="6">
        <v>72</v>
      </c>
      <c r="B73" t="str">
        <f>PROMETEO_Ammissione_Samuele[[#This Row],[E'' una recidiva?]]</f>
        <v>No</v>
      </c>
    </row>
    <row r="74" spans="1:2" x14ac:dyDescent="0.3">
      <c r="A74" s="5">
        <v>73</v>
      </c>
      <c r="B74" t="str">
        <f>PROMETEO_Ammissione_Samuele[[#This Row],[E'' una recidiva?]]</f>
        <v>No</v>
      </c>
    </row>
    <row r="75" spans="1:2" x14ac:dyDescent="0.3">
      <c r="A75" s="6">
        <v>74</v>
      </c>
      <c r="B75" t="str">
        <f>PROMETEO_Ammissione_Samuele[[#This Row],[E'' una recidiva?]]</f>
        <v>Yes</v>
      </c>
    </row>
    <row r="76" spans="1:2" x14ac:dyDescent="0.3">
      <c r="A76" s="5">
        <v>75</v>
      </c>
      <c r="B76" t="str">
        <f>PROMETEO_Ammissione_Samuele[[#This Row],[E'' una recidiva?]]</f>
        <v/>
      </c>
    </row>
    <row r="77" spans="1:2" x14ac:dyDescent="0.3">
      <c r="A77" s="6">
        <v>76</v>
      </c>
      <c r="B77" t="str">
        <f>PROMETEO_Ammissione_Samuele[[#This Row],[E'' una recidiva?]]</f>
        <v>No</v>
      </c>
    </row>
    <row r="78" spans="1:2" x14ac:dyDescent="0.3">
      <c r="A78" s="5">
        <v>77</v>
      </c>
      <c r="B78" t="str">
        <f>PROMETEO_Ammissione_Samuele[[#This Row],[E'' una recidiva?]]</f>
        <v>No</v>
      </c>
    </row>
    <row r="79" spans="1:2" x14ac:dyDescent="0.3">
      <c r="A79" s="6">
        <v>78</v>
      </c>
      <c r="B79" t="str">
        <f>PROMETEO_Ammissione_Samuele[[#This Row],[E'' una recidiva?]]</f>
        <v/>
      </c>
    </row>
    <row r="80" spans="1:2" x14ac:dyDescent="0.3">
      <c r="A80" s="5">
        <v>79</v>
      </c>
      <c r="B80" t="str">
        <f>PROMETEO_Ammissione_Samuele[[#This Row],[E'' una recidiva?]]</f>
        <v/>
      </c>
    </row>
    <row r="81" spans="1:2" x14ac:dyDescent="0.3">
      <c r="A81" s="6">
        <v>80</v>
      </c>
      <c r="B81" t="str">
        <f>PROMETEO_Ammissione_Samuele[[#This Row],[E'' una recidiva?]]</f>
        <v/>
      </c>
    </row>
    <row r="82" spans="1:2" x14ac:dyDescent="0.3">
      <c r="A82" s="5">
        <v>81</v>
      </c>
      <c r="B82" t="str">
        <f>PROMETEO_Ammissione_Samuele[[#This Row],[E'' una recidiva?]]</f>
        <v/>
      </c>
    </row>
    <row r="83" spans="1:2" x14ac:dyDescent="0.3">
      <c r="A83" s="6">
        <v>82</v>
      </c>
      <c r="B83" t="str">
        <f>PROMETEO_Ammissione_Samuele[[#This Row],[E'' una recidiva?]]</f>
        <v>Yes</v>
      </c>
    </row>
    <row r="84" spans="1:2" x14ac:dyDescent="0.3">
      <c r="A84" s="5">
        <v>83</v>
      </c>
      <c r="B84" t="str">
        <f>PROMETEO_Ammissione_Samuele[[#This Row],[E'' una recidiva?]]</f>
        <v/>
      </c>
    </row>
    <row r="85" spans="1:2" x14ac:dyDescent="0.3">
      <c r="A85" s="6">
        <v>84</v>
      </c>
      <c r="B85" t="str">
        <f>PROMETEO_Ammissione_Samuele[[#This Row],[E'' una recidiva?]]</f>
        <v/>
      </c>
    </row>
    <row r="86" spans="1:2" x14ac:dyDescent="0.3">
      <c r="A86" s="5">
        <v>85</v>
      </c>
      <c r="B86" t="str">
        <f>PROMETEO_Ammissione_Samuele[[#This Row],[E'' una recidiva?]]</f>
        <v>Yes</v>
      </c>
    </row>
    <row r="87" spans="1:2" x14ac:dyDescent="0.3">
      <c r="A87" s="6">
        <v>86</v>
      </c>
      <c r="B87" t="str">
        <f>PROMETEO_Ammissione_Samuele[[#This Row],[E'' una recidiva?]]</f>
        <v/>
      </c>
    </row>
    <row r="88" spans="1:2" x14ac:dyDescent="0.3">
      <c r="A88" s="5">
        <v>87</v>
      </c>
      <c r="B88" t="str">
        <f>PROMETEO_Ammissione_Samuele[[#This Row],[E'' una recidiva?]]</f>
        <v>No</v>
      </c>
    </row>
    <row r="89" spans="1:2" x14ac:dyDescent="0.3">
      <c r="A89" s="6">
        <v>88</v>
      </c>
      <c r="B89" t="str">
        <f>PROMETEO_Ammissione_Samuele[[#This Row],[E'' una recidiva?]]</f>
        <v/>
      </c>
    </row>
    <row r="90" spans="1:2" x14ac:dyDescent="0.3">
      <c r="A90" s="5">
        <v>89</v>
      </c>
      <c r="B90" t="str">
        <f>PROMETEO_Ammissione_Samuele[[#This Row],[E'' una recidiva?]]</f>
        <v>Yes</v>
      </c>
    </row>
    <row r="91" spans="1:2" x14ac:dyDescent="0.3">
      <c r="A91" s="6">
        <v>90</v>
      </c>
      <c r="B91" t="str">
        <f>PROMETEO_Ammissione_Samuele[[#This Row],[E'' una recidiva?]]</f>
        <v/>
      </c>
    </row>
    <row r="92" spans="1:2" x14ac:dyDescent="0.3">
      <c r="A92" s="5">
        <v>91</v>
      </c>
      <c r="B92" t="str">
        <f>PROMETEO_Ammissione_Samuele[[#This Row],[E'' una recidiva?]]</f>
        <v/>
      </c>
    </row>
    <row r="93" spans="1:2" x14ac:dyDescent="0.3">
      <c r="A93" s="6">
        <v>92</v>
      </c>
      <c r="B93" t="str">
        <f>PROMETEO_Ammissione_Samuele[[#This Row],[E'' una recidiva?]]</f>
        <v/>
      </c>
    </row>
    <row r="94" spans="1:2" x14ac:dyDescent="0.3">
      <c r="A94" s="5">
        <v>93</v>
      </c>
      <c r="B94" t="str">
        <f>PROMETEO_Ammissione_Samuele[[#This Row],[E'' una recidiva?]]</f>
        <v>No</v>
      </c>
    </row>
    <row r="95" spans="1:2" x14ac:dyDescent="0.3">
      <c r="A95" s="6">
        <v>94</v>
      </c>
      <c r="B95" t="str">
        <f>PROMETEO_Ammissione_Samuele[[#This Row],[E'' una recidiva?]]</f>
        <v>No</v>
      </c>
    </row>
    <row r="96" spans="1:2" x14ac:dyDescent="0.3">
      <c r="A96" s="5">
        <v>95</v>
      </c>
      <c r="B96" t="str">
        <f>PROMETEO_Ammissione_Samuele[[#This Row],[E'' una recidiva?]]</f>
        <v>Yes</v>
      </c>
    </row>
    <row r="97" spans="1:2" x14ac:dyDescent="0.3">
      <c r="A97" s="6">
        <v>96</v>
      </c>
      <c r="B97" t="str">
        <f>PROMETEO_Ammissione_Samuele[[#This Row],[E'' una recidiva?]]</f>
        <v>Yes</v>
      </c>
    </row>
    <row r="98" spans="1:2" x14ac:dyDescent="0.3">
      <c r="A98" s="5">
        <v>97</v>
      </c>
      <c r="B98" t="str">
        <f>PROMETEO_Ammissione_Samuele[[#This Row],[E'' una recidiva?]]</f>
        <v>Yes</v>
      </c>
    </row>
    <row r="99" spans="1:2" x14ac:dyDescent="0.3">
      <c r="A99" s="6">
        <v>98</v>
      </c>
      <c r="B99" t="str">
        <f>PROMETEO_Ammissione_Samuele[[#This Row],[E'' una recidiva?]]</f>
        <v>No</v>
      </c>
    </row>
    <row r="100" spans="1:2" x14ac:dyDescent="0.3">
      <c r="A100" s="5">
        <v>99</v>
      </c>
      <c r="B100" t="str">
        <f>PROMETEO_Ammissione_Samuele[[#This Row],[E'' una recidiva?]]</f>
        <v>No</v>
      </c>
    </row>
    <row r="101" spans="1:2" x14ac:dyDescent="0.3">
      <c r="A101" s="6">
        <v>100</v>
      </c>
      <c r="B101" t="str">
        <f>PROMETEO_Ammissione_Samuele[[#This Row],[E'' una recidiva?]]</f>
        <v/>
      </c>
    </row>
    <row r="102" spans="1:2" x14ac:dyDescent="0.3">
      <c r="A102" s="5">
        <v>101</v>
      </c>
      <c r="B102" t="str">
        <f>PROMETEO_Ammissione_Samuele[[#This Row],[E'' una recidiva?]]</f>
        <v>No</v>
      </c>
    </row>
    <row r="103" spans="1:2" x14ac:dyDescent="0.3">
      <c r="A103" s="6">
        <v>102</v>
      </c>
      <c r="B103" t="str">
        <f>PROMETEO_Ammissione_Samuele[[#This Row],[E'' una recidiva?]]</f>
        <v>No</v>
      </c>
    </row>
    <row r="104" spans="1:2" x14ac:dyDescent="0.3">
      <c r="A104" s="5">
        <v>103</v>
      </c>
      <c r="B104" t="str">
        <f>PROMETEO_Ammissione_Samuele[[#This Row],[E'' una recidiva?]]</f>
        <v/>
      </c>
    </row>
    <row r="105" spans="1:2" x14ac:dyDescent="0.3">
      <c r="A105" s="6">
        <v>104</v>
      </c>
      <c r="B105" t="str">
        <f>PROMETEO_Ammissione_Samuele[[#This Row],[E'' una recidiva?]]</f>
        <v/>
      </c>
    </row>
    <row r="106" spans="1:2" x14ac:dyDescent="0.3">
      <c r="A106" s="5">
        <v>105</v>
      </c>
      <c r="B106" t="str">
        <f>PROMETEO_Ammissione_Samuele[[#This Row],[E'' una recidiva?]]</f>
        <v/>
      </c>
    </row>
    <row r="107" spans="1:2" x14ac:dyDescent="0.3">
      <c r="A107" s="6">
        <v>106</v>
      </c>
      <c r="B107" t="str">
        <f>PROMETEO_Ammissione_Samuele[[#This Row],[E'' una recidiva?]]</f>
        <v/>
      </c>
    </row>
    <row r="108" spans="1:2" x14ac:dyDescent="0.3">
      <c r="A108" s="5">
        <v>107</v>
      </c>
      <c r="B108" t="str">
        <f>PROMETEO_Ammissione_Samuele[[#This Row],[E'' una recidiva?]]</f>
        <v/>
      </c>
    </row>
    <row r="109" spans="1:2" x14ac:dyDescent="0.3">
      <c r="A109" s="6">
        <v>108</v>
      </c>
      <c r="B109" t="str">
        <f>PROMETEO_Ammissione_Samuele[[#This Row],[E'' una recidiva?]]</f>
        <v/>
      </c>
    </row>
    <row r="110" spans="1:2" x14ac:dyDescent="0.3">
      <c r="A110" s="5">
        <v>109</v>
      </c>
      <c r="B110" t="str">
        <f>PROMETEO_Ammissione_Samuele[[#This Row],[E'' una recidiva?]]</f>
        <v/>
      </c>
    </row>
    <row r="111" spans="1:2" x14ac:dyDescent="0.3">
      <c r="A111" s="6">
        <v>110</v>
      </c>
      <c r="B111" t="str">
        <f>PROMETEO_Ammissione_Samuele[[#This Row],[E'' una recidiva?]]</f>
        <v>Yes</v>
      </c>
    </row>
    <row r="112" spans="1:2" x14ac:dyDescent="0.3">
      <c r="A112" s="5">
        <v>111</v>
      </c>
      <c r="B112" t="str">
        <f>PROMETEO_Ammissione_Samuele[[#This Row],[E'' una recidiva?]]</f>
        <v/>
      </c>
    </row>
    <row r="113" spans="1:2" x14ac:dyDescent="0.3">
      <c r="A113" s="6">
        <v>112</v>
      </c>
      <c r="B113" t="str">
        <f>PROMETEO_Ammissione_Samuele[[#This Row],[E'' una recidiva?]]</f>
        <v/>
      </c>
    </row>
    <row r="114" spans="1:2" x14ac:dyDescent="0.3">
      <c r="A114" s="5">
        <v>113</v>
      </c>
      <c r="B114" t="str">
        <f>PROMETEO_Ammissione_Samuele[[#This Row],[E'' una recidiva?]]</f>
        <v>No</v>
      </c>
    </row>
    <row r="115" spans="1:2" x14ac:dyDescent="0.3">
      <c r="A115" s="6">
        <v>114</v>
      </c>
      <c r="B115" t="str">
        <f>PROMETEO_Ammissione_Samuele[[#This Row],[E'' una recidiva?]]</f>
        <v>Yes</v>
      </c>
    </row>
    <row r="116" spans="1:2" x14ac:dyDescent="0.3">
      <c r="A116" s="5">
        <v>115</v>
      </c>
      <c r="B116" t="str">
        <f>PROMETEO_Ammissione_Samuele[[#This Row],[E'' una recidiva?]]</f>
        <v/>
      </c>
    </row>
    <row r="117" spans="1:2" x14ac:dyDescent="0.3">
      <c r="A117" s="6">
        <v>116</v>
      </c>
      <c r="B117" t="str">
        <f>PROMETEO_Ammissione_Samuele[[#This Row],[E'' una recidiva?]]</f>
        <v/>
      </c>
    </row>
    <row r="118" spans="1:2" x14ac:dyDescent="0.3">
      <c r="A118" s="5">
        <v>117</v>
      </c>
      <c r="B118" t="str">
        <f>PROMETEO_Ammissione_Samuele[[#This Row],[E'' una recidiva?]]</f>
        <v/>
      </c>
    </row>
    <row r="119" spans="1:2" x14ac:dyDescent="0.3">
      <c r="A119" s="6">
        <v>118</v>
      </c>
      <c r="B119" t="str">
        <f>PROMETEO_Ammissione_Samuele[[#This Row],[E'' una recidiva?]]</f>
        <v>No</v>
      </c>
    </row>
    <row r="120" spans="1:2" x14ac:dyDescent="0.3">
      <c r="A120" s="5">
        <v>119</v>
      </c>
      <c r="B120" t="str">
        <f>PROMETEO_Ammissione_Samuele[[#This Row],[E'' una recidiva?]]</f>
        <v>No</v>
      </c>
    </row>
    <row r="121" spans="1:2" x14ac:dyDescent="0.3">
      <c r="A121" s="6">
        <v>120</v>
      </c>
      <c r="B121" t="str">
        <f>PROMETEO_Ammissione_Samuele[[#This Row],[E'' una recidiva?]]</f>
        <v/>
      </c>
    </row>
    <row r="122" spans="1:2" x14ac:dyDescent="0.3">
      <c r="A122" s="5">
        <v>121</v>
      </c>
      <c r="B122" t="str">
        <f>PROMETEO_Ammissione_Samuele[[#This Row],[E'' una recidiva?]]</f>
        <v/>
      </c>
    </row>
    <row r="123" spans="1:2" x14ac:dyDescent="0.3">
      <c r="A123" s="6">
        <v>122</v>
      </c>
      <c r="B123" t="str">
        <f>PROMETEO_Ammissione_Samuele[[#This Row],[E'' una recidiva?]]</f>
        <v>No</v>
      </c>
    </row>
    <row r="124" spans="1:2" x14ac:dyDescent="0.3">
      <c r="A124" s="5">
        <v>123</v>
      </c>
      <c r="B124" t="str">
        <f>PROMETEO_Ammissione_Samuele[[#This Row],[E'' una recidiva?]]</f>
        <v>No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6D04-30F2-4F94-A46C-910A8A69A723}">
  <dimension ref="A1:C124"/>
  <sheetViews>
    <sheetView topLeftCell="D1" zoomScaleNormal="100" workbookViewId="0">
      <selection activeCell="B72" sqref="B72"/>
    </sheetView>
  </sheetViews>
  <sheetFormatPr defaultRowHeight="14.4" x14ac:dyDescent="0.3"/>
  <cols>
    <col min="1" max="1" width="11.33203125" bestFit="1" customWidth="1"/>
    <col min="2" max="2" width="22.44140625" bestFit="1" customWidth="1"/>
    <col min="3" max="3" width="15.109375" customWidth="1"/>
  </cols>
  <sheetData>
    <row r="1" spans="1:3" x14ac:dyDescent="0.3">
      <c r="A1" s="4" t="s">
        <v>489</v>
      </c>
      <c r="B1" t="s">
        <v>634</v>
      </c>
      <c r="C1" t="s">
        <v>635</v>
      </c>
    </row>
    <row r="2" spans="1:3" x14ac:dyDescent="0.3">
      <c r="A2" s="5">
        <v>1</v>
      </c>
      <c r="B2">
        <f>IF(PROMETEO_Ammissione_Samuele[[#This Row],[Durata fase acuta.    Campo calcolato, non inserire.]]="",NA(),PROMETEO_Ammissione_Samuele[[#This Row],[Durata fase acuta.    Campo calcolato, non inserire.]])</f>
        <v>9</v>
      </c>
      <c r="C2" s="7">
        <f>AVERAGEIF(Table9[Acute phase duration],"&gt;0")</f>
        <v>20.112359550561798</v>
      </c>
    </row>
    <row r="3" spans="1:3" x14ac:dyDescent="0.3">
      <c r="A3" s="6">
        <v>2</v>
      </c>
      <c r="B3" t="e">
        <f>IF(PROMETEO_Ammissione_Samuele[[#This Row],[Durata fase acuta.    Campo calcolato, non inserire.]]="",NA(),PROMETEO_Ammissione_Samuele[[#This Row],[Durata fase acuta.    Campo calcolato, non inserire.]])</f>
        <v>#N/A</v>
      </c>
      <c r="C3" s="7">
        <f>AVERAGEIF(Table9[Acute phase duration],"&gt;0")</f>
        <v>20.112359550561798</v>
      </c>
    </row>
    <row r="4" spans="1:3" x14ac:dyDescent="0.3">
      <c r="A4" s="5">
        <v>3</v>
      </c>
      <c r="B4" t="e">
        <f>IF(PROMETEO_Ammissione_Samuele[[#This Row],[Durata fase acuta.    Campo calcolato, non inserire.]]="",NA(),PROMETEO_Ammissione_Samuele[[#This Row],[Durata fase acuta.    Campo calcolato, non inserire.]])</f>
        <v>#N/A</v>
      </c>
      <c r="C4" s="7">
        <f>AVERAGEIF(Table9[Acute phase duration],"&gt;0")</f>
        <v>20.112359550561798</v>
      </c>
    </row>
    <row r="5" spans="1:3" x14ac:dyDescent="0.3">
      <c r="A5" s="6">
        <v>4</v>
      </c>
      <c r="B5">
        <f>IF(PROMETEO_Ammissione_Samuele[[#This Row],[Durata fase acuta.    Campo calcolato, non inserire.]]="",NA(),PROMETEO_Ammissione_Samuele[[#This Row],[Durata fase acuta.    Campo calcolato, non inserire.]])</f>
        <v>10</v>
      </c>
      <c r="C5" s="7">
        <f>AVERAGEIF(Table9[Acute phase duration],"&gt;0")</f>
        <v>20.112359550561798</v>
      </c>
    </row>
    <row r="6" spans="1:3" x14ac:dyDescent="0.3">
      <c r="A6" s="5">
        <v>5</v>
      </c>
      <c r="B6">
        <f>IF(PROMETEO_Ammissione_Samuele[[#This Row],[Durata fase acuta.    Campo calcolato, non inserire.]]="",NA(),PROMETEO_Ammissione_Samuele[[#This Row],[Durata fase acuta.    Campo calcolato, non inserire.]])</f>
        <v>28</v>
      </c>
      <c r="C6" s="7">
        <f>AVERAGEIF(Table9[Acute phase duration],"&gt;0")</f>
        <v>20.112359550561798</v>
      </c>
    </row>
    <row r="7" spans="1:3" x14ac:dyDescent="0.3">
      <c r="A7" s="6">
        <v>6</v>
      </c>
      <c r="B7" t="e">
        <f>IF(PROMETEO_Ammissione_Samuele[[#This Row],[Durata fase acuta.    Campo calcolato, non inserire.]]="",NA(),PROMETEO_Ammissione_Samuele[[#This Row],[Durata fase acuta.    Campo calcolato, non inserire.]])</f>
        <v>#N/A</v>
      </c>
      <c r="C7" s="7">
        <f>AVERAGEIF(Table9[Acute phase duration],"&gt;0")</f>
        <v>20.112359550561798</v>
      </c>
    </row>
    <row r="8" spans="1:3" x14ac:dyDescent="0.3">
      <c r="A8" s="5">
        <v>7</v>
      </c>
      <c r="B8" t="e">
        <f>IF(PROMETEO_Ammissione_Samuele[[#This Row],[Durata fase acuta.    Campo calcolato, non inserire.]]="",NA(),PROMETEO_Ammissione_Samuele[[#This Row],[Durata fase acuta.    Campo calcolato, non inserire.]])</f>
        <v>#N/A</v>
      </c>
      <c r="C8" s="7">
        <f>AVERAGEIF(Table9[Acute phase duration],"&gt;0")</f>
        <v>20.112359550561798</v>
      </c>
    </row>
    <row r="9" spans="1:3" x14ac:dyDescent="0.3">
      <c r="A9" s="6">
        <v>8</v>
      </c>
      <c r="B9">
        <f>IF(PROMETEO_Ammissione_Samuele[[#This Row],[Durata fase acuta.    Campo calcolato, non inserire.]]="",NA(),PROMETEO_Ammissione_Samuele[[#This Row],[Durata fase acuta.    Campo calcolato, non inserire.]])</f>
        <v>10</v>
      </c>
      <c r="C9" s="7">
        <f>AVERAGEIF(Table9[Acute phase duration],"&gt;0")</f>
        <v>20.112359550561798</v>
      </c>
    </row>
    <row r="10" spans="1:3" x14ac:dyDescent="0.3">
      <c r="A10" s="5">
        <v>9</v>
      </c>
      <c r="B10">
        <f>IF(PROMETEO_Ammissione_Samuele[[#This Row],[Durata fase acuta.    Campo calcolato, non inserire.]]="",NA(),PROMETEO_Ammissione_Samuele[[#This Row],[Durata fase acuta.    Campo calcolato, non inserire.]])</f>
        <v>27</v>
      </c>
      <c r="C10" s="7">
        <f>AVERAGEIF(Table9[Acute phase duration],"&gt;0")</f>
        <v>20.112359550561798</v>
      </c>
    </row>
    <row r="11" spans="1:3" x14ac:dyDescent="0.3">
      <c r="A11" s="6">
        <v>10</v>
      </c>
      <c r="B11" t="e">
        <f>IF(PROMETEO_Ammissione_Samuele[[#This Row],[Durata fase acuta.    Campo calcolato, non inserire.]]="",NA(),PROMETEO_Ammissione_Samuele[[#This Row],[Durata fase acuta.    Campo calcolato, non inserire.]])</f>
        <v>#N/A</v>
      </c>
      <c r="C11" s="7">
        <f>AVERAGEIF(Table9[Acute phase duration],"&gt;0")</f>
        <v>20.112359550561798</v>
      </c>
    </row>
    <row r="12" spans="1:3" x14ac:dyDescent="0.3">
      <c r="A12" s="5">
        <v>11</v>
      </c>
      <c r="B12">
        <f>IF(PROMETEO_Ammissione_Samuele[[#This Row],[Durata fase acuta.    Campo calcolato, non inserire.]]="",NA(),PROMETEO_Ammissione_Samuele[[#This Row],[Durata fase acuta.    Campo calcolato, non inserire.]])</f>
        <v>15</v>
      </c>
      <c r="C12" s="7">
        <f>AVERAGEIF(Table9[Acute phase duration],"&gt;0")</f>
        <v>20.112359550561798</v>
      </c>
    </row>
    <row r="13" spans="1:3" x14ac:dyDescent="0.3">
      <c r="A13" s="6">
        <v>12</v>
      </c>
      <c r="B13">
        <f>IF(PROMETEO_Ammissione_Samuele[[#This Row],[Durata fase acuta.    Campo calcolato, non inserire.]]="",NA(),PROMETEO_Ammissione_Samuele[[#This Row],[Durata fase acuta.    Campo calcolato, non inserire.]])</f>
        <v>12</v>
      </c>
      <c r="C13" s="7">
        <f>AVERAGEIF(Table9[Acute phase duration],"&gt;0")</f>
        <v>20.112359550561798</v>
      </c>
    </row>
    <row r="14" spans="1:3" x14ac:dyDescent="0.3">
      <c r="A14" s="5">
        <v>13</v>
      </c>
      <c r="B14">
        <f>IF(PROMETEO_Ammissione_Samuele[[#This Row],[Durata fase acuta.    Campo calcolato, non inserire.]]="",NA(),PROMETEO_Ammissione_Samuele[[#This Row],[Durata fase acuta.    Campo calcolato, non inserire.]])</f>
        <v>17</v>
      </c>
      <c r="C14" s="7">
        <f>AVERAGEIF(Table9[Acute phase duration],"&gt;0")</f>
        <v>20.112359550561798</v>
      </c>
    </row>
    <row r="15" spans="1:3" x14ac:dyDescent="0.3">
      <c r="A15" s="6">
        <v>14</v>
      </c>
      <c r="B15">
        <f>IF(PROMETEO_Ammissione_Samuele[[#This Row],[Durata fase acuta.    Campo calcolato, non inserire.]]="",NA(),PROMETEO_Ammissione_Samuele[[#This Row],[Durata fase acuta.    Campo calcolato, non inserire.]])</f>
        <v>10</v>
      </c>
      <c r="C15" s="7">
        <f>AVERAGEIF(Table9[Acute phase duration],"&gt;0")</f>
        <v>20.112359550561798</v>
      </c>
    </row>
    <row r="16" spans="1:3" x14ac:dyDescent="0.3">
      <c r="A16" s="5">
        <v>15</v>
      </c>
      <c r="B16" t="e">
        <f>IF(PROMETEO_Ammissione_Samuele[[#This Row],[Durata fase acuta.    Campo calcolato, non inserire.]]="",NA(),PROMETEO_Ammissione_Samuele[[#This Row],[Durata fase acuta.    Campo calcolato, non inserire.]])</f>
        <v>#N/A</v>
      </c>
      <c r="C16" s="7">
        <f>AVERAGEIF(Table9[Acute phase duration],"&gt;0")</f>
        <v>20.112359550561798</v>
      </c>
    </row>
    <row r="17" spans="1:3" x14ac:dyDescent="0.3">
      <c r="A17" s="6">
        <v>16</v>
      </c>
      <c r="B17">
        <f>IF(PROMETEO_Ammissione_Samuele[[#This Row],[Durata fase acuta.    Campo calcolato, non inserire.]]="",NA(),PROMETEO_Ammissione_Samuele[[#This Row],[Durata fase acuta.    Campo calcolato, non inserire.]])</f>
        <v>17</v>
      </c>
      <c r="C17" s="7">
        <f>AVERAGEIF(Table9[Acute phase duration],"&gt;0")</f>
        <v>20.112359550561798</v>
      </c>
    </row>
    <row r="18" spans="1:3" x14ac:dyDescent="0.3">
      <c r="A18" s="5">
        <v>17</v>
      </c>
      <c r="B18">
        <f>IF(PROMETEO_Ammissione_Samuele[[#This Row],[Durata fase acuta.    Campo calcolato, non inserire.]]="",NA(),PROMETEO_Ammissione_Samuele[[#This Row],[Durata fase acuta.    Campo calcolato, non inserire.]])</f>
        <v>11</v>
      </c>
      <c r="C18" s="7">
        <f>AVERAGEIF(Table9[Acute phase duration],"&gt;0")</f>
        <v>20.112359550561798</v>
      </c>
    </row>
    <row r="19" spans="1:3" x14ac:dyDescent="0.3">
      <c r="A19" s="6">
        <v>18</v>
      </c>
      <c r="B19">
        <f>IF(PROMETEO_Ammissione_Samuele[[#This Row],[Durata fase acuta.    Campo calcolato, non inserire.]]="",NA(),PROMETEO_Ammissione_Samuele[[#This Row],[Durata fase acuta.    Campo calcolato, non inserire.]])</f>
        <v>30</v>
      </c>
      <c r="C19" s="7">
        <f>AVERAGEIF(Table9[Acute phase duration],"&gt;0")</f>
        <v>20.112359550561798</v>
      </c>
    </row>
    <row r="20" spans="1:3" x14ac:dyDescent="0.3">
      <c r="A20" s="5">
        <v>19</v>
      </c>
      <c r="B20">
        <f>IF(PROMETEO_Ammissione_Samuele[[#This Row],[Durata fase acuta.    Campo calcolato, non inserire.]]="",NA(),PROMETEO_Ammissione_Samuele[[#This Row],[Durata fase acuta.    Campo calcolato, non inserire.]])</f>
        <v>10</v>
      </c>
      <c r="C20" s="7">
        <f>AVERAGEIF(Table9[Acute phase duration],"&gt;0")</f>
        <v>20.112359550561798</v>
      </c>
    </row>
    <row r="21" spans="1:3" x14ac:dyDescent="0.3">
      <c r="A21" s="6">
        <v>20</v>
      </c>
      <c r="B21" t="e">
        <f>IF(PROMETEO_Ammissione_Samuele[[#This Row],[Durata fase acuta.    Campo calcolato, non inserire.]]="",NA(),PROMETEO_Ammissione_Samuele[[#This Row],[Durata fase acuta.    Campo calcolato, non inserire.]])</f>
        <v>#N/A</v>
      </c>
      <c r="C21" s="7">
        <f>AVERAGEIF(Table9[Acute phase duration],"&gt;0")</f>
        <v>20.112359550561798</v>
      </c>
    </row>
    <row r="22" spans="1:3" x14ac:dyDescent="0.3">
      <c r="A22" s="5">
        <v>21</v>
      </c>
      <c r="B22">
        <f>IF(PROMETEO_Ammissione_Samuele[[#This Row],[Durata fase acuta.    Campo calcolato, non inserire.]]="",NA(),PROMETEO_Ammissione_Samuele[[#This Row],[Durata fase acuta.    Campo calcolato, non inserire.]])</f>
        <v>6</v>
      </c>
      <c r="C22" s="7">
        <f>AVERAGEIF(Table9[Acute phase duration],"&gt;0")</f>
        <v>20.112359550561798</v>
      </c>
    </row>
    <row r="23" spans="1:3" x14ac:dyDescent="0.3">
      <c r="A23" s="6">
        <v>22</v>
      </c>
      <c r="B23">
        <f>IF(PROMETEO_Ammissione_Samuele[[#This Row],[Durata fase acuta.    Campo calcolato, non inserire.]]="",NA(),PROMETEO_Ammissione_Samuele[[#This Row],[Durata fase acuta.    Campo calcolato, non inserire.]])</f>
        <v>17</v>
      </c>
      <c r="C23" s="7">
        <f>AVERAGEIF(Table9[Acute phase duration],"&gt;0")</f>
        <v>20.112359550561798</v>
      </c>
    </row>
    <row r="24" spans="1:3" x14ac:dyDescent="0.3">
      <c r="A24" s="5">
        <v>23</v>
      </c>
      <c r="B24">
        <f>IF(PROMETEO_Ammissione_Samuele[[#This Row],[Durata fase acuta.    Campo calcolato, non inserire.]]="",NA(),PROMETEO_Ammissione_Samuele[[#This Row],[Durata fase acuta.    Campo calcolato, non inserire.]])</f>
        <v>59</v>
      </c>
      <c r="C24" s="7">
        <f>AVERAGEIF(Table9[Acute phase duration],"&gt;0")</f>
        <v>20.112359550561798</v>
      </c>
    </row>
    <row r="25" spans="1:3" x14ac:dyDescent="0.3">
      <c r="A25" s="6">
        <v>24</v>
      </c>
      <c r="B25">
        <f>IF(PROMETEO_Ammissione_Samuele[[#This Row],[Durata fase acuta.    Campo calcolato, non inserire.]]="",NA(),PROMETEO_Ammissione_Samuele[[#This Row],[Durata fase acuta.    Campo calcolato, non inserire.]])</f>
        <v>18</v>
      </c>
      <c r="C25" s="7">
        <f>AVERAGEIF(Table9[Acute phase duration],"&gt;0")</f>
        <v>20.112359550561798</v>
      </c>
    </row>
    <row r="26" spans="1:3" x14ac:dyDescent="0.3">
      <c r="A26" s="5">
        <v>25</v>
      </c>
      <c r="B26">
        <f>IF(PROMETEO_Ammissione_Samuele[[#This Row],[Durata fase acuta.    Campo calcolato, non inserire.]]="",NA(),PROMETEO_Ammissione_Samuele[[#This Row],[Durata fase acuta.    Campo calcolato, non inserire.]])</f>
        <v>15</v>
      </c>
      <c r="C26" s="7">
        <f>AVERAGEIF(Table9[Acute phase duration],"&gt;0")</f>
        <v>20.112359550561798</v>
      </c>
    </row>
    <row r="27" spans="1:3" x14ac:dyDescent="0.3">
      <c r="A27" s="6">
        <v>26</v>
      </c>
      <c r="B27">
        <f>IF(PROMETEO_Ammissione_Samuele[[#This Row],[Durata fase acuta.    Campo calcolato, non inserire.]]="",NA(),PROMETEO_Ammissione_Samuele[[#This Row],[Durata fase acuta.    Campo calcolato, non inserire.]])</f>
        <v>11</v>
      </c>
      <c r="C27" s="7">
        <f>AVERAGEIF(Table9[Acute phase duration],"&gt;0")</f>
        <v>20.112359550561798</v>
      </c>
    </row>
    <row r="28" spans="1:3" x14ac:dyDescent="0.3">
      <c r="A28" s="5">
        <v>27</v>
      </c>
      <c r="B28">
        <f>IF(PROMETEO_Ammissione_Samuele[[#This Row],[Durata fase acuta.    Campo calcolato, non inserire.]]="",NA(),PROMETEO_Ammissione_Samuele[[#This Row],[Durata fase acuta.    Campo calcolato, non inserire.]])</f>
        <v>10</v>
      </c>
      <c r="C28" s="7">
        <f>AVERAGEIF(Table9[Acute phase duration],"&gt;0")</f>
        <v>20.112359550561798</v>
      </c>
    </row>
    <row r="29" spans="1:3" x14ac:dyDescent="0.3">
      <c r="A29" s="6">
        <v>28</v>
      </c>
      <c r="B29">
        <f>IF(PROMETEO_Ammissione_Samuele[[#This Row],[Durata fase acuta.    Campo calcolato, non inserire.]]="",NA(),PROMETEO_Ammissione_Samuele[[#This Row],[Durata fase acuta.    Campo calcolato, non inserire.]])</f>
        <v>24</v>
      </c>
      <c r="C29" s="7">
        <f>AVERAGEIF(Table9[Acute phase duration],"&gt;0")</f>
        <v>20.112359550561798</v>
      </c>
    </row>
    <row r="30" spans="1:3" x14ac:dyDescent="0.3">
      <c r="A30" s="5">
        <v>29</v>
      </c>
      <c r="B30">
        <f>IF(PROMETEO_Ammissione_Samuele[[#This Row],[Durata fase acuta.    Campo calcolato, non inserire.]]="",NA(),PROMETEO_Ammissione_Samuele[[#This Row],[Durata fase acuta.    Campo calcolato, non inserire.]])</f>
        <v>14</v>
      </c>
      <c r="C30" s="7">
        <f>AVERAGEIF(Table9[Acute phase duration],"&gt;0")</f>
        <v>20.112359550561798</v>
      </c>
    </row>
    <row r="31" spans="1:3" x14ac:dyDescent="0.3">
      <c r="A31" s="6">
        <v>30</v>
      </c>
      <c r="B31">
        <f>IF(PROMETEO_Ammissione_Samuele[[#This Row],[Durata fase acuta.    Campo calcolato, non inserire.]]="",NA(),PROMETEO_Ammissione_Samuele[[#This Row],[Durata fase acuta.    Campo calcolato, non inserire.]])</f>
        <v>28</v>
      </c>
      <c r="C31" s="7">
        <f>AVERAGEIF(Table9[Acute phase duration],"&gt;0")</f>
        <v>20.112359550561798</v>
      </c>
    </row>
    <row r="32" spans="1:3" x14ac:dyDescent="0.3">
      <c r="A32" s="5">
        <v>31</v>
      </c>
      <c r="B32">
        <f>IF(PROMETEO_Ammissione_Samuele[[#This Row],[Durata fase acuta.    Campo calcolato, non inserire.]]="",NA(),PROMETEO_Ammissione_Samuele[[#This Row],[Durata fase acuta.    Campo calcolato, non inserire.]])</f>
        <v>9</v>
      </c>
      <c r="C32" s="7">
        <f>AVERAGEIF(Table9[Acute phase duration],"&gt;0")</f>
        <v>20.112359550561798</v>
      </c>
    </row>
    <row r="33" spans="1:3" x14ac:dyDescent="0.3">
      <c r="A33" s="6">
        <v>32</v>
      </c>
      <c r="B33">
        <f>IF(PROMETEO_Ammissione_Samuele[[#This Row],[Durata fase acuta.    Campo calcolato, non inserire.]]="",NA(),PROMETEO_Ammissione_Samuele[[#This Row],[Durata fase acuta.    Campo calcolato, non inserire.]])</f>
        <v>21</v>
      </c>
      <c r="C33" s="7">
        <f>AVERAGEIF(Table9[Acute phase duration],"&gt;0")</f>
        <v>20.112359550561798</v>
      </c>
    </row>
    <row r="34" spans="1:3" x14ac:dyDescent="0.3">
      <c r="A34" s="5">
        <v>33</v>
      </c>
      <c r="B34">
        <f>IF(PROMETEO_Ammissione_Samuele[[#This Row],[Durata fase acuta.    Campo calcolato, non inserire.]]="",NA(),PROMETEO_Ammissione_Samuele[[#This Row],[Durata fase acuta.    Campo calcolato, non inserire.]])</f>
        <v>18</v>
      </c>
      <c r="C34" s="7">
        <f>AVERAGEIF(Table9[Acute phase duration],"&gt;0")</f>
        <v>20.112359550561798</v>
      </c>
    </row>
    <row r="35" spans="1:3" x14ac:dyDescent="0.3">
      <c r="A35" s="6">
        <v>34</v>
      </c>
      <c r="B35">
        <f>IF(PROMETEO_Ammissione_Samuele[[#This Row],[Durata fase acuta.    Campo calcolato, non inserire.]]="",NA(),PROMETEO_Ammissione_Samuele[[#This Row],[Durata fase acuta.    Campo calcolato, non inserire.]])</f>
        <v>15</v>
      </c>
      <c r="C35" s="7">
        <f>AVERAGEIF(Table9[Acute phase duration],"&gt;0")</f>
        <v>20.112359550561798</v>
      </c>
    </row>
    <row r="36" spans="1:3" x14ac:dyDescent="0.3">
      <c r="A36" s="5">
        <v>35</v>
      </c>
      <c r="B36">
        <f>IF(PROMETEO_Ammissione_Samuele[[#This Row],[Durata fase acuta.    Campo calcolato, non inserire.]]="",NA(),PROMETEO_Ammissione_Samuele[[#This Row],[Durata fase acuta.    Campo calcolato, non inserire.]])</f>
        <v>6</v>
      </c>
      <c r="C36" s="7">
        <f>AVERAGEIF(Table9[Acute phase duration],"&gt;0")</f>
        <v>20.112359550561798</v>
      </c>
    </row>
    <row r="37" spans="1:3" x14ac:dyDescent="0.3">
      <c r="A37" s="6">
        <v>36</v>
      </c>
      <c r="B37">
        <f>IF(PROMETEO_Ammissione_Samuele[[#This Row],[Durata fase acuta.    Campo calcolato, non inserire.]]="",NA(),PROMETEO_Ammissione_Samuele[[#This Row],[Durata fase acuta.    Campo calcolato, non inserire.]])</f>
        <v>21</v>
      </c>
      <c r="C37" s="7">
        <f>AVERAGEIF(Table9[Acute phase duration],"&gt;0")</f>
        <v>20.112359550561798</v>
      </c>
    </row>
    <row r="38" spans="1:3" x14ac:dyDescent="0.3">
      <c r="A38" s="5">
        <v>37</v>
      </c>
      <c r="B38">
        <f>IF(PROMETEO_Ammissione_Samuele[[#This Row],[Durata fase acuta.    Campo calcolato, non inserire.]]="",NA(),PROMETEO_Ammissione_Samuele[[#This Row],[Durata fase acuta.    Campo calcolato, non inserire.]])</f>
        <v>12</v>
      </c>
      <c r="C38" s="7">
        <f>AVERAGEIF(Table9[Acute phase duration],"&gt;0")</f>
        <v>20.112359550561798</v>
      </c>
    </row>
    <row r="39" spans="1:3" x14ac:dyDescent="0.3">
      <c r="A39" s="6">
        <v>38</v>
      </c>
      <c r="B39">
        <f>IF(PROMETEO_Ammissione_Samuele[[#This Row],[Durata fase acuta.    Campo calcolato, non inserire.]]="",NA(),PROMETEO_Ammissione_Samuele[[#This Row],[Durata fase acuta.    Campo calcolato, non inserire.]])</f>
        <v>14</v>
      </c>
      <c r="C39" s="7">
        <f>AVERAGEIF(Table9[Acute phase duration],"&gt;0")</f>
        <v>20.112359550561798</v>
      </c>
    </row>
    <row r="40" spans="1:3" x14ac:dyDescent="0.3">
      <c r="A40" s="5">
        <v>39</v>
      </c>
      <c r="B40">
        <f>IF(PROMETEO_Ammissione_Samuele[[#This Row],[Durata fase acuta.    Campo calcolato, non inserire.]]="",NA(),PROMETEO_Ammissione_Samuele[[#This Row],[Durata fase acuta.    Campo calcolato, non inserire.]])</f>
        <v>5</v>
      </c>
      <c r="C40" s="7">
        <f>AVERAGEIF(Table9[Acute phase duration],"&gt;0")</f>
        <v>20.112359550561798</v>
      </c>
    </row>
    <row r="41" spans="1:3" x14ac:dyDescent="0.3">
      <c r="A41" s="6">
        <v>40</v>
      </c>
      <c r="B41">
        <f>IF(PROMETEO_Ammissione_Samuele[[#This Row],[Durata fase acuta.    Campo calcolato, non inserire.]]="",NA(),PROMETEO_Ammissione_Samuele[[#This Row],[Durata fase acuta.    Campo calcolato, non inserire.]])</f>
        <v>9</v>
      </c>
      <c r="C41" s="7">
        <f>AVERAGEIF(Table9[Acute phase duration],"&gt;0")</f>
        <v>20.112359550561798</v>
      </c>
    </row>
    <row r="42" spans="1:3" x14ac:dyDescent="0.3">
      <c r="A42" s="5">
        <v>41</v>
      </c>
      <c r="B42">
        <f>IF(PROMETEO_Ammissione_Samuele[[#This Row],[Durata fase acuta.    Campo calcolato, non inserire.]]="",NA(),PROMETEO_Ammissione_Samuele[[#This Row],[Durata fase acuta.    Campo calcolato, non inserire.]])</f>
        <v>23</v>
      </c>
      <c r="C42" s="7">
        <f>AVERAGEIF(Table9[Acute phase duration],"&gt;0")</f>
        <v>20.112359550561798</v>
      </c>
    </row>
    <row r="43" spans="1:3" x14ac:dyDescent="0.3">
      <c r="A43" s="6">
        <v>42</v>
      </c>
      <c r="B43">
        <f>IF(PROMETEO_Ammissione_Samuele[[#This Row],[Durata fase acuta.    Campo calcolato, non inserire.]]="",NA(),PROMETEO_Ammissione_Samuele[[#This Row],[Durata fase acuta.    Campo calcolato, non inserire.]])</f>
        <v>15</v>
      </c>
      <c r="C43" s="7">
        <f>AVERAGEIF(Table9[Acute phase duration],"&gt;0")</f>
        <v>20.112359550561798</v>
      </c>
    </row>
    <row r="44" spans="1:3" x14ac:dyDescent="0.3">
      <c r="A44" s="5">
        <v>43</v>
      </c>
      <c r="B44">
        <f>IF(PROMETEO_Ammissione_Samuele[[#This Row],[Durata fase acuta.    Campo calcolato, non inserire.]]="",NA(),PROMETEO_Ammissione_Samuele[[#This Row],[Durata fase acuta.    Campo calcolato, non inserire.]])</f>
        <v>4</v>
      </c>
      <c r="C44" s="7">
        <f>AVERAGEIF(Table9[Acute phase duration],"&gt;0")</f>
        <v>20.112359550561798</v>
      </c>
    </row>
    <row r="45" spans="1:3" x14ac:dyDescent="0.3">
      <c r="A45" s="6">
        <v>44</v>
      </c>
      <c r="B45">
        <f>IF(PROMETEO_Ammissione_Samuele[[#This Row],[Durata fase acuta.    Campo calcolato, non inserire.]]="",NA(),PROMETEO_Ammissione_Samuele[[#This Row],[Durata fase acuta.    Campo calcolato, non inserire.]])</f>
        <v>31</v>
      </c>
      <c r="C45" s="7">
        <f>AVERAGEIF(Table9[Acute phase duration],"&gt;0")</f>
        <v>20.112359550561798</v>
      </c>
    </row>
    <row r="46" spans="1:3" x14ac:dyDescent="0.3">
      <c r="A46" s="5">
        <v>45</v>
      </c>
      <c r="B46">
        <f>IF(PROMETEO_Ammissione_Samuele[[#This Row],[Durata fase acuta.    Campo calcolato, non inserire.]]="",NA(),PROMETEO_Ammissione_Samuele[[#This Row],[Durata fase acuta.    Campo calcolato, non inserire.]])</f>
        <v>9</v>
      </c>
      <c r="C46" s="7">
        <f>AVERAGEIF(Table9[Acute phase duration],"&gt;0")</f>
        <v>20.112359550561798</v>
      </c>
    </row>
    <row r="47" spans="1:3" x14ac:dyDescent="0.3">
      <c r="A47" s="6">
        <v>46</v>
      </c>
      <c r="B47">
        <f>IF(PROMETEO_Ammissione_Samuele[[#This Row],[Durata fase acuta.    Campo calcolato, non inserire.]]="",NA(),PROMETEO_Ammissione_Samuele[[#This Row],[Durata fase acuta.    Campo calcolato, non inserire.]])</f>
        <v>14</v>
      </c>
      <c r="C47" s="7">
        <f>AVERAGEIF(Table9[Acute phase duration],"&gt;0")</f>
        <v>20.112359550561798</v>
      </c>
    </row>
    <row r="48" spans="1:3" x14ac:dyDescent="0.3">
      <c r="A48" s="5">
        <v>47</v>
      </c>
      <c r="B48">
        <f>IF(PROMETEO_Ammissione_Samuele[[#This Row],[Durata fase acuta.    Campo calcolato, non inserire.]]="",NA(),PROMETEO_Ammissione_Samuele[[#This Row],[Durata fase acuta.    Campo calcolato, non inserire.]])</f>
        <v>23</v>
      </c>
      <c r="C48" s="7">
        <f>AVERAGEIF(Table9[Acute phase duration],"&gt;0")</f>
        <v>20.112359550561798</v>
      </c>
    </row>
    <row r="49" spans="1:3" x14ac:dyDescent="0.3">
      <c r="A49" s="6">
        <v>48</v>
      </c>
      <c r="B49">
        <f>IF(PROMETEO_Ammissione_Samuele[[#This Row],[Durata fase acuta.    Campo calcolato, non inserire.]]="",NA(),PROMETEO_Ammissione_Samuele[[#This Row],[Durata fase acuta.    Campo calcolato, non inserire.]])</f>
        <v>20</v>
      </c>
      <c r="C49" s="7">
        <f>AVERAGEIF(Table9[Acute phase duration],"&gt;0")</f>
        <v>20.112359550561798</v>
      </c>
    </row>
    <row r="50" spans="1:3" x14ac:dyDescent="0.3">
      <c r="A50" s="5">
        <v>49</v>
      </c>
      <c r="B50">
        <f>IF(PROMETEO_Ammissione_Samuele[[#This Row],[Durata fase acuta.    Campo calcolato, non inserire.]]="",NA(),PROMETEO_Ammissione_Samuele[[#This Row],[Durata fase acuta.    Campo calcolato, non inserire.]])</f>
        <v>11</v>
      </c>
      <c r="C50" s="7">
        <f>AVERAGEIF(Table9[Acute phase duration],"&gt;0")</f>
        <v>20.112359550561798</v>
      </c>
    </row>
    <row r="51" spans="1:3" x14ac:dyDescent="0.3">
      <c r="A51" s="6">
        <v>50</v>
      </c>
      <c r="B51">
        <f>IF(PROMETEO_Ammissione_Samuele[[#This Row],[Durata fase acuta.    Campo calcolato, non inserire.]]="",NA(),PROMETEO_Ammissione_Samuele[[#This Row],[Durata fase acuta.    Campo calcolato, non inserire.]])</f>
        <v>22</v>
      </c>
      <c r="C51" s="7">
        <f>AVERAGEIF(Table9[Acute phase duration],"&gt;0")</f>
        <v>20.112359550561798</v>
      </c>
    </row>
    <row r="52" spans="1:3" x14ac:dyDescent="0.3">
      <c r="A52" s="5">
        <v>51</v>
      </c>
      <c r="B52">
        <f>IF(PROMETEO_Ammissione_Samuele[[#This Row],[Durata fase acuta.    Campo calcolato, non inserire.]]="",NA(),PROMETEO_Ammissione_Samuele[[#This Row],[Durata fase acuta.    Campo calcolato, non inserire.]])</f>
        <v>16</v>
      </c>
      <c r="C52" s="7">
        <f>AVERAGEIF(Table9[Acute phase duration],"&gt;0")</f>
        <v>20.112359550561798</v>
      </c>
    </row>
    <row r="53" spans="1:3" x14ac:dyDescent="0.3">
      <c r="A53" s="6">
        <v>52</v>
      </c>
      <c r="B53">
        <f>IF(PROMETEO_Ammissione_Samuele[[#This Row],[Durata fase acuta.    Campo calcolato, non inserire.]]="",NA(),PROMETEO_Ammissione_Samuele[[#This Row],[Durata fase acuta.    Campo calcolato, non inserire.]])</f>
        <v>18</v>
      </c>
      <c r="C53" s="7">
        <f>AVERAGEIF(Table9[Acute phase duration],"&gt;0")</f>
        <v>20.112359550561798</v>
      </c>
    </row>
    <row r="54" spans="1:3" x14ac:dyDescent="0.3">
      <c r="A54" s="5">
        <v>53</v>
      </c>
      <c r="B54">
        <f>IF(PROMETEO_Ammissione_Samuele[[#This Row],[Durata fase acuta.    Campo calcolato, non inserire.]]="",NA(),PROMETEO_Ammissione_Samuele[[#This Row],[Durata fase acuta.    Campo calcolato, non inserire.]])</f>
        <v>14</v>
      </c>
      <c r="C54" s="7">
        <f>AVERAGEIF(Table9[Acute phase duration],"&gt;0")</f>
        <v>20.112359550561798</v>
      </c>
    </row>
    <row r="55" spans="1:3" x14ac:dyDescent="0.3">
      <c r="A55" s="6">
        <v>54</v>
      </c>
      <c r="B55">
        <f>IF(PROMETEO_Ammissione_Samuele[[#This Row],[Durata fase acuta.    Campo calcolato, non inserire.]]="",NA(),PROMETEO_Ammissione_Samuele[[#This Row],[Durata fase acuta.    Campo calcolato, non inserire.]])</f>
        <v>39</v>
      </c>
      <c r="C55" s="7">
        <f>AVERAGEIF(Table9[Acute phase duration],"&gt;0")</f>
        <v>20.112359550561798</v>
      </c>
    </row>
    <row r="56" spans="1:3" x14ac:dyDescent="0.3">
      <c r="A56" s="5">
        <v>55</v>
      </c>
      <c r="B56">
        <f>IF(PROMETEO_Ammissione_Samuele[[#This Row],[Durata fase acuta.    Campo calcolato, non inserire.]]="",NA(),PROMETEO_Ammissione_Samuele[[#This Row],[Durata fase acuta.    Campo calcolato, non inserire.]])</f>
        <v>15</v>
      </c>
      <c r="C56" s="7">
        <f>AVERAGEIF(Table9[Acute phase duration],"&gt;0")</f>
        <v>20.112359550561798</v>
      </c>
    </row>
    <row r="57" spans="1:3" x14ac:dyDescent="0.3">
      <c r="A57" s="6">
        <v>56</v>
      </c>
      <c r="B57">
        <f>IF(PROMETEO_Ammissione_Samuele[[#This Row],[Durata fase acuta.    Campo calcolato, non inserire.]]="",NA(),PROMETEO_Ammissione_Samuele[[#This Row],[Durata fase acuta.    Campo calcolato, non inserire.]])</f>
        <v>20</v>
      </c>
      <c r="C57" s="7">
        <f>AVERAGEIF(Table9[Acute phase duration],"&gt;0")</f>
        <v>20.112359550561798</v>
      </c>
    </row>
    <row r="58" spans="1:3" x14ac:dyDescent="0.3">
      <c r="A58" s="5">
        <v>57</v>
      </c>
      <c r="B58">
        <f>IF(PROMETEO_Ammissione_Samuele[[#This Row],[Durata fase acuta.    Campo calcolato, non inserire.]]="",NA(),PROMETEO_Ammissione_Samuele[[#This Row],[Durata fase acuta.    Campo calcolato, non inserire.]])</f>
        <v>30</v>
      </c>
      <c r="C58" s="7">
        <f>AVERAGEIF(Table9[Acute phase duration],"&gt;0")</f>
        <v>20.112359550561798</v>
      </c>
    </row>
    <row r="59" spans="1:3" x14ac:dyDescent="0.3">
      <c r="A59" s="6">
        <v>58</v>
      </c>
      <c r="B59">
        <f>IF(PROMETEO_Ammissione_Samuele[[#This Row],[Durata fase acuta.    Campo calcolato, non inserire.]]="",NA(),PROMETEO_Ammissione_Samuele[[#This Row],[Durata fase acuta.    Campo calcolato, non inserire.]])</f>
        <v>28</v>
      </c>
      <c r="C59" s="7">
        <f>AVERAGEIF(Table9[Acute phase duration],"&gt;0")</f>
        <v>20.112359550561798</v>
      </c>
    </row>
    <row r="60" spans="1:3" x14ac:dyDescent="0.3">
      <c r="A60" s="5">
        <v>59</v>
      </c>
      <c r="B60">
        <f>IF(PROMETEO_Ammissione_Samuele[[#This Row],[Durata fase acuta.    Campo calcolato, non inserire.]]="",NA(),PROMETEO_Ammissione_Samuele[[#This Row],[Durata fase acuta.    Campo calcolato, non inserire.]])</f>
        <v>23</v>
      </c>
      <c r="C60" s="7">
        <f>AVERAGEIF(Table9[Acute phase duration],"&gt;0")</f>
        <v>20.112359550561798</v>
      </c>
    </row>
    <row r="61" spans="1:3" x14ac:dyDescent="0.3">
      <c r="A61" s="6">
        <v>60</v>
      </c>
      <c r="B61">
        <f>IF(PROMETEO_Ammissione_Samuele[[#This Row],[Durata fase acuta.    Campo calcolato, non inserire.]]="",NA(),PROMETEO_Ammissione_Samuele[[#This Row],[Durata fase acuta.    Campo calcolato, non inserire.]])</f>
        <v>48</v>
      </c>
      <c r="C61" s="7">
        <f>AVERAGEIF(Table9[Acute phase duration],"&gt;0")</f>
        <v>20.112359550561798</v>
      </c>
    </row>
    <row r="62" spans="1:3" x14ac:dyDescent="0.3">
      <c r="A62" s="5">
        <v>61</v>
      </c>
      <c r="B62">
        <f>IF(PROMETEO_Ammissione_Samuele[[#This Row],[Durata fase acuta.    Campo calcolato, non inserire.]]="",NA(),PROMETEO_Ammissione_Samuele[[#This Row],[Durata fase acuta.    Campo calcolato, non inserire.]])</f>
        <v>21</v>
      </c>
      <c r="C62" s="7">
        <f>AVERAGEIF(Table9[Acute phase duration],"&gt;0")</f>
        <v>20.112359550561798</v>
      </c>
    </row>
    <row r="63" spans="1:3" x14ac:dyDescent="0.3">
      <c r="A63" s="6">
        <v>62</v>
      </c>
      <c r="B63">
        <f>IF(PROMETEO_Ammissione_Samuele[[#This Row],[Durata fase acuta.    Campo calcolato, non inserire.]]="",NA(),PROMETEO_Ammissione_Samuele[[#This Row],[Durata fase acuta.    Campo calcolato, non inserire.]])</f>
        <v>11</v>
      </c>
      <c r="C63" s="7">
        <f>AVERAGEIF(Table9[Acute phase duration],"&gt;0")</f>
        <v>20.112359550561798</v>
      </c>
    </row>
    <row r="64" spans="1:3" x14ac:dyDescent="0.3">
      <c r="A64" s="5">
        <v>63</v>
      </c>
      <c r="B64">
        <f>IF(PROMETEO_Ammissione_Samuele[[#This Row],[Durata fase acuta.    Campo calcolato, non inserire.]]="",NA(),PROMETEO_Ammissione_Samuele[[#This Row],[Durata fase acuta.    Campo calcolato, non inserire.]])</f>
        <v>26</v>
      </c>
      <c r="C64" s="7">
        <f>AVERAGEIF(Table9[Acute phase duration],"&gt;0")</f>
        <v>20.112359550561798</v>
      </c>
    </row>
    <row r="65" spans="1:3" x14ac:dyDescent="0.3">
      <c r="A65" s="6">
        <v>64</v>
      </c>
      <c r="B65">
        <f>IF(PROMETEO_Ammissione_Samuele[[#This Row],[Durata fase acuta.    Campo calcolato, non inserire.]]="",NA(),PROMETEO_Ammissione_Samuele[[#This Row],[Durata fase acuta.    Campo calcolato, non inserire.]])</f>
        <v>12</v>
      </c>
      <c r="C65" s="7">
        <f>AVERAGEIF(Table9[Acute phase duration],"&gt;0")</f>
        <v>20.112359550561798</v>
      </c>
    </row>
    <row r="66" spans="1:3" x14ac:dyDescent="0.3">
      <c r="A66" s="5">
        <v>65</v>
      </c>
      <c r="B66">
        <f>IF(PROMETEO_Ammissione_Samuele[[#This Row],[Durata fase acuta.    Campo calcolato, non inserire.]]="",NA(),PROMETEO_Ammissione_Samuele[[#This Row],[Durata fase acuta.    Campo calcolato, non inserire.]])</f>
        <v>6</v>
      </c>
      <c r="C66" s="7">
        <f>AVERAGEIF(Table9[Acute phase duration],"&gt;0")</f>
        <v>20.112359550561798</v>
      </c>
    </row>
    <row r="67" spans="1:3" x14ac:dyDescent="0.3">
      <c r="A67" s="6">
        <v>66</v>
      </c>
      <c r="B67">
        <f>IF(PROMETEO_Ammissione_Samuele[[#This Row],[Durata fase acuta.    Campo calcolato, non inserire.]]="",NA(),PROMETEO_Ammissione_Samuele[[#This Row],[Durata fase acuta.    Campo calcolato, non inserire.]])</f>
        <v>9</v>
      </c>
      <c r="C67" s="7">
        <f>AVERAGEIF(Table9[Acute phase duration],"&gt;0")</f>
        <v>20.112359550561798</v>
      </c>
    </row>
    <row r="68" spans="1:3" x14ac:dyDescent="0.3">
      <c r="A68" s="5">
        <v>67</v>
      </c>
      <c r="B68">
        <f>IF(PROMETEO_Ammissione_Samuele[[#This Row],[Durata fase acuta.    Campo calcolato, non inserire.]]="",NA(),PROMETEO_Ammissione_Samuele[[#This Row],[Durata fase acuta.    Campo calcolato, non inserire.]])</f>
        <v>30</v>
      </c>
      <c r="C68" s="7">
        <f>AVERAGEIF(Table9[Acute phase duration],"&gt;0")</f>
        <v>20.112359550561798</v>
      </c>
    </row>
    <row r="69" spans="1:3" x14ac:dyDescent="0.3">
      <c r="A69" s="6">
        <v>68</v>
      </c>
      <c r="B69">
        <f>IF(PROMETEO_Ammissione_Samuele[[#This Row],[Durata fase acuta.    Campo calcolato, non inserire.]]="",NA(),PROMETEO_Ammissione_Samuele[[#This Row],[Durata fase acuta.    Campo calcolato, non inserire.]])</f>
        <v>16</v>
      </c>
      <c r="C69" s="7">
        <f>AVERAGEIF(Table9[Acute phase duration],"&gt;0")</f>
        <v>20.112359550561798</v>
      </c>
    </row>
    <row r="70" spans="1:3" x14ac:dyDescent="0.3">
      <c r="A70" s="5">
        <v>69</v>
      </c>
      <c r="B70">
        <f>IF(PROMETEO_Ammissione_Samuele[[#This Row],[Durata fase acuta.    Campo calcolato, non inserire.]]="",NA(),PROMETEO_Ammissione_Samuele[[#This Row],[Durata fase acuta.    Campo calcolato, non inserire.]])</f>
        <v>17</v>
      </c>
      <c r="C70" s="7">
        <f>AVERAGEIF(Table9[Acute phase duration],"&gt;0")</f>
        <v>20.112359550561798</v>
      </c>
    </row>
    <row r="71" spans="1:3" x14ac:dyDescent="0.3">
      <c r="A71" s="6">
        <v>70</v>
      </c>
      <c r="B71">
        <f>IF(PROMETEO_Ammissione_Samuele[[#This Row],[Durata fase acuta.    Campo calcolato, non inserire.]]="",NA(),PROMETEO_Ammissione_Samuele[[#This Row],[Durata fase acuta.    Campo calcolato, non inserire.]])</f>
        <v>28</v>
      </c>
      <c r="C71" s="7">
        <f>AVERAGEIF(Table9[Acute phase duration],"&gt;0")</f>
        <v>20.112359550561798</v>
      </c>
    </row>
    <row r="72" spans="1:3" x14ac:dyDescent="0.3">
      <c r="A72" s="5">
        <v>71</v>
      </c>
      <c r="B72">
        <f>IF(PROMETEO_Ammissione_Samuele[[#This Row],[Durata fase acuta.    Campo calcolato, non inserire.]]="",NA(),PROMETEO_Ammissione_Samuele[[#This Row],[Durata fase acuta.    Campo calcolato, non inserire.]])</f>
        <v>190</v>
      </c>
      <c r="C72" s="7">
        <f>AVERAGEIF(Table9[Acute phase duration],"&gt;0")</f>
        <v>20.112359550561798</v>
      </c>
    </row>
    <row r="73" spans="1:3" x14ac:dyDescent="0.3">
      <c r="A73" s="6">
        <v>72</v>
      </c>
      <c r="B73">
        <f>IF(PROMETEO_Ammissione_Samuele[[#This Row],[Durata fase acuta.    Campo calcolato, non inserire.]]="",NA(),PROMETEO_Ammissione_Samuele[[#This Row],[Durata fase acuta.    Campo calcolato, non inserire.]])</f>
        <v>14</v>
      </c>
      <c r="C73" s="7">
        <f>AVERAGEIF(Table9[Acute phase duration],"&gt;0")</f>
        <v>20.112359550561798</v>
      </c>
    </row>
    <row r="74" spans="1:3" x14ac:dyDescent="0.3">
      <c r="A74" s="5">
        <v>73</v>
      </c>
      <c r="B74">
        <f>IF(PROMETEO_Ammissione_Samuele[[#This Row],[Durata fase acuta.    Campo calcolato, non inserire.]]="",NA(),PROMETEO_Ammissione_Samuele[[#This Row],[Durata fase acuta.    Campo calcolato, non inserire.]])</f>
        <v>28</v>
      </c>
      <c r="C74" s="7">
        <f>AVERAGEIF(Table9[Acute phase duration],"&gt;0")</f>
        <v>20.112359550561798</v>
      </c>
    </row>
    <row r="75" spans="1:3" x14ac:dyDescent="0.3">
      <c r="A75" s="6">
        <v>74</v>
      </c>
      <c r="B75" t="e">
        <f>IF(PROMETEO_Ammissione_Samuele[[#This Row],[Durata fase acuta.    Campo calcolato, non inserire.]]="",NA(),PROMETEO_Ammissione_Samuele[[#This Row],[Durata fase acuta.    Campo calcolato, non inserire.]])</f>
        <v>#N/A</v>
      </c>
      <c r="C75" s="7">
        <f>AVERAGEIF(Table9[Acute phase duration],"&gt;0")</f>
        <v>20.112359550561798</v>
      </c>
    </row>
    <row r="76" spans="1:3" x14ac:dyDescent="0.3">
      <c r="A76" s="5">
        <v>75</v>
      </c>
      <c r="B76" t="e">
        <f>IF(PROMETEO_Ammissione_Samuele[[#This Row],[Durata fase acuta.    Campo calcolato, non inserire.]]="",NA(),PROMETEO_Ammissione_Samuele[[#This Row],[Durata fase acuta.    Campo calcolato, non inserire.]])</f>
        <v>#N/A</v>
      </c>
      <c r="C76" s="7">
        <f>AVERAGEIF(Table9[Acute phase duration],"&gt;0")</f>
        <v>20.112359550561798</v>
      </c>
    </row>
    <row r="77" spans="1:3" x14ac:dyDescent="0.3">
      <c r="A77" s="6">
        <v>76</v>
      </c>
      <c r="B77">
        <f>IF(PROMETEO_Ammissione_Samuele[[#This Row],[Durata fase acuta.    Campo calcolato, non inserire.]]="",NA(),PROMETEO_Ammissione_Samuele[[#This Row],[Durata fase acuta.    Campo calcolato, non inserire.]])</f>
        <v>29</v>
      </c>
      <c r="C77" s="7">
        <f>AVERAGEIF(Table9[Acute phase duration],"&gt;0")</f>
        <v>20.112359550561798</v>
      </c>
    </row>
    <row r="78" spans="1:3" x14ac:dyDescent="0.3">
      <c r="A78" s="5">
        <v>77</v>
      </c>
      <c r="B78">
        <f>IF(PROMETEO_Ammissione_Samuele[[#This Row],[Durata fase acuta.    Campo calcolato, non inserire.]]="",NA(),PROMETEO_Ammissione_Samuele[[#This Row],[Durata fase acuta.    Campo calcolato, non inserire.]])</f>
        <v>6</v>
      </c>
      <c r="C78" s="7">
        <f>AVERAGEIF(Table9[Acute phase duration],"&gt;0")</f>
        <v>20.112359550561798</v>
      </c>
    </row>
    <row r="79" spans="1:3" x14ac:dyDescent="0.3">
      <c r="A79" s="6">
        <v>78</v>
      </c>
      <c r="B79" t="e">
        <f>IF(PROMETEO_Ammissione_Samuele[[#This Row],[Durata fase acuta.    Campo calcolato, non inserire.]]="",NA(),PROMETEO_Ammissione_Samuele[[#This Row],[Durata fase acuta.    Campo calcolato, non inserire.]])</f>
        <v>#N/A</v>
      </c>
      <c r="C79" s="7">
        <f>AVERAGEIF(Table9[Acute phase duration],"&gt;0")</f>
        <v>20.112359550561798</v>
      </c>
    </row>
    <row r="80" spans="1:3" x14ac:dyDescent="0.3">
      <c r="A80" s="5">
        <v>79</v>
      </c>
      <c r="B80" t="e">
        <f>IF(PROMETEO_Ammissione_Samuele[[#This Row],[Durata fase acuta.    Campo calcolato, non inserire.]]="",NA(),PROMETEO_Ammissione_Samuele[[#This Row],[Durata fase acuta.    Campo calcolato, non inserire.]])</f>
        <v>#N/A</v>
      </c>
      <c r="C80" s="7">
        <f>AVERAGEIF(Table9[Acute phase duration],"&gt;0")</f>
        <v>20.112359550561798</v>
      </c>
    </row>
    <row r="81" spans="1:3" x14ac:dyDescent="0.3">
      <c r="A81" s="6">
        <v>80</v>
      </c>
      <c r="B81" t="e">
        <f>IF(PROMETEO_Ammissione_Samuele[[#This Row],[Durata fase acuta.    Campo calcolato, non inserire.]]="",NA(),PROMETEO_Ammissione_Samuele[[#This Row],[Durata fase acuta.    Campo calcolato, non inserire.]])</f>
        <v>#N/A</v>
      </c>
      <c r="C81" s="7">
        <f>AVERAGEIF(Table9[Acute phase duration],"&gt;0")</f>
        <v>20.112359550561798</v>
      </c>
    </row>
    <row r="82" spans="1:3" x14ac:dyDescent="0.3">
      <c r="A82" s="5">
        <v>81</v>
      </c>
      <c r="B82" t="e">
        <f>IF(PROMETEO_Ammissione_Samuele[[#This Row],[Durata fase acuta.    Campo calcolato, non inserire.]]="",NA(),PROMETEO_Ammissione_Samuele[[#This Row],[Durata fase acuta.    Campo calcolato, non inserire.]])</f>
        <v>#N/A</v>
      </c>
      <c r="C82" s="7">
        <f>AVERAGEIF(Table9[Acute phase duration],"&gt;0")</f>
        <v>20.112359550561798</v>
      </c>
    </row>
    <row r="83" spans="1:3" x14ac:dyDescent="0.3">
      <c r="A83" s="6">
        <v>82</v>
      </c>
      <c r="B83">
        <f>IF(PROMETEO_Ammissione_Samuele[[#This Row],[Durata fase acuta.    Campo calcolato, non inserire.]]="",NA(),PROMETEO_Ammissione_Samuele[[#This Row],[Durata fase acuta.    Campo calcolato, non inserire.]])</f>
        <v>24</v>
      </c>
      <c r="C83" s="7">
        <f>AVERAGEIF(Table9[Acute phase duration],"&gt;0")</f>
        <v>20.112359550561798</v>
      </c>
    </row>
    <row r="84" spans="1:3" x14ac:dyDescent="0.3">
      <c r="A84" s="5">
        <v>83</v>
      </c>
      <c r="B84" t="e">
        <f>IF(PROMETEO_Ammissione_Samuele[[#This Row],[Durata fase acuta.    Campo calcolato, non inserire.]]="",NA(),PROMETEO_Ammissione_Samuele[[#This Row],[Durata fase acuta.    Campo calcolato, non inserire.]])</f>
        <v>#N/A</v>
      </c>
      <c r="C84" s="7">
        <f>AVERAGEIF(Table9[Acute phase duration],"&gt;0")</f>
        <v>20.112359550561798</v>
      </c>
    </row>
    <row r="85" spans="1:3" x14ac:dyDescent="0.3">
      <c r="A85" s="6">
        <v>84</v>
      </c>
      <c r="B85" t="e">
        <f>IF(PROMETEO_Ammissione_Samuele[[#This Row],[Durata fase acuta.    Campo calcolato, non inserire.]]="",NA(),PROMETEO_Ammissione_Samuele[[#This Row],[Durata fase acuta.    Campo calcolato, non inserire.]])</f>
        <v>#N/A</v>
      </c>
      <c r="C85" s="7">
        <f>AVERAGEIF(Table9[Acute phase duration],"&gt;0")</f>
        <v>20.112359550561798</v>
      </c>
    </row>
    <row r="86" spans="1:3" x14ac:dyDescent="0.3">
      <c r="A86" s="5">
        <v>85</v>
      </c>
      <c r="B86">
        <f>IF(PROMETEO_Ammissione_Samuele[[#This Row],[Durata fase acuta.    Campo calcolato, non inserire.]]="",NA(),PROMETEO_Ammissione_Samuele[[#This Row],[Durata fase acuta.    Campo calcolato, non inserire.]])</f>
        <v>20</v>
      </c>
      <c r="C86" s="7">
        <f>AVERAGEIF(Table9[Acute phase duration],"&gt;0")</f>
        <v>20.112359550561798</v>
      </c>
    </row>
    <row r="87" spans="1:3" x14ac:dyDescent="0.3">
      <c r="A87" s="6">
        <v>86</v>
      </c>
      <c r="B87" t="e">
        <f>IF(PROMETEO_Ammissione_Samuele[[#This Row],[Durata fase acuta.    Campo calcolato, non inserire.]]="",NA(),PROMETEO_Ammissione_Samuele[[#This Row],[Durata fase acuta.    Campo calcolato, non inserire.]])</f>
        <v>#N/A</v>
      </c>
      <c r="C87" s="7">
        <f>AVERAGEIF(Table9[Acute phase duration],"&gt;0")</f>
        <v>20.112359550561798</v>
      </c>
    </row>
    <row r="88" spans="1:3" x14ac:dyDescent="0.3">
      <c r="A88" s="5">
        <v>87</v>
      </c>
      <c r="B88">
        <f>IF(PROMETEO_Ammissione_Samuele[[#This Row],[Durata fase acuta.    Campo calcolato, non inserire.]]="",NA(),PROMETEO_Ammissione_Samuele[[#This Row],[Durata fase acuta.    Campo calcolato, non inserire.]])</f>
        <v>8</v>
      </c>
      <c r="C88" s="7">
        <f>AVERAGEIF(Table9[Acute phase duration],"&gt;0")</f>
        <v>20.112359550561798</v>
      </c>
    </row>
    <row r="89" spans="1:3" x14ac:dyDescent="0.3">
      <c r="A89" s="6">
        <v>88</v>
      </c>
      <c r="B89" t="e">
        <f>IF(PROMETEO_Ammissione_Samuele[[#This Row],[Durata fase acuta.    Campo calcolato, non inserire.]]="",NA(),PROMETEO_Ammissione_Samuele[[#This Row],[Durata fase acuta.    Campo calcolato, non inserire.]])</f>
        <v>#N/A</v>
      </c>
      <c r="C89" s="7">
        <f>AVERAGEIF(Table9[Acute phase duration],"&gt;0")</f>
        <v>20.112359550561798</v>
      </c>
    </row>
    <row r="90" spans="1:3" x14ac:dyDescent="0.3">
      <c r="A90" s="5">
        <v>89</v>
      </c>
      <c r="B90">
        <f>IF(PROMETEO_Ammissione_Samuele[[#This Row],[Durata fase acuta.    Campo calcolato, non inserire.]]="",NA(),PROMETEO_Ammissione_Samuele[[#This Row],[Durata fase acuta.    Campo calcolato, non inserire.]])</f>
        <v>15</v>
      </c>
      <c r="C90" s="7">
        <f>AVERAGEIF(Table9[Acute phase duration],"&gt;0")</f>
        <v>20.112359550561798</v>
      </c>
    </row>
    <row r="91" spans="1:3" x14ac:dyDescent="0.3">
      <c r="A91" s="6">
        <v>90</v>
      </c>
      <c r="B91" t="e">
        <f>IF(PROMETEO_Ammissione_Samuele[[#This Row],[Durata fase acuta.    Campo calcolato, non inserire.]]="",NA(),PROMETEO_Ammissione_Samuele[[#This Row],[Durata fase acuta.    Campo calcolato, non inserire.]])</f>
        <v>#N/A</v>
      </c>
      <c r="C91" s="7">
        <f>AVERAGEIF(Table9[Acute phase duration],"&gt;0")</f>
        <v>20.112359550561798</v>
      </c>
    </row>
    <row r="92" spans="1:3" x14ac:dyDescent="0.3">
      <c r="A92" s="5">
        <v>91</v>
      </c>
      <c r="B92" t="e">
        <f>IF(PROMETEO_Ammissione_Samuele[[#This Row],[Durata fase acuta.    Campo calcolato, non inserire.]]="",NA(),PROMETEO_Ammissione_Samuele[[#This Row],[Durata fase acuta.    Campo calcolato, non inserire.]])</f>
        <v>#N/A</v>
      </c>
      <c r="C92" s="7">
        <f>AVERAGEIF(Table9[Acute phase duration],"&gt;0")</f>
        <v>20.112359550561798</v>
      </c>
    </row>
    <row r="93" spans="1:3" x14ac:dyDescent="0.3">
      <c r="A93" s="6">
        <v>92</v>
      </c>
      <c r="B93">
        <f>IF(PROMETEO_Ammissione_Samuele[[#This Row],[Durata fase acuta.    Campo calcolato, non inserire.]]="",NA(),PROMETEO_Ammissione_Samuele[[#This Row],[Durata fase acuta.    Campo calcolato, non inserire.]])</f>
        <v>14</v>
      </c>
      <c r="C93" s="7">
        <f>AVERAGEIF(Table9[Acute phase duration],"&gt;0")</f>
        <v>20.112359550561798</v>
      </c>
    </row>
    <row r="94" spans="1:3" x14ac:dyDescent="0.3">
      <c r="A94" s="5">
        <v>93</v>
      </c>
      <c r="B94">
        <f>IF(PROMETEO_Ammissione_Samuele[[#This Row],[Durata fase acuta.    Campo calcolato, non inserire.]]="",NA(),PROMETEO_Ammissione_Samuele[[#This Row],[Durata fase acuta.    Campo calcolato, non inserire.]])</f>
        <v>14</v>
      </c>
      <c r="C94" s="7">
        <f>AVERAGEIF(Table9[Acute phase duration],"&gt;0")</f>
        <v>20.112359550561798</v>
      </c>
    </row>
    <row r="95" spans="1:3" x14ac:dyDescent="0.3">
      <c r="A95" s="6">
        <v>94</v>
      </c>
      <c r="B95">
        <f>IF(PROMETEO_Ammissione_Samuele[[#This Row],[Durata fase acuta.    Campo calcolato, non inserire.]]="",NA(),PROMETEO_Ammissione_Samuele[[#This Row],[Durata fase acuta.    Campo calcolato, non inserire.]])</f>
        <v>11</v>
      </c>
      <c r="C95" s="7">
        <f>AVERAGEIF(Table9[Acute phase duration],"&gt;0")</f>
        <v>20.112359550561798</v>
      </c>
    </row>
    <row r="96" spans="1:3" x14ac:dyDescent="0.3">
      <c r="A96" s="5">
        <v>95</v>
      </c>
      <c r="B96">
        <f>IF(PROMETEO_Ammissione_Samuele[[#This Row],[Durata fase acuta.    Campo calcolato, non inserire.]]="",NA(),PROMETEO_Ammissione_Samuele[[#This Row],[Durata fase acuta.    Campo calcolato, non inserire.]])</f>
        <v>10</v>
      </c>
      <c r="C96" s="7">
        <f>AVERAGEIF(Table9[Acute phase duration],"&gt;0")</f>
        <v>20.112359550561798</v>
      </c>
    </row>
    <row r="97" spans="1:3" x14ac:dyDescent="0.3">
      <c r="A97" s="6">
        <v>96</v>
      </c>
      <c r="B97">
        <f>IF(PROMETEO_Ammissione_Samuele[[#This Row],[Durata fase acuta.    Campo calcolato, non inserire.]]="",NA(),PROMETEO_Ammissione_Samuele[[#This Row],[Durata fase acuta.    Campo calcolato, non inserire.]])</f>
        <v>17</v>
      </c>
      <c r="C97" s="7">
        <f>AVERAGEIF(Table9[Acute phase duration],"&gt;0")</f>
        <v>20.112359550561798</v>
      </c>
    </row>
    <row r="98" spans="1:3" x14ac:dyDescent="0.3">
      <c r="A98" s="5">
        <v>97</v>
      </c>
      <c r="B98">
        <f>IF(PROMETEO_Ammissione_Samuele[[#This Row],[Durata fase acuta.    Campo calcolato, non inserire.]]="",NA(),PROMETEO_Ammissione_Samuele[[#This Row],[Durata fase acuta.    Campo calcolato, non inserire.]])</f>
        <v>89</v>
      </c>
      <c r="C98" s="7">
        <f>AVERAGEIF(Table9[Acute phase duration],"&gt;0")</f>
        <v>20.112359550561798</v>
      </c>
    </row>
    <row r="99" spans="1:3" x14ac:dyDescent="0.3">
      <c r="A99" s="6">
        <v>98</v>
      </c>
      <c r="B99">
        <f>IF(PROMETEO_Ammissione_Samuele[[#This Row],[Durata fase acuta.    Campo calcolato, non inserire.]]="",NA(),PROMETEO_Ammissione_Samuele[[#This Row],[Durata fase acuta.    Campo calcolato, non inserire.]])</f>
        <v>20</v>
      </c>
      <c r="C99" s="7">
        <f>AVERAGEIF(Table9[Acute phase duration],"&gt;0")</f>
        <v>20.112359550561798</v>
      </c>
    </row>
    <row r="100" spans="1:3" x14ac:dyDescent="0.3">
      <c r="A100" s="5">
        <v>99</v>
      </c>
      <c r="B100">
        <f>IF(PROMETEO_Ammissione_Samuele[[#This Row],[Durata fase acuta.    Campo calcolato, non inserire.]]="",NA(),PROMETEO_Ammissione_Samuele[[#This Row],[Durata fase acuta.    Campo calcolato, non inserire.]])</f>
        <v>12</v>
      </c>
      <c r="C100" s="7">
        <f>AVERAGEIF(Table9[Acute phase duration],"&gt;0")</f>
        <v>20.112359550561798</v>
      </c>
    </row>
    <row r="101" spans="1:3" x14ac:dyDescent="0.3">
      <c r="A101" s="6">
        <v>100</v>
      </c>
      <c r="B101" t="e">
        <f>IF(PROMETEO_Ammissione_Samuele[[#This Row],[Durata fase acuta.    Campo calcolato, non inserire.]]="",NA(),PROMETEO_Ammissione_Samuele[[#This Row],[Durata fase acuta.    Campo calcolato, non inserire.]])</f>
        <v>#N/A</v>
      </c>
      <c r="C101" s="7">
        <f>AVERAGEIF(Table9[Acute phase duration],"&gt;0")</f>
        <v>20.112359550561798</v>
      </c>
    </row>
    <row r="102" spans="1:3" x14ac:dyDescent="0.3">
      <c r="A102" s="5">
        <v>101</v>
      </c>
      <c r="B102">
        <f>IF(PROMETEO_Ammissione_Samuele[[#This Row],[Durata fase acuta.    Campo calcolato, non inserire.]]="",NA(),PROMETEO_Ammissione_Samuele[[#This Row],[Durata fase acuta.    Campo calcolato, non inserire.]])</f>
        <v>16</v>
      </c>
      <c r="C102" s="7">
        <f>AVERAGEIF(Table9[Acute phase duration],"&gt;0")</f>
        <v>20.112359550561798</v>
      </c>
    </row>
    <row r="103" spans="1:3" x14ac:dyDescent="0.3">
      <c r="A103" s="6">
        <v>102</v>
      </c>
      <c r="B103">
        <f>IF(PROMETEO_Ammissione_Samuele[[#This Row],[Durata fase acuta.    Campo calcolato, non inserire.]]="",NA(),PROMETEO_Ammissione_Samuele[[#This Row],[Durata fase acuta.    Campo calcolato, non inserire.]])</f>
        <v>7</v>
      </c>
      <c r="C103" s="7">
        <f>AVERAGEIF(Table9[Acute phase duration],"&gt;0")</f>
        <v>20.112359550561798</v>
      </c>
    </row>
    <row r="104" spans="1:3" x14ac:dyDescent="0.3">
      <c r="A104" s="5">
        <v>103</v>
      </c>
      <c r="B104" t="e">
        <f>IF(PROMETEO_Ammissione_Samuele[[#This Row],[Durata fase acuta.    Campo calcolato, non inserire.]]="",NA(),PROMETEO_Ammissione_Samuele[[#This Row],[Durata fase acuta.    Campo calcolato, non inserire.]])</f>
        <v>#N/A</v>
      </c>
      <c r="C104" s="7">
        <f>AVERAGEIF(Table9[Acute phase duration],"&gt;0")</f>
        <v>20.112359550561798</v>
      </c>
    </row>
    <row r="105" spans="1:3" x14ac:dyDescent="0.3">
      <c r="A105" s="6">
        <v>104</v>
      </c>
      <c r="B105" t="e">
        <f>IF(PROMETEO_Ammissione_Samuele[[#This Row],[Durata fase acuta.    Campo calcolato, non inserire.]]="",NA(),PROMETEO_Ammissione_Samuele[[#This Row],[Durata fase acuta.    Campo calcolato, non inserire.]])</f>
        <v>#N/A</v>
      </c>
      <c r="C105" s="7">
        <f>AVERAGEIF(Table9[Acute phase duration],"&gt;0")</f>
        <v>20.112359550561798</v>
      </c>
    </row>
    <row r="106" spans="1:3" x14ac:dyDescent="0.3">
      <c r="A106" s="5">
        <v>105</v>
      </c>
      <c r="B106" t="e">
        <f>IF(PROMETEO_Ammissione_Samuele[[#This Row],[Durata fase acuta.    Campo calcolato, non inserire.]]="",NA(),PROMETEO_Ammissione_Samuele[[#This Row],[Durata fase acuta.    Campo calcolato, non inserire.]])</f>
        <v>#N/A</v>
      </c>
      <c r="C106" s="7">
        <f>AVERAGEIF(Table9[Acute phase duration],"&gt;0")</f>
        <v>20.112359550561798</v>
      </c>
    </row>
    <row r="107" spans="1:3" x14ac:dyDescent="0.3">
      <c r="A107" s="6">
        <v>106</v>
      </c>
      <c r="B107" t="e">
        <f>IF(PROMETEO_Ammissione_Samuele[[#This Row],[Durata fase acuta.    Campo calcolato, non inserire.]]="",NA(),PROMETEO_Ammissione_Samuele[[#This Row],[Durata fase acuta.    Campo calcolato, non inserire.]])</f>
        <v>#N/A</v>
      </c>
      <c r="C107" s="7">
        <f>AVERAGEIF(Table9[Acute phase duration],"&gt;0")</f>
        <v>20.112359550561798</v>
      </c>
    </row>
    <row r="108" spans="1:3" x14ac:dyDescent="0.3">
      <c r="A108" s="5">
        <v>107</v>
      </c>
      <c r="B108" t="e">
        <f>IF(PROMETEO_Ammissione_Samuele[[#This Row],[Durata fase acuta.    Campo calcolato, non inserire.]]="",NA(),PROMETEO_Ammissione_Samuele[[#This Row],[Durata fase acuta.    Campo calcolato, non inserire.]])</f>
        <v>#N/A</v>
      </c>
      <c r="C108" s="7">
        <f>AVERAGEIF(Table9[Acute phase duration],"&gt;0")</f>
        <v>20.112359550561798</v>
      </c>
    </row>
    <row r="109" spans="1:3" x14ac:dyDescent="0.3">
      <c r="A109" s="6">
        <v>108</v>
      </c>
      <c r="B109" t="e">
        <f>IF(PROMETEO_Ammissione_Samuele[[#This Row],[Durata fase acuta.    Campo calcolato, non inserire.]]="",NA(),PROMETEO_Ammissione_Samuele[[#This Row],[Durata fase acuta.    Campo calcolato, non inserire.]])</f>
        <v>#N/A</v>
      </c>
      <c r="C109" s="7">
        <f>AVERAGEIF(Table9[Acute phase duration],"&gt;0")</f>
        <v>20.112359550561798</v>
      </c>
    </row>
    <row r="110" spans="1:3" x14ac:dyDescent="0.3">
      <c r="A110" s="5">
        <v>109</v>
      </c>
      <c r="B110" t="e">
        <f>IF(PROMETEO_Ammissione_Samuele[[#This Row],[Durata fase acuta.    Campo calcolato, non inserire.]]="",NA(),PROMETEO_Ammissione_Samuele[[#This Row],[Durata fase acuta.    Campo calcolato, non inserire.]])</f>
        <v>#N/A</v>
      </c>
      <c r="C110" s="7">
        <f>AVERAGEIF(Table9[Acute phase duration],"&gt;0")</f>
        <v>20.112359550561798</v>
      </c>
    </row>
    <row r="111" spans="1:3" x14ac:dyDescent="0.3">
      <c r="A111" s="6">
        <v>110</v>
      </c>
      <c r="B111">
        <f>IF(PROMETEO_Ammissione_Samuele[[#This Row],[Durata fase acuta.    Campo calcolato, non inserire.]]="",NA(),PROMETEO_Ammissione_Samuele[[#This Row],[Durata fase acuta.    Campo calcolato, non inserire.]])</f>
        <v>13</v>
      </c>
      <c r="C111" s="7">
        <f>AVERAGEIF(Table9[Acute phase duration],"&gt;0")</f>
        <v>20.112359550561798</v>
      </c>
    </row>
    <row r="112" spans="1:3" x14ac:dyDescent="0.3">
      <c r="A112" s="5">
        <v>111</v>
      </c>
      <c r="B112" t="e">
        <f>IF(PROMETEO_Ammissione_Samuele[[#This Row],[Durata fase acuta.    Campo calcolato, non inserire.]]="",NA(),PROMETEO_Ammissione_Samuele[[#This Row],[Durata fase acuta.    Campo calcolato, non inserire.]])</f>
        <v>#N/A</v>
      </c>
      <c r="C112" s="7">
        <f>AVERAGEIF(Table9[Acute phase duration],"&gt;0")</f>
        <v>20.112359550561798</v>
      </c>
    </row>
    <row r="113" spans="1:3" x14ac:dyDescent="0.3">
      <c r="A113" s="6">
        <v>112</v>
      </c>
      <c r="B113" t="e">
        <f>IF(PROMETEO_Ammissione_Samuele[[#This Row],[Durata fase acuta.    Campo calcolato, non inserire.]]="",NA(),PROMETEO_Ammissione_Samuele[[#This Row],[Durata fase acuta.    Campo calcolato, non inserire.]])</f>
        <v>#N/A</v>
      </c>
      <c r="C113" s="7">
        <f>AVERAGEIF(Table9[Acute phase duration],"&gt;0")</f>
        <v>20.112359550561798</v>
      </c>
    </row>
    <row r="114" spans="1:3" x14ac:dyDescent="0.3">
      <c r="A114" s="5">
        <v>113</v>
      </c>
      <c r="B114">
        <f>IF(PROMETEO_Ammissione_Samuele[[#This Row],[Durata fase acuta.    Campo calcolato, non inserire.]]="",NA(),PROMETEO_Ammissione_Samuele[[#This Row],[Durata fase acuta.    Campo calcolato, non inserire.]])</f>
        <v>26</v>
      </c>
      <c r="C114" s="7">
        <f>AVERAGEIF(Table9[Acute phase duration],"&gt;0")</f>
        <v>20.112359550561798</v>
      </c>
    </row>
    <row r="115" spans="1:3" x14ac:dyDescent="0.3">
      <c r="A115" s="6">
        <v>114</v>
      </c>
      <c r="B115">
        <f>IF(PROMETEO_Ammissione_Samuele[[#This Row],[Durata fase acuta.    Campo calcolato, non inserire.]]="",NA(),PROMETEO_Ammissione_Samuele[[#This Row],[Durata fase acuta.    Campo calcolato, non inserire.]])</f>
        <v>8</v>
      </c>
      <c r="C115" s="7">
        <f>AVERAGEIF(Table9[Acute phase duration],"&gt;0")</f>
        <v>20.112359550561798</v>
      </c>
    </row>
    <row r="116" spans="1:3" x14ac:dyDescent="0.3">
      <c r="A116" s="5">
        <v>115</v>
      </c>
      <c r="B116" t="e">
        <f>IF(PROMETEO_Ammissione_Samuele[[#This Row],[Durata fase acuta.    Campo calcolato, non inserire.]]="",NA(),PROMETEO_Ammissione_Samuele[[#This Row],[Durata fase acuta.    Campo calcolato, non inserire.]])</f>
        <v>#N/A</v>
      </c>
      <c r="C116" s="7">
        <f>AVERAGEIF(Table9[Acute phase duration],"&gt;0")</f>
        <v>20.112359550561798</v>
      </c>
    </row>
    <row r="117" spans="1:3" x14ac:dyDescent="0.3">
      <c r="A117" s="6">
        <v>116</v>
      </c>
      <c r="B117" t="e">
        <f>IF(PROMETEO_Ammissione_Samuele[[#This Row],[Durata fase acuta.    Campo calcolato, non inserire.]]="",NA(),PROMETEO_Ammissione_Samuele[[#This Row],[Durata fase acuta.    Campo calcolato, non inserire.]])</f>
        <v>#N/A</v>
      </c>
      <c r="C117" s="7">
        <f>AVERAGEIF(Table9[Acute phase duration],"&gt;0")</f>
        <v>20.112359550561798</v>
      </c>
    </row>
    <row r="118" spans="1:3" x14ac:dyDescent="0.3">
      <c r="A118" s="5">
        <v>117</v>
      </c>
      <c r="B118" t="e">
        <f>IF(PROMETEO_Ammissione_Samuele[[#This Row],[Durata fase acuta.    Campo calcolato, non inserire.]]="",NA(),PROMETEO_Ammissione_Samuele[[#This Row],[Durata fase acuta.    Campo calcolato, non inserire.]])</f>
        <v>#N/A</v>
      </c>
      <c r="C118" s="7">
        <f>AVERAGEIF(Table9[Acute phase duration],"&gt;0")</f>
        <v>20.112359550561798</v>
      </c>
    </row>
    <row r="119" spans="1:3" x14ac:dyDescent="0.3">
      <c r="A119" s="6">
        <v>118</v>
      </c>
      <c r="B119">
        <f>IF(PROMETEO_Ammissione_Samuele[[#This Row],[Durata fase acuta.    Campo calcolato, non inserire.]]="",NA(),PROMETEO_Ammissione_Samuele[[#This Row],[Durata fase acuta.    Campo calcolato, non inserire.]])</f>
        <v>12</v>
      </c>
      <c r="C119" s="7">
        <f>AVERAGEIF(Table9[Acute phase duration],"&gt;0")</f>
        <v>20.112359550561798</v>
      </c>
    </row>
    <row r="120" spans="1:3" x14ac:dyDescent="0.3">
      <c r="A120" s="5">
        <v>119</v>
      </c>
      <c r="B120">
        <f>IF(PROMETEO_Ammissione_Samuele[[#This Row],[Durata fase acuta.    Campo calcolato, non inserire.]]="",NA(),PROMETEO_Ammissione_Samuele[[#This Row],[Durata fase acuta.    Campo calcolato, non inserire.]])</f>
        <v>18</v>
      </c>
      <c r="C120" s="7">
        <f>AVERAGEIF(Table9[Acute phase duration],"&gt;0")</f>
        <v>20.112359550561798</v>
      </c>
    </row>
    <row r="121" spans="1:3" x14ac:dyDescent="0.3">
      <c r="A121" s="6">
        <v>120</v>
      </c>
      <c r="B121" t="e">
        <f>IF(PROMETEO_Ammissione_Samuele[[#This Row],[Durata fase acuta.    Campo calcolato, non inserire.]]="",NA(),PROMETEO_Ammissione_Samuele[[#This Row],[Durata fase acuta.    Campo calcolato, non inserire.]])</f>
        <v>#N/A</v>
      </c>
      <c r="C121" s="7">
        <f>AVERAGEIF(Table9[Acute phase duration],"&gt;0")</f>
        <v>20.112359550561798</v>
      </c>
    </row>
    <row r="122" spans="1:3" x14ac:dyDescent="0.3">
      <c r="A122" s="5">
        <v>121</v>
      </c>
      <c r="B122" t="e">
        <f>IF(PROMETEO_Ammissione_Samuele[[#This Row],[Durata fase acuta.    Campo calcolato, non inserire.]]="",NA(),PROMETEO_Ammissione_Samuele[[#This Row],[Durata fase acuta.    Campo calcolato, non inserire.]])</f>
        <v>#N/A</v>
      </c>
      <c r="C122" s="7">
        <f>AVERAGEIF(Table9[Acute phase duration],"&gt;0")</f>
        <v>20.112359550561798</v>
      </c>
    </row>
    <row r="123" spans="1:3" x14ac:dyDescent="0.3">
      <c r="A123" s="6">
        <v>122</v>
      </c>
      <c r="B123">
        <f>IF(PROMETEO_Ammissione_Samuele[[#This Row],[Durata fase acuta.    Campo calcolato, non inserire.]]="",NA(),PROMETEO_Ammissione_Samuele[[#This Row],[Durata fase acuta.    Campo calcolato, non inserire.]])</f>
        <v>20</v>
      </c>
      <c r="C123" s="7">
        <f>AVERAGEIF(Table9[Acute phase duration],"&gt;0")</f>
        <v>20.112359550561798</v>
      </c>
    </row>
    <row r="124" spans="1:3" x14ac:dyDescent="0.3">
      <c r="A124" s="5">
        <v>123</v>
      </c>
      <c r="B124">
        <f>IF(PROMETEO_Ammissione_Samuele[[#This Row],[Durata fase acuta.    Campo calcolato, non inserire.]]="",NA(),PROMETEO_Ammissione_Samuele[[#This Row],[Durata fase acuta.    Campo calcolato, non inserire.]])</f>
        <v>12</v>
      </c>
      <c r="C124" s="7">
        <f>AVERAGEIF(Table9[Acute phase duration],"&gt;0")</f>
        <v>20.112359550561798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B57E-2980-49C5-9883-F2A9B05E4F56}">
  <dimension ref="A1:F124"/>
  <sheetViews>
    <sheetView topLeftCell="C16" zoomScale="115" zoomScaleNormal="115" workbookViewId="0">
      <selection activeCell="J33" sqref="J33"/>
    </sheetView>
  </sheetViews>
  <sheetFormatPr defaultRowHeight="14.4" x14ac:dyDescent="0.3"/>
  <cols>
    <col min="1" max="1" width="10.88671875" customWidth="1"/>
    <col min="2" max="2" width="47.6640625" bestFit="1" customWidth="1"/>
    <col min="4" max="4" width="52.33203125" customWidth="1"/>
    <col min="5" max="5" width="27.6640625" customWidth="1"/>
    <col min="6" max="6" width="11.5546875" bestFit="1" customWidth="1"/>
    <col min="7" max="7" width="8.88671875" customWidth="1"/>
  </cols>
  <sheetData>
    <row r="1" spans="1:6" x14ac:dyDescent="0.3">
      <c r="A1" t="s">
        <v>489</v>
      </c>
      <c r="B1" s="4" t="s">
        <v>636</v>
      </c>
      <c r="D1" t="s">
        <v>630</v>
      </c>
      <c r="E1" t="s">
        <v>493</v>
      </c>
      <c r="F1" t="s">
        <v>631</v>
      </c>
    </row>
    <row r="2" spans="1:6" x14ac:dyDescent="0.3">
      <c r="A2">
        <v>1</v>
      </c>
      <c r="B2" s="5" t="str">
        <f>IF(PROMETEO_Ammissione_Samuele[[#This Row],[Eziologia scompenso:]]="",NA(),PROMETEO_Ammissione_Samuele[[#This Row],[Eziologia scompenso:]])</f>
        <v>CAD</v>
      </c>
      <c r="D2" t="s">
        <v>331</v>
      </c>
      <c r="E2">
        <f>COUNTIF(Table5[DECOMPENSATION ETIOLOGY],"CAD")</f>
        <v>45</v>
      </c>
      <c r="F2" s="10">
        <f>(Table11[[#This Row],[Total]]/$E$14)*100</f>
        <v>36.585365853658537</v>
      </c>
    </row>
    <row r="3" spans="1:6" x14ac:dyDescent="0.3">
      <c r="A3">
        <v>2</v>
      </c>
      <c r="B3" s="6" t="str">
        <f>IF(PROMETEO_Ammissione_Samuele[[#This Row],[Eziologia scompenso:]]="",NA(),PROMETEO_Ammissione_Samuele[[#This Row],[Eziologia scompenso:]])</f>
        <v>CMP</v>
      </c>
      <c r="D3" t="s">
        <v>361</v>
      </c>
      <c r="E3">
        <f>COUNTIF(Table5[DECOMPENSATION ETIOLOGY],"CMP")</f>
        <v>38</v>
      </c>
      <c r="F3" s="10">
        <f>(Table11[[#This Row],[Total]]/$E$14)*100</f>
        <v>30.894308943089431</v>
      </c>
    </row>
    <row r="4" spans="1:6" x14ac:dyDescent="0.3">
      <c r="A4">
        <v>3</v>
      </c>
      <c r="B4" s="6" t="str">
        <f>IF(PROMETEO_Ammissione_Samuele[[#This Row],[Eziologia scompenso:]]="",NA(),PROMETEO_Ammissione_Samuele[[#This Row],[Eziologia scompenso:]])</f>
        <v>CMP</v>
      </c>
      <c r="D4" t="s">
        <v>377</v>
      </c>
      <c r="E4">
        <f>COUNTIF(Table5[DECOMPENSATION ETIOLOGY],"Malattie metaboliche")</f>
        <v>1</v>
      </c>
      <c r="F4" s="10">
        <f>(Table11[[#This Row],[Total]]/$E$14)*100</f>
        <v>0.81300813008130091</v>
      </c>
    </row>
    <row r="5" spans="1:6" x14ac:dyDescent="0.3">
      <c r="A5">
        <v>4</v>
      </c>
      <c r="B5" s="6" t="str">
        <f>IF(PROMETEO_Ammissione_Samuele[[#This Row],[Eziologia scompenso:]]="",NA(),PROMETEO_Ammissione_Samuele[[#This Row],[Eziologia scompenso:]])</f>
        <v>Malattie metaboliche</v>
      </c>
      <c r="D5" t="s">
        <v>381</v>
      </c>
      <c r="E5">
        <f>COUNTIF(Table5[DECOMPENSATION ETIOLOGY],"Malattie infettive")</f>
        <v>1</v>
      </c>
      <c r="F5" s="10">
        <f>(Table11[[#This Row],[Total]]/$E$14)*100</f>
        <v>0.81300813008130091</v>
      </c>
    </row>
    <row r="6" spans="1:6" x14ac:dyDescent="0.3">
      <c r="A6">
        <v>5</v>
      </c>
      <c r="B6" s="6" t="str">
        <f>IF(PROMETEO_Ammissione_Samuele[[#This Row],[Eziologia scompenso:]]="",NA(),PROMETEO_Ammissione_Samuele[[#This Row],[Eziologia scompenso:]])</f>
        <v>Malattie infettive</v>
      </c>
      <c r="D6" t="s">
        <v>419</v>
      </c>
      <c r="E6">
        <f>COUNTIF(Table5[DECOMPENSATION ETIOLOGY],"Valvulopatia")</f>
        <v>4</v>
      </c>
      <c r="F6" s="10">
        <f>(Table11[[#This Row],[Total]]/$E$14)*100</f>
        <v>3.2520325203252036</v>
      </c>
    </row>
    <row r="7" spans="1:6" x14ac:dyDescent="0.3">
      <c r="A7">
        <v>6</v>
      </c>
      <c r="B7" s="6" t="str">
        <f>IF(PROMETEO_Ammissione_Samuele[[#This Row],[Eziologia scompenso:]]="",NA(),PROMETEO_Ammissione_Samuele[[#This Row],[Eziologia scompenso:]])</f>
        <v>CMP</v>
      </c>
      <c r="D7" s="8" t="s">
        <v>435</v>
      </c>
      <c r="E7">
        <f>COUNTIF(Table5[DECOMPENSATION ETIOLOGY],"Cardiopatia congenita")</f>
        <v>1</v>
      </c>
      <c r="F7" s="10">
        <f>(Table11[[#This Row],[Total]]/$E$14)*100</f>
        <v>0.81300813008130091</v>
      </c>
    </row>
    <row r="8" spans="1:6" x14ac:dyDescent="0.3">
      <c r="A8">
        <v>7</v>
      </c>
      <c r="B8" s="6" t="str">
        <f>IF(PROMETEO_Ammissione_Samuele[[#This Row],[Eziologia scompenso:]]="",NA(),PROMETEO_Ammissione_Samuele[[#This Row],[Eziologia scompenso:]])</f>
        <v>CMP</v>
      </c>
      <c r="D8" t="s">
        <v>441</v>
      </c>
      <c r="E8">
        <f>COUNTIF(Table5[DECOMPENSATION ETIOLOGY],"Ipertensione")</f>
        <v>1</v>
      </c>
      <c r="F8" s="10">
        <f>(Table11[[#This Row],[Total]]/$E$14)*100</f>
        <v>0.81300813008130091</v>
      </c>
    </row>
    <row r="9" spans="1:6" x14ac:dyDescent="0.3">
      <c r="A9">
        <v>8</v>
      </c>
      <c r="B9" s="6" t="str">
        <f>IF(PROMETEO_Ammissione_Samuele[[#This Row],[Eziologia scompenso:]]="",NA(),PROMETEO_Ammissione_Samuele[[#This Row],[Eziologia scompenso:]])</f>
        <v>CAD</v>
      </c>
      <c r="D9" t="s">
        <v>455</v>
      </c>
      <c r="E9">
        <f>COUNTIF(Table5[DECOMPENSATION ETIOLOGY],"Malattie infiltrative/da accumulo/endomiocardiopatie")</f>
        <v>3</v>
      </c>
      <c r="F9" s="10">
        <f>(Table11[[#This Row],[Total]]/$E$14)*100</f>
        <v>2.4390243902439024</v>
      </c>
    </row>
    <row r="10" spans="1:6" x14ac:dyDescent="0.3">
      <c r="A10">
        <v>9</v>
      </c>
      <c r="B10" s="6" t="str">
        <f>IF(PROMETEO_Ammissione_Samuele[[#This Row],[Eziologia scompenso:]]="",NA(),PROMETEO_Ammissione_Samuele[[#This Row],[Eziologia scompenso:]])</f>
        <v>CAD</v>
      </c>
      <c r="D10" s="9" t="s">
        <v>372</v>
      </c>
      <c r="E10">
        <f>COUNTIF(Table5[DECOMPENSATION ETIOLOGY],"Aritmia")</f>
        <v>0</v>
      </c>
      <c r="F10" s="10">
        <f>(Table11[[#This Row],[Total]]/$E$14)*100</f>
        <v>0</v>
      </c>
    </row>
    <row r="11" spans="1:6" x14ac:dyDescent="0.3">
      <c r="A11">
        <v>10</v>
      </c>
      <c r="B11" s="6" t="str">
        <f>IF(PROMETEO_Ammissione_Samuele[[#This Row],[Eziologia scompenso:]]="",NA(),PROMETEO_Ammissione_Samuele[[#This Row],[Eziologia scompenso:]])</f>
        <v>CAD</v>
      </c>
      <c r="D11" s="9" t="s">
        <v>505</v>
      </c>
      <c r="E11">
        <f>COUNTIF(Table5[DECOMPENSATION ETIOLOGY],"Drug-induced")</f>
        <v>0</v>
      </c>
      <c r="F11" s="10">
        <f>(Table11[[#This Row],[Total]]/$E$14)*100</f>
        <v>0</v>
      </c>
    </row>
    <row r="12" spans="1:6" x14ac:dyDescent="0.3">
      <c r="A12">
        <v>11</v>
      </c>
      <c r="B12" s="6" t="str">
        <f>IF(PROMETEO_Ammissione_Samuele[[#This Row],[Eziologia scompenso:]]="",NA(),PROMETEO_Ammissione_Samuele[[#This Row],[Eziologia scompenso:]])</f>
        <v>CAD</v>
      </c>
      <c r="D12" t="s">
        <v>506</v>
      </c>
      <c r="E12">
        <f>COUNTIF(Table5[DECOMPENSATION ETIOLOGY],"Neuromuscolari")</f>
        <v>0</v>
      </c>
      <c r="F12" s="10">
        <f>(Table11[[#This Row],[Total]]/$E$14)*100</f>
        <v>0</v>
      </c>
    </row>
    <row r="13" spans="1:6" x14ac:dyDescent="0.3">
      <c r="A13">
        <v>12</v>
      </c>
      <c r="B13" s="6" t="str">
        <f>IF(PROMETEO_Ammissione_Samuele[[#This Row],[Eziologia scompenso:]]="",NA(),PROMETEO_Ammissione_Samuele[[#This Row],[Eziologia scompenso:]])</f>
        <v>CMP</v>
      </c>
      <c r="D13" t="s">
        <v>877</v>
      </c>
      <c r="E13">
        <f>COUNTIF(Table5[DECOMPENSATION ETIOLOGY],NA())</f>
        <v>29</v>
      </c>
      <c r="F13" s="10">
        <f>(Table11[[#This Row],[Total]]/$E$14)*100</f>
        <v>23.577235772357724</v>
      </c>
    </row>
    <row r="14" spans="1:6" x14ac:dyDescent="0.3">
      <c r="A14">
        <v>13</v>
      </c>
      <c r="B14" s="6" t="str">
        <f>IF(PROMETEO_Ammissione_Samuele[[#This Row],[Eziologia scompenso:]]="",NA(),PROMETEO_Ammissione_Samuele[[#This Row],[Eziologia scompenso:]])</f>
        <v>CAD</v>
      </c>
      <c r="D14" t="s">
        <v>502</v>
      </c>
      <c r="E14">
        <f>SUBTOTAL(109,E2:E13)</f>
        <v>123</v>
      </c>
      <c r="F14" s="10">
        <f>(Table11[[#This Row],[Total]]/$E$14)*100</f>
        <v>100</v>
      </c>
    </row>
    <row r="15" spans="1:6" x14ac:dyDescent="0.3">
      <c r="A15">
        <v>14</v>
      </c>
      <c r="B15" s="6" t="str">
        <f>IF(PROMETEO_Ammissione_Samuele[[#This Row],[Eziologia scompenso:]]="",NA(),PROMETEO_Ammissione_Samuele[[#This Row],[Eziologia scompenso:]])</f>
        <v>CAD</v>
      </c>
    </row>
    <row r="16" spans="1:6" x14ac:dyDescent="0.3">
      <c r="A16">
        <v>15</v>
      </c>
      <c r="B16" s="6" t="str">
        <f>IF(PROMETEO_Ammissione_Samuele[[#This Row],[Eziologia scompenso:]]="",NA(),PROMETEO_Ammissione_Samuele[[#This Row],[Eziologia scompenso:]])</f>
        <v>CMP</v>
      </c>
    </row>
    <row r="17" spans="1:2" x14ac:dyDescent="0.3">
      <c r="A17">
        <v>16</v>
      </c>
      <c r="B17" s="6" t="str">
        <f>IF(PROMETEO_Ammissione_Samuele[[#This Row],[Eziologia scompenso:]]="",NA(),PROMETEO_Ammissione_Samuele[[#This Row],[Eziologia scompenso:]])</f>
        <v>CAD</v>
      </c>
    </row>
    <row r="18" spans="1:2" x14ac:dyDescent="0.3">
      <c r="A18">
        <v>17</v>
      </c>
      <c r="B18" s="6" t="str">
        <f>IF(PROMETEO_Ammissione_Samuele[[#This Row],[Eziologia scompenso:]]="",NA(),PROMETEO_Ammissione_Samuele[[#This Row],[Eziologia scompenso:]])</f>
        <v>CAD</v>
      </c>
    </row>
    <row r="19" spans="1:2" x14ac:dyDescent="0.3">
      <c r="A19">
        <v>18</v>
      </c>
      <c r="B19" s="6" t="str">
        <f>IF(PROMETEO_Ammissione_Samuele[[#This Row],[Eziologia scompenso:]]="",NA(),PROMETEO_Ammissione_Samuele[[#This Row],[Eziologia scompenso:]])</f>
        <v>CMP</v>
      </c>
    </row>
    <row r="20" spans="1:2" x14ac:dyDescent="0.3">
      <c r="A20">
        <v>19</v>
      </c>
      <c r="B20" s="6" t="str">
        <f>IF(PROMETEO_Ammissione_Samuele[[#This Row],[Eziologia scompenso:]]="",NA(),PROMETEO_Ammissione_Samuele[[#This Row],[Eziologia scompenso:]])</f>
        <v>CMP</v>
      </c>
    </row>
    <row r="21" spans="1:2" x14ac:dyDescent="0.3">
      <c r="A21">
        <v>20</v>
      </c>
      <c r="B21" s="6" t="str">
        <f>IF(PROMETEO_Ammissione_Samuele[[#This Row],[Eziologia scompenso:]]="",NA(),PROMETEO_Ammissione_Samuele[[#This Row],[Eziologia scompenso:]])</f>
        <v>CAD</v>
      </c>
    </row>
    <row r="22" spans="1:2" x14ac:dyDescent="0.3">
      <c r="A22">
        <v>21</v>
      </c>
      <c r="B22" s="6" t="str">
        <f>IF(PROMETEO_Ammissione_Samuele[[#This Row],[Eziologia scompenso:]]="",NA(),PROMETEO_Ammissione_Samuele[[#This Row],[Eziologia scompenso:]])</f>
        <v>CMP</v>
      </c>
    </row>
    <row r="23" spans="1:2" x14ac:dyDescent="0.3">
      <c r="A23">
        <v>22</v>
      </c>
      <c r="B23" s="6" t="str">
        <f>IF(PROMETEO_Ammissione_Samuele[[#This Row],[Eziologia scompenso:]]="",NA(),PROMETEO_Ammissione_Samuele[[#This Row],[Eziologia scompenso:]])</f>
        <v>CAD</v>
      </c>
    </row>
    <row r="24" spans="1:2" x14ac:dyDescent="0.3">
      <c r="A24">
        <v>23</v>
      </c>
      <c r="B24" s="6" t="str">
        <f>IF(PROMETEO_Ammissione_Samuele[[#This Row],[Eziologia scompenso:]]="",NA(),PROMETEO_Ammissione_Samuele[[#This Row],[Eziologia scompenso:]])</f>
        <v>CAD</v>
      </c>
    </row>
    <row r="25" spans="1:2" x14ac:dyDescent="0.3">
      <c r="A25">
        <v>24</v>
      </c>
      <c r="B25" s="6" t="str">
        <f>IF(PROMETEO_Ammissione_Samuele[[#This Row],[Eziologia scompenso:]]="",NA(),PROMETEO_Ammissione_Samuele[[#This Row],[Eziologia scompenso:]])</f>
        <v>CAD</v>
      </c>
    </row>
    <row r="26" spans="1:2" x14ac:dyDescent="0.3">
      <c r="A26">
        <v>25</v>
      </c>
      <c r="B26" s="6" t="str">
        <f>IF(PROMETEO_Ammissione_Samuele[[#This Row],[Eziologia scompenso:]]="",NA(),PROMETEO_Ammissione_Samuele[[#This Row],[Eziologia scompenso:]])</f>
        <v>CMP</v>
      </c>
    </row>
    <row r="27" spans="1:2" x14ac:dyDescent="0.3">
      <c r="A27">
        <v>26</v>
      </c>
      <c r="B27" s="6" t="str">
        <f>IF(PROMETEO_Ammissione_Samuele[[#This Row],[Eziologia scompenso:]]="",NA(),PROMETEO_Ammissione_Samuele[[#This Row],[Eziologia scompenso:]])</f>
        <v>CMP</v>
      </c>
    </row>
    <row r="28" spans="1:2" x14ac:dyDescent="0.3">
      <c r="A28">
        <v>27</v>
      </c>
      <c r="B28" s="6" t="str">
        <f>IF(PROMETEO_Ammissione_Samuele[[#This Row],[Eziologia scompenso:]]="",NA(),PROMETEO_Ammissione_Samuele[[#This Row],[Eziologia scompenso:]])</f>
        <v>CAD</v>
      </c>
    </row>
    <row r="29" spans="1:2" x14ac:dyDescent="0.3">
      <c r="A29">
        <v>28</v>
      </c>
      <c r="B29" s="6" t="str">
        <f>IF(PROMETEO_Ammissione_Samuele[[#This Row],[Eziologia scompenso:]]="",NA(),PROMETEO_Ammissione_Samuele[[#This Row],[Eziologia scompenso:]])</f>
        <v>CAD</v>
      </c>
    </row>
    <row r="30" spans="1:2" x14ac:dyDescent="0.3">
      <c r="A30">
        <v>29</v>
      </c>
      <c r="B30" s="6" t="str">
        <f>IF(PROMETEO_Ammissione_Samuele[[#This Row],[Eziologia scompenso:]]="",NA(),PROMETEO_Ammissione_Samuele[[#This Row],[Eziologia scompenso:]])</f>
        <v>Valvulopatia</v>
      </c>
    </row>
    <row r="31" spans="1:2" x14ac:dyDescent="0.3">
      <c r="A31">
        <v>30</v>
      </c>
      <c r="B31" s="6" t="str">
        <f>IF(PROMETEO_Ammissione_Samuele[[#This Row],[Eziologia scompenso:]]="",NA(),PROMETEO_Ammissione_Samuele[[#This Row],[Eziologia scompenso:]])</f>
        <v>CAD</v>
      </c>
    </row>
    <row r="32" spans="1:2" x14ac:dyDescent="0.3">
      <c r="A32">
        <v>31</v>
      </c>
      <c r="B32" s="6" t="str">
        <f>IF(PROMETEO_Ammissione_Samuele[[#This Row],[Eziologia scompenso:]]="",NA(),PROMETEO_Ammissione_Samuele[[#This Row],[Eziologia scompenso:]])</f>
        <v>CMP</v>
      </c>
    </row>
    <row r="33" spans="1:2" x14ac:dyDescent="0.3">
      <c r="A33">
        <v>32</v>
      </c>
      <c r="B33" s="6" t="str">
        <f>IF(PROMETEO_Ammissione_Samuele[[#This Row],[Eziologia scompenso:]]="",NA(),PROMETEO_Ammissione_Samuele[[#This Row],[Eziologia scompenso:]])</f>
        <v>CMP</v>
      </c>
    </row>
    <row r="34" spans="1:2" x14ac:dyDescent="0.3">
      <c r="A34">
        <v>33</v>
      </c>
      <c r="B34" s="6" t="str">
        <f>IF(PROMETEO_Ammissione_Samuele[[#This Row],[Eziologia scompenso:]]="",NA(),PROMETEO_Ammissione_Samuele[[#This Row],[Eziologia scompenso:]])</f>
        <v>CMP</v>
      </c>
    </row>
    <row r="35" spans="1:2" x14ac:dyDescent="0.3">
      <c r="A35">
        <v>34</v>
      </c>
      <c r="B35" s="6" t="str">
        <f>IF(PROMETEO_Ammissione_Samuele[[#This Row],[Eziologia scompenso:]]="",NA(),PROMETEO_Ammissione_Samuele[[#This Row],[Eziologia scompenso:]])</f>
        <v>CAD</v>
      </c>
    </row>
    <row r="36" spans="1:2" x14ac:dyDescent="0.3">
      <c r="A36">
        <v>35</v>
      </c>
      <c r="B36" s="6" t="str">
        <f>IF(PROMETEO_Ammissione_Samuele[[#This Row],[Eziologia scompenso:]]="",NA(),PROMETEO_Ammissione_Samuele[[#This Row],[Eziologia scompenso:]])</f>
        <v>CAD</v>
      </c>
    </row>
    <row r="37" spans="1:2" x14ac:dyDescent="0.3">
      <c r="A37">
        <v>36</v>
      </c>
      <c r="B37" s="6" t="str">
        <f>IF(PROMETEO_Ammissione_Samuele[[#This Row],[Eziologia scompenso:]]="",NA(),PROMETEO_Ammissione_Samuele[[#This Row],[Eziologia scompenso:]])</f>
        <v>CAD</v>
      </c>
    </row>
    <row r="38" spans="1:2" x14ac:dyDescent="0.3">
      <c r="A38">
        <v>37</v>
      </c>
      <c r="B38" s="6" t="e">
        <f>IF(PROMETEO_Ammissione_Samuele[[#This Row],[Eziologia scompenso:]]="",NA(),PROMETEO_Ammissione_Samuele[[#This Row],[Eziologia scompenso:]])</f>
        <v>#N/A</v>
      </c>
    </row>
    <row r="39" spans="1:2" x14ac:dyDescent="0.3">
      <c r="A39">
        <v>38</v>
      </c>
      <c r="B39" s="6" t="str">
        <f>IF(PROMETEO_Ammissione_Samuele[[#This Row],[Eziologia scompenso:]]="",NA(),PROMETEO_Ammissione_Samuele[[#This Row],[Eziologia scompenso:]])</f>
        <v>CAD</v>
      </c>
    </row>
    <row r="40" spans="1:2" x14ac:dyDescent="0.3">
      <c r="A40">
        <v>39</v>
      </c>
      <c r="B40" s="6" t="str">
        <f>IF(PROMETEO_Ammissione_Samuele[[#This Row],[Eziologia scompenso:]]="",NA(),PROMETEO_Ammissione_Samuele[[#This Row],[Eziologia scompenso:]])</f>
        <v>CAD</v>
      </c>
    </row>
    <row r="41" spans="1:2" x14ac:dyDescent="0.3">
      <c r="A41">
        <v>40</v>
      </c>
      <c r="B41" s="6" t="str">
        <f>IF(PROMETEO_Ammissione_Samuele[[#This Row],[Eziologia scompenso:]]="",NA(),PROMETEO_Ammissione_Samuele[[#This Row],[Eziologia scompenso:]])</f>
        <v>CMP</v>
      </c>
    </row>
    <row r="42" spans="1:2" x14ac:dyDescent="0.3">
      <c r="A42">
        <v>41</v>
      </c>
      <c r="B42" s="6" t="str">
        <f>IF(PROMETEO_Ammissione_Samuele[[#This Row],[Eziologia scompenso:]]="",NA(),PROMETEO_Ammissione_Samuele[[#This Row],[Eziologia scompenso:]])</f>
        <v>CMP</v>
      </c>
    </row>
    <row r="43" spans="1:2" x14ac:dyDescent="0.3">
      <c r="A43">
        <v>42</v>
      </c>
      <c r="B43" s="6" t="str">
        <f>IF(PROMETEO_Ammissione_Samuele[[#This Row],[Eziologia scompenso:]]="",NA(),PROMETEO_Ammissione_Samuele[[#This Row],[Eziologia scompenso:]])</f>
        <v>Cardiopatia congenita</v>
      </c>
    </row>
    <row r="44" spans="1:2" x14ac:dyDescent="0.3">
      <c r="A44">
        <v>43</v>
      </c>
      <c r="B44" s="6" t="str">
        <f>IF(PROMETEO_Ammissione_Samuele[[#This Row],[Eziologia scompenso:]]="",NA(),PROMETEO_Ammissione_Samuele[[#This Row],[Eziologia scompenso:]])</f>
        <v>CMP</v>
      </c>
    </row>
    <row r="45" spans="1:2" x14ac:dyDescent="0.3">
      <c r="A45">
        <v>44</v>
      </c>
      <c r="B45" s="6" t="str">
        <f>IF(PROMETEO_Ammissione_Samuele[[#This Row],[Eziologia scompenso:]]="",NA(),PROMETEO_Ammissione_Samuele[[#This Row],[Eziologia scompenso:]])</f>
        <v>CAD</v>
      </c>
    </row>
    <row r="46" spans="1:2" x14ac:dyDescent="0.3">
      <c r="A46">
        <v>45</v>
      </c>
      <c r="B46" s="6" t="str">
        <f>IF(PROMETEO_Ammissione_Samuele[[#This Row],[Eziologia scompenso:]]="",NA(),PROMETEO_Ammissione_Samuele[[#This Row],[Eziologia scompenso:]])</f>
        <v>Valvulopatia</v>
      </c>
    </row>
    <row r="47" spans="1:2" x14ac:dyDescent="0.3">
      <c r="A47">
        <v>46</v>
      </c>
      <c r="B47" s="6" t="str">
        <f>IF(PROMETEO_Ammissione_Samuele[[#This Row],[Eziologia scompenso:]]="",NA(),PROMETEO_Ammissione_Samuele[[#This Row],[Eziologia scompenso:]])</f>
        <v>CMP</v>
      </c>
    </row>
    <row r="48" spans="1:2" x14ac:dyDescent="0.3">
      <c r="A48">
        <v>47</v>
      </c>
      <c r="B48" s="6" t="str">
        <f>IF(PROMETEO_Ammissione_Samuele[[#This Row],[Eziologia scompenso:]]="",NA(),PROMETEO_Ammissione_Samuele[[#This Row],[Eziologia scompenso:]])</f>
        <v>CAD</v>
      </c>
    </row>
    <row r="49" spans="1:2" x14ac:dyDescent="0.3">
      <c r="A49">
        <v>48</v>
      </c>
      <c r="B49" s="6" t="str">
        <f>IF(PROMETEO_Ammissione_Samuele[[#This Row],[Eziologia scompenso:]]="",NA(),PROMETEO_Ammissione_Samuele[[#This Row],[Eziologia scompenso:]])</f>
        <v>CMP</v>
      </c>
    </row>
    <row r="50" spans="1:2" x14ac:dyDescent="0.3">
      <c r="A50">
        <v>49</v>
      </c>
      <c r="B50" s="6" t="str">
        <f>IF(PROMETEO_Ammissione_Samuele[[#This Row],[Eziologia scompenso:]]="",NA(),PROMETEO_Ammissione_Samuele[[#This Row],[Eziologia scompenso:]])</f>
        <v>CAD</v>
      </c>
    </row>
    <row r="51" spans="1:2" x14ac:dyDescent="0.3">
      <c r="A51">
        <v>50</v>
      </c>
      <c r="B51" s="6" t="str">
        <f>IF(PROMETEO_Ammissione_Samuele[[#This Row],[Eziologia scompenso:]]="",NA(),PROMETEO_Ammissione_Samuele[[#This Row],[Eziologia scompenso:]])</f>
        <v>Ipertensione</v>
      </c>
    </row>
    <row r="52" spans="1:2" x14ac:dyDescent="0.3">
      <c r="A52">
        <v>51</v>
      </c>
      <c r="B52" s="6" t="str">
        <f>IF(PROMETEO_Ammissione_Samuele[[#This Row],[Eziologia scompenso:]]="",NA(),PROMETEO_Ammissione_Samuele[[#This Row],[Eziologia scompenso:]])</f>
        <v>CAD</v>
      </c>
    </row>
    <row r="53" spans="1:2" x14ac:dyDescent="0.3">
      <c r="A53">
        <v>52</v>
      </c>
      <c r="B53" s="6" t="str">
        <f>IF(PROMETEO_Ammissione_Samuele[[#This Row],[Eziologia scompenso:]]="",NA(),PROMETEO_Ammissione_Samuele[[#This Row],[Eziologia scompenso:]])</f>
        <v>CAD</v>
      </c>
    </row>
    <row r="54" spans="1:2" x14ac:dyDescent="0.3">
      <c r="A54">
        <v>53</v>
      </c>
      <c r="B54" s="6" t="str">
        <f>IF(PROMETEO_Ammissione_Samuele[[#This Row],[Eziologia scompenso:]]="",NA(),PROMETEO_Ammissione_Samuele[[#This Row],[Eziologia scompenso:]])</f>
        <v>CAD</v>
      </c>
    </row>
    <row r="55" spans="1:2" x14ac:dyDescent="0.3">
      <c r="A55">
        <v>54</v>
      </c>
      <c r="B55" s="6" t="str">
        <f>IF(PROMETEO_Ammissione_Samuele[[#This Row],[Eziologia scompenso:]]="",NA(),PROMETEO_Ammissione_Samuele[[#This Row],[Eziologia scompenso:]])</f>
        <v>CMP</v>
      </c>
    </row>
    <row r="56" spans="1:2" x14ac:dyDescent="0.3">
      <c r="A56">
        <v>55</v>
      </c>
      <c r="B56" s="6" t="str">
        <f>IF(PROMETEO_Ammissione_Samuele[[#This Row],[Eziologia scompenso:]]="",NA(),PROMETEO_Ammissione_Samuele[[#This Row],[Eziologia scompenso:]])</f>
        <v>CMP</v>
      </c>
    </row>
    <row r="57" spans="1:2" x14ac:dyDescent="0.3">
      <c r="A57">
        <v>56</v>
      </c>
      <c r="B57" s="6" t="str">
        <f>IF(PROMETEO_Ammissione_Samuele[[#This Row],[Eziologia scompenso:]]="",NA(),PROMETEO_Ammissione_Samuele[[#This Row],[Eziologia scompenso:]])</f>
        <v>CAD</v>
      </c>
    </row>
    <row r="58" spans="1:2" x14ac:dyDescent="0.3">
      <c r="A58">
        <v>57</v>
      </c>
      <c r="B58" s="6" t="str">
        <f>IF(PROMETEO_Ammissione_Samuele[[#This Row],[Eziologia scompenso:]]="",NA(),PROMETEO_Ammissione_Samuele[[#This Row],[Eziologia scompenso:]])</f>
        <v>CAD</v>
      </c>
    </row>
    <row r="59" spans="1:2" x14ac:dyDescent="0.3">
      <c r="A59">
        <v>58</v>
      </c>
      <c r="B59" s="6" t="str">
        <f>IF(PROMETEO_Ammissione_Samuele[[#This Row],[Eziologia scompenso:]]="",NA(),PROMETEO_Ammissione_Samuele[[#This Row],[Eziologia scompenso:]])</f>
        <v>CMP</v>
      </c>
    </row>
    <row r="60" spans="1:2" x14ac:dyDescent="0.3">
      <c r="A60">
        <v>59</v>
      </c>
      <c r="B60" s="6" t="str">
        <f>IF(PROMETEO_Ammissione_Samuele[[#This Row],[Eziologia scompenso:]]="",NA(),PROMETEO_Ammissione_Samuele[[#This Row],[Eziologia scompenso:]])</f>
        <v>CAD</v>
      </c>
    </row>
    <row r="61" spans="1:2" x14ac:dyDescent="0.3">
      <c r="A61">
        <v>60</v>
      </c>
      <c r="B61" s="6" t="str">
        <f>IF(PROMETEO_Ammissione_Samuele[[#This Row],[Eziologia scompenso:]]="",NA(),PROMETEO_Ammissione_Samuele[[#This Row],[Eziologia scompenso:]])</f>
        <v>CMP</v>
      </c>
    </row>
    <row r="62" spans="1:2" x14ac:dyDescent="0.3">
      <c r="A62">
        <v>61</v>
      </c>
      <c r="B62" s="6" t="str">
        <f>IF(PROMETEO_Ammissione_Samuele[[#This Row],[Eziologia scompenso:]]="",NA(),PROMETEO_Ammissione_Samuele[[#This Row],[Eziologia scompenso:]])</f>
        <v>CAD</v>
      </c>
    </row>
    <row r="63" spans="1:2" x14ac:dyDescent="0.3">
      <c r="A63">
        <v>62</v>
      </c>
      <c r="B63" s="6" t="str">
        <f>IF(PROMETEO_Ammissione_Samuele[[#This Row],[Eziologia scompenso:]]="",NA(),PROMETEO_Ammissione_Samuele[[#This Row],[Eziologia scompenso:]])</f>
        <v>CMP</v>
      </c>
    </row>
    <row r="64" spans="1:2" x14ac:dyDescent="0.3">
      <c r="A64">
        <v>63</v>
      </c>
      <c r="B64" s="6" t="str">
        <f>IF(PROMETEO_Ammissione_Samuele[[#This Row],[Eziologia scompenso:]]="",NA(),PROMETEO_Ammissione_Samuele[[#This Row],[Eziologia scompenso:]])</f>
        <v>Malattie infiltrative/da accumulo/endomiocardiopatie</v>
      </c>
    </row>
    <row r="65" spans="1:2" x14ac:dyDescent="0.3">
      <c r="A65">
        <v>64</v>
      </c>
      <c r="B65" s="6" t="str">
        <f>IF(PROMETEO_Ammissione_Samuele[[#This Row],[Eziologia scompenso:]]="",NA(),PROMETEO_Ammissione_Samuele[[#This Row],[Eziologia scompenso:]])</f>
        <v>CAD</v>
      </c>
    </row>
    <row r="66" spans="1:2" x14ac:dyDescent="0.3">
      <c r="A66">
        <v>65</v>
      </c>
      <c r="B66" s="6" t="str">
        <f>IF(PROMETEO_Ammissione_Samuele[[#This Row],[Eziologia scompenso:]]="",NA(),PROMETEO_Ammissione_Samuele[[#This Row],[Eziologia scompenso:]])</f>
        <v>CMP</v>
      </c>
    </row>
    <row r="67" spans="1:2" x14ac:dyDescent="0.3">
      <c r="A67">
        <v>66</v>
      </c>
      <c r="B67" s="6" t="str">
        <f>IF(PROMETEO_Ammissione_Samuele[[#This Row],[Eziologia scompenso:]]="",NA(),PROMETEO_Ammissione_Samuele[[#This Row],[Eziologia scompenso:]])</f>
        <v>CMP</v>
      </c>
    </row>
    <row r="68" spans="1:2" x14ac:dyDescent="0.3">
      <c r="A68">
        <v>67</v>
      </c>
      <c r="B68" s="6" t="str">
        <f>IF(PROMETEO_Ammissione_Samuele[[#This Row],[Eziologia scompenso:]]="",NA(),PROMETEO_Ammissione_Samuele[[#This Row],[Eziologia scompenso:]])</f>
        <v>CAD</v>
      </c>
    </row>
    <row r="69" spans="1:2" x14ac:dyDescent="0.3">
      <c r="A69">
        <v>68</v>
      </c>
      <c r="B69" s="6" t="str">
        <f>IF(PROMETEO_Ammissione_Samuele[[#This Row],[Eziologia scompenso:]]="",NA(),PROMETEO_Ammissione_Samuele[[#This Row],[Eziologia scompenso:]])</f>
        <v>CAD</v>
      </c>
    </row>
    <row r="70" spans="1:2" x14ac:dyDescent="0.3">
      <c r="A70">
        <v>69</v>
      </c>
      <c r="B70" s="6" t="str">
        <f>IF(PROMETEO_Ammissione_Samuele[[#This Row],[Eziologia scompenso:]]="",NA(),PROMETEO_Ammissione_Samuele[[#This Row],[Eziologia scompenso:]])</f>
        <v>CAD</v>
      </c>
    </row>
    <row r="71" spans="1:2" x14ac:dyDescent="0.3">
      <c r="A71">
        <v>70</v>
      </c>
      <c r="B71" s="6" t="str">
        <f>IF(PROMETEO_Ammissione_Samuele[[#This Row],[Eziologia scompenso:]]="",NA(),PROMETEO_Ammissione_Samuele[[#This Row],[Eziologia scompenso:]])</f>
        <v>CAD</v>
      </c>
    </row>
    <row r="72" spans="1:2" x14ac:dyDescent="0.3">
      <c r="A72">
        <v>71</v>
      </c>
      <c r="B72" s="6" t="str">
        <f>IF(PROMETEO_Ammissione_Samuele[[#This Row],[Eziologia scompenso:]]="",NA(),PROMETEO_Ammissione_Samuele[[#This Row],[Eziologia scompenso:]])</f>
        <v>Malattie infiltrative/da accumulo/endomiocardiopatie</v>
      </c>
    </row>
    <row r="73" spans="1:2" x14ac:dyDescent="0.3">
      <c r="A73">
        <v>72</v>
      </c>
      <c r="B73" s="6" t="str">
        <f>IF(PROMETEO_Ammissione_Samuele[[#This Row],[Eziologia scompenso:]]="",NA(),PROMETEO_Ammissione_Samuele[[#This Row],[Eziologia scompenso:]])</f>
        <v>CAD</v>
      </c>
    </row>
    <row r="74" spans="1:2" x14ac:dyDescent="0.3">
      <c r="A74">
        <v>73</v>
      </c>
      <c r="B74" s="6" t="str">
        <f>IF(PROMETEO_Ammissione_Samuele[[#This Row],[Eziologia scompenso:]]="",NA(),PROMETEO_Ammissione_Samuele[[#This Row],[Eziologia scompenso:]])</f>
        <v>CAD</v>
      </c>
    </row>
    <row r="75" spans="1:2" x14ac:dyDescent="0.3">
      <c r="A75">
        <v>74</v>
      </c>
      <c r="B75" s="6" t="str">
        <f>IF(PROMETEO_Ammissione_Samuele[[#This Row],[Eziologia scompenso:]]="",NA(),PROMETEO_Ammissione_Samuele[[#This Row],[Eziologia scompenso:]])</f>
        <v>CAD</v>
      </c>
    </row>
    <row r="76" spans="1:2" x14ac:dyDescent="0.3">
      <c r="A76">
        <v>75</v>
      </c>
      <c r="B76" s="6" t="e">
        <f>IF(PROMETEO_Ammissione_Samuele[[#This Row],[Eziologia scompenso:]]="",NA(),PROMETEO_Ammissione_Samuele[[#This Row],[Eziologia scompenso:]])</f>
        <v>#N/A</v>
      </c>
    </row>
    <row r="77" spans="1:2" x14ac:dyDescent="0.3">
      <c r="A77">
        <v>76</v>
      </c>
      <c r="B77" s="6" t="str">
        <f>IF(PROMETEO_Ammissione_Samuele[[#This Row],[Eziologia scompenso:]]="",NA(),PROMETEO_Ammissione_Samuele[[#This Row],[Eziologia scompenso:]])</f>
        <v>CAD</v>
      </c>
    </row>
    <row r="78" spans="1:2" x14ac:dyDescent="0.3">
      <c r="A78">
        <v>77</v>
      </c>
      <c r="B78" s="6" t="str">
        <f>IF(PROMETEO_Ammissione_Samuele[[#This Row],[Eziologia scompenso:]]="",NA(),PROMETEO_Ammissione_Samuele[[#This Row],[Eziologia scompenso:]])</f>
        <v>CAD</v>
      </c>
    </row>
    <row r="79" spans="1:2" x14ac:dyDescent="0.3">
      <c r="A79">
        <v>78</v>
      </c>
      <c r="B79" s="6" t="e">
        <f>IF(PROMETEO_Ammissione_Samuele[[#This Row],[Eziologia scompenso:]]="",NA(),PROMETEO_Ammissione_Samuele[[#This Row],[Eziologia scompenso:]])</f>
        <v>#N/A</v>
      </c>
    </row>
    <row r="80" spans="1:2" x14ac:dyDescent="0.3">
      <c r="A80">
        <v>79</v>
      </c>
      <c r="B80" s="6" t="e">
        <f>IF(PROMETEO_Ammissione_Samuele[[#This Row],[Eziologia scompenso:]]="",NA(),PROMETEO_Ammissione_Samuele[[#This Row],[Eziologia scompenso:]])</f>
        <v>#N/A</v>
      </c>
    </row>
    <row r="81" spans="1:2" x14ac:dyDescent="0.3">
      <c r="A81">
        <v>80</v>
      </c>
      <c r="B81" s="6" t="e">
        <f>IF(PROMETEO_Ammissione_Samuele[[#This Row],[Eziologia scompenso:]]="",NA(),PROMETEO_Ammissione_Samuele[[#This Row],[Eziologia scompenso:]])</f>
        <v>#N/A</v>
      </c>
    </row>
    <row r="82" spans="1:2" x14ac:dyDescent="0.3">
      <c r="A82">
        <v>81</v>
      </c>
      <c r="B82" s="6" t="e">
        <f>IF(PROMETEO_Ammissione_Samuele[[#This Row],[Eziologia scompenso:]]="",NA(),PROMETEO_Ammissione_Samuele[[#This Row],[Eziologia scompenso:]])</f>
        <v>#N/A</v>
      </c>
    </row>
    <row r="83" spans="1:2" x14ac:dyDescent="0.3">
      <c r="A83">
        <v>82</v>
      </c>
      <c r="B83" s="6" t="str">
        <f>IF(PROMETEO_Ammissione_Samuele[[#This Row],[Eziologia scompenso:]]="",NA(),PROMETEO_Ammissione_Samuele[[#This Row],[Eziologia scompenso:]])</f>
        <v>CMP</v>
      </c>
    </row>
    <row r="84" spans="1:2" x14ac:dyDescent="0.3">
      <c r="A84">
        <v>83</v>
      </c>
      <c r="B84" s="6" t="e">
        <f>IF(PROMETEO_Ammissione_Samuele[[#This Row],[Eziologia scompenso:]]="",NA(),PROMETEO_Ammissione_Samuele[[#This Row],[Eziologia scompenso:]])</f>
        <v>#N/A</v>
      </c>
    </row>
    <row r="85" spans="1:2" x14ac:dyDescent="0.3">
      <c r="A85">
        <v>84</v>
      </c>
      <c r="B85" s="6" t="e">
        <f>IF(PROMETEO_Ammissione_Samuele[[#This Row],[Eziologia scompenso:]]="",NA(),PROMETEO_Ammissione_Samuele[[#This Row],[Eziologia scompenso:]])</f>
        <v>#N/A</v>
      </c>
    </row>
    <row r="86" spans="1:2" x14ac:dyDescent="0.3">
      <c r="A86">
        <v>85</v>
      </c>
      <c r="B86" s="6" t="str">
        <f>IF(PROMETEO_Ammissione_Samuele[[#This Row],[Eziologia scompenso:]]="",NA(),PROMETEO_Ammissione_Samuele[[#This Row],[Eziologia scompenso:]])</f>
        <v>CMP</v>
      </c>
    </row>
    <row r="87" spans="1:2" x14ac:dyDescent="0.3">
      <c r="A87">
        <v>86</v>
      </c>
      <c r="B87" s="6" t="e">
        <f>IF(PROMETEO_Ammissione_Samuele[[#This Row],[Eziologia scompenso:]]="",NA(),PROMETEO_Ammissione_Samuele[[#This Row],[Eziologia scompenso:]])</f>
        <v>#N/A</v>
      </c>
    </row>
    <row r="88" spans="1:2" x14ac:dyDescent="0.3">
      <c r="A88">
        <v>87</v>
      </c>
      <c r="B88" s="6" t="str">
        <f>IF(PROMETEO_Ammissione_Samuele[[#This Row],[Eziologia scompenso:]]="",NA(),PROMETEO_Ammissione_Samuele[[#This Row],[Eziologia scompenso:]])</f>
        <v>CMP</v>
      </c>
    </row>
    <row r="89" spans="1:2" x14ac:dyDescent="0.3">
      <c r="A89">
        <v>88</v>
      </c>
      <c r="B89" s="6" t="e">
        <f>IF(PROMETEO_Ammissione_Samuele[[#This Row],[Eziologia scompenso:]]="",NA(),PROMETEO_Ammissione_Samuele[[#This Row],[Eziologia scompenso:]])</f>
        <v>#N/A</v>
      </c>
    </row>
    <row r="90" spans="1:2" x14ac:dyDescent="0.3">
      <c r="A90">
        <v>89</v>
      </c>
      <c r="B90" s="6" t="e">
        <f>IF(PROMETEO_Ammissione_Samuele[[#This Row],[Eziologia scompenso:]]="",NA(),PROMETEO_Ammissione_Samuele[[#This Row],[Eziologia scompenso:]])</f>
        <v>#N/A</v>
      </c>
    </row>
    <row r="91" spans="1:2" x14ac:dyDescent="0.3">
      <c r="A91">
        <v>90</v>
      </c>
      <c r="B91" s="6" t="e">
        <f>IF(PROMETEO_Ammissione_Samuele[[#This Row],[Eziologia scompenso:]]="",NA(),PROMETEO_Ammissione_Samuele[[#This Row],[Eziologia scompenso:]])</f>
        <v>#N/A</v>
      </c>
    </row>
    <row r="92" spans="1:2" x14ac:dyDescent="0.3">
      <c r="A92">
        <v>91</v>
      </c>
      <c r="B92" s="6" t="e">
        <f>IF(PROMETEO_Ammissione_Samuele[[#This Row],[Eziologia scompenso:]]="",NA(),PROMETEO_Ammissione_Samuele[[#This Row],[Eziologia scompenso:]])</f>
        <v>#N/A</v>
      </c>
    </row>
    <row r="93" spans="1:2" x14ac:dyDescent="0.3">
      <c r="A93">
        <v>92</v>
      </c>
      <c r="B93" s="6" t="e">
        <f>IF(PROMETEO_Ammissione_Samuele[[#This Row],[Eziologia scompenso:]]="",NA(),PROMETEO_Ammissione_Samuele[[#This Row],[Eziologia scompenso:]])</f>
        <v>#N/A</v>
      </c>
    </row>
    <row r="94" spans="1:2" x14ac:dyDescent="0.3">
      <c r="A94">
        <v>93</v>
      </c>
      <c r="B94" s="6" t="str">
        <f>IF(PROMETEO_Ammissione_Samuele[[#This Row],[Eziologia scompenso:]]="",NA(),PROMETEO_Ammissione_Samuele[[#This Row],[Eziologia scompenso:]])</f>
        <v>CMP</v>
      </c>
    </row>
    <row r="95" spans="1:2" x14ac:dyDescent="0.3">
      <c r="A95">
        <v>94</v>
      </c>
      <c r="B95" s="6" t="str">
        <f>IF(PROMETEO_Ammissione_Samuele[[#This Row],[Eziologia scompenso:]]="",NA(),PROMETEO_Ammissione_Samuele[[#This Row],[Eziologia scompenso:]])</f>
        <v>CAD</v>
      </c>
    </row>
    <row r="96" spans="1:2" x14ac:dyDescent="0.3">
      <c r="A96">
        <v>95</v>
      </c>
      <c r="B96" s="6" t="str">
        <f>IF(PROMETEO_Ammissione_Samuele[[#This Row],[Eziologia scompenso:]]="",NA(),PROMETEO_Ammissione_Samuele[[#This Row],[Eziologia scompenso:]])</f>
        <v>CMP</v>
      </c>
    </row>
    <row r="97" spans="1:2" x14ac:dyDescent="0.3">
      <c r="A97">
        <v>96</v>
      </c>
      <c r="B97" s="6" t="str">
        <f>IF(PROMETEO_Ammissione_Samuele[[#This Row],[Eziologia scompenso:]]="",NA(),PROMETEO_Ammissione_Samuele[[#This Row],[Eziologia scompenso:]])</f>
        <v>CAD</v>
      </c>
    </row>
    <row r="98" spans="1:2" x14ac:dyDescent="0.3">
      <c r="A98">
        <v>97</v>
      </c>
      <c r="B98" s="6" t="str">
        <f>IF(PROMETEO_Ammissione_Samuele[[#This Row],[Eziologia scompenso:]]="",NA(),PROMETEO_Ammissione_Samuele[[#This Row],[Eziologia scompenso:]])</f>
        <v>CMP</v>
      </c>
    </row>
    <row r="99" spans="1:2" x14ac:dyDescent="0.3">
      <c r="A99">
        <v>98</v>
      </c>
      <c r="B99" s="6" t="str">
        <f>IF(PROMETEO_Ammissione_Samuele[[#This Row],[Eziologia scompenso:]]="",NA(),PROMETEO_Ammissione_Samuele[[#This Row],[Eziologia scompenso:]])</f>
        <v>CMP</v>
      </c>
    </row>
    <row r="100" spans="1:2" x14ac:dyDescent="0.3">
      <c r="A100">
        <v>99</v>
      </c>
      <c r="B100" s="6" t="str">
        <f>IF(PROMETEO_Ammissione_Samuele[[#This Row],[Eziologia scompenso:]]="",NA(),PROMETEO_Ammissione_Samuele[[#This Row],[Eziologia scompenso:]])</f>
        <v>CMP</v>
      </c>
    </row>
    <row r="101" spans="1:2" x14ac:dyDescent="0.3">
      <c r="A101">
        <v>100</v>
      </c>
      <c r="B101" s="6" t="e">
        <f>IF(PROMETEO_Ammissione_Samuele[[#This Row],[Eziologia scompenso:]]="",NA(),PROMETEO_Ammissione_Samuele[[#This Row],[Eziologia scompenso:]])</f>
        <v>#N/A</v>
      </c>
    </row>
    <row r="102" spans="1:2" x14ac:dyDescent="0.3">
      <c r="A102">
        <v>101</v>
      </c>
      <c r="B102" s="6" t="str">
        <f>IF(PROMETEO_Ammissione_Samuele[[#This Row],[Eziologia scompenso:]]="",NA(),PROMETEO_Ammissione_Samuele[[#This Row],[Eziologia scompenso:]])</f>
        <v>Valvulopatia</v>
      </c>
    </row>
    <row r="103" spans="1:2" x14ac:dyDescent="0.3">
      <c r="A103">
        <v>102</v>
      </c>
      <c r="B103" s="6" t="str">
        <f>IF(PROMETEO_Ammissione_Samuele[[#This Row],[Eziologia scompenso:]]="",NA(),PROMETEO_Ammissione_Samuele[[#This Row],[Eziologia scompenso:]])</f>
        <v>CMP</v>
      </c>
    </row>
    <row r="104" spans="1:2" x14ac:dyDescent="0.3">
      <c r="A104">
        <v>103</v>
      </c>
      <c r="B104" s="6" t="e">
        <f>IF(PROMETEO_Ammissione_Samuele[[#This Row],[Eziologia scompenso:]]="",NA(),PROMETEO_Ammissione_Samuele[[#This Row],[Eziologia scompenso:]])</f>
        <v>#N/A</v>
      </c>
    </row>
    <row r="105" spans="1:2" x14ac:dyDescent="0.3">
      <c r="A105">
        <v>104</v>
      </c>
      <c r="B105" s="6" t="e">
        <f>IF(PROMETEO_Ammissione_Samuele[[#This Row],[Eziologia scompenso:]]="",NA(),PROMETEO_Ammissione_Samuele[[#This Row],[Eziologia scompenso:]])</f>
        <v>#N/A</v>
      </c>
    </row>
    <row r="106" spans="1:2" x14ac:dyDescent="0.3">
      <c r="A106">
        <v>105</v>
      </c>
      <c r="B106" s="6" t="e">
        <f>IF(PROMETEO_Ammissione_Samuele[[#This Row],[Eziologia scompenso:]]="",NA(),PROMETEO_Ammissione_Samuele[[#This Row],[Eziologia scompenso:]])</f>
        <v>#N/A</v>
      </c>
    </row>
    <row r="107" spans="1:2" x14ac:dyDescent="0.3">
      <c r="A107">
        <v>106</v>
      </c>
      <c r="B107" s="6" t="e">
        <f>IF(PROMETEO_Ammissione_Samuele[[#This Row],[Eziologia scompenso:]]="",NA(),PROMETEO_Ammissione_Samuele[[#This Row],[Eziologia scompenso:]])</f>
        <v>#N/A</v>
      </c>
    </row>
    <row r="108" spans="1:2" x14ac:dyDescent="0.3">
      <c r="A108">
        <v>107</v>
      </c>
      <c r="B108" s="6" t="e">
        <f>IF(PROMETEO_Ammissione_Samuele[[#This Row],[Eziologia scompenso:]]="",NA(),PROMETEO_Ammissione_Samuele[[#This Row],[Eziologia scompenso:]])</f>
        <v>#N/A</v>
      </c>
    </row>
    <row r="109" spans="1:2" x14ac:dyDescent="0.3">
      <c r="A109">
        <v>108</v>
      </c>
      <c r="B109" s="6" t="e">
        <f>IF(PROMETEO_Ammissione_Samuele[[#This Row],[Eziologia scompenso:]]="",NA(),PROMETEO_Ammissione_Samuele[[#This Row],[Eziologia scompenso:]])</f>
        <v>#N/A</v>
      </c>
    </row>
    <row r="110" spans="1:2" x14ac:dyDescent="0.3">
      <c r="A110">
        <v>109</v>
      </c>
      <c r="B110" s="6" t="e">
        <f>IF(PROMETEO_Ammissione_Samuele[[#This Row],[Eziologia scompenso:]]="",NA(),PROMETEO_Ammissione_Samuele[[#This Row],[Eziologia scompenso:]])</f>
        <v>#N/A</v>
      </c>
    </row>
    <row r="111" spans="1:2" x14ac:dyDescent="0.3">
      <c r="A111">
        <v>110</v>
      </c>
      <c r="B111" s="6" t="str">
        <f>IF(PROMETEO_Ammissione_Samuele[[#This Row],[Eziologia scompenso:]]="",NA(),PROMETEO_Ammissione_Samuele[[#This Row],[Eziologia scompenso:]])</f>
        <v>Valvulopatia</v>
      </c>
    </row>
    <row r="112" spans="1:2" x14ac:dyDescent="0.3">
      <c r="A112">
        <v>111</v>
      </c>
      <c r="B112" s="6" t="e">
        <f>IF(PROMETEO_Ammissione_Samuele[[#This Row],[Eziologia scompenso:]]="",NA(),PROMETEO_Ammissione_Samuele[[#This Row],[Eziologia scompenso:]])</f>
        <v>#N/A</v>
      </c>
    </row>
    <row r="113" spans="1:2" x14ac:dyDescent="0.3">
      <c r="A113">
        <v>112</v>
      </c>
      <c r="B113" s="6" t="e">
        <f>IF(PROMETEO_Ammissione_Samuele[[#This Row],[Eziologia scompenso:]]="",NA(),PROMETEO_Ammissione_Samuele[[#This Row],[Eziologia scompenso:]])</f>
        <v>#N/A</v>
      </c>
    </row>
    <row r="114" spans="1:2" x14ac:dyDescent="0.3">
      <c r="A114">
        <v>113</v>
      </c>
      <c r="B114" s="6" t="str">
        <f>IF(PROMETEO_Ammissione_Samuele[[#This Row],[Eziologia scompenso:]]="",NA(),PROMETEO_Ammissione_Samuele[[#This Row],[Eziologia scompenso:]])</f>
        <v>CMP</v>
      </c>
    </row>
    <row r="115" spans="1:2" x14ac:dyDescent="0.3">
      <c r="A115">
        <v>114</v>
      </c>
      <c r="B115" s="6" t="str">
        <f>IF(PROMETEO_Ammissione_Samuele[[#This Row],[Eziologia scompenso:]]="",NA(),PROMETEO_Ammissione_Samuele[[#This Row],[Eziologia scompenso:]])</f>
        <v>Malattie infiltrative/da accumulo/endomiocardiopatie</v>
      </c>
    </row>
    <row r="116" spans="1:2" x14ac:dyDescent="0.3">
      <c r="A116">
        <v>115</v>
      </c>
      <c r="B116" s="6" t="e">
        <f>IF(PROMETEO_Ammissione_Samuele[[#This Row],[Eziologia scompenso:]]="",NA(),PROMETEO_Ammissione_Samuele[[#This Row],[Eziologia scompenso:]])</f>
        <v>#N/A</v>
      </c>
    </row>
    <row r="117" spans="1:2" x14ac:dyDescent="0.3">
      <c r="A117">
        <v>116</v>
      </c>
      <c r="B117" s="6" t="e">
        <f>IF(PROMETEO_Ammissione_Samuele[[#This Row],[Eziologia scompenso:]]="",NA(),PROMETEO_Ammissione_Samuele[[#This Row],[Eziologia scompenso:]])</f>
        <v>#N/A</v>
      </c>
    </row>
    <row r="118" spans="1:2" x14ac:dyDescent="0.3">
      <c r="A118">
        <v>117</v>
      </c>
      <c r="B118" s="6" t="e">
        <f>IF(PROMETEO_Ammissione_Samuele[[#This Row],[Eziologia scompenso:]]="",NA(),PROMETEO_Ammissione_Samuele[[#This Row],[Eziologia scompenso:]])</f>
        <v>#N/A</v>
      </c>
    </row>
    <row r="119" spans="1:2" x14ac:dyDescent="0.3">
      <c r="A119">
        <v>118</v>
      </c>
      <c r="B119" s="6" t="str">
        <f>IF(PROMETEO_Ammissione_Samuele[[#This Row],[Eziologia scompenso:]]="",NA(),PROMETEO_Ammissione_Samuele[[#This Row],[Eziologia scompenso:]])</f>
        <v>CAD</v>
      </c>
    </row>
    <row r="120" spans="1:2" x14ac:dyDescent="0.3">
      <c r="A120">
        <v>119</v>
      </c>
      <c r="B120" s="6" t="str">
        <f>IF(PROMETEO_Ammissione_Samuele[[#This Row],[Eziologia scompenso:]]="",NA(),PROMETEO_Ammissione_Samuele[[#This Row],[Eziologia scompenso:]])</f>
        <v>CMP</v>
      </c>
    </row>
    <row r="121" spans="1:2" x14ac:dyDescent="0.3">
      <c r="A121">
        <v>120</v>
      </c>
      <c r="B121" s="6" t="e">
        <f>IF(PROMETEO_Ammissione_Samuele[[#This Row],[Eziologia scompenso:]]="",NA(),PROMETEO_Ammissione_Samuele[[#This Row],[Eziologia scompenso:]])</f>
        <v>#N/A</v>
      </c>
    </row>
    <row r="122" spans="1:2" x14ac:dyDescent="0.3">
      <c r="A122">
        <v>121</v>
      </c>
      <c r="B122" s="6" t="e">
        <f>IF(PROMETEO_Ammissione_Samuele[[#This Row],[Eziologia scompenso:]]="",NA(),PROMETEO_Ammissione_Samuele[[#This Row],[Eziologia scompenso:]])</f>
        <v>#N/A</v>
      </c>
    </row>
    <row r="123" spans="1:2" x14ac:dyDescent="0.3">
      <c r="A123">
        <v>122</v>
      </c>
      <c r="B123" s="6" t="str">
        <f>IF(PROMETEO_Ammissione_Samuele[[#This Row],[Eziologia scompenso:]]="",NA(),PROMETEO_Ammissione_Samuele[[#This Row],[Eziologia scompenso:]])</f>
        <v>CAD</v>
      </c>
    </row>
    <row r="124" spans="1:2" x14ac:dyDescent="0.3">
      <c r="A124">
        <v>123</v>
      </c>
      <c r="B124" s="6" t="str">
        <f>IF(PROMETEO_Ammissione_Samuele[[#This Row],[Eziologia scompenso:]]="",NA(),PROMETEO_Ammissione_Samuele[[#This Row],[Eziologia scompenso:]])</f>
        <v>CMP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32C6-B40B-4712-96D3-7C40537FE982}">
  <dimension ref="A1:G124"/>
  <sheetViews>
    <sheetView topLeftCell="A15" zoomScale="85" zoomScaleNormal="85" workbookViewId="0">
      <selection activeCell="G47" sqref="G47"/>
    </sheetView>
  </sheetViews>
  <sheetFormatPr defaultRowHeight="14.4" x14ac:dyDescent="0.3"/>
  <cols>
    <col min="2" max="2" width="42" bestFit="1" customWidth="1"/>
    <col min="5" max="5" width="46" bestFit="1" customWidth="1"/>
    <col min="6" max="7" width="12.88671875" customWidth="1"/>
  </cols>
  <sheetData>
    <row r="1" spans="1:7" x14ac:dyDescent="0.3">
      <c r="A1" t="s">
        <v>489</v>
      </c>
      <c r="B1" t="s">
        <v>637</v>
      </c>
      <c r="E1" t="s">
        <v>630</v>
      </c>
      <c r="F1" t="s">
        <v>493</v>
      </c>
      <c r="G1" t="s">
        <v>631</v>
      </c>
    </row>
    <row r="2" spans="1:7" x14ac:dyDescent="0.3">
      <c r="A2">
        <v>1</v>
      </c>
      <c r="B2" t="str">
        <f>IF(PROMETEO_Ammissione_Samuele[[#This Row],[Trigger scompenso:]]="",NA(),PROMETEO_Ammissione_Samuele[[#This Row],[Trigger scompenso:]])</f>
        <v>Ischemia acuta</v>
      </c>
      <c r="E2" t="s">
        <v>332</v>
      </c>
      <c r="F2">
        <f>COUNTIF(Table25[Decompensation trigger],"Ischemia acuta")</f>
        <v>32</v>
      </c>
      <c r="G2" s="10">
        <f>(Table1120[[#This Row],[Total]]/$F$10)*100</f>
        <v>26.016260162601629</v>
      </c>
    </row>
    <row r="3" spans="1:7" x14ac:dyDescent="0.3">
      <c r="A3">
        <v>2</v>
      </c>
      <c r="B3" t="str">
        <f>IF(PROMETEO_Ammissione_Samuele[[#This Row],[Trigger scompenso:]]="",NA(),PROMETEO_Ammissione_Samuele[[#This Row],[Trigger scompenso:]])</f>
        <v>Altro</v>
      </c>
      <c r="E3" t="s">
        <v>372</v>
      </c>
      <c r="F3">
        <f>COUNTIF(Table25[Decompensation trigger],"Aritmia")</f>
        <v>7</v>
      </c>
      <c r="G3" s="10">
        <f>(Table1120[[#This Row],[Total]]/$F$10)*100</f>
        <v>5.6910569105691051</v>
      </c>
    </row>
    <row r="4" spans="1:7" x14ac:dyDescent="0.3">
      <c r="A4">
        <v>3</v>
      </c>
      <c r="B4" t="str">
        <f>IF(PROMETEO_Ammissione_Samuele[[#This Row],[Trigger scompenso:]]="",NA(),PROMETEO_Ammissione_Samuele[[#This Row],[Trigger scompenso:]])</f>
        <v>Aritmia</v>
      </c>
      <c r="E4" t="s">
        <v>382</v>
      </c>
      <c r="F4">
        <f>COUNTIF(Table25[Decompensation trigger],"BPCO riacutizzata/insufficienza respiratoria acuta")</f>
        <v>2</v>
      </c>
      <c r="G4" s="10">
        <f>(Table1120[[#This Row],[Total]]/$F$10)*100</f>
        <v>1.6260162601626018</v>
      </c>
    </row>
    <row r="5" spans="1:7" x14ac:dyDescent="0.3">
      <c r="A5">
        <v>4</v>
      </c>
      <c r="B5" t="str">
        <f>IF(PROMETEO_Ammissione_Samuele[[#This Row],[Trigger scompenso:]]="",NA(),PROMETEO_Ammissione_Samuele[[#This Row],[Trigger scompenso:]])</f>
        <v>Altro</v>
      </c>
      <c r="E5" t="s">
        <v>430</v>
      </c>
      <c r="F5">
        <f>COUNTIF(Table25[Decompensation trigger],"Infezione")</f>
        <v>1</v>
      </c>
      <c r="G5" s="10">
        <f>(Table1120[[#This Row],[Total]]/$F$10)*100</f>
        <v>0.81300813008130091</v>
      </c>
    </row>
    <row r="6" spans="1:7" x14ac:dyDescent="0.3">
      <c r="A6">
        <v>5</v>
      </c>
      <c r="B6" t="str">
        <f>IF(PROMETEO_Ammissione_Samuele[[#This Row],[Trigger scompenso:]]="",NA(),PROMETEO_Ammissione_Samuele[[#This Row],[Trigger scompenso:]])</f>
        <v>BPCO riacutizzata/insufficienza respiratoria acuta</v>
      </c>
      <c r="E6" t="s">
        <v>425</v>
      </c>
      <c r="F6">
        <f>COUNTIF(Table25[Decompensation trigger],"Intervento chirurgico")</f>
        <v>2</v>
      </c>
      <c r="G6" s="10">
        <f>(Table1120[[#This Row],[Total]]/$F$10)*100</f>
        <v>1.6260162601626018</v>
      </c>
    </row>
    <row r="7" spans="1:7" x14ac:dyDescent="0.3">
      <c r="A7">
        <v>6</v>
      </c>
      <c r="B7" t="e">
        <f>IF(PROMETEO_Ammissione_Samuele[[#This Row],[Trigger scompenso:]]="",NA(),PROMETEO_Ammissione_Samuele[[#This Row],[Trigger scompenso:]])</f>
        <v>#N/A</v>
      </c>
      <c r="E7" t="s">
        <v>362</v>
      </c>
      <c r="F7">
        <f>COUNTIF(Table25[Decompensation trigger],"Altro")</f>
        <v>13</v>
      </c>
      <c r="G7" s="10">
        <f>(Table1120[[#This Row],[Total]]/$F$10)*100</f>
        <v>10.569105691056912</v>
      </c>
    </row>
    <row r="8" spans="1:7" x14ac:dyDescent="0.3">
      <c r="A8">
        <v>7</v>
      </c>
      <c r="B8" t="str">
        <f>IF(PROMETEO_Ammissione_Samuele[[#This Row],[Trigger scompenso:]]="",NA(),PROMETEO_Ammissione_Samuele[[#This Row],[Trigger scompenso:]])</f>
        <v>Nessuno/Non definibile</v>
      </c>
      <c r="E8" s="8" t="s">
        <v>387</v>
      </c>
      <c r="F8">
        <f>COUNTIF(Table25[Decompensation trigger],"Nessuno/Non definibile")</f>
        <v>36</v>
      </c>
      <c r="G8" s="10">
        <f>(Table1120[[#This Row],[Total]]/$F$10)*100</f>
        <v>29.268292682926827</v>
      </c>
    </row>
    <row r="9" spans="1:7" x14ac:dyDescent="0.3">
      <c r="A9">
        <v>8</v>
      </c>
      <c r="B9" t="str">
        <f>IF(PROMETEO_Ammissione_Samuele[[#This Row],[Trigger scompenso:]]="",NA(),PROMETEO_Ammissione_Samuele[[#This Row],[Trigger scompenso:]])</f>
        <v>Ischemia acuta</v>
      </c>
      <c r="E9" t="s">
        <v>877</v>
      </c>
      <c r="F9">
        <f>COUNTIF(Table25[Decompensation trigger],NA())</f>
        <v>30</v>
      </c>
      <c r="G9" s="10">
        <f>(Table1120[[#This Row],[Total]]/$F$10)*100</f>
        <v>24.390243902439025</v>
      </c>
    </row>
    <row r="10" spans="1:7" x14ac:dyDescent="0.3">
      <c r="A10">
        <v>9</v>
      </c>
      <c r="B10" t="str">
        <f>IF(PROMETEO_Ammissione_Samuele[[#This Row],[Trigger scompenso:]]="",NA(),PROMETEO_Ammissione_Samuele[[#This Row],[Trigger scompenso:]])</f>
        <v>Ischemia acuta</v>
      </c>
      <c r="E10" t="s">
        <v>502</v>
      </c>
      <c r="F10">
        <f>SUBTOTAL(109,F2:F9)</f>
        <v>123</v>
      </c>
      <c r="G10" s="10">
        <f>(Table1120[[#This Row],[Total]]/$F$10)*100</f>
        <v>100</v>
      </c>
    </row>
    <row r="11" spans="1:7" x14ac:dyDescent="0.3">
      <c r="A11">
        <v>10</v>
      </c>
      <c r="B11" t="str">
        <f>IF(PROMETEO_Ammissione_Samuele[[#This Row],[Trigger scompenso:]]="",NA(),PROMETEO_Ammissione_Samuele[[#This Row],[Trigger scompenso:]])</f>
        <v>Ischemia acuta</v>
      </c>
    </row>
    <row r="12" spans="1:7" x14ac:dyDescent="0.3">
      <c r="A12">
        <v>11</v>
      </c>
      <c r="B12" t="str">
        <f>IF(PROMETEO_Ammissione_Samuele[[#This Row],[Trigger scompenso:]]="",NA(),PROMETEO_Ammissione_Samuele[[#This Row],[Trigger scompenso:]])</f>
        <v>Ischemia acuta</v>
      </c>
    </row>
    <row r="13" spans="1:7" x14ac:dyDescent="0.3">
      <c r="A13">
        <v>12</v>
      </c>
      <c r="B13" t="str">
        <f>IF(PROMETEO_Ammissione_Samuele[[#This Row],[Trigger scompenso:]]="",NA(),PROMETEO_Ammissione_Samuele[[#This Row],[Trigger scompenso:]])</f>
        <v>Aritmia</v>
      </c>
    </row>
    <row r="14" spans="1:7" x14ac:dyDescent="0.3">
      <c r="A14">
        <v>13</v>
      </c>
      <c r="B14" t="e">
        <f>IF(PROMETEO_Ammissione_Samuele[[#This Row],[Trigger scompenso:]]="",NA(),PROMETEO_Ammissione_Samuele[[#This Row],[Trigger scompenso:]])</f>
        <v>#N/A</v>
      </c>
    </row>
    <row r="15" spans="1:7" x14ac:dyDescent="0.3">
      <c r="A15">
        <v>14</v>
      </c>
      <c r="B15" t="str">
        <f>IF(PROMETEO_Ammissione_Samuele[[#This Row],[Trigger scompenso:]]="",NA(),PROMETEO_Ammissione_Samuele[[#This Row],[Trigger scompenso:]])</f>
        <v>Nessuno/Non definibile</v>
      </c>
    </row>
    <row r="16" spans="1:7" x14ac:dyDescent="0.3">
      <c r="A16">
        <v>15</v>
      </c>
      <c r="B16" t="str">
        <f>IF(PROMETEO_Ammissione_Samuele[[#This Row],[Trigger scompenso:]]="",NA(),PROMETEO_Ammissione_Samuele[[#This Row],[Trigger scompenso:]])</f>
        <v>Nessuno/Non definibile</v>
      </c>
    </row>
    <row r="17" spans="1:2" x14ac:dyDescent="0.3">
      <c r="A17">
        <v>16</v>
      </c>
      <c r="B17" t="str">
        <f>IF(PROMETEO_Ammissione_Samuele[[#This Row],[Trigger scompenso:]]="",NA(),PROMETEO_Ammissione_Samuele[[#This Row],[Trigger scompenso:]])</f>
        <v>Ischemia acuta</v>
      </c>
    </row>
    <row r="18" spans="1:2" x14ac:dyDescent="0.3">
      <c r="A18">
        <v>17</v>
      </c>
      <c r="B18" t="str">
        <f>IF(PROMETEO_Ammissione_Samuele[[#This Row],[Trigger scompenso:]]="",NA(),PROMETEO_Ammissione_Samuele[[#This Row],[Trigger scompenso:]])</f>
        <v>Ischemia acuta</v>
      </c>
    </row>
    <row r="19" spans="1:2" x14ac:dyDescent="0.3">
      <c r="A19">
        <v>18</v>
      </c>
      <c r="B19" t="str">
        <f>IF(PROMETEO_Ammissione_Samuele[[#This Row],[Trigger scompenso:]]="",NA(),PROMETEO_Ammissione_Samuele[[#This Row],[Trigger scompenso:]])</f>
        <v>Nessuno/Non definibile</v>
      </c>
    </row>
    <row r="20" spans="1:2" x14ac:dyDescent="0.3">
      <c r="A20">
        <v>19</v>
      </c>
      <c r="B20" t="str">
        <f>IF(PROMETEO_Ammissione_Samuele[[#This Row],[Trigger scompenso:]]="",NA(),PROMETEO_Ammissione_Samuele[[#This Row],[Trigger scompenso:]])</f>
        <v>Nessuno/Non definibile</v>
      </c>
    </row>
    <row r="21" spans="1:2" x14ac:dyDescent="0.3">
      <c r="A21">
        <v>20</v>
      </c>
      <c r="B21" t="str">
        <f>IF(PROMETEO_Ammissione_Samuele[[#This Row],[Trigger scompenso:]]="",NA(),PROMETEO_Ammissione_Samuele[[#This Row],[Trigger scompenso:]])</f>
        <v>Altro</v>
      </c>
    </row>
    <row r="22" spans="1:2" x14ac:dyDescent="0.3">
      <c r="A22">
        <v>21</v>
      </c>
      <c r="B22" t="str">
        <f>IF(PROMETEO_Ammissione_Samuele[[#This Row],[Trigger scompenso:]]="",NA(),PROMETEO_Ammissione_Samuele[[#This Row],[Trigger scompenso:]])</f>
        <v>Nessuno/Non definibile</v>
      </c>
    </row>
    <row r="23" spans="1:2" x14ac:dyDescent="0.3">
      <c r="A23">
        <v>22</v>
      </c>
      <c r="B23" t="str">
        <f>IF(PROMETEO_Ammissione_Samuele[[#This Row],[Trigger scompenso:]]="",NA(),PROMETEO_Ammissione_Samuele[[#This Row],[Trigger scompenso:]])</f>
        <v>Altro</v>
      </c>
    </row>
    <row r="24" spans="1:2" x14ac:dyDescent="0.3">
      <c r="A24">
        <v>23</v>
      </c>
      <c r="B24" t="str">
        <f>IF(PROMETEO_Ammissione_Samuele[[#This Row],[Trigger scompenso:]]="",NA(),PROMETEO_Ammissione_Samuele[[#This Row],[Trigger scompenso:]])</f>
        <v>Ischemia acuta</v>
      </c>
    </row>
    <row r="25" spans="1:2" x14ac:dyDescent="0.3">
      <c r="A25">
        <v>24</v>
      </c>
      <c r="B25" t="str">
        <f>IF(PROMETEO_Ammissione_Samuele[[#This Row],[Trigger scompenso:]]="",NA(),PROMETEO_Ammissione_Samuele[[#This Row],[Trigger scompenso:]])</f>
        <v>Nessuno/Non definibile</v>
      </c>
    </row>
    <row r="26" spans="1:2" x14ac:dyDescent="0.3">
      <c r="A26">
        <v>25</v>
      </c>
      <c r="B26" t="str">
        <f>IF(PROMETEO_Ammissione_Samuele[[#This Row],[Trigger scompenso:]]="",NA(),PROMETEO_Ammissione_Samuele[[#This Row],[Trigger scompenso:]])</f>
        <v>Aritmia</v>
      </c>
    </row>
    <row r="27" spans="1:2" x14ac:dyDescent="0.3">
      <c r="A27">
        <v>26</v>
      </c>
      <c r="B27" t="str">
        <f>IF(PROMETEO_Ammissione_Samuele[[#This Row],[Trigger scompenso:]]="",NA(),PROMETEO_Ammissione_Samuele[[#This Row],[Trigger scompenso:]])</f>
        <v>Nessuno/Non definibile</v>
      </c>
    </row>
    <row r="28" spans="1:2" x14ac:dyDescent="0.3">
      <c r="A28">
        <v>27</v>
      </c>
      <c r="B28" t="str">
        <f>IF(PROMETEO_Ammissione_Samuele[[#This Row],[Trigger scompenso:]]="",NA(),PROMETEO_Ammissione_Samuele[[#This Row],[Trigger scompenso:]])</f>
        <v>Nessuno/Non definibile</v>
      </c>
    </row>
    <row r="29" spans="1:2" x14ac:dyDescent="0.3">
      <c r="A29">
        <v>28</v>
      </c>
      <c r="B29" t="str">
        <f>IF(PROMETEO_Ammissione_Samuele[[#This Row],[Trigger scompenso:]]="",NA(),PROMETEO_Ammissione_Samuele[[#This Row],[Trigger scompenso:]])</f>
        <v>Aritmia</v>
      </c>
    </row>
    <row r="30" spans="1:2" x14ac:dyDescent="0.3">
      <c r="A30">
        <v>29</v>
      </c>
      <c r="B30" t="str">
        <f>IF(PROMETEO_Ammissione_Samuele[[#This Row],[Trigger scompenso:]]="",NA(),PROMETEO_Ammissione_Samuele[[#This Row],[Trigger scompenso:]])</f>
        <v>Altro</v>
      </c>
    </row>
    <row r="31" spans="1:2" x14ac:dyDescent="0.3">
      <c r="A31">
        <v>30</v>
      </c>
      <c r="B31" t="str">
        <f>IF(PROMETEO_Ammissione_Samuele[[#This Row],[Trigger scompenso:]]="",NA(),PROMETEO_Ammissione_Samuele[[#This Row],[Trigger scompenso:]])</f>
        <v>Ischemia acuta</v>
      </c>
    </row>
    <row r="32" spans="1:2" x14ac:dyDescent="0.3">
      <c r="A32">
        <v>31</v>
      </c>
      <c r="B32" t="str">
        <f>IF(PROMETEO_Ammissione_Samuele[[#This Row],[Trigger scompenso:]]="",NA(),PROMETEO_Ammissione_Samuele[[#This Row],[Trigger scompenso:]])</f>
        <v>Nessuno/Non definibile</v>
      </c>
    </row>
    <row r="33" spans="1:2" x14ac:dyDescent="0.3">
      <c r="A33">
        <v>32</v>
      </c>
      <c r="B33" t="str">
        <f>IF(PROMETEO_Ammissione_Samuele[[#This Row],[Trigger scompenso:]]="",NA(),PROMETEO_Ammissione_Samuele[[#This Row],[Trigger scompenso:]])</f>
        <v>Nessuno/Non definibile</v>
      </c>
    </row>
    <row r="34" spans="1:2" x14ac:dyDescent="0.3">
      <c r="A34">
        <v>33</v>
      </c>
      <c r="B34" t="str">
        <f>IF(PROMETEO_Ammissione_Samuele[[#This Row],[Trigger scompenso:]]="",NA(),PROMETEO_Ammissione_Samuele[[#This Row],[Trigger scompenso:]])</f>
        <v>Altro</v>
      </c>
    </row>
    <row r="35" spans="1:2" x14ac:dyDescent="0.3">
      <c r="A35">
        <v>34</v>
      </c>
      <c r="B35" t="str">
        <f>IF(PROMETEO_Ammissione_Samuele[[#This Row],[Trigger scompenso:]]="",NA(),PROMETEO_Ammissione_Samuele[[#This Row],[Trigger scompenso:]])</f>
        <v>Intervento chirurgico</v>
      </c>
    </row>
    <row r="36" spans="1:2" x14ac:dyDescent="0.3">
      <c r="A36">
        <v>35</v>
      </c>
      <c r="B36" t="str">
        <f>IF(PROMETEO_Ammissione_Samuele[[#This Row],[Trigger scompenso:]]="",NA(),PROMETEO_Ammissione_Samuele[[#This Row],[Trigger scompenso:]])</f>
        <v>Nessuno/Non definibile</v>
      </c>
    </row>
    <row r="37" spans="1:2" x14ac:dyDescent="0.3">
      <c r="A37">
        <v>36</v>
      </c>
      <c r="B37" t="str">
        <f>IF(PROMETEO_Ammissione_Samuele[[#This Row],[Trigger scompenso:]]="",NA(),PROMETEO_Ammissione_Samuele[[#This Row],[Trigger scompenso:]])</f>
        <v>Nessuno/Non definibile</v>
      </c>
    </row>
    <row r="38" spans="1:2" x14ac:dyDescent="0.3">
      <c r="A38">
        <v>37</v>
      </c>
      <c r="B38" t="str">
        <f>IF(PROMETEO_Ammissione_Samuele[[#This Row],[Trigger scompenso:]]="",NA(),PROMETEO_Ammissione_Samuele[[#This Row],[Trigger scompenso:]])</f>
        <v>Ischemia acuta</v>
      </c>
    </row>
    <row r="39" spans="1:2" x14ac:dyDescent="0.3">
      <c r="A39">
        <v>38</v>
      </c>
      <c r="B39" t="str">
        <f>IF(PROMETEO_Ammissione_Samuele[[#This Row],[Trigger scompenso:]]="",NA(),PROMETEO_Ammissione_Samuele[[#This Row],[Trigger scompenso:]])</f>
        <v>Aritmia</v>
      </c>
    </row>
    <row r="40" spans="1:2" x14ac:dyDescent="0.3">
      <c r="A40">
        <v>39</v>
      </c>
      <c r="B40" t="str">
        <f>IF(PROMETEO_Ammissione_Samuele[[#This Row],[Trigger scompenso:]]="",NA(),PROMETEO_Ammissione_Samuele[[#This Row],[Trigger scompenso:]])</f>
        <v>Infezione</v>
      </c>
    </row>
    <row r="41" spans="1:2" x14ac:dyDescent="0.3">
      <c r="A41">
        <v>40</v>
      </c>
      <c r="B41" t="str">
        <f>IF(PROMETEO_Ammissione_Samuele[[#This Row],[Trigger scompenso:]]="",NA(),PROMETEO_Ammissione_Samuele[[#This Row],[Trigger scompenso:]])</f>
        <v>Nessuno/Non definibile</v>
      </c>
    </row>
    <row r="42" spans="1:2" x14ac:dyDescent="0.3">
      <c r="A42">
        <v>41</v>
      </c>
      <c r="B42" t="str">
        <f>IF(PROMETEO_Ammissione_Samuele[[#This Row],[Trigger scompenso:]]="",NA(),PROMETEO_Ammissione_Samuele[[#This Row],[Trigger scompenso:]])</f>
        <v>Ischemia acuta</v>
      </c>
    </row>
    <row r="43" spans="1:2" x14ac:dyDescent="0.3">
      <c r="A43">
        <v>42</v>
      </c>
      <c r="B43" t="str">
        <f>IF(PROMETEO_Ammissione_Samuele[[#This Row],[Trigger scompenso:]]="",NA(),PROMETEO_Ammissione_Samuele[[#This Row],[Trigger scompenso:]])</f>
        <v>Nessuno/Non definibile</v>
      </c>
    </row>
    <row r="44" spans="1:2" x14ac:dyDescent="0.3">
      <c r="A44">
        <v>43</v>
      </c>
      <c r="B44" t="str">
        <f>IF(PROMETEO_Ammissione_Samuele[[#This Row],[Trigger scompenso:]]="",NA(),PROMETEO_Ammissione_Samuele[[#This Row],[Trigger scompenso:]])</f>
        <v>Altro</v>
      </c>
    </row>
    <row r="45" spans="1:2" x14ac:dyDescent="0.3">
      <c r="A45">
        <v>44</v>
      </c>
      <c r="B45" t="str">
        <f>IF(PROMETEO_Ammissione_Samuele[[#This Row],[Trigger scompenso:]]="",NA(),PROMETEO_Ammissione_Samuele[[#This Row],[Trigger scompenso:]])</f>
        <v>Ischemia acuta</v>
      </c>
    </row>
    <row r="46" spans="1:2" x14ac:dyDescent="0.3">
      <c r="A46">
        <v>45</v>
      </c>
      <c r="B46" t="str">
        <f>IF(PROMETEO_Ammissione_Samuele[[#This Row],[Trigger scompenso:]]="",NA(),PROMETEO_Ammissione_Samuele[[#This Row],[Trigger scompenso:]])</f>
        <v>Ischemia acuta</v>
      </c>
    </row>
    <row r="47" spans="1:2" x14ac:dyDescent="0.3">
      <c r="A47">
        <v>46</v>
      </c>
      <c r="B47" t="str">
        <f>IF(PROMETEO_Ammissione_Samuele[[#This Row],[Trigger scompenso:]]="",NA(),PROMETEO_Ammissione_Samuele[[#This Row],[Trigger scompenso:]])</f>
        <v>Ischemia acuta</v>
      </c>
    </row>
    <row r="48" spans="1:2" x14ac:dyDescent="0.3">
      <c r="A48">
        <v>47</v>
      </c>
      <c r="B48" t="str">
        <f>IF(PROMETEO_Ammissione_Samuele[[#This Row],[Trigger scompenso:]]="",NA(),PROMETEO_Ammissione_Samuele[[#This Row],[Trigger scompenso:]])</f>
        <v>Ischemia acuta</v>
      </c>
    </row>
    <row r="49" spans="1:2" x14ac:dyDescent="0.3">
      <c r="A49">
        <v>48</v>
      </c>
      <c r="B49" t="str">
        <f>IF(PROMETEO_Ammissione_Samuele[[#This Row],[Trigger scompenso:]]="",NA(),PROMETEO_Ammissione_Samuele[[#This Row],[Trigger scompenso:]])</f>
        <v>Nessuno/Non definibile</v>
      </c>
    </row>
    <row r="50" spans="1:2" x14ac:dyDescent="0.3">
      <c r="A50">
        <v>49</v>
      </c>
      <c r="B50" t="str">
        <f>IF(PROMETEO_Ammissione_Samuele[[#This Row],[Trigger scompenso:]]="",NA(),PROMETEO_Ammissione_Samuele[[#This Row],[Trigger scompenso:]])</f>
        <v>Ischemia acuta</v>
      </c>
    </row>
    <row r="51" spans="1:2" x14ac:dyDescent="0.3">
      <c r="A51">
        <v>50</v>
      </c>
      <c r="B51" t="str">
        <f>IF(PROMETEO_Ammissione_Samuele[[#This Row],[Trigger scompenso:]]="",NA(),PROMETEO_Ammissione_Samuele[[#This Row],[Trigger scompenso:]])</f>
        <v>Nessuno/Non definibile</v>
      </c>
    </row>
    <row r="52" spans="1:2" x14ac:dyDescent="0.3">
      <c r="A52">
        <v>51</v>
      </c>
      <c r="B52" t="str">
        <f>IF(PROMETEO_Ammissione_Samuele[[#This Row],[Trigger scompenso:]]="",NA(),PROMETEO_Ammissione_Samuele[[#This Row],[Trigger scompenso:]])</f>
        <v>Altro</v>
      </c>
    </row>
    <row r="53" spans="1:2" x14ac:dyDescent="0.3">
      <c r="A53">
        <v>52</v>
      </c>
      <c r="B53" t="str">
        <f>IF(PROMETEO_Ammissione_Samuele[[#This Row],[Trigger scompenso:]]="",NA(),PROMETEO_Ammissione_Samuele[[#This Row],[Trigger scompenso:]])</f>
        <v>Ischemia acuta</v>
      </c>
    </row>
    <row r="54" spans="1:2" x14ac:dyDescent="0.3">
      <c r="A54">
        <v>53</v>
      </c>
      <c r="B54" t="str">
        <f>IF(PROMETEO_Ammissione_Samuele[[#This Row],[Trigger scompenso:]]="",NA(),PROMETEO_Ammissione_Samuele[[#This Row],[Trigger scompenso:]])</f>
        <v>Nessuno/Non definibile</v>
      </c>
    </row>
    <row r="55" spans="1:2" x14ac:dyDescent="0.3">
      <c r="A55">
        <v>54</v>
      </c>
      <c r="B55" t="str">
        <f>IF(PROMETEO_Ammissione_Samuele[[#This Row],[Trigger scompenso:]]="",NA(),PROMETEO_Ammissione_Samuele[[#This Row],[Trigger scompenso:]])</f>
        <v>Ischemia acuta</v>
      </c>
    </row>
    <row r="56" spans="1:2" x14ac:dyDescent="0.3">
      <c r="A56">
        <v>55</v>
      </c>
      <c r="B56" t="str">
        <f>IF(PROMETEO_Ammissione_Samuele[[#This Row],[Trigger scompenso:]]="",NA(),PROMETEO_Ammissione_Samuele[[#This Row],[Trigger scompenso:]])</f>
        <v>Ischemia acuta</v>
      </c>
    </row>
    <row r="57" spans="1:2" x14ac:dyDescent="0.3">
      <c r="A57">
        <v>56</v>
      </c>
      <c r="B57" t="str">
        <f>IF(PROMETEO_Ammissione_Samuele[[#This Row],[Trigger scompenso:]]="",NA(),PROMETEO_Ammissione_Samuele[[#This Row],[Trigger scompenso:]])</f>
        <v>Nessuno/Non definibile</v>
      </c>
    </row>
    <row r="58" spans="1:2" x14ac:dyDescent="0.3">
      <c r="A58">
        <v>57</v>
      </c>
      <c r="B58" t="str">
        <f>IF(PROMETEO_Ammissione_Samuele[[#This Row],[Trigger scompenso:]]="",NA(),PROMETEO_Ammissione_Samuele[[#This Row],[Trigger scompenso:]])</f>
        <v>Ischemia acuta</v>
      </c>
    </row>
    <row r="59" spans="1:2" x14ac:dyDescent="0.3">
      <c r="A59">
        <v>58</v>
      </c>
      <c r="B59" t="str">
        <f>IF(PROMETEO_Ammissione_Samuele[[#This Row],[Trigger scompenso:]]="",NA(),PROMETEO_Ammissione_Samuele[[#This Row],[Trigger scompenso:]])</f>
        <v>Aritmia</v>
      </c>
    </row>
    <row r="60" spans="1:2" x14ac:dyDescent="0.3">
      <c r="A60">
        <v>59</v>
      </c>
      <c r="B60" t="str">
        <f>IF(PROMETEO_Ammissione_Samuele[[#This Row],[Trigger scompenso:]]="",NA(),PROMETEO_Ammissione_Samuele[[#This Row],[Trigger scompenso:]])</f>
        <v>Altro</v>
      </c>
    </row>
    <row r="61" spans="1:2" x14ac:dyDescent="0.3">
      <c r="A61">
        <v>60</v>
      </c>
      <c r="B61" t="str">
        <f>IF(PROMETEO_Ammissione_Samuele[[#This Row],[Trigger scompenso:]]="",NA(),PROMETEO_Ammissione_Samuele[[#This Row],[Trigger scompenso:]])</f>
        <v>Altro</v>
      </c>
    </row>
    <row r="62" spans="1:2" x14ac:dyDescent="0.3">
      <c r="A62">
        <v>61</v>
      </c>
      <c r="B62" t="str">
        <f>IF(PROMETEO_Ammissione_Samuele[[#This Row],[Trigger scompenso:]]="",NA(),PROMETEO_Ammissione_Samuele[[#This Row],[Trigger scompenso:]])</f>
        <v>Ischemia acuta</v>
      </c>
    </row>
    <row r="63" spans="1:2" x14ac:dyDescent="0.3">
      <c r="A63">
        <v>62</v>
      </c>
      <c r="B63" t="str">
        <f>IF(PROMETEO_Ammissione_Samuele[[#This Row],[Trigger scompenso:]]="",NA(),PROMETEO_Ammissione_Samuele[[#This Row],[Trigger scompenso:]])</f>
        <v>Nessuno/Non definibile</v>
      </c>
    </row>
    <row r="64" spans="1:2" x14ac:dyDescent="0.3">
      <c r="A64">
        <v>63</v>
      </c>
      <c r="B64" t="str">
        <f>IF(PROMETEO_Ammissione_Samuele[[#This Row],[Trigger scompenso:]]="",NA(),PROMETEO_Ammissione_Samuele[[#This Row],[Trigger scompenso:]])</f>
        <v>Altro</v>
      </c>
    </row>
    <row r="65" spans="1:2" x14ac:dyDescent="0.3">
      <c r="A65">
        <v>64</v>
      </c>
      <c r="B65" t="str">
        <f>IF(PROMETEO_Ammissione_Samuele[[#This Row],[Trigger scompenso:]]="",NA(),PROMETEO_Ammissione_Samuele[[#This Row],[Trigger scompenso:]])</f>
        <v>Nessuno/Non definibile</v>
      </c>
    </row>
    <row r="66" spans="1:2" x14ac:dyDescent="0.3">
      <c r="A66">
        <v>65</v>
      </c>
      <c r="B66" t="str">
        <f>IF(PROMETEO_Ammissione_Samuele[[#This Row],[Trigger scompenso:]]="",NA(),PROMETEO_Ammissione_Samuele[[#This Row],[Trigger scompenso:]])</f>
        <v>Nessuno/Non definibile</v>
      </c>
    </row>
    <row r="67" spans="1:2" x14ac:dyDescent="0.3">
      <c r="A67">
        <v>66</v>
      </c>
      <c r="B67" t="str">
        <f>IF(PROMETEO_Ammissione_Samuele[[#This Row],[Trigger scompenso:]]="",NA(),PROMETEO_Ammissione_Samuele[[#This Row],[Trigger scompenso:]])</f>
        <v>BPCO riacutizzata/insufficienza respiratoria acuta</v>
      </c>
    </row>
    <row r="68" spans="1:2" x14ac:dyDescent="0.3">
      <c r="A68">
        <v>67</v>
      </c>
      <c r="B68" t="str">
        <f>IF(PROMETEO_Ammissione_Samuele[[#This Row],[Trigger scompenso:]]="",NA(),PROMETEO_Ammissione_Samuele[[#This Row],[Trigger scompenso:]])</f>
        <v>Nessuno/Non definibile</v>
      </c>
    </row>
    <row r="69" spans="1:2" x14ac:dyDescent="0.3">
      <c r="A69">
        <v>68</v>
      </c>
      <c r="B69" t="str">
        <f>IF(PROMETEO_Ammissione_Samuele[[#This Row],[Trigger scompenso:]]="",NA(),PROMETEO_Ammissione_Samuele[[#This Row],[Trigger scompenso:]])</f>
        <v>Ischemia acuta</v>
      </c>
    </row>
    <row r="70" spans="1:2" x14ac:dyDescent="0.3">
      <c r="A70">
        <v>69</v>
      </c>
      <c r="B70" t="str">
        <f>IF(PROMETEO_Ammissione_Samuele[[#This Row],[Trigger scompenso:]]="",NA(),PROMETEO_Ammissione_Samuele[[#This Row],[Trigger scompenso:]])</f>
        <v>Ischemia acuta</v>
      </c>
    </row>
    <row r="71" spans="1:2" x14ac:dyDescent="0.3">
      <c r="A71">
        <v>70</v>
      </c>
      <c r="B71" t="str">
        <f>IF(PROMETEO_Ammissione_Samuele[[#This Row],[Trigger scompenso:]]="",NA(),PROMETEO_Ammissione_Samuele[[#This Row],[Trigger scompenso:]])</f>
        <v>Nessuno/Non definibile</v>
      </c>
    </row>
    <row r="72" spans="1:2" x14ac:dyDescent="0.3">
      <c r="A72">
        <v>71</v>
      </c>
      <c r="B72" t="str">
        <f>IF(PROMETEO_Ammissione_Samuele[[#This Row],[Trigger scompenso:]]="",NA(),PROMETEO_Ammissione_Samuele[[#This Row],[Trigger scompenso:]])</f>
        <v>Nessuno/Non definibile</v>
      </c>
    </row>
    <row r="73" spans="1:2" x14ac:dyDescent="0.3">
      <c r="A73">
        <v>72</v>
      </c>
      <c r="B73" t="str">
        <f>IF(PROMETEO_Ammissione_Samuele[[#This Row],[Trigger scompenso:]]="",NA(),PROMETEO_Ammissione_Samuele[[#This Row],[Trigger scompenso:]])</f>
        <v>Ischemia acuta</v>
      </c>
    </row>
    <row r="74" spans="1:2" x14ac:dyDescent="0.3">
      <c r="A74">
        <v>73</v>
      </c>
      <c r="B74" t="str">
        <f>IF(PROMETEO_Ammissione_Samuele[[#This Row],[Trigger scompenso:]]="",NA(),PROMETEO_Ammissione_Samuele[[#This Row],[Trigger scompenso:]])</f>
        <v>Ischemia acuta</v>
      </c>
    </row>
    <row r="75" spans="1:2" x14ac:dyDescent="0.3">
      <c r="A75">
        <v>74</v>
      </c>
      <c r="B75" t="str">
        <f>IF(PROMETEO_Ammissione_Samuele[[#This Row],[Trigger scompenso:]]="",NA(),PROMETEO_Ammissione_Samuele[[#This Row],[Trigger scompenso:]])</f>
        <v>Aritmia</v>
      </c>
    </row>
    <row r="76" spans="1:2" x14ac:dyDescent="0.3">
      <c r="A76">
        <v>75</v>
      </c>
      <c r="B76" t="e">
        <f>IF(PROMETEO_Ammissione_Samuele[[#This Row],[Trigger scompenso:]]="",NA(),PROMETEO_Ammissione_Samuele[[#This Row],[Trigger scompenso:]])</f>
        <v>#N/A</v>
      </c>
    </row>
    <row r="77" spans="1:2" x14ac:dyDescent="0.3">
      <c r="A77">
        <v>76</v>
      </c>
      <c r="B77" t="str">
        <f>IF(PROMETEO_Ammissione_Samuele[[#This Row],[Trigger scompenso:]]="",NA(),PROMETEO_Ammissione_Samuele[[#This Row],[Trigger scompenso:]])</f>
        <v>Ischemia acuta</v>
      </c>
    </row>
    <row r="78" spans="1:2" x14ac:dyDescent="0.3">
      <c r="A78">
        <v>77</v>
      </c>
      <c r="B78" t="str">
        <f>IF(PROMETEO_Ammissione_Samuele[[#This Row],[Trigger scompenso:]]="",NA(),PROMETEO_Ammissione_Samuele[[#This Row],[Trigger scompenso:]])</f>
        <v>Ischemia acuta</v>
      </c>
    </row>
    <row r="79" spans="1:2" x14ac:dyDescent="0.3">
      <c r="A79">
        <v>78</v>
      </c>
      <c r="B79" t="e">
        <f>IF(PROMETEO_Ammissione_Samuele[[#This Row],[Trigger scompenso:]]="",NA(),PROMETEO_Ammissione_Samuele[[#This Row],[Trigger scompenso:]])</f>
        <v>#N/A</v>
      </c>
    </row>
    <row r="80" spans="1:2" x14ac:dyDescent="0.3">
      <c r="A80">
        <v>79</v>
      </c>
      <c r="B80" t="e">
        <f>IF(PROMETEO_Ammissione_Samuele[[#This Row],[Trigger scompenso:]]="",NA(),PROMETEO_Ammissione_Samuele[[#This Row],[Trigger scompenso:]])</f>
        <v>#N/A</v>
      </c>
    </row>
    <row r="81" spans="1:2" x14ac:dyDescent="0.3">
      <c r="A81">
        <v>80</v>
      </c>
      <c r="B81" t="e">
        <f>IF(PROMETEO_Ammissione_Samuele[[#This Row],[Trigger scompenso:]]="",NA(),PROMETEO_Ammissione_Samuele[[#This Row],[Trigger scompenso:]])</f>
        <v>#N/A</v>
      </c>
    </row>
    <row r="82" spans="1:2" x14ac:dyDescent="0.3">
      <c r="A82">
        <v>81</v>
      </c>
      <c r="B82" t="e">
        <f>IF(PROMETEO_Ammissione_Samuele[[#This Row],[Trigger scompenso:]]="",NA(),PROMETEO_Ammissione_Samuele[[#This Row],[Trigger scompenso:]])</f>
        <v>#N/A</v>
      </c>
    </row>
    <row r="83" spans="1:2" x14ac:dyDescent="0.3">
      <c r="A83">
        <v>82</v>
      </c>
      <c r="B83" t="str">
        <f>IF(PROMETEO_Ammissione_Samuele[[#This Row],[Trigger scompenso:]]="",NA(),PROMETEO_Ammissione_Samuele[[#This Row],[Trigger scompenso:]])</f>
        <v>Altro</v>
      </c>
    </row>
    <row r="84" spans="1:2" x14ac:dyDescent="0.3">
      <c r="A84">
        <v>83</v>
      </c>
      <c r="B84" t="e">
        <f>IF(PROMETEO_Ammissione_Samuele[[#This Row],[Trigger scompenso:]]="",NA(),PROMETEO_Ammissione_Samuele[[#This Row],[Trigger scompenso:]])</f>
        <v>#N/A</v>
      </c>
    </row>
    <row r="85" spans="1:2" x14ac:dyDescent="0.3">
      <c r="A85">
        <v>84</v>
      </c>
      <c r="B85" t="e">
        <f>IF(PROMETEO_Ammissione_Samuele[[#This Row],[Trigger scompenso:]]="",NA(),PROMETEO_Ammissione_Samuele[[#This Row],[Trigger scompenso:]])</f>
        <v>#N/A</v>
      </c>
    </row>
    <row r="86" spans="1:2" x14ac:dyDescent="0.3">
      <c r="A86">
        <v>85</v>
      </c>
      <c r="B86" t="str">
        <f>IF(PROMETEO_Ammissione_Samuele[[#This Row],[Trigger scompenso:]]="",NA(),PROMETEO_Ammissione_Samuele[[#This Row],[Trigger scompenso:]])</f>
        <v>Nessuno/Non definibile</v>
      </c>
    </row>
    <row r="87" spans="1:2" x14ac:dyDescent="0.3">
      <c r="A87">
        <v>86</v>
      </c>
      <c r="B87" t="e">
        <f>IF(PROMETEO_Ammissione_Samuele[[#This Row],[Trigger scompenso:]]="",NA(),PROMETEO_Ammissione_Samuele[[#This Row],[Trigger scompenso:]])</f>
        <v>#N/A</v>
      </c>
    </row>
    <row r="88" spans="1:2" x14ac:dyDescent="0.3">
      <c r="A88">
        <v>87</v>
      </c>
      <c r="B88" t="str">
        <f>IF(PROMETEO_Ammissione_Samuele[[#This Row],[Trigger scompenso:]]="",NA(),PROMETEO_Ammissione_Samuele[[#This Row],[Trigger scompenso:]])</f>
        <v>Nessuno/Non definibile</v>
      </c>
    </row>
    <row r="89" spans="1:2" x14ac:dyDescent="0.3">
      <c r="A89">
        <v>88</v>
      </c>
      <c r="B89" t="e">
        <f>IF(PROMETEO_Ammissione_Samuele[[#This Row],[Trigger scompenso:]]="",NA(),PROMETEO_Ammissione_Samuele[[#This Row],[Trigger scompenso:]])</f>
        <v>#N/A</v>
      </c>
    </row>
    <row r="90" spans="1:2" x14ac:dyDescent="0.3">
      <c r="A90">
        <v>89</v>
      </c>
      <c r="B90" t="e">
        <f>IF(PROMETEO_Ammissione_Samuele[[#This Row],[Trigger scompenso:]]="",NA(),PROMETEO_Ammissione_Samuele[[#This Row],[Trigger scompenso:]])</f>
        <v>#N/A</v>
      </c>
    </row>
    <row r="91" spans="1:2" x14ac:dyDescent="0.3">
      <c r="A91">
        <v>90</v>
      </c>
      <c r="B91" t="e">
        <f>IF(PROMETEO_Ammissione_Samuele[[#This Row],[Trigger scompenso:]]="",NA(),PROMETEO_Ammissione_Samuele[[#This Row],[Trigger scompenso:]])</f>
        <v>#N/A</v>
      </c>
    </row>
    <row r="92" spans="1:2" x14ac:dyDescent="0.3">
      <c r="A92">
        <v>91</v>
      </c>
      <c r="B92" t="e">
        <f>IF(PROMETEO_Ammissione_Samuele[[#This Row],[Trigger scompenso:]]="",NA(),PROMETEO_Ammissione_Samuele[[#This Row],[Trigger scompenso:]])</f>
        <v>#N/A</v>
      </c>
    </row>
    <row r="93" spans="1:2" x14ac:dyDescent="0.3">
      <c r="A93">
        <v>92</v>
      </c>
      <c r="B93" t="e">
        <f>IF(PROMETEO_Ammissione_Samuele[[#This Row],[Trigger scompenso:]]="",NA(),PROMETEO_Ammissione_Samuele[[#This Row],[Trigger scompenso:]])</f>
        <v>#N/A</v>
      </c>
    </row>
    <row r="94" spans="1:2" x14ac:dyDescent="0.3">
      <c r="A94">
        <v>93</v>
      </c>
      <c r="B94" t="str">
        <f>IF(PROMETEO_Ammissione_Samuele[[#This Row],[Trigger scompenso:]]="",NA(),PROMETEO_Ammissione_Samuele[[#This Row],[Trigger scompenso:]])</f>
        <v>Nessuno/Non definibile</v>
      </c>
    </row>
    <row r="95" spans="1:2" x14ac:dyDescent="0.3">
      <c r="A95">
        <v>94</v>
      </c>
      <c r="B95" t="str">
        <f>IF(PROMETEO_Ammissione_Samuele[[#This Row],[Trigger scompenso:]]="",NA(),PROMETEO_Ammissione_Samuele[[#This Row],[Trigger scompenso:]])</f>
        <v>Ischemia acuta</v>
      </c>
    </row>
    <row r="96" spans="1:2" x14ac:dyDescent="0.3">
      <c r="A96">
        <v>95</v>
      </c>
      <c r="B96" t="str">
        <f>IF(PROMETEO_Ammissione_Samuele[[#This Row],[Trigger scompenso:]]="",NA(),PROMETEO_Ammissione_Samuele[[#This Row],[Trigger scompenso:]])</f>
        <v>Ischemia acuta</v>
      </c>
    </row>
    <row r="97" spans="1:2" x14ac:dyDescent="0.3">
      <c r="A97">
        <v>96</v>
      </c>
      <c r="B97" t="str">
        <f>IF(PROMETEO_Ammissione_Samuele[[#This Row],[Trigger scompenso:]]="",NA(),PROMETEO_Ammissione_Samuele[[#This Row],[Trigger scompenso:]])</f>
        <v>Ischemia acuta</v>
      </c>
    </row>
    <row r="98" spans="1:2" x14ac:dyDescent="0.3">
      <c r="A98">
        <v>97</v>
      </c>
      <c r="B98" t="str">
        <f>IF(PROMETEO_Ammissione_Samuele[[#This Row],[Trigger scompenso:]]="",NA(),PROMETEO_Ammissione_Samuele[[#This Row],[Trigger scompenso:]])</f>
        <v>Ischemia acuta</v>
      </c>
    </row>
    <row r="99" spans="1:2" x14ac:dyDescent="0.3">
      <c r="A99">
        <v>98</v>
      </c>
      <c r="B99" t="str">
        <f>IF(PROMETEO_Ammissione_Samuele[[#This Row],[Trigger scompenso:]]="",NA(),PROMETEO_Ammissione_Samuele[[#This Row],[Trigger scompenso:]])</f>
        <v>Nessuno/Non definibile</v>
      </c>
    </row>
    <row r="100" spans="1:2" x14ac:dyDescent="0.3">
      <c r="A100">
        <v>99</v>
      </c>
      <c r="B100" t="str">
        <f>IF(PROMETEO_Ammissione_Samuele[[#This Row],[Trigger scompenso:]]="",NA(),PROMETEO_Ammissione_Samuele[[#This Row],[Trigger scompenso:]])</f>
        <v>Ischemia acuta</v>
      </c>
    </row>
    <row r="101" spans="1:2" x14ac:dyDescent="0.3">
      <c r="A101">
        <v>100</v>
      </c>
      <c r="B101" t="e">
        <f>IF(PROMETEO_Ammissione_Samuele[[#This Row],[Trigger scompenso:]]="",NA(),PROMETEO_Ammissione_Samuele[[#This Row],[Trigger scompenso:]])</f>
        <v>#N/A</v>
      </c>
    </row>
    <row r="102" spans="1:2" x14ac:dyDescent="0.3">
      <c r="A102">
        <v>101</v>
      </c>
      <c r="B102" t="str">
        <f>IF(PROMETEO_Ammissione_Samuele[[#This Row],[Trigger scompenso:]]="",NA(),PROMETEO_Ammissione_Samuele[[#This Row],[Trigger scompenso:]])</f>
        <v>Nessuno/Non definibile</v>
      </c>
    </row>
    <row r="103" spans="1:2" x14ac:dyDescent="0.3">
      <c r="A103">
        <v>102</v>
      </c>
      <c r="B103" t="str">
        <f>IF(PROMETEO_Ammissione_Samuele[[#This Row],[Trigger scompenso:]]="",NA(),PROMETEO_Ammissione_Samuele[[#This Row],[Trigger scompenso:]])</f>
        <v>Nessuno/Non definibile</v>
      </c>
    </row>
    <row r="104" spans="1:2" x14ac:dyDescent="0.3">
      <c r="A104">
        <v>103</v>
      </c>
      <c r="B104" t="e">
        <f>IF(PROMETEO_Ammissione_Samuele[[#This Row],[Trigger scompenso:]]="",NA(),PROMETEO_Ammissione_Samuele[[#This Row],[Trigger scompenso:]])</f>
        <v>#N/A</v>
      </c>
    </row>
    <row r="105" spans="1:2" x14ac:dyDescent="0.3">
      <c r="A105">
        <v>104</v>
      </c>
      <c r="B105" t="e">
        <f>IF(PROMETEO_Ammissione_Samuele[[#This Row],[Trigger scompenso:]]="",NA(),PROMETEO_Ammissione_Samuele[[#This Row],[Trigger scompenso:]])</f>
        <v>#N/A</v>
      </c>
    </row>
    <row r="106" spans="1:2" x14ac:dyDescent="0.3">
      <c r="A106">
        <v>105</v>
      </c>
      <c r="B106" t="e">
        <f>IF(PROMETEO_Ammissione_Samuele[[#This Row],[Trigger scompenso:]]="",NA(),PROMETEO_Ammissione_Samuele[[#This Row],[Trigger scompenso:]])</f>
        <v>#N/A</v>
      </c>
    </row>
    <row r="107" spans="1:2" x14ac:dyDescent="0.3">
      <c r="A107">
        <v>106</v>
      </c>
      <c r="B107" t="e">
        <f>IF(PROMETEO_Ammissione_Samuele[[#This Row],[Trigger scompenso:]]="",NA(),PROMETEO_Ammissione_Samuele[[#This Row],[Trigger scompenso:]])</f>
        <v>#N/A</v>
      </c>
    </row>
    <row r="108" spans="1:2" x14ac:dyDescent="0.3">
      <c r="A108">
        <v>107</v>
      </c>
      <c r="B108" t="e">
        <f>IF(PROMETEO_Ammissione_Samuele[[#This Row],[Trigger scompenso:]]="",NA(),PROMETEO_Ammissione_Samuele[[#This Row],[Trigger scompenso:]])</f>
        <v>#N/A</v>
      </c>
    </row>
    <row r="109" spans="1:2" x14ac:dyDescent="0.3">
      <c r="A109">
        <v>108</v>
      </c>
      <c r="B109" t="e">
        <f>IF(PROMETEO_Ammissione_Samuele[[#This Row],[Trigger scompenso:]]="",NA(),PROMETEO_Ammissione_Samuele[[#This Row],[Trigger scompenso:]])</f>
        <v>#N/A</v>
      </c>
    </row>
    <row r="110" spans="1:2" x14ac:dyDescent="0.3">
      <c r="A110">
        <v>109</v>
      </c>
      <c r="B110" t="e">
        <f>IF(PROMETEO_Ammissione_Samuele[[#This Row],[Trigger scompenso:]]="",NA(),PROMETEO_Ammissione_Samuele[[#This Row],[Trigger scompenso:]])</f>
        <v>#N/A</v>
      </c>
    </row>
    <row r="111" spans="1:2" x14ac:dyDescent="0.3">
      <c r="A111">
        <v>110</v>
      </c>
      <c r="B111" t="str">
        <f>IF(PROMETEO_Ammissione_Samuele[[#This Row],[Trigger scompenso:]]="",NA(),PROMETEO_Ammissione_Samuele[[#This Row],[Trigger scompenso:]])</f>
        <v>Intervento chirurgico</v>
      </c>
    </row>
    <row r="112" spans="1:2" x14ac:dyDescent="0.3">
      <c r="A112">
        <v>111</v>
      </c>
      <c r="B112" t="e">
        <f>IF(PROMETEO_Ammissione_Samuele[[#This Row],[Trigger scompenso:]]="",NA(),PROMETEO_Ammissione_Samuele[[#This Row],[Trigger scompenso:]])</f>
        <v>#N/A</v>
      </c>
    </row>
    <row r="113" spans="1:2" x14ac:dyDescent="0.3">
      <c r="A113">
        <v>112</v>
      </c>
      <c r="B113" t="e">
        <f>IF(PROMETEO_Ammissione_Samuele[[#This Row],[Trigger scompenso:]]="",NA(),PROMETEO_Ammissione_Samuele[[#This Row],[Trigger scompenso:]])</f>
        <v>#N/A</v>
      </c>
    </row>
    <row r="114" spans="1:2" x14ac:dyDescent="0.3">
      <c r="A114">
        <v>113</v>
      </c>
      <c r="B114" t="str">
        <f>IF(PROMETEO_Ammissione_Samuele[[#This Row],[Trigger scompenso:]]="",NA(),PROMETEO_Ammissione_Samuele[[#This Row],[Trigger scompenso:]])</f>
        <v>Altro</v>
      </c>
    </row>
    <row r="115" spans="1:2" x14ac:dyDescent="0.3">
      <c r="A115">
        <v>114</v>
      </c>
      <c r="B115" t="str">
        <f>IF(PROMETEO_Ammissione_Samuele[[#This Row],[Trigger scompenso:]]="",NA(),PROMETEO_Ammissione_Samuele[[#This Row],[Trigger scompenso:]])</f>
        <v>Nessuno/Non definibile</v>
      </c>
    </row>
    <row r="116" spans="1:2" x14ac:dyDescent="0.3">
      <c r="A116">
        <v>115</v>
      </c>
      <c r="B116" t="e">
        <f>IF(PROMETEO_Ammissione_Samuele[[#This Row],[Trigger scompenso:]]="",NA(),PROMETEO_Ammissione_Samuele[[#This Row],[Trigger scompenso:]])</f>
        <v>#N/A</v>
      </c>
    </row>
    <row r="117" spans="1:2" x14ac:dyDescent="0.3">
      <c r="A117">
        <v>116</v>
      </c>
      <c r="B117" t="e">
        <f>IF(PROMETEO_Ammissione_Samuele[[#This Row],[Trigger scompenso:]]="",NA(),PROMETEO_Ammissione_Samuele[[#This Row],[Trigger scompenso:]])</f>
        <v>#N/A</v>
      </c>
    </row>
    <row r="118" spans="1:2" x14ac:dyDescent="0.3">
      <c r="A118">
        <v>117</v>
      </c>
      <c r="B118" t="e">
        <f>IF(PROMETEO_Ammissione_Samuele[[#This Row],[Trigger scompenso:]]="",NA(),PROMETEO_Ammissione_Samuele[[#This Row],[Trigger scompenso:]])</f>
        <v>#N/A</v>
      </c>
    </row>
    <row r="119" spans="1:2" x14ac:dyDescent="0.3">
      <c r="A119">
        <v>118</v>
      </c>
      <c r="B119" t="str">
        <f>IF(PROMETEO_Ammissione_Samuele[[#This Row],[Trigger scompenso:]]="",NA(),PROMETEO_Ammissione_Samuele[[#This Row],[Trigger scompenso:]])</f>
        <v>Nessuno/Non definibile</v>
      </c>
    </row>
    <row r="120" spans="1:2" x14ac:dyDescent="0.3">
      <c r="A120">
        <v>119</v>
      </c>
      <c r="B120" t="str">
        <f>IF(PROMETEO_Ammissione_Samuele[[#This Row],[Trigger scompenso:]]="",NA(),PROMETEO_Ammissione_Samuele[[#This Row],[Trigger scompenso:]])</f>
        <v>Nessuno/Non definibile</v>
      </c>
    </row>
    <row r="121" spans="1:2" x14ac:dyDescent="0.3">
      <c r="A121">
        <v>120</v>
      </c>
      <c r="B121" t="e">
        <f>IF(PROMETEO_Ammissione_Samuele[[#This Row],[Trigger scompenso:]]="",NA(),PROMETEO_Ammissione_Samuele[[#This Row],[Trigger scompenso:]])</f>
        <v>#N/A</v>
      </c>
    </row>
    <row r="122" spans="1:2" x14ac:dyDescent="0.3">
      <c r="A122">
        <v>121</v>
      </c>
      <c r="B122" t="e">
        <f>IF(PROMETEO_Ammissione_Samuele[[#This Row],[Trigger scompenso:]]="",NA(),PROMETEO_Ammissione_Samuele[[#This Row],[Trigger scompenso:]])</f>
        <v>#N/A</v>
      </c>
    </row>
    <row r="123" spans="1:2" x14ac:dyDescent="0.3">
      <c r="A123">
        <v>122</v>
      </c>
      <c r="B123" t="str">
        <f>IF(PROMETEO_Ammissione_Samuele[[#This Row],[Trigger scompenso:]]="",NA(),PROMETEO_Ammissione_Samuele[[#This Row],[Trigger scompenso:]])</f>
        <v>Nessuno/Non definibile</v>
      </c>
    </row>
    <row r="124" spans="1:2" x14ac:dyDescent="0.3">
      <c r="A124">
        <v>123</v>
      </c>
      <c r="B124" t="str">
        <f>IF(PROMETEO_Ammissione_Samuele[[#This Row],[Trigger scompenso:]]="",NA(),PROMETEO_Ammissione_Samuele[[#This Row],[Trigger scompenso:]])</f>
        <v>Nessuno/Non definibile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E5CD-BB8C-47F0-9265-CF617F5571C8}">
  <dimension ref="A1:S171"/>
  <sheetViews>
    <sheetView topLeftCell="B138" zoomScale="74" zoomScaleNormal="57" workbookViewId="0">
      <selection activeCell="D168" sqref="D168"/>
    </sheetView>
  </sheetViews>
  <sheetFormatPr defaultRowHeight="14.4" x14ac:dyDescent="0.3"/>
  <cols>
    <col min="1" max="1" width="67.6640625" bestFit="1" customWidth="1"/>
    <col min="2" max="2" width="70" bestFit="1" customWidth="1"/>
    <col min="3" max="3" width="13.33203125" customWidth="1"/>
    <col min="4" max="4" width="18.33203125" customWidth="1"/>
    <col min="5" max="5" width="20.44140625" customWidth="1"/>
    <col min="6" max="6" width="34.88671875" customWidth="1"/>
    <col min="7" max="7" width="68.6640625" customWidth="1"/>
    <col min="8" max="8" width="43.6640625" customWidth="1"/>
    <col min="9" max="9" width="31.44140625" customWidth="1"/>
    <col min="10" max="10" width="29.6640625" customWidth="1"/>
    <col min="11" max="11" width="36.44140625" customWidth="1"/>
    <col min="12" max="12" width="24.6640625" customWidth="1"/>
    <col min="13" max="13" width="26.44140625" customWidth="1"/>
    <col min="14" max="14" width="20.109375" customWidth="1"/>
    <col min="15" max="15" width="22.33203125" customWidth="1"/>
    <col min="16" max="16" width="24.109375" customWidth="1"/>
    <col min="17" max="18" width="13.33203125" customWidth="1"/>
    <col min="19" max="19" width="70" bestFit="1" customWidth="1"/>
  </cols>
  <sheetData>
    <row r="1" spans="1:19" x14ac:dyDescent="0.3">
      <c r="A1" t="s">
        <v>489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362</v>
      </c>
      <c r="S1" t="s">
        <v>33</v>
      </c>
    </row>
    <row r="2" spans="1:19" x14ac:dyDescent="0.3">
      <c r="A2">
        <v>1</v>
      </c>
      <c r="B2" t="str">
        <f>IF(PROMETEO_Ammissione_Samuele[[#This Row],[Complicanze in fase acuta: (choice=Nessuna)]]="",NA(),PROMETEO_Ammissione_Samuele[[#This Row],[Complicanze in fase acuta: (choice=Nessuna)]])</f>
        <v>Checked</v>
      </c>
      <c r="C2" t="str">
        <f>IF(PROMETEO_Ammissione_Samuele[[#This Row],[Complicanze in fase acuta: (choice=SCA)]]="",NA(),PROMETEO_Ammissione_Samuele[[#This Row],[Complicanze in fase acuta: (choice=SCA)]])</f>
        <v>Unchecked</v>
      </c>
      <c r="D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" t="str">
        <f>IF(PROMETEO_Ammissione_Samuele[[#This Row],[Complicanze in fase acuta: (choice=Infezioni)]]="",NA(),PROMETEO_Ammissione_Samuele[[#This Row],[Complicanze in fase acuta: (choice=Infezioni)]])</f>
        <v>Unchecked</v>
      </c>
      <c r="R2" t="str">
        <f>IF(PROMETEO_Ammissione_Samuele[[#This Row],[Complicanze in fase acuta: (choice=Altro)]]="",NA(),PROMETEO_Ammissione_Samuele[[#This Row],[Complicanze in fase acuta: (choice=Altro)]])</f>
        <v>Unchecked</v>
      </c>
      <c r="S2" t="e">
        <f>IF(PROMETEO_Ammissione_Samuele[[#This Row],[Complicanze in fase acuta: Altro - Specificare]]="",NA(),PROMETEO_Ammissione_Samuele[[#This Row],[Complicanze in fase acuta: Altro - Specificare]])</f>
        <v>#N/A</v>
      </c>
    </row>
    <row r="3" spans="1:19" x14ac:dyDescent="0.3">
      <c r="A3">
        <v>2</v>
      </c>
      <c r="B3" t="str">
        <f>IF(PROMETEO_Ammissione_Samuele[[#This Row],[Complicanze in fase acuta: (choice=Nessuna)]]="",NA(),PROMETEO_Ammissione_Samuele[[#This Row],[Complicanze in fase acuta: (choice=Nessuna)]])</f>
        <v>Unchecked</v>
      </c>
      <c r="C3" t="str">
        <f>IF(PROMETEO_Ammissione_Samuele[[#This Row],[Complicanze in fase acuta: (choice=SCA)]]="",NA(),PROMETEO_Ammissione_Samuele[[#This Row],[Complicanze in fase acuta: (choice=SCA)]])</f>
        <v>Unchecked</v>
      </c>
      <c r="D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" t="str">
        <f>IF(PROMETEO_Ammissione_Samuele[[#This Row],[Complicanze in fase acuta: (choice=Infezioni)]]="",NA(),PROMETEO_Ammissione_Samuele[[#This Row],[Complicanze in fase acuta: (choice=Infezioni)]])</f>
        <v>Unchecked</v>
      </c>
      <c r="R3" t="str">
        <f>IF(PROMETEO_Ammissione_Samuele[[#This Row],[Complicanze in fase acuta: (choice=Altro)]]="",NA(),PROMETEO_Ammissione_Samuele[[#This Row],[Complicanze in fase acuta: (choice=Altro)]])</f>
        <v>Unchecked</v>
      </c>
      <c r="S3" t="e">
        <f>IF(PROMETEO_Ammissione_Samuele[[#This Row],[Complicanze in fase acuta: Altro - Specificare]]="",NA(),PROMETEO_Ammissione_Samuele[[#This Row],[Complicanze in fase acuta: Altro - Specificare]])</f>
        <v>#N/A</v>
      </c>
    </row>
    <row r="4" spans="1:19" x14ac:dyDescent="0.3">
      <c r="A4">
        <v>3</v>
      </c>
      <c r="B4" t="str">
        <f>IF(PROMETEO_Ammissione_Samuele[[#This Row],[Complicanze in fase acuta: (choice=Nessuna)]]="",NA(),PROMETEO_Ammissione_Samuele[[#This Row],[Complicanze in fase acuta: (choice=Nessuna)]])</f>
        <v>Unchecked</v>
      </c>
      <c r="C4" t="str">
        <f>IF(PROMETEO_Ammissione_Samuele[[#This Row],[Complicanze in fase acuta: (choice=SCA)]]="",NA(),PROMETEO_Ammissione_Samuele[[#This Row],[Complicanze in fase acuta: (choice=SCA)]])</f>
        <v>Unchecked</v>
      </c>
      <c r="D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" t="str">
        <f>IF(PROMETEO_Ammissione_Samuele[[#This Row],[Complicanze in fase acuta: (choice=Insufficienza epatica/pancreatica)]]="",NA(),PROMETEO_Ammissione_Samuele[[#This Row],[Complicanze in fase acuta: (choice=Insufficienza epatica/pancreatica)]])</f>
        <v>Checked</v>
      </c>
      <c r="J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" t="str">
        <f>IF(PROMETEO_Ammissione_Samuele[[#This Row],[Complicanze in fase acuta: (choice=Infezioni)]]="",NA(),PROMETEO_Ammissione_Samuele[[#This Row],[Complicanze in fase acuta: (choice=Infezioni)]])</f>
        <v>Unchecked</v>
      </c>
      <c r="R4" t="str">
        <f>IF(PROMETEO_Ammissione_Samuele[[#This Row],[Complicanze in fase acuta: (choice=Altro)]]="",NA(),PROMETEO_Ammissione_Samuele[[#This Row],[Complicanze in fase acuta: (choice=Altro)]])</f>
        <v>Unchecked</v>
      </c>
      <c r="S4" t="e">
        <f>IF(PROMETEO_Ammissione_Samuele[[#This Row],[Complicanze in fase acuta: Altro - Specificare]]="",NA(),PROMETEO_Ammissione_Samuele[[#This Row],[Complicanze in fase acuta: Altro - Specificare]])</f>
        <v>#N/A</v>
      </c>
    </row>
    <row r="5" spans="1:19" x14ac:dyDescent="0.3">
      <c r="A5">
        <v>4</v>
      </c>
      <c r="B5" t="str">
        <f>IF(PROMETEO_Ammissione_Samuele[[#This Row],[Complicanze in fase acuta: (choice=Nessuna)]]="",NA(),PROMETEO_Ammissione_Samuele[[#This Row],[Complicanze in fase acuta: (choice=Nessuna)]])</f>
        <v>Unchecked</v>
      </c>
      <c r="C5" t="str">
        <f>IF(PROMETEO_Ammissione_Samuele[[#This Row],[Complicanze in fase acuta: (choice=SCA)]]="",NA(),PROMETEO_Ammissione_Samuele[[#This Row],[Complicanze in fase acuta: (choice=SCA)]])</f>
        <v>Unchecked</v>
      </c>
      <c r="D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" t="str">
        <f>IF(PROMETEO_Ammissione_Samuele[[#This Row],[Complicanze in fase acuta: (choice=Infezioni)]]="",NA(),PROMETEO_Ammissione_Samuele[[#This Row],[Complicanze in fase acuta: (choice=Infezioni)]])</f>
        <v>Unchecked</v>
      </c>
      <c r="R5" t="str">
        <f>IF(PROMETEO_Ammissione_Samuele[[#This Row],[Complicanze in fase acuta: (choice=Altro)]]="",NA(),PROMETEO_Ammissione_Samuele[[#This Row],[Complicanze in fase acuta: (choice=Altro)]])</f>
        <v>Unchecked</v>
      </c>
      <c r="S5" t="e">
        <f>IF(PROMETEO_Ammissione_Samuele[[#This Row],[Complicanze in fase acuta: Altro - Specificare]]="",NA(),PROMETEO_Ammissione_Samuele[[#This Row],[Complicanze in fase acuta: Altro - Specificare]])</f>
        <v>#N/A</v>
      </c>
    </row>
    <row r="6" spans="1:19" x14ac:dyDescent="0.3">
      <c r="A6">
        <v>5</v>
      </c>
      <c r="B6" t="str">
        <f>IF(PROMETEO_Ammissione_Samuele[[#This Row],[Complicanze in fase acuta: (choice=Nessuna)]]="",NA(),PROMETEO_Ammissione_Samuele[[#This Row],[Complicanze in fase acuta: (choice=Nessuna)]])</f>
        <v>Unchecked</v>
      </c>
      <c r="C6" t="str">
        <f>IF(PROMETEO_Ammissione_Samuele[[#This Row],[Complicanze in fase acuta: (choice=SCA)]]="",NA(),PROMETEO_Ammissione_Samuele[[#This Row],[Complicanze in fase acuta: (choice=SCA)]])</f>
        <v>Unchecked</v>
      </c>
      <c r="D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6" t="str">
        <f>IF(PROMETEO_Ammissione_Samuele[[#This Row],[Complicanze in fase acuta: (choice=Infezioni)]]="",NA(),PROMETEO_Ammissione_Samuele[[#This Row],[Complicanze in fase acuta: (choice=Infezioni)]])</f>
        <v>Unchecked</v>
      </c>
      <c r="R6" t="str">
        <f>IF(PROMETEO_Ammissione_Samuele[[#This Row],[Complicanze in fase acuta: (choice=Altro)]]="",NA(),PROMETEO_Ammissione_Samuele[[#This Row],[Complicanze in fase acuta: (choice=Altro)]])</f>
        <v>Unchecked</v>
      </c>
      <c r="S6" t="e">
        <f>IF(PROMETEO_Ammissione_Samuele[[#This Row],[Complicanze in fase acuta: Altro - Specificare]]="",NA(),PROMETEO_Ammissione_Samuele[[#This Row],[Complicanze in fase acuta: Altro - Specificare]])</f>
        <v>#N/A</v>
      </c>
    </row>
    <row r="7" spans="1:19" x14ac:dyDescent="0.3">
      <c r="A7">
        <v>6</v>
      </c>
      <c r="B7" t="str">
        <f>IF(PROMETEO_Ammissione_Samuele[[#This Row],[Complicanze in fase acuta: (choice=Nessuna)]]="",NA(),PROMETEO_Ammissione_Samuele[[#This Row],[Complicanze in fase acuta: (choice=Nessuna)]])</f>
        <v>Unchecked</v>
      </c>
      <c r="C7" t="str">
        <f>IF(PROMETEO_Ammissione_Samuele[[#This Row],[Complicanze in fase acuta: (choice=SCA)]]="",NA(),PROMETEO_Ammissione_Samuele[[#This Row],[Complicanze in fase acuta: (choice=SCA)]])</f>
        <v>Unchecked</v>
      </c>
      <c r="D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" t="str">
        <f>IF(PROMETEO_Ammissione_Samuele[[#This Row],[Complicanze in fase acuta: (choice=Infezioni)]]="",NA(),PROMETEO_Ammissione_Samuele[[#This Row],[Complicanze in fase acuta: (choice=Infezioni)]])</f>
        <v>Unchecked</v>
      </c>
      <c r="R7" t="str">
        <f>IF(PROMETEO_Ammissione_Samuele[[#This Row],[Complicanze in fase acuta: (choice=Altro)]]="",NA(),PROMETEO_Ammissione_Samuele[[#This Row],[Complicanze in fase acuta: (choice=Altro)]])</f>
        <v>Unchecked</v>
      </c>
      <c r="S7" t="e">
        <f>IF(PROMETEO_Ammissione_Samuele[[#This Row],[Complicanze in fase acuta: Altro - Specificare]]="",NA(),PROMETEO_Ammissione_Samuele[[#This Row],[Complicanze in fase acuta: Altro - Specificare]])</f>
        <v>#N/A</v>
      </c>
    </row>
    <row r="8" spans="1:19" x14ac:dyDescent="0.3">
      <c r="A8">
        <v>7</v>
      </c>
      <c r="B8" t="str">
        <f>IF(PROMETEO_Ammissione_Samuele[[#This Row],[Complicanze in fase acuta: (choice=Nessuna)]]="",NA(),PROMETEO_Ammissione_Samuele[[#This Row],[Complicanze in fase acuta: (choice=Nessuna)]])</f>
        <v>Unchecked</v>
      </c>
      <c r="C8" t="str">
        <f>IF(PROMETEO_Ammissione_Samuele[[#This Row],[Complicanze in fase acuta: (choice=SCA)]]="",NA(),PROMETEO_Ammissione_Samuele[[#This Row],[Complicanze in fase acuta: (choice=SCA)]])</f>
        <v>Unchecked</v>
      </c>
      <c r="D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" t="str">
        <f>IF(PROMETEO_Ammissione_Samuele[[#This Row],[Complicanze in fase acuta: (choice=Infezioni)]]="",NA(),PROMETEO_Ammissione_Samuele[[#This Row],[Complicanze in fase acuta: (choice=Infezioni)]])</f>
        <v>Unchecked</v>
      </c>
      <c r="R8" t="str">
        <f>IF(PROMETEO_Ammissione_Samuele[[#This Row],[Complicanze in fase acuta: (choice=Altro)]]="",NA(),PROMETEO_Ammissione_Samuele[[#This Row],[Complicanze in fase acuta: (choice=Altro)]])</f>
        <v>Unchecked</v>
      </c>
      <c r="S8" t="e">
        <f>IF(PROMETEO_Ammissione_Samuele[[#This Row],[Complicanze in fase acuta: Altro - Specificare]]="",NA(),PROMETEO_Ammissione_Samuele[[#This Row],[Complicanze in fase acuta: Altro - Specificare]])</f>
        <v>#N/A</v>
      </c>
    </row>
    <row r="9" spans="1:19" x14ac:dyDescent="0.3">
      <c r="A9">
        <v>8</v>
      </c>
      <c r="B9" t="str">
        <f>IF(PROMETEO_Ammissione_Samuele[[#This Row],[Complicanze in fase acuta: (choice=Nessuna)]]="",NA(),PROMETEO_Ammissione_Samuele[[#This Row],[Complicanze in fase acuta: (choice=Nessuna)]])</f>
        <v>Unchecked</v>
      </c>
      <c r="C9" t="str">
        <f>IF(PROMETEO_Ammissione_Samuele[[#This Row],[Complicanze in fase acuta: (choice=SCA)]]="",NA(),PROMETEO_Ammissione_Samuele[[#This Row],[Complicanze in fase acuta: (choice=SCA)]])</f>
        <v>Checked</v>
      </c>
      <c r="D9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" t="str">
        <f>IF(PROMETEO_Ammissione_Samuele[[#This Row],[Complicanze in fase acuta: (choice=Infezioni)]]="",NA(),PROMETEO_Ammissione_Samuele[[#This Row],[Complicanze in fase acuta: (choice=Infezioni)]])</f>
        <v>Unchecked</v>
      </c>
      <c r="R9" t="str">
        <f>IF(PROMETEO_Ammissione_Samuele[[#This Row],[Complicanze in fase acuta: (choice=Altro)]]="",NA(),PROMETEO_Ammissione_Samuele[[#This Row],[Complicanze in fase acuta: (choice=Altro)]])</f>
        <v>Unchecked</v>
      </c>
      <c r="S9" t="e">
        <f>IF(PROMETEO_Ammissione_Samuele[[#This Row],[Complicanze in fase acuta: Altro - Specificare]]="",NA(),PROMETEO_Ammissione_Samuele[[#This Row],[Complicanze in fase acuta: Altro - Specificare]])</f>
        <v>#N/A</v>
      </c>
    </row>
    <row r="10" spans="1:19" x14ac:dyDescent="0.3">
      <c r="A10">
        <v>9</v>
      </c>
      <c r="B10" t="str">
        <f>IF(PROMETEO_Ammissione_Samuele[[#This Row],[Complicanze in fase acuta: (choice=Nessuna)]]="",NA(),PROMETEO_Ammissione_Samuele[[#This Row],[Complicanze in fase acuta: (choice=Nessuna)]])</f>
        <v>Unchecked</v>
      </c>
      <c r="C10" t="str">
        <f>IF(PROMETEO_Ammissione_Samuele[[#This Row],[Complicanze in fase acuta: (choice=SCA)]]="",NA(),PROMETEO_Ammissione_Samuele[[#This Row],[Complicanze in fase acuta: (choice=SCA)]])</f>
        <v>Unchecked</v>
      </c>
      <c r="D1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Checked</v>
      </c>
      <c r="L1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" t="str">
        <f>IF(PROMETEO_Ammissione_Samuele[[#This Row],[Complicanze in fase acuta: (choice=Infezioni)]]="",NA(),PROMETEO_Ammissione_Samuele[[#This Row],[Complicanze in fase acuta: (choice=Infezioni)]])</f>
        <v>Unchecked</v>
      </c>
      <c r="R10" t="str">
        <f>IF(PROMETEO_Ammissione_Samuele[[#This Row],[Complicanze in fase acuta: (choice=Altro)]]="",NA(),PROMETEO_Ammissione_Samuele[[#This Row],[Complicanze in fase acuta: (choice=Altro)]])</f>
        <v>Unchecked</v>
      </c>
      <c r="S10" t="e">
        <f>IF(PROMETEO_Ammissione_Samuele[[#This Row],[Complicanze in fase acuta: Altro - Specificare]]="",NA(),PROMETEO_Ammissione_Samuele[[#This Row],[Complicanze in fase acuta: Altro - Specificare]])</f>
        <v>#N/A</v>
      </c>
    </row>
    <row r="11" spans="1:19" x14ac:dyDescent="0.3">
      <c r="A11">
        <v>10</v>
      </c>
      <c r="B11" t="str">
        <f>IF(PROMETEO_Ammissione_Samuele[[#This Row],[Complicanze in fase acuta: (choice=Nessuna)]]="",NA(),PROMETEO_Ammissione_Samuele[[#This Row],[Complicanze in fase acuta: (choice=Nessuna)]])</f>
        <v>Unchecked</v>
      </c>
      <c r="C11" t="str">
        <f>IF(PROMETEO_Ammissione_Samuele[[#This Row],[Complicanze in fase acuta: (choice=SCA)]]="",NA(),PROMETEO_Ammissione_Samuele[[#This Row],[Complicanze in fase acuta: (choice=SCA)]])</f>
        <v>Unchecked</v>
      </c>
      <c r="D11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" t="str">
        <f>IF(PROMETEO_Ammissione_Samuele[[#This Row],[Complicanze in fase acuta: (choice=Infezioni)]]="",NA(),PROMETEO_Ammissione_Samuele[[#This Row],[Complicanze in fase acuta: (choice=Infezioni)]])</f>
        <v>Unchecked</v>
      </c>
      <c r="R11" t="str">
        <f>IF(PROMETEO_Ammissione_Samuele[[#This Row],[Complicanze in fase acuta: (choice=Altro)]]="",NA(),PROMETEO_Ammissione_Samuele[[#This Row],[Complicanze in fase acuta: (choice=Altro)]])</f>
        <v>Checked</v>
      </c>
      <c r="S11" t="str">
        <f>IF(PROMETEO_Ammissione_Samuele[[#This Row],[Complicanze in fase acuta: Altro - Specificare]]="",NA(),PROMETEO_Ammissione_Samuele[[#This Row],[Complicanze in fase acuta: Altro - Specificare]])</f>
        <v>Shock cardiogeno</v>
      </c>
    </row>
    <row r="12" spans="1:19" x14ac:dyDescent="0.3">
      <c r="A12">
        <v>11</v>
      </c>
      <c r="B12" t="str">
        <f>IF(PROMETEO_Ammissione_Samuele[[#This Row],[Complicanze in fase acuta: (choice=Nessuna)]]="",NA(),PROMETEO_Ammissione_Samuele[[#This Row],[Complicanze in fase acuta: (choice=Nessuna)]])</f>
        <v>Unchecked</v>
      </c>
      <c r="C12" t="str">
        <f>IF(PROMETEO_Ammissione_Samuele[[#This Row],[Complicanze in fase acuta: (choice=SCA)]]="",NA(),PROMETEO_Ammissione_Samuele[[#This Row],[Complicanze in fase acuta: (choice=SCA)]])</f>
        <v>Unchecked</v>
      </c>
      <c r="D12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" t="str">
        <f>IF(PROMETEO_Ammissione_Samuele[[#This Row],[Complicanze in fase acuta: (choice=Infezioni)]]="",NA(),PROMETEO_Ammissione_Samuele[[#This Row],[Complicanze in fase acuta: (choice=Infezioni)]])</f>
        <v>Unchecked</v>
      </c>
      <c r="R12" t="str">
        <f>IF(PROMETEO_Ammissione_Samuele[[#This Row],[Complicanze in fase acuta: (choice=Altro)]]="",NA(),PROMETEO_Ammissione_Samuele[[#This Row],[Complicanze in fase acuta: (choice=Altro)]])</f>
        <v>Unchecked</v>
      </c>
      <c r="S12" t="e">
        <f>IF(PROMETEO_Ammissione_Samuele[[#This Row],[Complicanze in fase acuta: Altro - Specificare]]="",NA(),PROMETEO_Ammissione_Samuele[[#This Row],[Complicanze in fase acuta: Altro - Specificare]])</f>
        <v>#N/A</v>
      </c>
    </row>
    <row r="13" spans="1:19" x14ac:dyDescent="0.3">
      <c r="A13">
        <v>12</v>
      </c>
      <c r="B13" t="str">
        <f>IF(PROMETEO_Ammissione_Samuele[[#This Row],[Complicanze in fase acuta: (choice=Nessuna)]]="",NA(),PROMETEO_Ammissione_Samuele[[#This Row],[Complicanze in fase acuta: (choice=Nessuna)]])</f>
        <v>Unchecked</v>
      </c>
      <c r="C13" t="str">
        <f>IF(PROMETEO_Ammissione_Samuele[[#This Row],[Complicanze in fase acuta: (choice=SCA)]]="",NA(),PROMETEO_Ammissione_Samuele[[#This Row],[Complicanze in fase acuta: (choice=SCA)]])</f>
        <v>Unchecked</v>
      </c>
      <c r="D1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3" t="str">
        <f>IF(PROMETEO_Ammissione_Samuele[[#This Row],[Complicanze in fase acuta: (choice=Infezioni)]]="",NA(),PROMETEO_Ammissione_Samuele[[#This Row],[Complicanze in fase acuta: (choice=Infezioni)]])</f>
        <v>Checked</v>
      </c>
      <c r="R13" t="str">
        <f>IF(PROMETEO_Ammissione_Samuele[[#This Row],[Complicanze in fase acuta: (choice=Altro)]]="",NA(),PROMETEO_Ammissione_Samuele[[#This Row],[Complicanze in fase acuta: (choice=Altro)]])</f>
        <v>Unchecked</v>
      </c>
      <c r="S13" t="e">
        <f>IF(PROMETEO_Ammissione_Samuele[[#This Row],[Complicanze in fase acuta: Altro - Specificare]]="",NA(),PROMETEO_Ammissione_Samuele[[#This Row],[Complicanze in fase acuta: Altro - Specificare]])</f>
        <v>#N/A</v>
      </c>
    </row>
    <row r="14" spans="1:19" x14ac:dyDescent="0.3">
      <c r="A14">
        <v>13</v>
      </c>
      <c r="B14" t="str">
        <f>IF(PROMETEO_Ammissione_Samuele[[#This Row],[Complicanze in fase acuta: (choice=Nessuna)]]="",NA(),PROMETEO_Ammissione_Samuele[[#This Row],[Complicanze in fase acuta: (choice=Nessuna)]])</f>
        <v>Unchecked</v>
      </c>
      <c r="C14" t="str">
        <f>IF(PROMETEO_Ammissione_Samuele[[#This Row],[Complicanze in fase acuta: (choice=SCA)]]="",NA(),PROMETEO_Ammissione_Samuele[[#This Row],[Complicanze in fase acuta: (choice=SCA)]])</f>
        <v>Unchecked</v>
      </c>
      <c r="D1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4" t="str">
        <f>IF(PROMETEO_Ammissione_Samuele[[#This Row],[Complicanze in fase acuta: (choice=Bradiaritmie severe)]]="",NA(),PROMETEO_Ammissione_Samuele[[#This Row],[Complicanze in fase acuta: (choice=Bradiaritmie severe)]])</f>
        <v>Checked</v>
      </c>
      <c r="F1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4" t="str">
        <f>IF(PROMETEO_Ammissione_Samuele[[#This Row],[Complicanze in fase acuta: (choice=Infezioni)]]="",NA(),PROMETEO_Ammissione_Samuele[[#This Row],[Complicanze in fase acuta: (choice=Infezioni)]])</f>
        <v>Unchecked</v>
      </c>
      <c r="R14" t="str">
        <f>IF(PROMETEO_Ammissione_Samuele[[#This Row],[Complicanze in fase acuta: (choice=Altro)]]="",NA(),PROMETEO_Ammissione_Samuele[[#This Row],[Complicanze in fase acuta: (choice=Altro)]])</f>
        <v>Unchecked</v>
      </c>
      <c r="S14" t="e">
        <f>IF(PROMETEO_Ammissione_Samuele[[#This Row],[Complicanze in fase acuta: Altro - Specificare]]="",NA(),PROMETEO_Ammissione_Samuele[[#This Row],[Complicanze in fase acuta: Altro - Specificare]])</f>
        <v>#N/A</v>
      </c>
    </row>
    <row r="15" spans="1:19" x14ac:dyDescent="0.3">
      <c r="A15">
        <v>14</v>
      </c>
      <c r="B15" t="str">
        <f>IF(PROMETEO_Ammissione_Samuele[[#This Row],[Complicanze in fase acuta: (choice=Nessuna)]]="",NA(),PROMETEO_Ammissione_Samuele[[#This Row],[Complicanze in fase acuta: (choice=Nessuna)]])</f>
        <v>Unchecked</v>
      </c>
      <c r="C15" t="str">
        <f>IF(PROMETEO_Ammissione_Samuele[[#This Row],[Complicanze in fase acuta: (choice=SCA)]]="",NA(),PROMETEO_Ammissione_Samuele[[#This Row],[Complicanze in fase acuta: (choice=SCA)]])</f>
        <v>Unchecked</v>
      </c>
      <c r="D1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5" t="str">
        <f>IF(PROMETEO_Ammissione_Samuele[[#This Row],[Complicanze in fase acuta: (choice=Infezioni)]]="",NA(),PROMETEO_Ammissione_Samuele[[#This Row],[Complicanze in fase acuta: (choice=Infezioni)]])</f>
        <v>Checked</v>
      </c>
      <c r="R15" t="str">
        <f>IF(PROMETEO_Ammissione_Samuele[[#This Row],[Complicanze in fase acuta: (choice=Altro)]]="",NA(),PROMETEO_Ammissione_Samuele[[#This Row],[Complicanze in fase acuta: (choice=Altro)]])</f>
        <v>Unchecked</v>
      </c>
      <c r="S15" t="e">
        <f>IF(PROMETEO_Ammissione_Samuele[[#This Row],[Complicanze in fase acuta: Altro - Specificare]]="",NA(),PROMETEO_Ammissione_Samuele[[#This Row],[Complicanze in fase acuta: Altro - Specificare]])</f>
        <v>#N/A</v>
      </c>
    </row>
    <row r="16" spans="1:19" x14ac:dyDescent="0.3">
      <c r="A16">
        <v>15</v>
      </c>
      <c r="B16" t="str">
        <f>IF(PROMETEO_Ammissione_Samuele[[#This Row],[Complicanze in fase acuta: (choice=Nessuna)]]="",NA(),PROMETEO_Ammissione_Samuele[[#This Row],[Complicanze in fase acuta: (choice=Nessuna)]])</f>
        <v>Unchecked</v>
      </c>
      <c r="C16" t="str">
        <f>IF(PROMETEO_Ammissione_Samuele[[#This Row],[Complicanze in fase acuta: (choice=SCA)]]="",NA(),PROMETEO_Ammissione_Samuele[[#This Row],[Complicanze in fase acuta: (choice=SCA)]])</f>
        <v>Unchecked</v>
      </c>
      <c r="D16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6" t="str">
        <f>IF(PROMETEO_Ammissione_Samuele[[#This Row],[Complicanze in fase acuta: (choice=Infezioni)]]="",NA(),PROMETEO_Ammissione_Samuele[[#This Row],[Complicanze in fase acuta: (choice=Infezioni)]])</f>
        <v>Unchecked</v>
      </c>
      <c r="R16" t="str">
        <f>IF(PROMETEO_Ammissione_Samuele[[#This Row],[Complicanze in fase acuta: (choice=Altro)]]="",NA(),PROMETEO_Ammissione_Samuele[[#This Row],[Complicanze in fase acuta: (choice=Altro)]])</f>
        <v>Unchecked</v>
      </c>
      <c r="S16" t="e">
        <f>IF(PROMETEO_Ammissione_Samuele[[#This Row],[Complicanze in fase acuta: Altro - Specificare]]="",NA(),PROMETEO_Ammissione_Samuele[[#This Row],[Complicanze in fase acuta: Altro - Specificare]])</f>
        <v>#N/A</v>
      </c>
    </row>
    <row r="17" spans="1:19" x14ac:dyDescent="0.3">
      <c r="A17">
        <v>16</v>
      </c>
      <c r="B17" t="str">
        <f>IF(PROMETEO_Ammissione_Samuele[[#This Row],[Complicanze in fase acuta: (choice=Nessuna)]]="",NA(),PROMETEO_Ammissione_Samuele[[#This Row],[Complicanze in fase acuta: (choice=Nessuna)]])</f>
        <v>Unchecked</v>
      </c>
      <c r="C17" t="str">
        <f>IF(PROMETEO_Ammissione_Samuele[[#This Row],[Complicanze in fase acuta: (choice=SCA)]]="",NA(),PROMETEO_Ammissione_Samuele[[#This Row],[Complicanze in fase acuta: (choice=SCA)]])</f>
        <v>Unchecked</v>
      </c>
      <c r="D17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7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1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7" t="str">
        <f>IF(PROMETEO_Ammissione_Samuele[[#This Row],[Complicanze in fase acuta: (choice=Infezioni)]]="",NA(),PROMETEO_Ammissione_Samuele[[#This Row],[Complicanze in fase acuta: (choice=Infezioni)]])</f>
        <v>Unchecked</v>
      </c>
      <c r="R17" t="str">
        <f>IF(PROMETEO_Ammissione_Samuele[[#This Row],[Complicanze in fase acuta: (choice=Altro)]]="",NA(),PROMETEO_Ammissione_Samuele[[#This Row],[Complicanze in fase acuta: (choice=Altro)]])</f>
        <v>Unchecked</v>
      </c>
      <c r="S17" t="e">
        <f>IF(PROMETEO_Ammissione_Samuele[[#This Row],[Complicanze in fase acuta: Altro - Specificare]]="",NA(),PROMETEO_Ammissione_Samuele[[#This Row],[Complicanze in fase acuta: Altro - Specificare]])</f>
        <v>#N/A</v>
      </c>
    </row>
    <row r="18" spans="1:19" x14ac:dyDescent="0.3">
      <c r="A18">
        <v>17</v>
      </c>
      <c r="B18" t="str">
        <f>IF(PROMETEO_Ammissione_Samuele[[#This Row],[Complicanze in fase acuta: (choice=Nessuna)]]="",NA(),PROMETEO_Ammissione_Samuele[[#This Row],[Complicanze in fase acuta: (choice=Nessuna)]])</f>
        <v>Unchecked</v>
      </c>
      <c r="C18" t="str">
        <f>IF(PROMETEO_Ammissione_Samuele[[#This Row],[Complicanze in fase acuta: (choice=SCA)]]="",NA(),PROMETEO_Ammissione_Samuele[[#This Row],[Complicanze in fase acuta: (choice=SCA)]])</f>
        <v>Unchecked</v>
      </c>
      <c r="D18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8" t="str">
        <f>IF(PROMETEO_Ammissione_Samuele[[#This Row],[Complicanze in fase acuta: (choice=Infezioni)]]="",NA(),PROMETEO_Ammissione_Samuele[[#This Row],[Complicanze in fase acuta: (choice=Infezioni)]])</f>
        <v>Unchecked</v>
      </c>
      <c r="R18" t="str">
        <f>IF(PROMETEO_Ammissione_Samuele[[#This Row],[Complicanze in fase acuta: (choice=Altro)]]="",NA(),PROMETEO_Ammissione_Samuele[[#This Row],[Complicanze in fase acuta: (choice=Altro)]])</f>
        <v>Unchecked</v>
      </c>
      <c r="S18" t="e">
        <f>IF(PROMETEO_Ammissione_Samuele[[#This Row],[Complicanze in fase acuta: Altro - Specificare]]="",NA(),PROMETEO_Ammissione_Samuele[[#This Row],[Complicanze in fase acuta: Altro - Specificare]])</f>
        <v>#N/A</v>
      </c>
    </row>
    <row r="19" spans="1:19" x14ac:dyDescent="0.3">
      <c r="A19">
        <v>18</v>
      </c>
      <c r="B19" t="str">
        <f>IF(PROMETEO_Ammissione_Samuele[[#This Row],[Complicanze in fase acuta: (choice=Nessuna)]]="",NA(),PROMETEO_Ammissione_Samuele[[#This Row],[Complicanze in fase acuta: (choice=Nessuna)]])</f>
        <v>Checked</v>
      </c>
      <c r="C19" t="str">
        <f>IF(PROMETEO_Ammissione_Samuele[[#This Row],[Complicanze in fase acuta: (choice=SCA)]]="",NA(),PROMETEO_Ammissione_Samuele[[#This Row],[Complicanze in fase acuta: (choice=SCA)]])</f>
        <v>Unchecked</v>
      </c>
      <c r="D1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9" t="str">
        <f>IF(PROMETEO_Ammissione_Samuele[[#This Row],[Complicanze in fase acuta: (choice=Infezioni)]]="",NA(),PROMETEO_Ammissione_Samuele[[#This Row],[Complicanze in fase acuta: (choice=Infezioni)]])</f>
        <v>Unchecked</v>
      </c>
      <c r="R19" t="str">
        <f>IF(PROMETEO_Ammissione_Samuele[[#This Row],[Complicanze in fase acuta: (choice=Altro)]]="",NA(),PROMETEO_Ammissione_Samuele[[#This Row],[Complicanze in fase acuta: (choice=Altro)]])</f>
        <v>Unchecked</v>
      </c>
      <c r="S19" t="e">
        <f>IF(PROMETEO_Ammissione_Samuele[[#This Row],[Complicanze in fase acuta: Altro - Specificare]]="",NA(),PROMETEO_Ammissione_Samuele[[#This Row],[Complicanze in fase acuta: Altro - Specificare]])</f>
        <v>#N/A</v>
      </c>
    </row>
    <row r="20" spans="1:19" x14ac:dyDescent="0.3">
      <c r="A20">
        <v>19</v>
      </c>
      <c r="B20" t="str">
        <f>IF(PROMETEO_Ammissione_Samuele[[#This Row],[Complicanze in fase acuta: (choice=Nessuna)]]="",NA(),PROMETEO_Ammissione_Samuele[[#This Row],[Complicanze in fase acuta: (choice=Nessuna)]])</f>
        <v>Unchecked</v>
      </c>
      <c r="C20" t="str">
        <f>IF(PROMETEO_Ammissione_Samuele[[#This Row],[Complicanze in fase acuta: (choice=SCA)]]="",NA(),PROMETEO_Ammissione_Samuele[[#This Row],[Complicanze in fase acuta: (choice=SCA)]])</f>
        <v>Unchecked</v>
      </c>
      <c r="D2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0" t="str">
        <f>IF(PROMETEO_Ammissione_Samuele[[#This Row],[Complicanze in fase acuta: (choice=Infezioni)]]="",NA(),PROMETEO_Ammissione_Samuele[[#This Row],[Complicanze in fase acuta: (choice=Infezioni)]])</f>
        <v>Unchecked</v>
      </c>
      <c r="R20" t="str">
        <f>IF(PROMETEO_Ammissione_Samuele[[#This Row],[Complicanze in fase acuta: (choice=Altro)]]="",NA(),PROMETEO_Ammissione_Samuele[[#This Row],[Complicanze in fase acuta: (choice=Altro)]])</f>
        <v>Unchecked</v>
      </c>
      <c r="S20" t="e">
        <f>IF(PROMETEO_Ammissione_Samuele[[#This Row],[Complicanze in fase acuta: Altro - Specificare]]="",NA(),PROMETEO_Ammissione_Samuele[[#This Row],[Complicanze in fase acuta: Altro - Specificare]])</f>
        <v>#N/A</v>
      </c>
    </row>
    <row r="21" spans="1:19" x14ac:dyDescent="0.3">
      <c r="A21">
        <v>20</v>
      </c>
      <c r="B21" t="str">
        <f>IF(PROMETEO_Ammissione_Samuele[[#This Row],[Complicanze in fase acuta: (choice=Nessuna)]]="",NA(),PROMETEO_Ammissione_Samuele[[#This Row],[Complicanze in fase acuta: (choice=Nessuna)]])</f>
        <v>Unchecked</v>
      </c>
      <c r="C21" t="str">
        <f>IF(PROMETEO_Ammissione_Samuele[[#This Row],[Complicanze in fase acuta: (choice=SCA)]]="",NA(),PROMETEO_Ammissione_Samuele[[#This Row],[Complicanze in fase acuta: (choice=SCA)]])</f>
        <v>Unchecked</v>
      </c>
      <c r="D2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2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1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2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1" t="str">
        <f>IF(PROMETEO_Ammissione_Samuele[[#This Row],[Complicanze in fase acuta: (choice=Infezioni)]]="",NA(),PROMETEO_Ammissione_Samuele[[#This Row],[Complicanze in fase acuta: (choice=Infezioni)]])</f>
        <v>Unchecked</v>
      </c>
      <c r="R21" t="str">
        <f>IF(PROMETEO_Ammissione_Samuele[[#This Row],[Complicanze in fase acuta: (choice=Altro)]]="",NA(),PROMETEO_Ammissione_Samuele[[#This Row],[Complicanze in fase acuta: (choice=Altro)]])</f>
        <v>Checked</v>
      </c>
      <c r="S21" t="str">
        <f>IF(PROMETEO_Ammissione_Samuele[[#This Row],[Complicanze in fase acuta: Altro - Specificare]]="",NA(),PROMETEO_Ammissione_Samuele[[#This Row],[Complicanze in fase acuta: Altro - Specificare]])</f>
        <v>Pseudoaneurisma femorale bilaterale</v>
      </c>
    </row>
    <row r="22" spans="1:19" x14ac:dyDescent="0.3">
      <c r="A22">
        <v>21</v>
      </c>
      <c r="B22" t="str">
        <f>IF(PROMETEO_Ammissione_Samuele[[#This Row],[Complicanze in fase acuta: (choice=Nessuna)]]="",NA(),PROMETEO_Ammissione_Samuele[[#This Row],[Complicanze in fase acuta: (choice=Nessuna)]])</f>
        <v>Checked</v>
      </c>
      <c r="C22" t="str">
        <f>IF(PROMETEO_Ammissione_Samuele[[#This Row],[Complicanze in fase acuta: (choice=SCA)]]="",NA(),PROMETEO_Ammissione_Samuele[[#This Row],[Complicanze in fase acuta: (choice=SCA)]])</f>
        <v>Unchecked</v>
      </c>
      <c r="D2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2" t="str">
        <f>IF(PROMETEO_Ammissione_Samuele[[#This Row],[Complicanze in fase acuta: (choice=Infezioni)]]="",NA(),PROMETEO_Ammissione_Samuele[[#This Row],[Complicanze in fase acuta: (choice=Infezioni)]])</f>
        <v>Unchecked</v>
      </c>
      <c r="R22" t="str">
        <f>IF(PROMETEO_Ammissione_Samuele[[#This Row],[Complicanze in fase acuta: (choice=Altro)]]="",NA(),PROMETEO_Ammissione_Samuele[[#This Row],[Complicanze in fase acuta: (choice=Altro)]])</f>
        <v>Unchecked</v>
      </c>
      <c r="S22" t="e">
        <f>IF(PROMETEO_Ammissione_Samuele[[#This Row],[Complicanze in fase acuta: Altro - Specificare]]="",NA(),PROMETEO_Ammissione_Samuele[[#This Row],[Complicanze in fase acuta: Altro - Specificare]])</f>
        <v>#N/A</v>
      </c>
    </row>
    <row r="23" spans="1:19" x14ac:dyDescent="0.3">
      <c r="A23">
        <v>22</v>
      </c>
      <c r="B23" t="str">
        <f>IF(PROMETEO_Ammissione_Samuele[[#This Row],[Complicanze in fase acuta: (choice=Nessuna)]]="",NA(),PROMETEO_Ammissione_Samuele[[#This Row],[Complicanze in fase acuta: (choice=Nessuna)]])</f>
        <v>Checked</v>
      </c>
      <c r="C23" t="str">
        <f>IF(PROMETEO_Ammissione_Samuele[[#This Row],[Complicanze in fase acuta: (choice=SCA)]]="",NA(),PROMETEO_Ammissione_Samuele[[#This Row],[Complicanze in fase acuta: (choice=SCA)]])</f>
        <v>Unchecked</v>
      </c>
      <c r="D2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3" t="str">
        <f>IF(PROMETEO_Ammissione_Samuele[[#This Row],[Complicanze in fase acuta: (choice=Infezioni)]]="",NA(),PROMETEO_Ammissione_Samuele[[#This Row],[Complicanze in fase acuta: (choice=Infezioni)]])</f>
        <v>Unchecked</v>
      </c>
      <c r="R23" t="str">
        <f>IF(PROMETEO_Ammissione_Samuele[[#This Row],[Complicanze in fase acuta: (choice=Altro)]]="",NA(),PROMETEO_Ammissione_Samuele[[#This Row],[Complicanze in fase acuta: (choice=Altro)]])</f>
        <v>Unchecked</v>
      </c>
      <c r="S23" t="e">
        <f>IF(PROMETEO_Ammissione_Samuele[[#This Row],[Complicanze in fase acuta: Altro - Specificare]]="",NA(),PROMETEO_Ammissione_Samuele[[#This Row],[Complicanze in fase acuta: Altro - Specificare]])</f>
        <v>#N/A</v>
      </c>
    </row>
    <row r="24" spans="1:19" x14ac:dyDescent="0.3">
      <c r="A24">
        <v>23</v>
      </c>
      <c r="B24" t="str">
        <f>IF(PROMETEO_Ammissione_Samuele[[#This Row],[Complicanze in fase acuta: (choice=Nessuna)]]="",NA(),PROMETEO_Ammissione_Samuele[[#This Row],[Complicanze in fase acuta: (choice=Nessuna)]])</f>
        <v>Unchecked</v>
      </c>
      <c r="C24" t="str">
        <f>IF(PROMETEO_Ammissione_Samuele[[#This Row],[Complicanze in fase acuta: (choice=SCA)]]="",NA(),PROMETEO_Ammissione_Samuele[[#This Row],[Complicanze in fase acuta: (choice=SCA)]])</f>
        <v>Unchecked</v>
      </c>
      <c r="D2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4" t="str">
        <f>IF(PROMETEO_Ammissione_Samuele[[#This Row],[Complicanze in fase acuta: (choice=Infezioni)]]="",NA(),PROMETEO_Ammissione_Samuele[[#This Row],[Complicanze in fase acuta: (choice=Infezioni)]])</f>
        <v>Unchecked</v>
      </c>
      <c r="R24" t="str">
        <f>IF(PROMETEO_Ammissione_Samuele[[#This Row],[Complicanze in fase acuta: (choice=Altro)]]="",NA(),PROMETEO_Ammissione_Samuele[[#This Row],[Complicanze in fase acuta: (choice=Altro)]])</f>
        <v>Checked</v>
      </c>
      <c r="S24" t="str">
        <f>IF(PROMETEO_Ammissione_Samuele[[#This Row],[Complicanze in fase acuta: Altro - Specificare]]="",NA(),PROMETEO_Ammissione_Samuele[[#This Row],[Complicanze in fase acuta: Altro - Specificare]])</f>
        <v>Run di TVNS, fasi di bigeminismo ventricolare</v>
      </c>
    </row>
    <row r="25" spans="1:19" x14ac:dyDescent="0.3">
      <c r="A25">
        <v>24</v>
      </c>
      <c r="B25" t="str">
        <f>IF(PROMETEO_Ammissione_Samuele[[#This Row],[Complicanze in fase acuta: (choice=Nessuna)]]="",NA(),PROMETEO_Ammissione_Samuele[[#This Row],[Complicanze in fase acuta: (choice=Nessuna)]])</f>
        <v>Unchecked</v>
      </c>
      <c r="C25" t="str">
        <f>IF(PROMETEO_Ammissione_Samuele[[#This Row],[Complicanze in fase acuta: (choice=SCA)]]="",NA(),PROMETEO_Ammissione_Samuele[[#This Row],[Complicanze in fase acuta: (choice=SCA)]])</f>
        <v>Unchecked</v>
      </c>
      <c r="D25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2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5" t="str">
        <f>IF(PROMETEO_Ammissione_Samuele[[#This Row],[Complicanze in fase acuta: (choice=Infezioni)]]="",NA(),PROMETEO_Ammissione_Samuele[[#This Row],[Complicanze in fase acuta: (choice=Infezioni)]])</f>
        <v>Unchecked</v>
      </c>
      <c r="R25" t="str">
        <f>IF(PROMETEO_Ammissione_Samuele[[#This Row],[Complicanze in fase acuta: (choice=Altro)]]="",NA(),PROMETEO_Ammissione_Samuele[[#This Row],[Complicanze in fase acuta: (choice=Altro)]])</f>
        <v>Unchecked</v>
      </c>
      <c r="S25" t="e">
        <f>IF(PROMETEO_Ammissione_Samuele[[#This Row],[Complicanze in fase acuta: Altro - Specificare]]="",NA(),PROMETEO_Ammissione_Samuele[[#This Row],[Complicanze in fase acuta: Altro - Specificare]])</f>
        <v>#N/A</v>
      </c>
    </row>
    <row r="26" spans="1:19" x14ac:dyDescent="0.3">
      <c r="A26">
        <v>25</v>
      </c>
      <c r="B26" t="str">
        <f>IF(PROMETEO_Ammissione_Samuele[[#This Row],[Complicanze in fase acuta: (choice=Nessuna)]]="",NA(),PROMETEO_Ammissione_Samuele[[#This Row],[Complicanze in fase acuta: (choice=Nessuna)]])</f>
        <v>Checked</v>
      </c>
      <c r="C26" t="str">
        <f>IF(PROMETEO_Ammissione_Samuele[[#This Row],[Complicanze in fase acuta: (choice=SCA)]]="",NA(),PROMETEO_Ammissione_Samuele[[#This Row],[Complicanze in fase acuta: (choice=SCA)]])</f>
        <v>Unchecked</v>
      </c>
      <c r="D2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6" t="str">
        <f>IF(PROMETEO_Ammissione_Samuele[[#This Row],[Complicanze in fase acuta: (choice=Infezioni)]]="",NA(),PROMETEO_Ammissione_Samuele[[#This Row],[Complicanze in fase acuta: (choice=Infezioni)]])</f>
        <v>Unchecked</v>
      </c>
      <c r="R26" t="str">
        <f>IF(PROMETEO_Ammissione_Samuele[[#This Row],[Complicanze in fase acuta: (choice=Altro)]]="",NA(),PROMETEO_Ammissione_Samuele[[#This Row],[Complicanze in fase acuta: (choice=Altro)]])</f>
        <v>Unchecked</v>
      </c>
      <c r="S26" t="e">
        <f>IF(PROMETEO_Ammissione_Samuele[[#This Row],[Complicanze in fase acuta: Altro - Specificare]]="",NA(),PROMETEO_Ammissione_Samuele[[#This Row],[Complicanze in fase acuta: Altro - Specificare]])</f>
        <v>#N/A</v>
      </c>
    </row>
    <row r="27" spans="1:19" x14ac:dyDescent="0.3">
      <c r="A27">
        <v>26</v>
      </c>
      <c r="B27" t="str">
        <f>IF(PROMETEO_Ammissione_Samuele[[#This Row],[Complicanze in fase acuta: (choice=Nessuna)]]="",NA(),PROMETEO_Ammissione_Samuele[[#This Row],[Complicanze in fase acuta: (choice=Nessuna)]])</f>
        <v>Unchecked</v>
      </c>
      <c r="C27" t="str">
        <f>IF(PROMETEO_Ammissione_Samuele[[#This Row],[Complicanze in fase acuta: (choice=SCA)]]="",NA(),PROMETEO_Ammissione_Samuele[[#This Row],[Complicanze in fase acuta: (choice=SCA)]])</f>
        <v>Unchecked</v>
      </c>
      <c r="D2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7" t="str">
        <f>IF(PROMETEO_Ammissione_Samuele[[#This Row],[Complicanze in fase acuta: (choice=Infezioni)]]="",NA(),PROMETEO_Ammissione_Samuele[[#This Row],[Complicanze in fase acuta: (choice=Infezioni)]])</f>
        <v>Unchecked</v>
      </c>
      <c r="R27" t="str">
        <f>IF(PROMETEO_Ammissione_Samuele[[#This Row],[Complicanze in fase acuta: (choice=Altro)]]="",NA(),PROMETEO_Ammissione_Samuele[[#This Row],[Complicanze in fase acuta: (choice=Altro)]])</f>
        <v>Unchecked</v>
      </c>
      <c r="S27" t="e">
        <f>IF(PROMETEO_Ammissione_Samuele[[#This Row],[Complicanze in fase acuta: Altro - Specificare]]="",NA(),PROMETEO_Ammissione_Samuele[[#This Row],[Complicanze in fase acuta: Altro - Specificare]])</f>
        <v>#N/A</v>
      </c>
    </row>
    <row r="28" spans="1:19" x14ac:dyDescent="0.3">
      <c r="A28">
        <v>27</v>
      </c>
      <c r="B28" t="str">
        <f>IF(PROMETEO_Ammissione_Samuele[[#This Row],[Complicanze in fase acuta: (choice=Nessuna)]]="",NA(),PROMETEO_Ammissione_Samuele[[#This Row],[Complicanze in fase acuta: (choice=Nessuna)]])</f>
        <v>Checked</v>
      </c>
      <c r="C28" t="str">
        <f>IF(PROMETEO_Ammissione_Samuele[[#This Row],[Complicanze in fase acuta: (choice=SCA)]]="",NA(),PROMETEO_Ammissione_Samuele[[#This Row],[Complicanze in fase acuta: (choice=SCA)]])</f>
        <v>Unchecked</v>
      </c>
      <c r="D2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2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8" t="str">
        <f>IF(PROMETEO_Ammissione_Samuele[[#This Row],[Complicanze in fase acuta: (choice=Infezioni)]]="",NA(),PROMETEO_Ammissione_Samuele[[#This Row],[Complicanze in fase acuta: (choice=Infezioni)]])</f>
        <v>Unchecked</v>
      </c>
      <c r="R28" t="str">
        <f>IF(PROMETEO_Ammissione_Samuele[[#This Row],[Complicanze in fase acuta: (choice=Altro)]]="",NA(),PROMETEO_Ammissione_Samuele[[#This Row],[Complicanze in fase acuta: (choice=Altro)]])</f>
        <v>Unchecked</v>
      </c>
      <c r="S28" t="e">
        <f>IF(PROMETEO_Ammissione_Samuele[[#This Row],[Complicanze in fase acuta: Altro - Specificare]]="",NA(),PROMETEO_Ammissione_Samuele[[#This Row],[Complicanze in fase acuta: Altro - Specificare]])</f>
        <v>#N/A</v>
      </c>
    </row>
    <row r="29" spans="1:19" x14ac:dyDescent="0.3">
      <c r="A29">
        <v>28</v>
      </c>
      <c r="B29" t="str">
        <f>IF(PROMETEO_Ammissione_Samuele[[#This Row],[Complicanze in fase acuta: (choice=Nessuna)]]="",NA(),PROMETEO_Ammissione_Samuele[[#This Row],[Complicanze in fase acuta: (choice=Nessuna)]])</f>
        <v>Unchecked</v>
      </c>
      <c r="C29" t="str">
        <f>IF(PROMETEO_Ammissione_Samuele[[#This Row],[Complicanze in fase acuta: (choice=SCA)]]="",NA(),PROMETEO_Ammissione_Samuele[[#This Row],[Complicanze in fase acuta: (choice=SCA)]])</f>
        <v>Unchecked</v>
      </c>
      <c r="D29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2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2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2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2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2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2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2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2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2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2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2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2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29" t="str">
        <f>IF(PROMETEO_Ammissione_Samuele[[#This Row],[Complicanze in fase acuta: (choice=Infezioni)]]="",NA(),PROMETEO_Ammissione_Samuele[[#This Row],[Complicanze in fase acuta: (choice=Infezioni)]])</f>
        <v>Checked</v>
      </c>
      <c r="R29" t="str">
        <f>IF(PROMETEO_Ammissione_Samuele[[#This Row],[Complicanze in fase acuta: (choice=Altro)]]="",NA(),PROMETEO_Ammissione_Samuele[[#This Row],[Complicanze in fase acuta: (choice=Altro)]])</f>
        <v>Unchecked</v>
      </c>
      <c r="S29" t="e">
        <f>IF(PROMETEO_Ammissione_Samuele[[#This Row],[Complicanze in fase acuta: Altro - Specificare]]="",NA(),PROMETEO_Ammissione_Samuele[[#This Row],[Complicanze in fase acuta: Altro - Specificare]])</f>
        <v>#N/A</v>
      </c>
    </row>
    <row r="30" spans="1:19" x14ac:dyDescent="0.3">
      <c r="A30">
        <v>29</v>
      </c>
      <c r="B30" t="str">
        <f>IF(PROMETEO_Ammissione_Samuele[[#This Row],[Complicanze in fase acuta: (choice=Nessuna)]]="",NA(),PROMETEO_Ammissione_Samuele[[#This Row],[Complicanze in fase acuta: (choice=Nessuna)]])</f>
        <v>Unchecked</v>
      </c>
      <c r="C30" t="str">
        <f>IF(PROMETEO_Ammissione_Samuele[[#This Row],[Complicanze in fase acuta: (choice=SCA)]]="",NA(),PROMETEO_Ammissione_Samuele[[#This Row],[Complicanze in fase acuta: (choice=SCA)]])</f>
        <v>Unchecked</v>
      </c>
      <c r="D30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0" t="str">
        <f>IF(PROMETEO_Ammissione_Samuele[[#This Row],[Complicanze in fase acuta: (choice=Infezioni)]]="",NA(),PROMETEO_Ammissione_Samuele[[#This Row],[Complicanze in fase acuta: (choice=Infezioni)]])</f>
        <v>Unchecked</v>
      </c>
      <c r="R30" t="str">
        <f>IF(PROMETEO_Ammissione_Samuele[[#This Row],[Complicanze in fase acuta: (choice=Altro)]]="",NA(),PROMETEO_Ammissione_Samuele[[#This Row],[Complicanze in fase acuta: (choice=Altro)]])</f>
        <v>Checked</v>
      </c>
      <c r="S30" t="str">
        <f>IF(PROMETEO_Ammissione_Samuele[[#This Row],[Complicanze in fase acuta: Altro - Specificare]]="",NA(),PROMETEO_Ammissione_Samuele[[#This Row],[Complicanze in fase acuta: Altro - Specificare]])</f>
        <v>Edema polmonare acuto</v>
      </c>
    </row>
    <row r="31" spans="1:19" x14ac:dyDescent="0.3">
      <c r="A31">
        <v>30</v>
      </c>
      <c r="B31" t="str">
        <f>IF(PROMETEO_Ammissione_Samuele[[#This Row],[Complicanze in fase acuta: (choice=Nessuna)]]="",NA(),PROMETEO_Ammissione_Samuele[[#This Row],[Complicanze in fase acuta: (choice=Nessuna)]])</f>
        <v>Unchecked</v>
      </c>
      <c r="C31" t="str">
        <f>IF(PROMETEO_Ammissione_Samuele[[#This Row],[Complicanze in fase acuta: (choice=SCA)]]="",NA(),PROMETEO_Ammissione_Samuele[[#This Row],[Complicanze in fase acuta: (choice=SCA)]])</f>
        <v>Unchecked</v>
      </c>
      <c r="D3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Checked</v>
      </c>
      <c r="H3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Checked</v>
      </c>
      <c r="L3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1" t="str">
        <f>IF(PROMETEO_Ammissione_Samuele[[#This Row],[Complicanze in fase acuta: (choice=Trombosi venosa profonda)]]="",NA(),PROMETEO_Ammissione_Samuele[[#This Row],[Complicanze in fase acuta: (choice=Trombosi venosa profonda)]])</f>
        <v>Checked</v>
      </c>
      <c r="N3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1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31" t="str">
        <f>IF(PROMETEO_Ammissione_Samuele[[#This Row],[Complicanze in fase acuta: (choice=Infezioni)]]="",NA(),PROMETEO_Ammissione_Samuele[[#This Row],[Complicanze in fase acuta: (choice=Infezioni)]])</f>
        <v>Unchecked</v>
      </c>
      <c r="R31" t="str">
        <f>IF(PROMETEO_Ammissione_Samuele[[#This Row],[Complicanze in fase acuta: (choice=Altro)]]="",NA(),PROMETEO_Ammissione_Samuele[[#This Row],[Complicanze in fase acuta: (choice=Altro)]])</f>
        <v>Unchecked</v>
      </c>
      <c r="S31" t="e">
        <f>IF(PROMETEO_Ammissione_Samuele[[#This Row],[Complicanze in fase acuta: Altro - Specificare]]="",NA(),PROMETEO_Ammissione_Samuele[[#This Row],[Complicanze in fase acuta: Altro - Specificare]])</f>
        <v>#N/A</v>
      </c>
    </row>
    <row r="32" spans="1:19" x14ac:dyDescent="0.3">
      <c r="A32">
        <v>31</v>
      </c>
      <c r="B32" t="str">
        <f>IF(PROMETEO_Ammissione_Samuele[[#This Row],[Complicanze in fase acuta: (choice=Nessuna)]]="",NA(),PROMETEO_Ammissione_Samuele[[#This Row],[Complicanze in fase acuta: (choice=Nessuna)]])</f>
        <v>Checked</v>
      </c>
      <c r="C32" t="str">
        <f>IF(PROMETEO_Ammissione_Samuele[[#This Row],[Complicanze in fase acuta: (choice=SCA)]]="",NA(),PROMETEO_Ammissione_Samuele[[#This Row],[Complicanze in fase acuta: (choice=SCA)]])</f>
        <v>Unchecked</v>
      </c>
      <c r="D3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2" t="str">
        <f>IF(PROMETEO_Ammissione_Samuele[[#This Row],[Complicanze in fase acuta: (choice=Infezioni)]]="",NA(),PROMETEO_Ammissione_Samuele[[#This Row],[Complicanze in fase acuta: (choice=Infezioni)]])</f>
        <v>Unchecked</v>
      </c>
      <c r="R32" t="str">
        <f>IF(PROMETEO_Ammissione_Samuele[[#This Row],[Complicanze in fase acuta: (choice=Altro)]]="",NA(),PROMETEO_Ammissione_Samuele[[#This Row],[Complicanze in fase acuta: (choice=Altro)]])</f>
        <v>Unchecked</v>
      </c>
      <c r="S32" t="e">
        <f>IF(PROMETEO_Ammissione_Samuele[[#This Row],[Complicanze in fase acuta: Altro - Specificare]]="",NA(),PROMETEO_Ammissione_Samuele[[#This Row],[Complicanze in fase acuta: Altro - Specificare]])</f>
        <v>#N/A</v>
      </c>
    </row>
    <row r="33" spans="1:19" x14ac:dyDescent="0.3">
      <c r="A33">
        <v>32</v>
      </c>
      <c r="B33" t="str">
        <f>IF(PROMETEO_Ammissione_Samuele[[#This Row],[Complicanze in fase acuta: (choice=Nessuna)]]="",NA(),PROMETEO_Ammissione_Samuele[[#This Row],[Complicanze in fase acuta: (choice=Nessuna)]])</f>
        <v>Unchecked</v>
      </c>
      <c r="C33" t="str">
        <f>IF(PROMETEO_Ammissione_Samuele[[#This Row],[Complicanze in fase acuta: (choice=SCA)]]="",NA(),PROMETEO_Ammissione_Samuele[[#This Row],[Complicanze in fase acuta: (choice=SCA)]])</f>
        <v>Unchecked</v>
      </c>
      <c r="D33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3" t="str">
        <f>IF(PROMETEO_Ammissione_Samuele[[#This Row],[Complicanze in fase acuta: (choice=Infezioni)]]="",NA(),PROMETEO_Ammissione_Samuele[[#This Row],[Complicanze in fase acuta: (choice=Infezioni)]])</f>
        <v>Unchecked</v>
      </c>
      <c r="R33" t="str">
        <f>IF(PROMETEO_Ammissione_Samuele[[#This Row],[Complicanze in fase acuta: (choice=Altro)]]="",NA(),PROMETEO_Ammissione_Samuele[[#This Row],[Complicanze in fase acuta: (choice=Altro)]])</f>
        <v>Unchecked</v>
      </c>
      <c r="S33" t="e">
        <f>IF(PROMETEO_Ammissione_Samuele[[#This Row],[Complicanze in fase acuta: Altro - Specificare]]="",NA(),PROMETEO_Ammissione_Samuele[[#This Row],[Complicanze in fase acuta: Altro - Specificare]])</f>
        <v>#N/A</v>
      </c>
    </row>
    <row r="34" spans="1:19" x14ac:dyDescent="0.3">
      <c r="A34">
        <v>33</v>
      </c>
      <c r="B34" t="str">
        <f>IF(PROMETEO_Ammissione_Samuele[[#This Row],[Complicanze in fase acuta: (choice=Nessuna)]]="",NA(),PROMETEO_Ammissione_Samuele[[#This Row],[Complicanze in fase acuta: (choice=Nessuna)]])</f>
        <v>Unchecked</v>
      </c>
      <c r="C34" t="str">
        <f>IF(PROMETEO_Ammissione_Samuele[[#This Row],[Complicanze in fase acuta: (choice=SCA)]]="",NA(),PROMETEO_Ammissione_Samuele[[#This Row],[Complicanze in fase acuta: (choice=SCA)]])</f>
        <v>Unchecked</v>
      </c>
      <c r="D3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4" t="str">
        <f>IF(PROMETEO_Ammissione_Samuele[[#This Row],[Complicanze in fase acuta: (choice=Infezioni)]]="",NA(),PROMETEO_Ammissione_Samuele[[#This Row],[Complicanze in fase acuta: (choice=Infezioni)]])</f>
        <v>Unchecked</v>
      </c>
      <c r="R34" t="str">
        <f>IF(PROMETEO_Ammissione_Samuele[[#This Row],[Complicanze in fase acuta: (choice=Altro)]]="",NA(),PROMETEO_Ammissione_Samuele[[#This Row],[Complicanze in fase acuta: (choice=Altro)]])</f>
        <v>Unchecked</v>
      </c>
      <c r="S34" t="e">
        <f>IF(PROMETEO_Ammissione_Samuele[[#This Row],[Complicanze in fase acuta: Altro - Specificare]]="",NA(),PROMETEO_Ammissione_Samuele[[#This Row],[Complicanze in fase acuta: Altro - Specificare]])</f>
        <v>#N/A</v>
      </c>
    </row>
    <row r="35" spans="1:19" x14ac:dyDescent="0.3">
      <c r="A35">
        <v>34</v>
      </c>
      <c r="B35" t="str">
        <f>IF(PROMETEO_Ammissione_Samuele[[#This Row],[Complicanze in fase acuta: (choice=Nessuna)]]="",NA(),PROMETEO_Ammissione_Samuele[[#This Row],[Complicanze in fase acuta: (choice=Nessuna)]])</f>
        <v>Checked</v>
      </c>
      <c r="C35" t="str">
        <f>IF(PROMETEO_Ammissione_Samuele[[#This Row],[Complicanze in fase acuta: (choice=SCA)]]="",NA(),PROMETEO_Ammissione_Samuele[[#This Row],[Complicanze in fase acuta: (choice=SCA)]])</f>
        <v>Unchecked</v>
      </c>
      <c r="D3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5" t="str">
        <f>IF(PROMETEO_Ammissione_Samuele[[#This Row],[Complicanze in fase acuta: (choice=Infezioni)]]="",NA(),PROMETEO_Ammissione_Samuele[[#This Row],[Complicanze in fase acuta: (choice=Infezioni)]])</f>
        <v>Unchecked</v>
      </c>
      <c r="R35" t="str">
        <f>IF(PROMETEO_Ammissione_Samuele[[#This Row],[Complicanze in fase acuta: (choice=Altro)]]="",NA(),PROMETEO_Ammissione_Samuele[[#This Row],[Complicanze in fase acuta: (choice=Altro)]])</f>
        <v>Unchecked</v>
      </c>
      <c r="S35" t="e">
        <f>IF(PROMETEO_Ammissione_Samuele[[#This Row],[Complicanze in fase acuta: Altro - Specificare]]="",NA(),PROMETEO_Ammissione_Samuele[[#This Row],[Complicanze in fase acuta: Altro - Specificare]])</f>
        <v>#N/A</v>
      </c>
    </row>
    <row r="36" spans="1:19" x14ac:dyDescent="0.3">
      <c r="A36">
        <v>35</v>
      </c>
      <c r="B36" t="str">
        <f>IF(PROMETEO_Ammissione_Samuele[[#This Row],[Complicanze in fase acuta: (choice=Nessuna)]]="",NA(),PROMETEO_Ammissione_Samuele[[#This Row],[Complicanze in fase acuta: (choice=Nessuna)]])</f>
        <v>Unchecked</v>
      </c>
      <c r="C36" t="str">
        <f>IF(PROMETEO_Ammissione_Samuele[[#This Row],[Complicanze in fase acuta: (choice=SCA)]]="",NA(),PROMETEO_Ammissione_Samuele[[#This Row],[Complicanze in fase acuta: (choice=SCA)]])</f>
        <v>Unchecked</v>
      </c>
      <c r="D3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6" t="str">
        <f>IF(PROMETEO_Ammissione_Samuele[[#This Row],[Complicanze in fase acuta: (choice=Infezioni)]]="",NA(),PROMETEO_Ammissione_Samuele[[#This Row],[Complicanze in fase acuta: (choice=Infezioni)]])</f>
        <v>Unchecked</v>
      </c>
      <c r="R36" t="str">
        <f>IF(PROMETEO_Ammissione_Samuele[[#This Row],[Complicanze in fase acuta: (choice=Altro)]]="",NA(),PROMETEO_Ammissione_Samuele[[#This Row],[Complicanze in fase acuta: (choice=Altro)]])</f>
        <v>Unchecked</v>
      </c>
      <c r="S36" t="e">
        <f>IF(PROMETEO_Ammissione_Samuele[[#This Row],[Complicanze in fase acuta: Altro - Specificare]]="",NA(),PROMETEO_Ammissione_Samuele[[#This Row],[Complicanze in fase acuta: Altro - Specificare]])</f>
        <v>#N/A</v>
      </c>
    </row>
    <row r="37" spans="1:19" x14ac:dyDescent="0.3">
      <c r="A37">
        <v>36</v>
      </c>
      <c r="B37" t="str">
        <f>IF(PROMETEO_Ammissione_Samuele[[#This Row],[Complicanze in fase acuta: (choice=Nessuna)]]="",NA(),PROMETEO_Ammissione_Samuele[[#This Row],[Complicanze in fase acuta: (choice=Nessuna)]])</f>
        <v>Unchecked</v>
      </c>
      <c r="C37" t="str">
        <f>IF(PROMETEO_Ammissione_Samuele[[#This Row],[Complicanze in fase acuta: (choice=SCA)]]="",NA(),PROMETEO_Ammissione_Samuele[[#This Row],[Complicanze in fase acuta: (choice=SCA)]])</f>
        <v>Unchecked</v>
      </c>
      <c r="D37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3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3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7" t="str">
        <f>IF(PROMETEO_Ammissione_Samuele[[#This Row],[Complicanze in fase acuta: (choice=Infezioni)]]="",NA(),PROMETEO_Ammissione_Samuele[[#This Row],[Complicanze in fase acuta: (choice=Infezioni)]])</f>
        <v>Unchecked</v>
      </c>
      <c r="R37" t="str">
        <f>IF(PROMETEO_Ammissione_Samuele[[#This Row],[Complicanze in fase acuta: (choice=Altro)]]="",NA(),PROMETEO_Ammissione_Samuele[[#This Row],[Complicanze in fase acuta: (choice=Altro)]])</f>
        <v>Unchecked</v>
      </c>
      <c r="S37" t="e">
        <f>IF(PROMETEO_Ammissione_Samuele[[#This Row],[Complicanze in fase acuta: Altro - Specificare]]="",NA(),PROMETEO_Ammissione_Samuele[[#This Row],[Complicanze in fase acuta: Altro - Specificare]])</f>
        <v>#N/A</v>
      </c>
    </row>
    <row r="38" spans="1:19" x14ac:dyDescent="0.3">
      <c r="A38">
        <v>37</v>
      </c>
      <c r="B38" t="str">
        <f>IF(PROMETEO_Ammissione_Samuele[[#This Row],[Complicanze in fase acuta: (choice=Nessuna)]]="",NA(),PROMETEO_Ammissione_Samuele[[#This Row],[Complicanze in fase acuta: (choice=Nessuna)]])</f>
        <v>Checked</v>
      </c>
      <c r="C38" t="str">
        <f>IF(PROMETEO_Ammissione_Samuele[[#This Row],[Complicanze in fase acuta: (choice=SCA)]]="",NA(),PROMETEO_Ammissione_Samuele[[#This Row],[Complicanze in fase acuta: (choice=SCA)]])</f>
        <v>Unchecked</v>
      </c>
      <c r="D3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3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8" t="str">
        <f>IF(PROMETEO_Ammissione_Samuele[[#This Row],[Complicanze in fase acuta: (choice=Infezioni)]]="",NA(),PROMETEO_Ammissione_Samuele[[#This Row],[Complicanze in fase acuta: (choice=Infezioni)]])</f>
        <v>Unchecked</v>
      </c>
      <c r="R38" t="str">
        <f>IF(PROMETEO_Ammissione_Samuele[[#This Row],[Complicanze in fase acuta: (choice=Altro)]]="",NA(),PROMETEO_Ammissione_Samuele[[#This Row],[Complicanze in fase acuta: (choice=Altro)]])</f>
        <v>Unchecked</v>
      </c>
      <c r="S38" t="e">
        <f>IF(PROMETEO_Ammissione_Samuele[[#This Row],[Complicanze in fase acuta: Altro - Specificare]]="",NA(),PROMETEO_Ammissione_Samuele[[#This Row],[Complicanze in fase acuta: Altro - Specificare]])</f>
        <v>#N/A</v>
      </c>
    </row>
    <row r="39" spans="1:19" x14ac:dyDescent="0.3">
      <c r="A39">
        <v>38</v>
      </c>
      <c r="B39" t="str">
        <f>IF(PROMETEO_Ammissione_Samuele[[#This Row],[Complicanze in fase acuta: (choice=Nessuna)]]="",NA(),PROMETEO_Ammissione_Samuele[[#This Row],[Complicanze in fase acuta: (choice=Nessuna)]])</f>
        <v>Unchecked</v>
      </c>
      <c r="C39" t="str">
        <f>IF(PROMETEO_Ammissione_Samuele[[#This Row],[Complicanze in fase acuta: (choice=SCA)]]="",NA(),PROMETEO_Ammissione_Samuele[[#This Row],[Complicanze in fase acuta: (choice=SCA)]])</f>
        <v>Unchecked</v>
      </c>
      <c r="D3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3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3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Checked</v>
      </c>
      <c r="G3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3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3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3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3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3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3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3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3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3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39" t="str">
        <f>IF(PROMETEO_Ammissione_Samuele[[#This Row],[Complicanze in fase acuta: (choice=Infezioni)]]="",NA(),PROMETEO_Ammissione_Samuele[[#This Row],[Complicanze in fase acuta: (choice=Infezioni)]])</f>
        <v>Unchecked</v>
      </c>
      <c r="R39" t="str">
        <f>IF(PROMETEO_Ammissione_Samuele[[#This Row],[Complicanze in fase acuta: (choice=Altro)]]="",NA(),PROMETEO_Ammissione_Samuele[[#This Row],[Complicanze in fase acuta: (choice=Altro)]])</f>
        <v>Unchecked</v>
      </c>
      <c r="S39" t="e">
        <f>IF(PROMETEO_Ammissione_Samuele[[#This Row],[Complicanze in fase acuta: Altro - Specificare]]="",NA(),PROMETEO_Ammissione_Samuele[[#This Row],[Complicanze in fase acuta: Altro - Specificare]])</f>
        <v>#N/A</v>
      </c>
    </row>
    <row r="40" spans="1:19" x14ac:dyDescent="0.3">
      <c r="A40">
        <v>39</v>
      </c>
      <c r="B40" t="str">
        <f>IF(PROMETEO_Ammissione_Samuele[[#This Row],[Complicanze in fase acuta: (choice=Nessuna)]]="",NA(),PROMETEO_Ammissione_Samuele[[#This Row],[Complicanze in fase acuta: (choice=Nessuna)]])</f>
        <v>Unchecked</v>
      </c>
      <c r="C40" t="str">
        <f>IF(PROMETEO_Ammissione_Samuele[[#This Row],[Complicanze in fase acuta: (choice=SCA)]]="",NA(),PROMETEO_Ammissione_Samuele[[#This Row],[Complicanze in fase acuta: (choice=SCA)]])</f>
        <v>Checked</v>
      </c>
      <c r="D4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0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4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0" t="str">
        <f>IF(PROMETEO_Ammissione_Samuele[[#This Row],[Complicanze in fase acuta: (choice=Infezioni)]]="",NA(),PROMETEO_Ammissione_Samuele[[#This Row],[Complicanze in fase acuta: (choice=Infezioni)]])</f>
        <v>Unchecked</v>
      </c>
      <c r="R40" t="str">
        <f>IF(PROMETEO_Ammissione_Samuele[[#This Row],[Complicanze in fase acuta: (choice=Altro)]]="",NA(),PROMETEO_Ammissione_Samuele[[#This Row],[Complicanze in fase acuta: (choice=Altro)]])</f>
        <v>Unchecked</v>
      </c>
      <c r="S40" t="e">
        <f>IF(PROMETEO_Ammissione_Samuele[[#This Row],[Complicanze in fase acuta: Altro - Specificare]]="",NA(),PROMETEO_Ammissione_Samuele[[#This Row],[Complicanze in fase acuta: Altro - Specificare]])</f>
        <v>#N/A</v>
      </c>
    </row>
    <row r="41" spans="1:19" x14ac:dyDescent="0.3">
      <c r="A41">
        <v>40</v>
      </c>
      <c r="B41" t="str">
        <f>IF(PROMETEO_Ammissione_Samuele[[#This Row],[Complicanze in fase acuta: (choice=Nessuna)]]="",NA(),PROMETEO_Ammissione_Samuele[[#This Row],[Complicanze in fase acuta: (choice=Nessuna)]])</f>
        <v>Checked</v>
      </c>
      <c r="C41" t="str">
        <f>IF(PROMETEO_Ammissione_Samuele[[#This Row],[Complicanze in fase acuta: (choice=SCA)]]="",NA(),PROMETEO_Ammissione_Samuele[[#This Row],[Complicanze in fase acuta: (choice=SCA)]])</f>
        <v>Unchecked</v>
      </c>
      <c r="D4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1" t="str">
        <f>IF(PROMETEO_Ammissione_Samuele[[#This Row],[Complicanze in fase acuta: (choice=Infezioni)]]="",NA(),PROMETEO_Ammissione_Samuele[[#This Row],[Complicanze in fase acuta: (choice=Infezioni)]])</f>
        <v>Unchecked</v>
      </c>
      <c r="R41" t="str">
        <f>IF(PROMETEO_Ammissione_Samuele[[#This Row],[Complicanze in fase acuta: (choice=Altro)]]="",NA(),PROMETEO_Ammissione_Samuele[[#This Row],[Complicanze in fase acuta: (choice=Altro)]])</f>
        <v>Unchecked</v>
      </c>
      <c r="S41" t="e">
        <f>IF(PROMETEO_Ammissione_Samuele[[#This Row],[Complicanze in fase acuta: Altro - Specificare]]="",NA(),PROMETEO_Ammissione_Samuele[[#This Row],[Complicanze in fase acuta: Altro - Specificare]])</f>
        <v>#N/A</v>
      </c>
    </row>
    <row r="42" spans="1:19" x14ac:dyDescent="0.3">
      <c r="A42">
        <v>41</v>
      </c>
      <c r="B42" t="str">
        <f>IF(PROMETEO_Ammissione_Samuele[[#This Row],[Complicanze in fase acuta: (choice=Nessuna)]]="",NA(),PROMETEO_Ammissione_Samuele[[#This Row],[Complicanze in fase acuta: (choice=Nessuna)]])</f>
        <v>Unchecked</v>
      </c>
      <c r="C42" t="str">
        <f>IF(PROMETEO_Ammissione_Samuele[[#This Row],[Complicanze in fase acuta: (choice=SCA)]]="",NA(),PROMETEO_Ammissione_Samuele[[#This Row],[Complicanze in fase acuta: (choice=SCA)]])</f>
        <v>Unchecked</v>
      </c>
      <c r="D42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4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Checked</v>
      </c>
      <c r="G4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2" t="str">
        <f>IF(PROMETEO_Ammissione_Samuele[[#This Row],[Complicanze in fase acuta: (choice=Infezioni)]]="",NA(),PROMETEO_Ammissione_Samuele[[#This Row],[Complicanze in fase acuta: (choice=Infezioni)]])</f>
        <v>Checked</v>
      </c>
      <c r="R42" t="str">
        <f>IF(PROMETEO_Ammissione_Samuele[[#This Row],[Complicanze in fase acuta: (choice=Altro)]]="",NA(),PROMETEO_Ammissione_Samuele[[#This Row],[Complicanze in fase acuta: (choice=Altro)]])</f>
        <v>Unchecked</v>
      </c>
      <c r="S42" t="e">
        <f>IF(PROMETEO_Ammissione_Samuele[[#This Row],[Complicanze in fase acuta: Altro - Specificare]]="",NA(),PROMETEO_Ammissione_Samuele[[#This Row],[Complicanze in fase acuta: Altro - Specificare]])</f>
        <v>#N/A</v>
      </c>
    </row>
    <row r="43" spans="1:19" x14ac:dyDescent="0.3">
      <c r="A43">
        <v>42</v>
      </c>
      <c r="B43" t="str">
        <f>IF(PROMETEO_Ammissione_Samuele[[#This Row],[Complicanze in fase acuta: (choice=Nessuna)]]="",NA(),PROMETEO_Ammissione_Samuele[[#This Row],[Complicanze in fase acuta: (choice=Nessuna)]])</f>
        <v>Unchecked</v>
      </c>
      <c r="C43" t="str">
        <f>IF(PROMETEO_Ammissione_Samuele[[#This Row],[Complicanze in fase acuta: (choice=SCA)]]="",NA(),PROMETEO_Ammissione_Samuele[[#This Row],[Complicanze in fase acuta: (choice=SCA)]])</f>
        <v>Unchecked</v>
      </c>
      <c r="D4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3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4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3" t="str">
        <f>IF(PROMETEO_Ammissione_Samuele[[#This Row],[Complicanze in fase acuta: (choice=Infezioni)]]="",NA(),PROMETEO_Ammissione_Samuele[[#This Row],[Complicanze in fase acuta: (choice=Infezioni)]])</f>
        <v>Unchecked</v>
      </c>
      <c r="R43" t="str">
        <f>IF(PROMETEO_Ammissione_Samuele[[#This Row],[Complicanze in fase acuta: (choice=Altro)]]="",NA(),PROMETEO_Ammissione_Samuele[[#This Row],[Complicanze in fase acuta: (choice=Altro)]])</f>
        <v>Unchecked</v>
      </c>
      <c r="S43" t="e">
        <f>IF(PROMETEO_Ammissione_Samuele[[#This Row],[Complicanze in fase acuta: Altro - Specificare]]="",NA(),PROMETEO_Ammissione_Samuele[[#This Row],[Complicanze in fase acuta: Altro - Specificare]])</f>
        <v>#N/A</v>
      </c>
    </row>
    <row r="44" spans="1:19" x14ac:dyDescent="0.3">
      <c r="A44">
        <v>43</v>
      </c>
      <c r="B44" t="str">
        <f>IF(PROMETEO_Ammissione_Samuele[[#This Row],[Complicanze in fase acuta: (choice=Nessuna)]]="",NA(),PROMETEO_Ammissione_Samuele[[#This Row],[Complicanze in fase acuta: (choice=Nessuna)]])</f>
        <v>Unchecked</v>
      </c>
      <c r="C44" t="str">
        <f>IF(PROMETEO_Ammissione_Samuele[[#This Row],[Complicanze in fase acuta: (choice=SCA)]]="",NA(),PROMETEO_Ammissione_Samuele[[#This Row],[Complicanze in fase acuta: (choice=SCA)]])</f>
        <v>Unchecked</v>
      </c>
      <c r="D4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4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4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4" t="str">
        <f>IF(PROMETEO_Ammissione_Samuele[[#This Row],[Complicanze in fase acuta: (choice=Infezioni)]]="",NA(),PROMETEO_Ammissione_Samuele[[#This Row],[Complicanze in fase acuta: (choice=Infezioni)]])</f>
        <v>Unchecked</v>
      </c>
      <c r="R44" t="str">
        <f>IF(PROMETEO_Ammissione_Samuele[[#This Row],[Complicanze in fase acuta: (choice=Altro)]]="",NA(),PROMETEO_Ammissione_Samuele[[#This Row],[Complicanze in fase acuta: (choice=Altro)]])</f>
        <v>Unchecked</v>
      </c>
      <c r="S44" t="e">
        <f>IF(PROMETEO_Ammissione_Samuele[[#This Row],[Complicanze in fase acuta: Altro - Specificare]]="",NA(),PROMETEO_Ammissione_Samuele[[#This Row],[Complicanze in fase acuta: Altro - Specificare]])</f>
        <v>#N/A</v>
      </c>
    </row>
    <row r="45" spans="1:19" x14ac:dyDescent="0.3">
      <c r="A45">
        <v>44</v>
      </c>
      <c r="B45" t="str">
        <f>IF(PROMETEO_Ammissione_Samuele[[#This Row],[Complicanze in fase acuta: (choice=Nessuna)]]="",NA(),PROMETEO_Ammissione_Samuele[[#This Row],[Complicanze in fase acuta: (choice=Nessuna)]])</f>
        <v>Unchecked</v>
      </c>
      <c r="C45" t="str">
        <f>IF(PROMETEO_Ammissione_Samuele[[#This Row],[Complicanze in fase acuta: (choice=SCA)]]="",NA(),PROMETEO_Ammissione_Samuele[[#This Row],[Complicanze in fase acuta: (choice=SCA)]])</f>
        <v>Unchecked</v>
      </c>
      <c r="D4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5" t="str">
        <f>IF(PROMETEO_Ammissione_Samuele[[#This Row],[Complicanze in fase acuta: (choice=Infezioni)]]="",NA(),PROMETEO_Ammissione_Samuele[[#This Row],[Complicanze in fase acuta: (choice=Infezioni)]])</f>
        <v>Unchecked</v>
      </c>
      <c r="R45" t="str">
        <f>IF(PROMETEO_Ammissione_Samuele[[#This Row],[Complicanze in fase acuta: (choice=Altro)]]="",NA(),PROMETEO_Ammissione_Samuele[[#This Row],[Complicanze in fase acuta: (choice=Altro)]])</f>
        <v>Unchecked</v>
      </c>
      <c r="S45" t="e">
        <f>IF(PROMETEO_Ammissione_Samuele[[#This Row],[Complicanze in fase acuta: Altro - Specificare]]="",NA(),PROMETEO_Ammissione_Samuele[[#This Row],[Complicanze in fase acuta: Altro - Specificare]])</f>
        <v>#N/A</v>
      </c>
    </row>
    <row r="46" spans="1:19" x14ac:dyDescent="0.3">
      <c r="A46">
        <v>45</v>
      </c>
      <c r="B46" t="str">
        <f>IF(PROMETEO_Ammissione_Samuele[[#This Row],[Complicanze in fase acuta: (choice=Nessuna)]]="",NA(),PROMETEO_Ammissione_Samuele[[#This Row],[Complicanze in fase acuta: (choice=Nessuna)]])</f>
        <v>Unchecked</v>
      </c>
      <c r="C46" t="str">
        <f>IF(PROMETEO_Ammissione_Samuele[[#This Row],[Complicanze in fase acuta: (choice=SCA)]]="",NA(),PROMETEO_Ammissione_Samuele[[#This Row],[Complicanze in fase acuta: (choice=SCA)]])</f>
        <v>Unchecked</v>
      </c>
      <c r="D4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46" t="str">
        <f>IF(PROMETEO_Ammissione_Samuele[[#This Row],[Complicanze in fase acuta: (choice=Insufficienza epatica/pancreatica)]]="",NA(),PROMETEO_Ammissione_Samuele[[#This Row],[Complicanze in fase acuta: (choice=Insufficienza epatica/pancreatica)]])</f>
        <v>Checked</v>
      </c>
      <c r="J4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6" t="str">
        <f>IF(PROMETEO_Ammissione_Samuele[[#This Row],[Complicanze in fase acuta: (choice=Infezioni)]]="",NA(),PROMETEO_Ammissione_Samuele[[#This Row],[Complicanze in fase acuta: (choice=Infezioni)]])</f>
        <v>Checked</v>
      </c>
      <c r="R46" t="str">
        <f>IF(PROMETEO_Ammissione_Samuele[[#This Row],[Complicanze in fase acuta: (choice=Altro)]]="",NA(),PROMETEO_Ammissione_Samuele[[#This Row],[Complicanze in fase acuta: (choice=Altro)]])</f>
        <v>Unchecked</v>
      </c>
      <c r="S46" t="e">
        <f>IF(PROMETEO_Ammissione_Samuele[[#This Row],[Complicanze in fase acuta: Altro - Specificare]]="",NA(),PROMETEO_Ammissione_Samuele[[#This Row],[Complicanze in fase acuta: Altro - Specificare]])</f>
        <v>#N/A</v>
      </c>
    </row>
    <row r="47" spans="1:19" x14ac:dyDescent="0.3">
      <c r="A47">
        <v>46</v>
      </c>
      <c r="B47" t="str">
        <f>IF(PROMETEO_Ammissione_Samuele[[#This Row],[Complicanze in fase acuta: (choice=Nessuna)]]="",NA(),PROMETEO_Ammissione_Samuele[[#This Row],[Complicanze in fase acuta: (choice=Nessuna)]])</f>
        <v>Checked</v>
      </c>
      <c r="C47" t="str">
        <f>IF(PROMETEO_Ammissione_Samuele[[#This Row],[Complicanze in fase acuta: (choice=SCA)]]="",NA(),PROMETEO_Ammissione_Samuele[[#This Row],[Complicanze in fase acuta: (choice=SCA)]])</f>
        <v>Unchecked</v>
      </c>
      <c r="D4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7" t="str">
        <f>IF(PROMETEO_Ammissione_Samuele[[#This Row],[Complicanze in fase acuta: (choice=Infezioni)]]="",NA(),PROMETEO_Ammissione_Samuele[[#This Row],[Complicanze in fase acuta: (choice=Infezioni)]])</f>
        <v>Unchecked</v>
      </c>
      <c r="R47" t="str">
        <f>IF(PROMETEO_Ammissione_Samuele[[#This Row],[Complicanze in fase acuta: (choice=Altro)]]="",NA(),PROMETEO_Ammissione_Samuele[[#This Row],[Complicanze in fase acuta: (choice=Altro)]])</f>
        <v>Unchecked</v>
      </c>
      <c r="S47" t="e">
        <f>IF(PROMETEO_Ammissione_Samuele[[#This Row],[Complicanze in fase acuta: Altro - Specificare]]="",NA(),PROMETEO_Ammissione_Samuele[[#This Row],[Complicanze in fase acuta: Altro - Specificare]])</f>
        <v>#N/A</v>
      </c>
    </row>
    <row r="48" spans="1:19" x14ac:dyDescent="0.3">
      <c r="A48">
        <v>47</v>
      </c>
      <c r="B48" t="str">
        <f>IF(PROMETEO_Ammissione_Samuele[[#This Row],[Complicanze in fase acuta: (choice=Nessuna)]]="",NA(),PROMETEO_Ammissione_Samuele[[#This Row],[Complicanze in fase acuta: (choice=Nessuna)]])</f>
        <v>Unchecked</v>
      </c>
      <c r="C48" t="str">
        <f>IF(PROMETEO_Ammissione_Samuele[[#This Row],[Complicanze in fase acuta: (choice=SCA)]]="",NA(),PROMETEO_Ammissione_Samuele[[#This Row],[Complicanze in fase acuta: (choice=SCA)]])</f>
        <v>Unchecked</v>
      </c>
      <c r="D48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4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4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8" t="str">
        <f>IF(PROMETEO_Ammissione_Samuele[[#This Row],[Complicanze in fase acuta: (choice=Infezioni)]]="",NA(),PROMETEO_Ammissione_Samuele[[#This Row],[Complicanze in fase acuta: (choice=Infezioni)]])</f>
        <v>Unchecked</v>
      </c>
      <c r="R48" t="str">
        <f>IF(PROMETEO_Ammissione_Samuele[[#This Row],[Complicanze in fase acuta: (choice=Altro)]]="",NA(),PROMETEO_Ammissione_Samuele[[#This Row],[Complicanze in fase acuta: (choice=Altro)]])</f>
        <v>Checked</v>
      </c>
      <c r="S48" t="str">
        <f>IF(PROMETEO_Ammissione_Samuele[[#This Row],[Complicanze in fase acuta: Altro - Specificare]]="",NA(),PROMETEO_Ammissione_Samuele[[#This Row],[Complicanze in fase acuta: Altro - Specificare]])</f>
        <v>Edema polmonare, danno epatorenale, leucocitosi neutrofila</v>
      </c>
    </row>
    <row r="49" spans="1:19" x14ac:dyDescent="0.3">
      <c r="A49">
        <v>48</v>
      </c>
      <c r="B49" t="str">
        <f>IF(PROMETEO_Ammissione_Samuele[[#This Row],[Complicanze in fase acuta: (choice=Nessuna)]]="",NA(),PROMETEO_Ammissione_Samuele[[#This Row],[Complicanze in fase acuta: (choice=Nessuna)]])</f>
        <v>Unchecked</v>
      </c>
      <c r="C49" t="str">
        <f>IF(PROMETEO_Ammissione_Samuele[[#This Row],[Complicanze in fase acuta: (choice=SCA)]]="",NA(),PROMETEO_Ammissione_Samuele[[#This Row],[Complicanze in fase acuta: (choice=SCA)]])</f>
        <v>Unchecked</v>
      </c>
      <c r="D4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4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4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4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4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4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4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4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4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4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4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4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4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49" t="str">
        <f>IF(PROMETEO_Ammissione_Samuele[[#This Row],[Complicanze in fase acuta: (choice=Infezioni)]]="",NA(),PROMETEO_Ammissione_Samuele[[#This Row],[Complicanze in fase acuta: (choice=Infezioni)]])</f>
        <v>Unchecked</v>
      </c>
      <c r="R49" t="str">
        <f>IF(PROMETEO_Ammissione_Samuele[[#This Row],[Complicanze in fase acuta: (choice=Altro)]]="",NA(),PROMETEO_Ammissione_Samuele[[#This Row],[Complicanze in fase acuta: (choice=Altro)]])</f>
        <v>Checked</v>
      </c>
      <c r="S49" t="str">
        <f>IF(PROMETEO_Ammissione_Samuele[[#This Row],[Complicanze in fase acuta: Altro - Specificare]]="",NA(),PROMETEO_Ammissione_Samuele[[#This Row],[Complicanze in fase acuta: Altro - Specificare]])</f>
        <v>Gotta acuta</v>
      </c>
    </row>
    <row r="50" spans="1:19" x14ac:dyDescent="0.3">
      <c r="A50">
        <v>49</v>
      </c>
      <c r="B50" t="str">
        <f>IF(PROMETEO_Ammissione_Samuele[[#This Row],[Complicanze in fase acuta: (choice=Nessuna)]]="",NA(),PROMETEO_Ammissione_Samuele[[#This Row],[Complicanze in fase acuta: (choice=Nessuna)]])</f>
        <v>Unchecked</v>
      </c>
      <c r="C50" t="str">
        <f>IF(PROMETEO_Ammissione_Samuele[[#This Row],[Complicanze in fase acuta: (choice=SCA)]]="",NA(),PROMETEO_Ammissione_Samuele[[#This Row],[Complicanze in fase acuta: (choice=SCA)]])</f>
        <v>Unchecked</v>
      </c>
      <c r="D5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0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5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0" t="str">
        <f>IF(PROMETEO_Ammissione_Samuele[[#This Row],[Complicanze in fase acuta: (choice=Infezioni)]]="",NA(),PROMETEO_Ammissione_Samuele[[#This Row],[Complicanze in fase acuta: (choice=Infezioni)]])</f>
        <v>Unchecked</v>
      </c>
      <c r="R50" t="str">
        <f>IF(PROMETEO_Ammissione_Samuele[[#This Row],[Complicanze in fase acuta: (choice=Altro)]]="",NA(),PROMETEO_Ammissione_Samuele[[#This Row],[Complicanze in fase acuta: (choice=Altro)]])</f>
        <v>Unchecked</v>
      </c>
      <c r="S50" t="e">
        <f>IF(PROMETEO_Ammissione_Samuele[[#This Row],[Complicanze in fase acuta: Altro - Specificare]]="",NA(),PROMETEO_Ammissione_Samuele[[#This Row],[Complicanze in fase acuta: Altro - Specificare]])</f>
        <v>#N/A</v>
      </c>
    </row>
    <row r="51" spans="1:19" x14ac:dyDescent="0.3">
      <c r="A51">
        <v>50</v>
      </c>
      <c r="B51" t="str">
        <f>IF(PROMETEO_Ammissione_Samuele[[#This Row],[Complicanze in fase acuta: (choice=Nessuna)]]="",NA(),PROMETEO_Ammissione_Samuele[[#This Row],[Complicanze in fase acuta: (choice=Nessuna)]])</f>
        <v>Unchecked</v>
      </c>
      <c r="C51" t="str">
        <f>IF(PROMETEO_Ammissione_Samuele[[#This Row],[Complicanze in fase acuta: (choice=SCA)]]="",NA(),PROMETEO_Ammissione_Samuele[[#This Row],[Complicanze in fase acuta: (choice=SCA)]])</f>
        <v>Unchecked</v>
      </c>
      <c r="D5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1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5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1" t="str">
        <f>IF(PROMETEO_Ammissione_Samuele[[#This Row],[Complicanze in fase acuta: (choice=Infezioni)]]="",NA(),PROMETEO_Ammissione_Samuele[[#This Row],[Complicanze in fase acuta: (choice=Infezioni)]])</f>
        <v>Unchecked</v>
      </c>
      <c r="R51" t="str">
        <f>IF(PROMETEO_Ammissione_Samuele[[#This Row],[Complicanze in fase acuta: (choice=Altro)]]="",NA(),PROMETEO_Ammissione_Samuele[[#This Row],[Complicanze in fase acuta: (choice=Altro)]])</f>
        <v>Unchecked</v>
      </c>
      <c r="S51" t="e">
        <f>IF(PROMETEO_Ammissione_Samuele[[#This Row],[Complicanze in fase acuta: Altro - Specificare]]="",NA(),PROMETEO_Ammissione_Samuele[[#This Row],[Complicanze in fase acuta: Altro - Specificare]])</f>
        <v>#N/A</v>
      </c>
    </row>
    <row r="52" spans="1:19" x14ac:dyDescent="0.3">
      <c r="A52">
        <v>51</v>
      </c>
      <c r="B52" t="str">
        <f>IF(PROMETEO_Ammissione_Samuele[[#This Row],[Complicanze in fase acuta: (choice=Nessuna)]]="",NA(),PROMETEO_Ammissione_Samuele[[#This Row],[Complicanze in fase acuta: (choice=Nessuna)]])</f>
        <v>Unchecked</v>
      </c>
      <c r="C52" t="str">
        <f>IF(PROMETEO_Ammissione_Samuele[[#This Row],[Complicanze in fase acuta: (choice=SCA)]]="",NA(),PROMETEO_Ammissione_Samuele[[#This Row],[Complicanze in fase acuta: (choice=SCA)]])</f>
        <v>Unchecked</v>
      </c>
      <c r="D5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2" t="str">
        <f>IF(PROMETEO_Ammissione_Samuele[[#This Row],[Complicanze in fase acuta: (choice=Infezioni)]]="",NA(),PROMETEO_Ammissione_Samuele[[#This Row],[Complicanze in fase acuta: (choice=Infezioni)]])</f>
        <v>Checked</v>
      </c>
      <c r="R52" t="str">
        <f>IF(PROMETEO_Ammissione_Samuele[[#This Row],[Complicanze in fase acuta: (choice=Altro)]]="",NA(),PROMETEO_Ammissione_Samuele[[#This Row],[Complicanze in fase acuta: (choice=Altro)]])</f>
        <v>Checked</v>
      </c>
      <c r="S52" t="str">
        <f>IF(PROMETEO_Ammissione_Samuele[[#This Row],[Complicanze in fase acuta: Altro - Specificare]]="",NA(),PROMETEO_Ammissione_Samuele[[#This Row],[Complicanze in fase acuta: Altro - Specificare]])</f>
        <v>Ulcere inguinali bilaterali, idrosadenite suppurativa, edema polmonare acuto</v>
      </c>
    </row>
    <row r="53" spans="1:19" x14ac:dyDescent="0.3">
      <c r="A53">
        <v>52</v>
      </c>
      <c r="B53" t="str">
        <f>IF(PROMETEO_Ammissione_Samuele[[#This Row],[Complicanze in fase acuta: (choice=Nessuna)]]="",NA(),PROMETEO_Ammissione_Samuele[[#This Row],[Complicanze in fase acuta: (choice=Nessuna)]])</f>
        <v>Unchecked</v>
      </c>
      <c r="C53" t="str">
        <f>IF(PROMETEO_Ammissione_Samuele[[#This Row],[Complicanze in fase acuta: (choice=SCA)]]="",NA(),PROMETEO_Ammissione_Samuele[[#This Row],[Complicanze in fase acuta: (choice=SCA)]])</f>
        <v>Unchecked</v>
      </c>
      <c r="D5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3" t="str">
        <f>IF(PROMETEO_Ammissione_Samuele[[#This Row],[Complicanze in fase acuta: (choice=Bradiaritmie severe)]]="",NA(),PROMETEO_Ammissione_Samuele[[#This Row],[Complicanze in fase acuta: (choice=Bradiaritmie severe)]])</f>
        <v>Checked</v>
      </c>
      <c r="F5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3" t="str">
        <f>IF(PROMETEO_Ammissione_Samuele[[#This Row],[Complicanze in fase acuta: (choice=Infezioni)]]="",NA(),PROMETEO_Ammissione_Samuele[[#This Row],[Complicanze in fase acuta: (choice=Infezioni)]])</f>
        <v>Unchecked</v>
      </c>
      <c r="R53" t="str">
        <f>IF(PROMETEO_Ammissione_Samuele[[#This Row],[Complicanze in fase acuta: (choice=Altro)]]="",NA(),PROMETEO_Ammissione_Samuele[[#This Row],[Complicanze in fase acuta: (choice=Altro)]])</f>
        <v>Checked</v>
      </c>
      <c r="S53" t="str">
        <f>IF(PROMETEO_Ammissione_Samuele[[#This Row],[Complicanze in fase acuta: Altro - Specificare]]="",NA(),PROMETEO_Ammissione_Samuele[[#This Row],[Complicanze in fase acuta: Altro - Specificare]])</f>
        <v>Anemia sideropenica</v>
      </c>
    </row>
    <row r="54" spans="1:19" x14ac:dyDescent="0.3">
      <c r="A54">
        <v>53</v>
      </c>
      <c r="B54" t="str">
        <f>IF(PROMETEO_Ammissione_Samuele[[#This Row],[Complicanze in fase acuta: (choice=Nessuna)]]="",NA(),PROMETEO_Ammissione_Samuele[[#This Row],[Complicanze in fase acuta: (choice=Nessuna)]])</f>
        <v>Checked</v>
      </c>
      <c r="C54" t="str">
        <f>IF(PROMETEO_Ammissione_Samuele[[#This Row],[Complicanze in fase acuta: (choice=SCA)]]="",NA(),PROMETEO_Ammissione_Samuele[[#This Row],[Complicanze in fase acuta: (choice=SCA)]])</f>
        <v>Unchecked</v>
      </c>
      <c r="D5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4" t="str">
        <f>IF(PROMETEO_Ammissione_Samuele[[#This Row],[Complicanze in fase acuta: (choice=Infezioni)]]="",NA(),PROMETEO_Ammissione_Samuele[[#This Row],[Complicanze in fase acuta: (choice=Infezioni)]])</f>
        <v>Unchecked</v>
      </c>
      <c r="R54" t="str">
        <f>IF(PROMETEO_Ammissione_Samuele[[#This Row],[Complicanze in fase acuta: (choice=Altro)]]="",NA(),PROMETEO_Ammissione_Samuele[[#This Row],[Complicanze in fase acuta: (choice=Altro)]])</f>
        <v>Unchecked</v>
      </c>
      <c r="S54" t="e">
        <f>IF(PROMETEO_Ammissione_Samuele[[#This Row],[Complicanze in fase acuta: Altro - Specificare]]="",NA(),PROMETEO_Ammissione_Samuele[[#This Row],[Complicanze in fase acuta: Altro - Specificare]])</f>
        <v>#N/A</v>
      </c>
    </row>
    <row r="55" spans="1:19" x14ac:dyDescent="0.3">
      <c r="A55">
        <v>54</v>
      </c>
      <c r="B55" t="str">
        <f>IF(PROMETEO_Ammissione_Samuele[[#This Row],[Complicanze in fase acuta: (choice=Nessuna)]]="",NA(),PROMETEO_Ammissione_Samuele[[#This Row],[Complicanze in fase acuta: (choice=Nessuna)]])</f>
        <v>Unchecked</v>
      </c>
      <c r="C55" t="str">
        <f>IF(PROMETEO_Ammissione_Samuele[[#This Row],[Complicanze in fase acuta: (choice=SCA)]]="",NA(),PROMETEO_Ammissione_Samuele[[#This Row],[Complicanze in fase acuta: (choice=SCA)]])</f>
        <v>Unchecked</v>
      </c>
      <c r="D5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5" t="str">
        <f>IF(PROMETEO_Ammissione_Samuele[[#This Row],[Complicanze in fase acuta: (choice=Embolia polmonare)]]="",NA(),PROMETEO_Ammissione_Samuele[[#This Row],[Complicanze in fase acuta: (choice=Embolia polmonare)]])</f>
        <v>Checked</v>
      </c>
      <c r="O5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5" t="str">
        <f>IF(PROMETEO_Ammissione_Samuele[[#This Row],[Complicanze in fase acuta: (choice=Infezioni)]]="",NA(),PROMETEO_Ammissione_Samuele[[#This Row],[Complicanze in fase acuta: (choice=Infezioni)]])</f>
        <v>Unchecked</v>
      </c>
      <c r="R55" t="str">
        <f>IF(PROMETEO_Ammissione_Samuele[[#This Row],[Complicanze in fase acuta: (choice=Altro)]]="",NA(),PROMETEO_Ammissione_Samuele[[#This Row],[Complicanze in fase acuta: (choice=Altro)]])</f>
        <v>Checked</v>
      </c>
      <c r="S55" t="str">
        <f>IF(PROMETEO_Ammissione_Samuele[[#This Row],[Complicanze in fase acuta: Altro - Specificare]]="",NA(),PROMETEO_Ammissione_Samuele[[#This Row],[Complicanze in fase acuta: Altro - Specificare]])</f>
        <v>Colecistite</v>
      </c>
    </row>
    <row r="56" spans="1:19" x14ac:dyDescent="0.3">
      <c r="A56">
        <v>55</v>
      </c>
      <c r="B56" t="str">
        <f>IF(PROMETEO_Ammissione_Samuele[[#This Row],[Complicanze in fase acuta: (choice=Nessuna)]]="",NA(),PROMETEO_Ammissione_Samuele[[#This Row],[Complicanze in fase acuta: (choice=Nessuna)]])</f>
        <v>Checked</v>
      </c>
      <c r="C56" t="str">
        <f>IF(PROMETEO_Ammissione_Samuele[[#This Row],[Complicanze in fase acuta: (choice=SCA)]]="",NA(),PROMETEO_Ammissione_Samuele[[#This Row],[Complicanze in fase acuta: (choice=SCA)]])</f>
        <v>Unchecked</v>
      </c>
      <c r="D5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6" t="str">
        <f>IF(PROMETEO_Ammissione_Samuele[[#This Row],[Complicanze in fase acuta: (choice=Infezioni)]]="",NA(),PROMETEO_Ammissione_Samuele[[#This Row],[Complicanze in fase acuta: (choice=Infezioni)]])</f>
        <v>Unchecked</v>
      </c>
      <c r="R56" t="str">
        <f>IF(PROMETEO_Ammissione_Samuele[[#This Row],[Complicanze in fase acuta: (choice=Altro)]]="",NA(),PROMETEO_Ammissione_Samuele[[#This Row],[Complicanze in fase acuta: (choice=Altro)]])</f>
        <v>Unchecked</v>
      </c>
      <c r="S56" t="e">
        <f>IF(PROMETEO_Ammissione_Samuele[[#This Row],[Complicanze in fase acuta: Altro - Specificare]]="",NA(),PROMETEO_Ammissione_Samuele[[#This Row],[Complicanze in fase acuta: Altro - Specificare]])</f>
        <v>#N/A</v>
      </c>
    </row>
    <row r="57" spans="1:19" x14ac:dyDescent="0.3">
      <c r="A57">
        <v>56</v>
      </c>
      <c r="B57" t="str">
        <f>IF(PROMETEO_Ammissione_Samuele[[#This Row],[Complicanze in fase acuta: (choice=Nessuna)]]="",NA(),PROMETEO_Ammissione_Samuele[[#This Row],[Complicanze in fase acuta: (choice=Nessuna)]])</f>
        <v>Unchecked</v>
      </c>
      <c r="C57" t="str">
        <f>IF(PROMETEO_Ammissione_Samuele[[#This Row],[Complicanze in fase acuta: (choice=SCA)]]="",NA(),PROMETEO_Ammissione_Samuele[[#This Row],[Complicanze in fase acuta: (choice=SCA)]])</f>
        <v>Unchecked</v>
      </c>
      <c r="D5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7" t="str">
        <f>IF(PROMETEO_Ammissione_Samuele[[#This Row],[Complicanze in fase acuta: (choice=Infezioni)]]="",NA(),PROMETEO_Ammissione_Samuele[[#This Row],[Complicanze in fase acuta: (choice=Infezioni)]])</f>
        <v>Checked</v>
      </c>
      <c r="R57" t="str">
        <f>IF(PROMETEO_Ammissione_Samuele[[#This Row],[Complicanze in fase acuta: (choice=Altro)]]="",NA(),PROMETEO_Ammissione_Samuele[[#This Row],[Complicanze in fase acuta: (choice=Altro)]])</f>
        <v>Unchecked</v>
      </c>
      <c r="S57" t="e">
        <f>IF(PROMETEO_Ammissione_Samuele[[#This Row],[Complicanze in fase acuta: Altro - Specificare]]="",NA(),PROMETEO_Ammissione_Samuele[[#This Row],[Complicanze in fase acuta: Altro - Specificare]])</f>
        <v>#N/A</v>
      </c>
    </row>
    <row r="58" spans="1:19" x14ac:dyDescent="0.3">
      <c r="A58">
        <v>57</v>
      </c>
      <c r="B58" t="str">
        <f>IF(PROMETEO_Ammissione_Samuele[[#This Row],[Complicanze in fase acuta: (choice=Nessuna)]]="",NA(),PROMETEO_Ammissione_Samuele[[#This Row],[Complicanze in fase acuta: (choice=Nessuna)]])</f>
        <v>Unchecked</v>
      </c>
      <c r="C58" t="str">
        <f>IF(PROMETEO_Ammissione_Samuele[[#This Row],[Complicanze in fase acuta: (choice=SCA)]]="",NA(),PROMETEO_Ammissione_Samuele[[#This Row],[Complicanze in fase acuta: (choice=SCA)]])</f>
        <v>Checked</v>
      </c>
      <c r="D5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8" t="str">
        <f>IF(PROMETEO_Ammissione_Samuele[[#This Row],[Complicanze in fase acuta: (choice=Infezioni)]]="",NA(),PROMETEO_Ammissione_Samuele[[#This Row],[Complicanze in fase acuta: (choice=Infezioni)]])</f>
        <v>Checked</v>
      </c>
      <c r="R58" t="str">
        <f>IF(PROMETEO_Ammissione_Samuele[[#This Row],[Complicanze in fase acuta: (choice=Altro)]]="",NA(),PROMETEO_Ammissione_Samuele[[#This Row],[Complicanze in fase acuta: (choice=Altro)]])</f>
        <v>Checked</v>
      </c>
      <c r="S58" t="str">
        <f>IF(PROMETEO_Ammissione_Samuele[[#This Row],[Complicanze in fase acuta: Altro - Specificare]]="",NA(),PROMETEO_Ammissione_Samuele[[#This Row],[Complicanze in fase acuta: Altro - Specificare]])</f>
        <v>Shock cardiogeno</v>
      </c>
    </row>
    <row r="59" spans="1:19" x14ac:dyDescent="0.3">
      <c r="A59">
        <v>58</v>
      </c>
      <c r="B59" t="str">
        <f>IF(PROMETEO_Ammissione_Samuele[[#This Row],[Complicanze in fase acuta: (choice=Nessuna)]]="",NA(),PROMETEO_Ammissione_Samuele[[#This Row],[Complicanze in fase acuta: (choice=Nessuna)]])</f>
        <v>Checked</v>
      </c>
      <c r="C59" t="str">
        <f>IF(PROMETEO_Ammissione_Samuele[[#This Row],[Complicanze in fase acuta: (choice=SCA)]]="",NA(),PROMETEO_Ammissione_Samuele[[#This Row],[Complicanze in fase acuta: (choice=SCA)]])</f>
        <v>Unchecked</v>
      </c>
      <c r="D5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5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5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5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5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5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5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5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5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5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5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5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5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59" t="str">
        <f>IF(PROMETEO_Ammissione_Samuele[[#This Row],[Complicanze in fase acuta: (choice=Infezioni)]]="",NA(),PROMETEO_Ammissione_Samuele[[#This Row],[Complicanze in fase acuta: (choice=Infezioni)]])</f>
        <v>Unchecked</v>
      </c>
      <c r="R59" t="str">
        <f>IF(PROMETEO_Ammissione_Samuele[[#This Row],[Complicanze in fase acuta: (choice=Altro)]]="",NA(),PROMETEO_Ammissione_Samuele[[#This Row],[Complicanze in fase acuta: (choice=Altro)]])</f>
        <v>Unchecked</v>
      </c>
      <c r="S59" t="e">
        <f>IF(PROMETEO_Ammissione_Samuele[[#This Row],[Complicanze in fase acuta: Altro - Specificare]]="",NA(),PROMETEO_Ammissione_Samuele[[#This Row],[Complicanze in fase acuta: Altro - Specificare]])</f>
        <v>#N/A</v>
      </c>
    </row>
    <row r="60" spans="1:19" x14ac:dyDescent="0.3">
      <c r="A60">
        <v>59</v>
      </c>
      <c r="B60" t="str">
        <f>IF(PROMETEO_Ammissione_Samuele[[#This Row],[Complicanze in fase acuta: (choice=Nessuna)]]="",NA(),PROMETEO_Ammissione_Samuele[[#This Row],[Complicanze in fase acuta: (choice=Nessuna)]])</f>
        <v>Unchecked</v>
      </c>
      <c r="C60" t="str">
        <f>IF(PROMETEO_Ammissione_Samuele[[#This Row],[Complicanze in fase acuta: (choice=SCA)]]="",NA(),PROMETEO_Ammissione_Samuele[[#This Row],[Complicanze in fase acuta: (choice=SCA)]])</f>
        <v>Unchecked</v>
      </c>
      <c r="D6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0" t="str">
        <f>IF(PROMETEO_Ammissione_Samuele[[#This Row],[Complicanze in fase acuta: (choice=Sanguinamenti minori)]]="",NA(),PROMETEO_Ammissione_Samuele[[#This Row],[Complicanze in fase acuta: (choice=Sanguinamenti minori)]])</f>
        <v>Checked</v>
      </c>
      <c r="P6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0" t="str">
        <f>IF(PROMETEO_Ammissione_Samuele[[#This Row],[Complicanze in fase acuta: (choice=Infezioni)]]="",NA(),PROMETEO_Ammissione_Samuele[[#This Row],[Complicanze in fase acuta: (choice=Infezioni)]])</f>
        <v>Checked</v>
      </c>
      <c r="R60" t="str">
        <f>IF(PROMETEO_Ammissione_Samuele[[#This Row],[Complicanze in fase acuta: (choice=Altro)]]="",NA(),PROMETEO_Ammissione_Samuele[[#This Row],[Complicanze in fase acuta: (choice=Altro)]])</f>
        <v>Unchecked</v>
      </c>
      <c r="S60" t="e">
        <f>IF(PROMETEO_Ammissione_Samuele[[#This Row],[Complicanze in fase acuta: Altro - Specificare]]="",NA(),PROMETEO_Ammissione_Samuele[[#This Row],[Complicanze in fase acuta: Altro - Specificare]])</f>
        <v>#N/A</v>
      </c>
    </row>
    <row r="61" spans="1:19" x14ac:dyDescent="0.3">
      <c r="A61">
        <v>60</v>
      </c>
      <c r="B61" t="str">
        <f>IF(PROMETEO_Ammissione_Samuele[[#This Row],[Complicanze in fase acuta: (choice=Nessuna)]]="",NA(),PROMETEO_Ammissione_Samuele[[#This Row],[Complicanze in fase acuta: (choice=Nessuna)]])</f>
        <v>Unchecked</v>
      </c>
      <c r="C61" t="str">
        <f>IF(PROMETEO_Ammissione_Samuele[[#This Row],[Complicanze in fase acuta: (choice=SCA)]]="",NA(),PROMETEO_Ammissione_Samuele[[#This Row],[Complicanze in fase acuta: (choice=SCA)]])</f>
        <v>Unchecked</v>
      </c>
      <c r="D6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1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61" t="str">
        <f>IF(PROMETEO_Ammissione_Samuele[[#This Row],[Complicanze in fase acuta: (choice=Infezioni)]]="",NA(),PROMETEO_Ammissione_Samuele[[#This Row],[Complicanze in fase acuta: (choice=Infezioni)]])</f>
        <v>Unchecked</v>
      </c>
      <c r="R61" t="str">
        <f>IF(PROMETEO_Ammissione_Samuele[[#This Row],[Complicanze in fase acuta: (choice=Altro)]]="",NA(),PROMETEO_Ammissione_Samuele[[#This Row],[Complicanze in fase acuta: (choice=Altro)]])</f>
        <v>Checked</v>
      </c>
      <c r="S61" t="str">
        <f>IF(PROMETEO_Ammissione_Samuele[[#This Row],[Complicanze in fase acuta: Altro - Specificare]]="",NA(),PROMETEO_Ammissione_Samuele[[#This Row],[Complicanze in fase acuta: Altro - Specificare]])</f>
        <v>Edema polmonare acuto, shock cardiogeno</v>
      </c>
    </row>
    <row r="62" spans="1:19" x14ac:dyDescent="0.3">
      <c r="A62">
        <v>61</v>
      </c>
      <c r="B62" t="str">
        <f>IF(PROMETEO_Ammissione_Samuele[[#This Row],[Complicanze in fase acuta: (choice=Nessuna)]]="",NA(),PROMETEO_Ammissione_Samuele[[#This Row],[Complicanze in fase acuta: (choice=Nessuna)]])</f>
        <v>Unchecked</v>
      </c>
      <c r="C62" t="str">
        <f>IF(PROMETEO_Ammissione_Samuele[[#This Row],[Complicanze in fase acuta: (choice=SCA)]]="",NA(),PROMETEO_Ammissione_Samuele[[#This Row],[Complicanze in fase acuta: (choice=SCA)]])</f>
        <v>Unchecked</v>
      </c>
      <c r="D6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2" t="str">
        <f>IF(PROMETEO_Ammissione_Samuele[[#This Row],[Complicanze in fase acuta: (choice=Infezioni)]]="",NA(),PROMETEO_Ammissione_Samuele[[#This Row],[Complicanze in fase acuta: (choice=Infezioni)]])</f>
        <v>Unchecked</v>
      </c>
      <c r="R62" t="str">
        <f>IF(PROMETEO_Ammissione_Samuele[[#This Row],[Complicanze in fase acuta: (choice=Altro)]]="",NA(),PROMETEO_Ammissione_Samuele[[#This Row],[Complicanze in fase acuta: (choice=Altro)]])</f>
        <v>Checked</v>
      </c>
      <c r="S62" t="str">
        <f>IF(PROMETEO_Ammissione_Samuele[[#This Row],[Complicanze in fase acuta: Altro - Specificare]]="",NA(),PROMETEO_Ammissione_Samuele[[#This Row],[Complicanze in fase acuta: Altro - Specificare]])</f>
        <v>Shock cardiogeno</v>
      </c>
    </row>
    <row r="63" spans="1:19" x14ac:dyDescent="0.3">
      <c r="A63">
        <v>62</v>
      </c>
      <c r="B63" t="str">
        <f>IF(PROMETEO_Ammissione_Samuele[[#This Row],[Complicanze in fase acuta: (choice=Nessuna)]]="",NA(),PROMETEO_Ammissione_Samuele[[#This Row],[Complicanze in fase acuta: (choice=Nessuna)]])</f>
        <v>Unchecked</v>
      </c>
      <c r="C63" t="str">
        <f>IF(PROMETEO_Ammissione_Samuele[[#This Row],[Complicanze in fase acuta: (choice=SCA)]]="",NA(),PROMETEO_Ammissione_Samuele[[#This Row],[Complicanze in fase acuta: (choice=SCA)]])</f>
        <v>Unchecked</v>
      </c>
      <c r="D6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3" t="str">
        <f>IF(PROMETEO_Ammissione_Samuele[[#This Row],[Complicanze in fase acuta: (choice=Infezioni)]]="",NA(),PROMETEO_Ammissione_Samuele[[#This Row],[Complicanze in fase acuta: (choice=Infezioni)]])</f>
        <v>Checked</v>
      </c>
      <c r="R63" t="str">
        <f>IF(PROMETEO_Ammissione_Samuele[[#This Row],[Complicanze in fase acuta: (choice=Altro)]]="",NA(),PROMETEO_Ammissione_Samuele[[#This Row],[Complicanze in fase acuta: (choice=Altro)]])</f>
        <v>Unchecked</v>
      </c>
      <c r="S63" t="e">
        <f>IF(PROMETEO_Ammissione_Samuele[[#This Row],[Complicanze in fase acuta: Altro - Specificare]]="",NA(),PROMETEO_Ammissione_Samuele[[#This Row],[Complicanze in fase acuta: Altro - Specificare]])</f>
        <v>#N/A</v>
      </c>
    </row>
    <row r="64" spans="1:19" x14ac:dyDescent="0.3">
      <c r="A64">
        <v>63</v>
      </c>
      <c r="B64" t="str">
        <f>IF(PROMETEO_Ammissione_Samuele[[#This Row],[Complicanze in fase acuta: (choice=Nessuna)]]="",NA(),PROMETEO_Ammissione_Samuele[[#This Row],[Complicanze in fase acuta: (choice=Nessuna)]])</f>
        <v>Unchecked</v>
      </c>
      <c r="C64" t="str">
        <f>IF(PROMETEO_Ammissione_Samuele[[#This Row],[Complicanze in fase acuta: (choice=SCA)]]="",NA(),PROMETEO_Ammissione_Samuele[[#This Row],[Complicanze in fase acuta: (choice=SCA)]])</f>
        <v>Unchecked</v>
      </c>
      <c r="D6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6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4" t="str">
        <f>IF(PROMETEO_Ammissione_Samuele[[#This Row],[Complicanze in fase acuta: (choice=Embolia polmonare)]]="",NA(),PROMETEO_Ammissione_Samuele[[#This Row],[Complicanze in fase acuta: (choice=Embolia polmonare)]])</f>
        <v>Checked</v>
      </c>
      <c r="O6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4" t="str">
        <f>IF(PROMETEO_Ammissione_Samuele[[#This Row],[Complicanze in fase acuta: (choice=Infezioni)]]="",NA(),PROMETEO_Ammissione_Samuele[[#This Row],[Complicanze in fase acuta: (choice=Infezioni)]])</f>
        <v>Checked</v>
      </c>
      <c r="R64" t="str">
        <f>IF(PROMETEO_Ammissione_Samuele[[#This Row],[Complicanze in fase acuta: (choice=Altro)]]="",NA(),PROMETEO_Ammissione_Samuele[[#This Row],[Complicanze in fase acuta: (choice=Altro)]])</f>
        <v>Checked</v>
      </c>
      <c r="S64" s="11" t="str">
        <f>IF(PROMETEO_Ammissione_Samuele[[#This Row],[Complicanze in fase acuta: Altro - Specificare]]="",NA(),PROMETEO_Ammissione_Samuele[[#This Row],[Complicanze in fase acuta: Altro - Specificare]])</f>
        <v>Disfunzione biventricolare e rigurgiti AV severi</v>
      </c>
    </row>
    <row r="65" spans="1:19" x14ac:dyDescent="0.3">
      <c r="A65">
        <v>64</v>
      </c>
      <c r="B65" t="str">
        <f>IF(PROMETEO_Ammissione_Samuele[[#This Row],[Complicanze in fase acuta: (choice=Nessuna)]]="",NA(),PROMETEO_Ammissione_Samuele[[#This Row],[Complicanze in fase acuta: (choice=Nessuna)]])</f>
        <v>Checked</v>
      </c>
      <c r="C65" t="str">
        <f>IF(PROMETEO_Ammissione_Samuele[[#This Row],[Complicanze in fase acuta: (choice=SCA)]]="",NA(),PROMETEO_Ammissione_Samuele[[#This Row],[Complicanze in fase acuta: (choice=SCA)]])</f>
        <v>Unchecked</v>
      </c>
      <c r="D6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5" t="str">
        <f>IF(PROMETEO_Ammissione_Samuele[[#This Row],[Complicanze in fase acuta: (choice=Infezioni)]]="",NA(),PROMETEO_Ammissione_Samuele[[#This Row],[Complicanze in fase acuta: (choice=Infezioni)]])</f>
        <v>Unchecked</v>
      </c>
      <c r="R65" t="str">
        <f>IF(PROMETEO_Ammissione_Samuele[[#This Row],[Complicanze in fase acuta: (choice=Altro)]]="",NA(),PROMETEO_Ammissione_Samuele[[#This Row],[Complicanze in fase acuta: (choice=Altro)]])</f>
        <v>Unchecked</v>
      </c>
      <c r="S65" t="e">
        <f>IF(PROMETEO_Ammissione_Samuele[[#This Row],[Complicanze in fase acuta: Altro - Specificare]]="",NA(),PROMETEO_Ammissione_Samuele[[#This Row],[Complicanze in fase acuta: Altro - Specificare]])</f>
        <v>#N/A</v>
      </c>
    </row>
    <row r="66" spans="1:19" x14ac:dyDescent="0.3">
      <c r="A66">
        <v>65</v>
      </c>
      <c r="B66" t="str">
        <f>IF(PROMETEO_Ammissione_Samuele[[#This Row],[Complicanze in fase acuta: (choice=Nessuna)]]="",NA(),PROMETEO_Ammissione_Samuele[[#This Row],[Complicanze in fase acuta: (choice=Nessuna)]])</f>
        <v>Checked</v>
      </c>
      <c r="C66" t="str">
        <f>IF(PROMETEO_Ammissione_Samuele[[#This Row],[Complicanze in fase acuta: (choice=SCA)]]="",NA(),PROMETEO_Ammissione_Samuele[[#This Row],[Complicanze in fase acuta: (choice=SCA)]])</f>
        <v>Unchecked</v>
      </c>
      <c r="D6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6" t="str">
        <f>IF(PROMETEO_Ammissione_Samuele[[#This Row],[Complicanze in fase acuta: (choice=Infezioni)]]="",NA(),PROMETEO_Ammissione_Samuele[[#This Row],[Complicanze in fase acuta: (choice=Infezioni)]])</f>
        <v>Unchecked</v>
      </c>
      <c r="R66" t="str">
        <f>IF(PROMETEO_Ammissione_Samuele[[#This Row],[Complicanze in fase acuta: (choice=Altro)]]="",NA(),PROMETEO_Ammissione_Samuele[[#This Row],[Complicanze in fase acuta: (choice=Altro)]])</f>
        <v>Unchecked</v>
      </c>
      <c r="S66" t="e">
        <f>IF(PROMETEO_Ammissione_Samuele[[#This Row],[Complicanze in fase acuta: Altro - Specificare]]="",NA(),PROMETEO_Ammissione_Samuele[[#This Row],[Complicanze in fase acuta: Altro - Specificare]])</f>
        <v>#N/A</v>
      </c>
    </row>
    <row r="67" spans="1:19" x14ac:dyDescent="0.3">
      <c r="A67">
        <v>66</v>
      </c>
      <c r="B67" t="str">
        <f>IF(PROMETEO_Ammissione_Samuele[[#This Row],[Complicanze in fase acuta: (choice=Nessuna)]]="",NA(),PROMETEO_Ammissione_Samuele[[#This Row],[Complicanze in fase acuta: (choice=Nessuna)]])</f>
        <v>Unchecked</v>
      </c>
      <c r="C67" t="str">
        <f>IF(PROMETEO_Ammissione_Samuele[[#This Row],[Complicanze in fase acuta: (choice=SCA)]]="",NA(),PROMETEO_Ammissione_Samuele[[#This Row],[Complicanze in fase acuta: (choice=SCA)]])</f>
        <v>Unchecked</v>
      </c>
      <c r="D6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7" t="str">
        <f>IF(PROMETEO_Ammissione_Samuele[[#This Row],[Complicanze in fase acuta: (choice=Infezioni)]]="",NA(),PROMETEO_Ammissione_Samuele[[#This Row],[Complicanze in fase acuta: (choice=Infezioni)]])</f>
        <v>Unchecked</v>
      </c>
      <c r="R67" t="str">
        <f>IF(PROMETEO_Ammissione_Samuele[[#This Row],[Complicanze in fase acuta: (choice=Altro)]]="",NA(),PROMETEO_Ammissione_Samuele[[#This Row],[Complicanze in fase acuta: (choice=Altro)]])</f>
        <v>Unchecked</v>
      </c>
      <c r="S67" t="e">
        <f>IF(PROMETEO_Ammissione_Samuele[[#This Row],[Complicanze in fase acuta: Altro - Specificare]]="",NA(),PROMETEO_Ammissione_Samuele[[#This Row],[Complicanze in fase acuta: Altro - Specificare]])</f>
        <v>#N/A</v>
      </c>
    </row>
    <row r="68" spans="1:19" x14ac:dyDescent="0.3">
      <c r="A68">
        <v>67</v>
      </c>
      <c r="B68" t="str">
        <f>IF(PROMETEO_Ammissione_Samuele[[#This Row],[Complicanze in fase acuta: (choice=Nessuna)]]="",NA(),PROMETEO_Ammissione_Samuele[[#This Row],[Complicanze in fase acuta: (choice=Nessuna)]])</f>
        <v>Checked</v>
      </c>
      <c r="C68" t="str">
        <f>IF(PROMETEO_Ammissione_Samuele[[#This Row],[Complicanze in fase acuta: (choice=SCA)]]="",NA(),PROMETEO_Ammissione_Samuele[[#This Row],[Complicanze in fase acuta: (choice=SCA)]])</f>
        <v>Unchecked</v>
      </c>
      <c r="D6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6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8" t="str">
        <f>IF(PROMETEO_Ammissione_Samuele[[#This Row],[Complicanze in fase acuta: (choice=Infezioni)]]="",NA(),PROMETEO_Ammissione_Samuele[[#This Row],[Complicanze in fase acuta: (choice=Infezioni)]])</f>
        <v>Unchecked</v>
      </c>
      <c r="R68" t="str">
        <f>IF(PROMETEO_Ammissione_Samuele[[#This Row],[Complicanze in fase acuta: (choice=Altro)]]="",NA(),PROMETEO_Ammissione_Samuele[[#This Row],[Complicanze in fase acuta: (choice=Altro)]])</f>
        <v>Unchecked</v>
      </c>
      <c r="S68" t="e">
        <f>IF(PROMETEO_Ammissione_Samuele[[#This Row],[Complicanze in fase acuta: Altro - Specificare]]="",NA(),PROMETEO_Ammissione_Samuele[[#This Row],[Complicanze in fase acuta: Altro - Specificare]])</f>
        <v>#N/A</v>
      </c>
    </row>
    <row r="69" spans="1:19" x14ac:dyDescent="0.3">
      <c r="A69">
        <v>68</v>
      </c>
      <c r="B69" t="str">
        <f>IF(PROMETEO_Ammissione_Samuele[[#This Row],[Complicanze in fase acuta: (choice=Nessuna)]]="",NA(),PROMETEO_Ammissione_Samuele[[#This Row],[Complicanze in fase acuta: (choice=Nessuna)]])</f>
        <v>Unchecked</v>
      </c>
      <c r="C69" t="str">
        <f>IF(PROMETEO_Ammissione_Samuele[[#This Row],[Complicanze in fase acuta: (choice=SCA)]]="",NA(),PROMETEO_Ammissione_Samuele[[#This Row],[Complicanze in fase acuta: (choice=SCA)]])</f>
        <v>Unchecked</v>
      </c>
      <c r="D6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6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6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6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6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6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6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6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6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6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6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6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6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69" t="str">
        <f>IF(PROMETEO_Ammissione_Samuele[[#This Row],[Complicanze in fase acuta: (choice=Infezioni)]]="",NA(),PROMETEO_Ammissione_Samuele[[#This Row],[Complicanze in fase acuta: (choice=Infezioni)]])</f>
        <v>Checked</v>
      </c>
      <c r="R69" t="str">
        <f>IF(PROMETEO_Ammissione_Samuele[[#This Row],[Complicanze in fase acuta: (choice=Altro)]]="",NA(),PROMETEO_Ammissione_Samuele[[#This Row],[Complicanze in fase acuta: (choice=Altro)]])</f>
        <v>Unchecked</v>
      </c>
      <c r="S69" t="e">
        <f>IF(PROMETEO_Ammissione_Samuele[[#This Row],[Complicanze in fase acuta: Altro - Specificare]]="",NA(),PROMETEO_Ammissione_Samuele[[#This Row],[Complicanze in fase acuta: Altro - Specificare]])</f>
        <v>#N/A</v>
      </c>
    </row>
    <row r="70" spans="1:19" x14ac:dyDescent="0.3">
      <c r="A70">
        <v>69</v>
      </c>
      <c r="B70" t="str">
        <f>IF(PROMETEO_Ammissione_Samuele[[#This Row],[Complicanze in fase acuta: (choice=Nessuna)]]="",NA(),PROMETEO_Ammissione_Samuele[[#This Row],[Complicanze in fase acuta: (choice=Nessuna)]])</f>
        <v>Unchecked</v>
      </c>
      <c r="C70" t="str">
        <f>IF(PROMETEO_Ammissione_Samuele[[#This Row],[Complicanze in fase acuta: (choice=SCA)]]="",NA(),PROMETEO_Ammissione_Samuele[[#This Row],[Complicanze in fase acuta: (choice=SCA)]])</f>
        <v>Unchecked</v>
      </c>
      <c r="D70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7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0" t="str">
        <f>IF(PROMETEO_Ammissione_Samuele[[#This Row],[Complicanze in fase acuta: (choice=Infezioni)]]="",NA(),PROMETEO_Ammissione_Samuele[[#This Row],[Complicanze in fase acuta: (choice=Infezioni)]])</f>
        <v>Unchecked</v>
      </c>
      <c r="R70" t="str">
        <f>IF(PROMETEO_Ammissione_Samuele[[#This Row],[Complicanze in fase acuta: (choice=Altro)]]="",NA(),PROMETEO_Ammissione_Samuele[[#This Row],[Complicanze in fase acuta: (choice=Altro)]])</f>
        <v>Unchecked</v>
      </c>
      <c r="S70" t="e">
        <f>IF(PROMETEO_Ammissione_Samuele[[#This Row],[Complicanze in fase acuta: Altro - Specificare]]="",NA(),PROMETEO_Ammissione_Samuele[[#This Row],[Complicanze in fase acuta: Altro - Specificare]])</f>
        <v>#N/A</v>
      </c>
    </row>
    <row r="71" spans="1:19" x14ac:dyDescent="0.3">
      <c r="A71">
        <v>70</v>
      </c>
      <c r="B71" t="str">
        <f>IF(PROMETEO_Ammissione_Samuele[[#This Row],[Complicanze in fase acuta: (choice=Nessuna)]]="",NA(),PROMETEO_Ammissione_Samuele[[#This Row],[Complicanze in fase acuta: (choice=Nessuna)]])</f>
        <v>Unchecked</v>
      </c>
      <c r="C71" t="str">
        <f>IF(PROMETEO_Ammissione_Samuele[[#This Row],[Complicanze in fase acuta: (choice=SCA)]]="",NA(),PROMETEO_Ammissione_Samuele[[#This Row],[Complicanze in fase acuta: (choice=SCA)]])</f>
        <v>Unchecked</v>
      </c>
      <c r="D7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1" t="str">
        <f>IF(PROMETEO_Ammissione_Samuele[[#This Row],[Complicanze in fase acuta: (choice=Infezioni)]]="",NA(),PROMETEO_Ammissione_Samuele[[#This Row],[Complicanze in fase acuta: (choice=Infezioni)]])</f>
        <v>Unchecked</v>
      </c>
      <c r="R71" t="str">
        <f>IF(PROMETEO_Ammissione_Samuele[[#This Row],[Complicanze in fase acuta: (choice=Altro)]]="",NA(),PROMETEO_Ammissione_Samuele[[#This Row],[Complicanze in fase acuta: (choice=Altro)]])</f>
        <v>Checked</v>
      </c>
      <c r="S71" t="str">
        <f>IF(PROMETEO_Ammissione_Samuele[[#This Row],[Complicanze in fase acuta: Altro - Specificare]]="",NA(),PROMETEO_Ammissione_Samuele[[#This Row],[Complicanze in fase acuta: Altro - Specificare]])</f>
        <v>Versamento pleurico bilaterale, TPSV</v>
      </c>
    </row>
    <row r="72" spans="1:19" x14ac:dyDescent="0.3">
      <c r="A72">
        <v>71</v>
      </c>
      <c r="B72" t="str">
        <f>IF(PROMETEO_Ammissione_Samuele[[#This Row],[Complicanze in fase acuta: (choice=Nessuna)]]="",NA(),PROMETEO_Ammissione_Samuele[[#This Row],[Complicanze in fase acuta: (choice=Nessuna)]])</f>
        <v>Unchecked</v>
      </c>
      <c r="C72" t="str">
        <f>IF(PROMETEO_Ammissione_Samuele[[#This Row],[Complicanze in fase acuta: (choice=SCA)]]="",NA(),PROMETEO_Ammissione_Samuele[[#This Row],[Complicanze in fase acuta: (choice=SCA)]])</f>
        <v>Unchecked</v>
      </c>
      <c r="D7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2" t="str">
        <f>IF(PROMETEO_Ammissione_Samuele[[#This Row],[Complicanze in fase acuta: (choice=Infezioni)]]="",NA(),PROMETEO_Ammissione_Samuele[[#This Row],[Complicanze in fase acuta: (choice=Infezioni)]])</f>
        <v>Unchecked</v>
      </c>
      <c r="R72" t="str">
        <f>IF(PROMETEO_Ammissione_Samuele[[#This Row],[Complicanze in fase acuta: (choice=Altro)]]="",NA(),PROMETEO_Ammissione_Samuele[[#This Row],[Complicanze in fase acuta: (choice=Altro)]])</f>
        <v>Checked</v>
      </c>
      <c r="S72" t="str">
        <f>IF(PROMETEO_Ammissione_Samuele[[#This Row],[Complicanze in fase acuta: Altro - Specificare]]="",NA(),PROMETEO_Ammissione_Samuele[[#This Row],[Complicanze in fase acuta: Altro - Specificare]])</f>
        <v>TVS</v>
      </c>
    </row>
    <row r="73" spans="1:19" x14ac:dyDescent="0.3">
      <c r="A73">
        <v>72</v>
      </c>
      <c r="B73" t="str">
        <f>IF(PROMETEO_Ammissione_Samuele[[#This Row],[Complicanze in fase acuta: (choice=Nessuna)]]="",NA(),PROMETEO_Ammissione_Samuele[[#This Row],[Complicanze in fase acuta: (choice=Nessuna)]])</f>
        <v>Unchecked</v>
      </c>
      <c r="C73" t="str">
        <f>IF(PROMETEO_Ammissione_Samuele[[#This Row],[Complicanze in fase acuta: (choice=SCA)]]="",NA(),PROMETEO_Ammissione_Samuele[[#This Row],[Complicanze in fase acuta: (choice=SCA)]])</f>
        <v>Unchecked</v>
      </c>
      <c r="D7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3" t="str">
        <f>IF(PROMETEO_Ammissione_Samuele[[#This Row],[Complicanze in fase acuta: (choice=Infezioni)]]="",NA(),PROMETEO_Ammissione_Samuele[[#This Row],[Complicanze in fase acuta: (choice=Infezioni)]])</f>
        <v>Unchecked</v>
      </c>
      <c r="R73" t="str">
        <f>IF(PROMETEO_Ammissione_Samuele[[#This Row],[Complicanze in fase acuta: (choice=Altro)]]="",NA(),PROMETEO_Ammissione_Samuele[[#This Row],[Complicanze in fase acuta: (choice=Altro)]])</f>
        <v>Checked</v>
      </c>
      <c r="S73" t="str">
        <f>IF(PROMETEO_Ammissione_Samuele[[#This Row],[Complicanze in fase acuta: Altro - Specificare]]="",NA(),PROMETEO_Ammissione_Samuele[[#This Row],[Complicanze in fase acuta: Altro - Specificare]])</f>
        <v>Pseudoaneurisma ventricolo sx</v>
      </c>
    </row>
    <row r="74" spans="1:19" x14ac:dyDescent="0.3">
      <c r="A74">
        <v>73</v>
      </c>
      <c r="B74" t="str">
        <f>IF(PROMETEO_Ammissione_Samuele[[#This Row],[Complicanze in fase acuta: (choice=Nessuna)]]="",NA(),PROMETEO_Ammissione_Samuele[[#This Row],[Complicanze in fase acuta: (choice=Nessuna)]])</f>
        <v>Unchecked</v>
      </c>
      <c r="C74" t="str">
        <f>IF(PROMETEO_Ammissione_Samuele[[#This Row],[Complicanze in fase acuta: (choice=SCA)]]="",NA(),PROMETEO_Ammissione_Samuele[[#This Row],[Complicanze in fase acuta: (choice=SCA)]])</f>
        <v>Unchecked</v>
      </c>
      <c r="D74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74" t="str">
        <f>IF(PROMETEO_Ammissione_Samuele[[#This Row],[Complicanze in fase acuta: (choice=Bradiaritmie severe)]]="",NA(),PROMETEO_Ammissione_Samuele[[#This Row],[Complicanze in fase acuta: (choice=Bradiaritmie severe)]])</f>
        <v>Checked</v>
      </c>
      <c r="F7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4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7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4" t="str">
        <f>IF(PROMETEO_Ammissione_Samuele[[#This Row],[Complicanze in fase acuta: (choice=Sanguinamenti maggiori)]]="",NA(),PROMETEO_Ammissione_Samuele[[#This Row],[Complicanze in fase acuta: (choice=Sanguinamenti maggiori)]])</f>
        <v>Checked</v>
      </c>
      <c r="Q74" t="str">
        <f>IF(PROMETEO_Ammissione_Samuele[[#This Row],[Complicanze in fase acuta: (choice=Infezioni)]]="",NA(),PROMETEO_Ammissione_Samuele[[#This Row],[Complicanze in fase acuta: (choice=Infezioni)]])</f>
        <v>Checked</v>
      </c>
      <c r="R74" t="str">
        <f>IF(PROMETEO_Ammissione_Samuele[[#This Row],[Complicanze in fase acuta: (choice=Altro)]]="",NA(),PROMETEO_Ammissione_Samuele[[#This Row],[Complicanze in fase acuta: (choice=Altro)]])</f>
        <v>Checked</v>
      </c>
      <c r="S74" t="str">
        <f>IF(PROMETEO_Ammissione_Samuele[[#This Row],[Complicanze in fase acuta: Altro - Specificare]]="",NA(),PROMETEO_Ammissione_Samuele[[#This Row],[Complicanze in fase acuta: Altro - Specificare]])</f>
        <v>Shock cardiogeno e BAV totale condizionante arresto cardiocircolatorio</v>
      </c>
    </row>
    <row r="75" spans="1:19" x14ac:dyDescent="0.3">
      <c r="A75">
        <v>74</v>
      </c>
      <c r="B75" t="str">
        <f>IF(PROMETEO_Ammissione_Samuele[[#This Row],[Complicanze in fase acuta: (choice=Nessuna)]]="",NA(),PROMETEO_Ammissione_Samuele[[#This Row],[Complicanze in fase acuta: (choice=Nessuna)]])</f>
        <v>Unchecked</v>
      </c>
      <c r="C75" t="str">
        <f>IF(PROMETEO_Ammissione_Samuele[[#This Row],[Complicanze in fase acuta: (choice=SCA)]]="",NA(),PROMETEO_Ammissione_Samuele[[#This Row],[Complicanze in fase acuta: (choice=SCA)]])</f>
        <v>Unchecked</v>
      </c>
      <c r="D75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7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7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5" t="str">
        <f>IF(PROMETEO_Ammissione_Samuele[[#This Row],[Complicanze in fase acuta: (choice=Sanguinamenti minori)]]="",NA(),PROMETEO_Ammissione_Samuele[[#This Row],[Complicanze in fase acuta: (choice=Sanguinamenti minori)]])</f>
        <v>Checked</v>
      </c>
      <c r="P7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5" t="str">
        <f>IF(PROMETEO_Ammissione_Samuele[[#This Row],[Complicanze in fase acuta: (choice=Infezioni)]]="",NA(),PROMETEO_Ammissione_Samuele[[#This Row],[Complicanze in fase acuta: (choice=Infezioni)]])</f>
        <v>Checked</v>
      </c>
      <c r="R75" t="str">
        <f>IF(PROMETEO_Ammissione_Samuele[[#This Row],[Complicanze in fase acuta: (choice=Altro)]]="",NA(),PROMETEO_Ammissione_Samuele[[#This Row],[Complicanze in fase acuta: (choice=Altro)]])</f>
        <v>Unchecked</v>
      </c>
      <c r="S75" t="e">
        <f>IF(PROMETEO_Ammissione_Samuele[[#This Row],[Complicanze in fase acuta: Altro - Specificare]]="",NA(),PROMETEO_Ammissione_Samuele[[#This Row],[Complicanze in fase acuta: Altro - Specificare]])</f>
        <v>#N/A</v>
      </c>
    </row>
    <row r="76" spans="1:19" x14ac:dyDescent="0.3">
      <c r="A76">
        <v>75</v>
      </c>
      <c r="B76" t="str">
        <f>IF(PROMETEO_Ammissione_Samuele[[#This Row],[Complicanze in fase acuta: (choice=Nessuna)]]="",NA(),PROMETEO_Ammissione_Samuele[[#This Row],[Complicanze in fase acuta: (choice=Nessuna)]])</f>
        <v>Unchecked</v>
      </c>
      <c r="C76" t="str">
        <f>IF(PROMETEO_Ammissione_Samuele[[#This Row],[Complicanze in fase acuta: (choice=SCA)]]="",NA(),PROMETEO_Ammissione_Samuele[[#This Row],[Complicanze in fase acuta: (choice=SCA)]])</f>
        <v>Unchecked</v>
      </c>
      <c r="D7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6" t="str">
        <f>IF(PROMETEO_Ammissione_Samuele[[#This Row],[Complicanze in fase acuta: (choice=Infezioni)]]="",NA(),PROMETEO_Ammissione_Samuele[[#This Row],[Complicanze in fase acuta: (choice=Infezioni)]])</f>
        <v>Unchecked</v>
      </c>
      <c r="R76" t="str">
        <f>IF(PROMETEO_Ammissione_Samuele[[#This Row],[Complicanze in fase acuta: (choice=Altro)]]="",NA(),PROMETEO_Ammissione_Samuele[[#This Row],[Complicanze in fase acuta: (choice=Altro)]])</f>
        <v>Unchecked</v>
      </c>
      <c r="S76" t="e">
        <f>IF(PROMETEO_Ammissione_Samuele[[#This Row],[Complicanze in fase acuta: Altro - Specificare]]="",NA(),PROMETEO_Ammissione_Samuele[[#This Row],[Complicanze in fase acuta: Altro - Specificare]])</f>
        <v>#N/A</v>
      </c>
    </row>
    <row r="77" spans="1:19" x14ac:dyDescent="0.3">
      <c r="A77">
        <v>76</v>
      </c>
      <c r="B77" t="str">
        <f>IF(PROMETEO_Ammissione_Samuele[[#This Row],[Complicanze in fase acuta: (choice=Nessuna)]]="",NA(),PROMETEO_Ammissione_Samuele[[#This Row],[Complicanze in fase acuta: (choice=Nessuna)]])</f>
        <v>Unchecked</v>
      </c>
      <c r="C77" t="str">
        <f>IF(PROMETEO_Ammissione_Samuele[[#This Row],[Complicanze in fase acuta: (choice=SCA)]]="",NA(),PROMETEO_Ammissione_Samuele[[#This Row],[Complicanze in fase acuta: (choice=SCA)]])</f>
        <v>Checked</v>
      </c>
      <c r="D7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7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7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7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7" t="str">
        <f>IF(PROMETEO_Ammissione_Samuele[[#This Row],[Complicanze in fase acuta: (choice=Infezioni)]]="",NA(),PROMETEO_Ammissione_Samuele[[#This Row],[Complicanze in fase acuta: (choice=Infezioni)]])</f>
        <v>Checked</v>
      </c>
      <c r="R77" t="str">
        <f>IF(PROMETEO_Ammissione_Samuele[[#This Row],[Complicanze in fase acuta: (choice=Altro)]]="",NA(),PROMETEO_Ammissione_Samuele[[#This Row],[Complicanze in fase acuta: (choice=Altro)]])</f>
        <v>Checked</v>
      </c>
      <c r="S77" t="str">
        <f>IF(PROMETEO_Ammissione_Samuele[[#This Row],[Complicanze in fase acuta: Altro - Specificare]]="",NA(),PROMETEO_Ammissione_Samuele[[#This Row],[Complicanze in fase acuta: Altro - Specificare]])</f>
        <v>Edema polmonare acuto</v>
      </c>
    </row>
    <row r="78" spans="1:19" x14ac:dyDescent="0.3">
      <c r="A78">
        <v>77</v>
      </c>
      <c r="B78" t="str">
        <f>IF(PROMETEO_Ammissione_Samuele[[#This Row],[Complicanze in fase acuta: (choice=Nessuna)]]="",NA(),PROMETEO_Ammissione_Samuele[[#This Row],[Complicanze in fase acuta: (choice=Nessuna)]])</f>
        <v>Unchecked</v>
      </c>
      <c r="C78" t="str">
        <f>IF(PROMETEO_Ammissione_Samuele[[#This Row],[Complicanze in fase acuta: (choice=SCA)]]="",NA(),PROMETEO_Ammissione_Samuele[[#This Row],[Complicanze in fase acuta: (choice=SCA)]])</f>
        <v>Checked</v>
      </c>
      <c r="D7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8" t="str">
        <f>IF(PROMETEO_Ammissione_Samuele[[#This Row],[Complicanze in fase acuta: (choice=Infezioni)]]="",NA(),PROMETEO_Ammissione_Samuele[[#This Row],[Complicanze in fase acuta: (choice=Infezioni)]])</f>
        <v>Unchecked</v>
      </c>
      <c r="R78" t="str">
        <f>IF(PROMETEO_Ammissione_Samuele[[#This Row],[Complicanze in fase acuta: (choice=Altro)]]="",NA(),PROMETEO_Ammissione_Samuele[[#This Row],[Complicanze in fase acuta: (choice=Altro)]])</f>
        <v>Checked</v>
      </c>
      <c r="S78" t="str">
        <f>IF(PROMETEO_Ammissione_Samuele[[#This Row],[Complicanze in fase acuta: Altro - Specificare]]="",NA(),PROMETEO_Ammissione_Samuele[[#This Row],[Complicanze in fase acuta: Altro - Specificare]])</f>
        <v>EPA</v>
      </c>
    </row>
    <row r="79" spans="1:19" x14ac:dyDescent="0.3">
      <c r="A79">
        <v>78</v>
      </c>
      <c r="B79" t="str">
        <f>IF(PROMETEO_Ammissione_Samuele[[#This Row],[Complicanze in fase acuta: (choice=Nessuna)]]="",NA(),PROMETEO_Ammissione_Samuele[[#This Row],[Complicanze in fase acuta: (choice=Nessuna)]])</f>
        <v>Unchecked</v>
      </c>
      <c r="C79" t="str">
        <f>IF(PROMETEO_Ammissione_Samuele[[#This Row],[Complicanze in fase acuta: (choice=SCA)]]="",NA(),PROMETEO_Ammissione_Samuele[[#This Row],[Complicanze in fase acuta: (choice=SCA)]])</f>
        <v>Unchecked</v>
      </c>
      <c r="D7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7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7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7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7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7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7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7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7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7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7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7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7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79" t="str">
        <f>IF(PROMETEO_Ammissione_Samuele[[#This Row],[Complicanze in fase acuta: (choice=Infezioni)]]="",NA(),PROMETEO_Ammissione_Samuele[[#This Row],[Complicanze in fase acuta: (choice=Infezioni)]])</f>
        <v>Unchecked</v>
      </c>
      <c r="R79" t="str">
        <f>IF(PROMETEO_Ammissione_Samuele[[#This Row],[Complicanze in fase acuta: (choice=Altro)]]="",NA(),PROMETEO_Ammissione_Samuele[[#This Row],[Complicanze in fase acuta: (choice=Altro)]])</f>
        <v>Unchecked</v>
      </c>
      <c r="S79" t="e">
        <f>IF(PROMETEO_Ammissione_Samuele[[#This Row],[Complicanze in fase acuta: Altro - Specificare]]="",NA(),PROMETEO_Ammissione_Samuele[[#This Row],[Complicanze in fase acuta: Altro - Specificare]])</f>
        <v>#N/A</v>
      </c>
    </row>
    <row r="80" spans="1:19" x14ac:dyDescent="0.3">
      <c r="A80">
        <v>79</v>
      </c>
      <c r="B80" t="str">
        <f>IF(PROMETEO_Ammissione_Samuele[[#This Row],[Complicanze in fase acuta: (choice=Nessuna)]]="",NA(),PROMETEO_Ammissione_Samuele[[#This Row],[Complicanze in fase acuta: (choice=Nessuna)]])</f>
        <v>Unchecked</v>
      </c>
      <c r="C80" t="str">
        <f>IF(PROMETEO_Ammissione_Samuele[[#This Row],[Complicanze in fase acuta: (choice=SCA)]]="",NA(),PROMETEO_Ammissione_Samuele[[#This Row],[Complicanze in fase acuta: (choice=SCA)]])</f>
        <v>Unchecked</v>
      </c>
      <c r="D8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0" t="str">
        <f>IF(PROMETEO_Ammissione_Samuele[[#This Row],[Complicanze in fase acuta: (choice=Infezioni)]]="",NA(),PROMETEO_Ammissione_Samuele[[#This Row],[Complicanze in fase acuta: (choice=Infezioni)]])</f>
        <v>Unchecked</v>
      </c>
      <c r="R80" t="str">
        <f>IF(PROMETEO_Ammissione_Samuele[[#This Row],[Complicanze in fase acuta: (choice=Altro)]]="",NA(),PROMETEO_Ammissione_Samuele[[#This Row],[Complicanze in fase acuta: (choice=Altro)]])</f>
        <v>Unchecked</v>
      </c>
      <c r="S80" t="e">
        <f>IF(PROMETEO_Ammissione_Samuele[[#This Row],[Complicanze in fase acuta: Altro - Specificare]]="",NA(),PROMETEO_Ammissione_Samuele[[#This Row],[Complicanze in fase acuta: Altro - Specificare]])</f>
        <v>#N/A</v>
      </c>
    </row>
    <row r="81" spans="1:19" x14ac:dyDescent="0.3">
      <c r="A81">
        <v>80</v>
      </c>
      <c r="B81" t="str">
        <f>IF(PROMETEO_Ammissione_Samuele[[#This Row],[Complicanze in fase acuta: (choice=Nessuna)]]="",NA(),PROMETEO_Ammissione_Samuele[[#This Row],[Complicanze in fase acuta: (choice=Nessuna)]])</f>
        <v>Unchecked</v>
      </c>
      <c r="C81" t="str">
        <f>IF(PROMETEO_Ammissione_Samuele[[#This Row],[Complicanze in fase acuta: (choice=SCA)]]="",NA(),PROMETEO_Ammissione_Samuele[[#This Row],[Complicanze in fase acuta: (choice=SCA)]])</f>
        <v>Unchecked</v>
      </c>
      <c r="D8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1" t="str">
        <f>IF(PROMETEO_Ammissione_Samuele[[#This Row],[Complicanze in fase acuta: (choice=Infezioni)]]="",NA(),PROMETEO_Ammissione_Samuele[[#This Row],[Complicanze in fase acuta: (choice=Infezioni)]])</f>
        <v>Unchecked</v>
      </c>
      <c r="R81" t="str">
        <f>IF(PROMETEO_Ammissione_Samuele[[#This Row],[Complicanze in fase acuta: (choice=Altro)]]="",NA(),PROMETEO_Ammissione_Samuele[[#This Row],[Complicanze in fase acuta: (choice=Altro)]])</f>
        <v>Unchecked</v>
      </c>
      <c r="S81" t="e">
        <f>IF(PROMETEO_Ammissione_Samuele[[#This Row],[Complicanze in fase acuta: Altro - Specificare]]="",NA(),PROMETEO_Ammissione_Samuele[[#This Row],[Complicanze in fase acuta: Altro - Specificare]])</f>
        <v>#N/A</v>
      </c>
    </row>
    <row r="82" spans="1:19" x14ac:dyDescent="0.3">
      <c r="A82">
        <v>81</v>
      </c>
      <c r="B82" t="str">
        <f>IF(PROMETEO_Ammissione_Samuele[[#This Row],[Complicanze in fase acuta: (choice=Nessuna)]]="",NA(),PROMETEO_Ammissione_Samuele[[#This Row],[Complicanze in fase acuta: (choice=Nessuna)]])</f>
        <v>Unchecked</v>
      </c>
      <c r="C82" t="str">
        <f>IF(PROMETEO_Ammissione_Samuele[[#This Row],[Complicanze in fase acuta: (choice=SCA)]]="",NA(),PROMETEO_Ammissione_Samuele[[#This Row],[Complicanze in fase acuta: (choice=SCA)]])</f>
        <v>Unchecked</v>
      </c>
      <c r="D8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2" t="str">
        <f>IF(PROMETEO_Ammissione_Samuele[[#This Row],[Complicanze in fase acuta: (choice=Infezioni)]]="",NA(),PROMETEO_Ammissione_Samuele[[#This Row],[Complicanze in fase acuta: (choice=Infezioni)]])</f>
        <v>Unchecked</v>
      </c>
      <c r="R82" t="str">
        <f>IF(PROMETEO_Ammissione_Samuele[[#This Row],[Complicanze in fase acuta: (choice=Altro)]]="",NA(),PROMETEO_Ammissione_Samuele[[#This Row],[Complicanze in fase acuta: (choice=Altro)]])</f>
        <v>Unchecked</v>
      </c>
      <c r="S82" t="e">
        <f>IF(PROMETEO_Ammissione_Samuele[[#This Row],[Complicanze in fase acuta: Altro - Specificare]]="",NA(),PROMETEO_Ammissione_Samuele[[#This Row],[Complicanze in fase acuta: Altro - Specificare]])</f>
        <v>#N/A</v>
      </c>
    </row>
    <row r="83" spans="1:19" x14ac:dyDescent="0.3">
      <c r="A83">
        <v>82</v>
      </c>
      <c r="B83" t="str">
        <f>IF(PROMETEO_Ammissione_Samuele[[#This Row],[Complicanze in fase acuta: (choice=Nessuna)]]="",NA(),PROMETEO_Ammissione_Samuele[[#This Row],[Complicanze in fase acuta: (choice=Nessuna)]])</f>
        <v>Unchecked</v>
      </c>
      <c r="C83" t="str">
        <f>IF(PROMETEO_Ammissione_Samuele[[#This Row],[Complicanze in fase acuta: (choice=SCA)]]="",NA(),PROMETEO_Ammissione_Samuele[[#This Row],[Complicanze in fase acuta: (choice=SCA)]])</f>
        <v>Unchecked</v>
      </c>
      <c r="D83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8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3" t="str">
        <f>IF(PROMETEO_Ammissione_Samuele[[#This Row],[Complicanze in fase acuta: (choice=Trombosi venosa profonda)]]="",NA(),PROMETEO_Ammissione_Samuele[[#This Row],[Complicanze in fase acuta: (choice=Trombosi venosa profonda)]])</f>
        <v>Checked</v>
      </c>
      <c r="N8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3" t="str">
        <f>IF(PROMETEO_Ammissione_Samuele[[#This Row],[Complicanze in fase acuta: (choice=Infezioni)]]="",NA(),PROMETEO_Ammissione_Samuele[[#This Row],[Complicanze in fase acuta: (choice=Infezioni)]])</f>
        <v>Checked</v>
      </c>
      <c r="R83" t="str">
        <f>IF(PROMETEO_Ammissione_Samuele[[#This Row],[Complicanze in fase acuta: (choice=Altro)]]="",NA(),PROMETEO_Ammissione_Samuele[[#This Row],[Complicanze in fase acuta: (choice=Altro)]])</f>
        <v>Checked</v>
      </c>
      <c r="S83" t="e">
        <f>IF(PROMETEO_Ammissione_Samuele[[#This Row],[Complicanze in fase acuta: Altro - Specificare]]="",NA(),PROMETEO_Ammissione_Samuele[[#This Row],[Complicanze in fase acuta: Altro - Specificare]])</f>
        <v>#N/A</v>
      </c>
    </row>
    <row r="84" spans="1:19" x14ac:dyDescent="0.3">
      <c r="A84">
        <v>83</v>
      </c>
      <c r="B84" t="str">
        <f>IF(PROMETEO_Ammissione_Samuele[[#This Row],[Complicanze in fase acuta: (choice=Nessuna)]]="",NA(),PROMETEO_Ammissione_Samuele[[#This Row],[Complicanze in fase acuta: (choice=Nessuna)]])</f>
        <v>Unchecked</v>
      </c>
      <c r="C84" t="str">
        <f>IF(PROMETEO_Ammissione_Samuele[[#This Row],[Complicanze in fase acuta: (choice=SCA)]]="",NA(),PROMETEO_Ammissione_Samuele[[#This Row],[Complicanze in fase acuta: (choice=SCA)]])</f>
        <v>Unchecked</v>
      </c>
      <c r="D8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4" t="str">
        <f>IF(PROMETEO_Ammissione_Samuele[[#This Row],[Complicanze in fase acuta: (choice=Infezioni)]]="",NA(),PROMETEO_Ammissione_Samuele[[#This Row],[Complicanze in fase acuta: (choice=Infezioni)]])</f>
        <v>Unchecked</v>
      </c>
      <c r="R84" t="str">
        <f>IF(PROMETEO_Ammissione_Samuele[[#This Row],[Complicanze in fase acuta: (choice=Altro)]]="",NA(),PROMETEO_Ammissione_Samuele[[#This Row],[Complicanze in fase acuta: (choice=Altro)]])</f>
        <v>Unchecked</v>
      </c>
      <c r="S84" t="e">
        <f>IF(PROMETEO_Ammissione_Samuele[[#This Row],[Complicanze in fase acuta: Altro - Specificare]]="",NA(),PROMETEO_Ammissione_Samuele[[#This Row],[Complicanze in fase acuta: Altro - Specificare]])</f>
        <v>#N/A</v>
      </c>
    </row>
    <row r="85" spans="1:19" x14ac:dyDescent="0.3">
      <c r="A85">
        <v>84</v>
      </c>
      <c r="B85" t="str">
        <f>IF(PROMETEO_Ammissione_Samuele[[#This Row],[Complicanze in fase acuta: (choice=Nessuna)]]="",NA(),PROMETEO_Ammissione_Samuele[[#This Row],[Complicanze in fase acuta: (choice=Nessuna)]])</f>
        <v>Unchecked</v>
      </c>
      <c r="C85" t="str">
        <f>IF(PROMETEO_Ammissione_Samuele[[#This Row],[Complicanze in fase acuta: (choice=SCA)]]="",NA(),PROMETEO_Ammissione_Samuele[[#This Row],[Complicanze in fase acuta: (choice=SCA)]])</f>
        <v>Unchecked</v>
      </c>
      <c r="D8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5" t="str">
        <f>IF(PROMETEO_Ammissione_Samuele[[#This Row],[Complicanze in fase acuta: (choice=Infezioni)]]="",NA(),PROMETEO_Ammissione_Samuele[[#This Row],[Complicanze in fase acuta: (choice=Infezioni)]])</f>
        <v>Unchecked</v>
      </c>
      <c r="R85" t="str">
        <f>IF(PROMETEO_Ammissione_Samuele[[#This Row],[Complicanze in fase acuta: (choice=Altro)]]="",NA(),PROMETEO_Ammissione_Samuele[[#This Row],[Complicanze in fase acuta: (choice=Altro)]])</f>
        <v>Unchecked</v>
      </c>
      <c r="S85" t="e">
        <f>IF(PROMETEO_Ammissione_Samuele[[#This Row],[Complicanze in fase acuta: Altro - Specificare]]="",NA(),PROMETEO_Ammissione_Samuele[[#This Row],[Complicanze in fase acuta: Altro - Specificare]])</f>
        <v>#N/A</v>
      </c>
    </row>
    <row r="86" spans="1:19" x14ac:dyDescent="0.3">
      <c r="A86">
        <v>85</v>
      </c>
      <c r="B86" t="str">
        <f>IF(PROMETEO_Ammissione_Samuele[[#This Row],[Complicanze in fase acuta: (choice=Nessuna)]]="",NA(),PROMETEO_Ammissione_Samuele[[#This Row],[Complicanze in fase acuta: (choice=Nessuna)]])</f>
        <v>Unchecked</v>
      </c>
      <c r="C86" t="str">
        <f>IF(PROMETEO_Ammissione_Samuele[[#This Row],[Complicanze in fase acuta: (choice=SCA)]]="",NA(),PROMETEO_Ammissione_Samuele[[#This Row],[Complicanze in fase acuta: (choice=SCA)]])</f>
        <v>Unchecked</v>
      </c>
      <c r="D86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8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6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8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6" t="str">
        <f>IF(PROMETEO_Ammissione_Samuele[[#This Row],[Complicanze in fase acuta: (choice=Infezioni)]]="",NA(),PROMETEO_Ammissione_Samuele[[#This Row],[Complicanze in fase acuta: (choice=Infezioni)]])</f>
        <v>Checked</v>
      </c>
      <c r="R86" t="str">
        <f>IF(PROMETEO_Ammissione_Samuele[[#This Row],[Complicanze in fase acuta: (choice=Altro)]]="",NA(),PROMETEO_Ammissione_Samuele[[#This Row],[Complicanze in fase acuta: (choice=Altro)]])</f>
        <v>Unchecked</v>
      </c>
      <c r="S86" t="e">
        <f>IF(PROMETEO_Ammissione_Samuele[[#This Row],[Complicanze in fase acuta: Altro - Specificare]]="",NA(),PROMETEO_Ammissione_Samuele[[#This Row],[Complicanze in fase acuta: Altro - Specificare]])</f>
        <v>#N/A</v>
      </c>
    </row>
    <row r="87" spans="1:19" x14ac:dyDescent="0.3">
      <c r="A87">
        <v>86</v>
      </c>
      <c r="B87" t="str">
        <f>IF(PROMETEO_Ammissione_Samuele[[#This Row],[Complicanze in fase acuta: (choice=Nessuna)]]="",NA(),PROMETEO_Ammissione_Samuele[[#This Row],[Complicanze in fase acuta: (choice=Nessuna)]])</f>
        <v>Unchecked</v>
      </c>
      <c r="C87" t="str">
        <f>IF(PROMETEO_Ammissione_Samuele[[#This Row],[Complicanze in fase acuta: (choice=SCA)]]="",NA(),PROMETEO_Ammissione_Samuele[[#This Row],[Complicanze in fase acuta: (choice=SCA)]])</f>
        <v>Unchecked</v>
      </c>
      <c r="D8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7" t="str">
        <f>IF(PROMETEO_Ammissione_Samuele[[#This Row],[Complicanze in fase acuta: (choice=Infezioni)]]="",NA(),PROMETEO_Ammissione_Samuele[[#This Row],[Complicanze in fase acuta: (choice=Infezioni)]])</f>
        <v>Unchecked</v>
      </c>
      <c r="R87" t="str">
        <f>IF(PROMETEO_Ammissione_Samuele[[#This Row],[Complicanze in fase acuta: (choice=Altro)]]="",NA(),PROMETEO_Ammissione_Samuele[[#This Row],[Complicanze in fase acuta: (choice=Altro)]])</f>
        <v>Unchecked</v>
      </c>
      <c r="S87" t="e">
        <f>IF(PROMETEO_Ammissione_Samuele[[#This Row],[Complicanze in fase acuta: Altro - Specificare]]="",NA(),PROMETEO_Ammissione_Samuele[[#This Row],[Complicanze in fase acuta: Altro - Specificare]])</f>
        <v>#N/A</v>
      </c>
    </row>
    <row r="88" spans="1:19" x14ac:dyDescent="0.3">
      <c r="A88">
        <v>87</v>
      </c>
      <c r="B88" t="str">
        <f>IF(PROMETEO_Ammissione_Samuele[[#This Row],[Complicanze in fase acuta: (choice=Nessuna)]]="",NA(),PROMETEO_Ammissione_Samuele[[#This Row],[Complicanze in fase acuta: (choice=Nessuna)]])</f>
        <v>Checked</v>
      </c>
      <c r="C88" t="str">
        <f>IF(PROMETEO_Ammissione_Samuele[[#This Row],[Complicanze in fase acuta: (choice=SCA)]]="",NA(),PROMETEO_Ammissione_Samuele[[#This Row],[Complicanze in fase acuta: (choice=SCA)]])</f>
        <v>Unchecked</v>
      </c>
      <c r="D8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8" t="str">
        <f>IF(PROMETEO_Ammissione_Samuele[[#This Row],[Complicanze in fase acuta: (choice=Infezioni)]]="",NA(),PROMETEO_Ammissione_Samuele[[#This Row],[Complicanze in fase acuta: (choice=Infezioni)]])</f>
        <v>Unchecked</v>
      </c>
      <c r="R88" t="str">
        <f>IF(PROMETEO_Ammissione_Samuele[[#This Row],[Complicanze in fase acuta: (choice=Altro)]]="",NA(),PROMETEO_Ammissione_Samuele[[#This Row],[Complicanze in fase acuta: (choice=Altro)]])</f>
        <v>Unchecked</v>
      </c>
      <c r="S88" t="e">
        <f>IF(PROMETEO_Ammissione_Samuele[[#This Row],[Complicanze in fase acuta: Altro - Specificare]]="",NA(),PROMETEO_Ammissione_Samuele[[#This Row],[Complicanze in fase acuta: Altro - Specificare]])</f>
        <v>#N/A</v>
      </c>
    </row>
    <row r="89" spans="1:19" x14ac:dyDescent="0.3">
      <c r="A89">
        <v>88</v>
      </c>
      <c r="B89" t="str">
        <f>IF(PROMETEO_Ammissione_Samuele[[#This Row],[Complicanze in fase acuta: (choice=Nessuna)]]="",NA(),PROMETEO_Ammissione_Samuele[[#This Row],[Complicanze in fase acuta: (choice=Nessuna)]])</f>
        <v>Unchecked</v>
      </c>
      <c r="C89" t="str">
        <f>IF(PROMETEO_Ammissione_Samuele[[#This Row],[Complicanze in fase acuta: (choice=SCA)]]="",NA(),PROMETEO_Ammissione_Samuele[[#This Row],[Complicanze in fase acuta: (choice=SCA)]])</f>
        <v>Unchecked</v>
      </c>
      <c r="D8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8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8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8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8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8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8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8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8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8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8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8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8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89" t="str">
        <f>IF(PROMETEO_Ammissione_Samuele[[#This Row],[Complicanze in fase acuta: (choice=Infezioni)]]="",NA(),PROMETEO_Ammissione_Samuele[[#This Row],[Complicanze in fase acuta: (choice=Infezioni)]])</f>
        <v>Unchecked</v>
      </c>
      <c r="R89" t="str">
        <f>IF(PROMETEO_Ammissione_Samuele[[#This Row],[Complicanze in fase acuta: (choice=Altro)]]="",NA(),PROMETEO_Ammissione_Samuele[[#This Row],[Complicanze in fase acuta: (choice=Altro)]])</f>
        <v>Unchecked</v>
      </c>
      <c r="S89" t="e">
        <f>IF(PROMETEO_Ammissione_Samuele[[#This Row],[Complicanze in fase acuta: Altro - Specificare]]="",NA(),PROMETEO_Ammissione_Samuele[[#This Row],[Complicanze in fase acuta: Altro - Specificare]])</f>
        <v>#N/A</v>
      </c>
    </row>
    <row r="90" spans="1:19" x14ac:dyDescent="0.3">
      <c r="A90">
        <v>89</v>
      </c>
      <c r="B90" t="str">
        <f>IF(PROMETEO_Ammissione_Samuele[[#This Row],[Complicanze in fase acuta: (choice=Nessuna)]]="",NA(),PROMETEO_Ammissione_Samuele[[#This Row],[Complicanze in fase acuta: (choice=Nessuna)]])</f>
        <v>Unchecked</v>
      </c>
      <c r="C90" t="str">
        <f>IF(PROMETEO_Ammissione_Samuele[[#This Row],[Complicanze in fase acuta: (choice=SCA)]]="",NA(),PROMETEO_Ammissione_Samuele[[#This Row],[Complicanze in fase acuta: (choice=SCA)]])</f>
        <v>Unchecked</v>
      </c>
      <c r="D9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0" t="str">
        <f>IF(PROMETEO_Ammissione_Samuele[[#This Row],[Complicanze in fase acuta: (choice=Infezioni)]]="",NA(),PROMETEO_Ammissione_Samuele[[#This Row],[Complicanze in fase acuta: (choice=Infezioni)]])</f>
        <v>Unchecked</v>
      </c>
      <c r="R90" t="str">
        <f>IF(PROMETEO_Ammissione_Samuele[[#This Row],[Complicanze in fase acuta: (choice=Altro)]]="",NA(),PROMETEO_Ammissione_Samuele[[#This Row],[Complicanze in fase acuta: (choice=Altro)]])</f>
        <v>Unchecked</v>
      </c>
      <c r="S90" t="e">
        <f>IF(PROMETEO_Ammissione_Samuele[[#This Row],[Complicanze in fase acuta: Altro - Specificare]]="",NA(),PROMETEO_Ammissione_Samuele[[#This Row],[Complicanze in fase acuta: Altro - Specificare]])</f>
        <v>#N/A</v>
      </c>
    </row>
    <row r="91" spans="1:19" x14ac:dyDescent="0.3">
      <c r="A91">
        <v>90</v>
      </c>
      <c r="B91" t="str">
        <f>IF(PROMETEO_Ammissione_Samuele[[#This Row],[Complicanze in fase acuta: (choice=Nessuna)]]="",NA(),PROMETEO_Ammissione_Samuele[[#This Row],[Complicanze in fase acuta: (choice=Nessuna)]])</f>
        <v>Unchecked</v>
      </c>
      <c r="C91" t="str">
        <f>IF(PROMETEO_Ammissione_Samuele[[#This Row],[Complicanze in fase acuta: (choice=SCA)]]="",NA(),PROMETEO_Ammissione_Samuele[[#This Row],[Complicanze in fase acuta: (choice=SCA)]])</f>
        <v>Unchecked</v>
      </c>
      <c r="D9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1" t="str">
        <f>IF(PROMETEO_Ammissione_Samuele[[#This Row],[Complicanze in fase acuta: (choice=Infezioni)]]="",NA(),PROMETEO_Ammissione_Samuele[[#This Row],[Complicanze in fase acuta: (choice=Infezioni)]])</f>
        <v>Unchecked</v>
      </c>
      <c r="R91" t="str">
        <f>IF(PROMETEO_Ammissione_Samuele[[#This Row],[Complicanze in fase acuta: (choice=Altro)]]="",NA(),PROMETEO_Ammissione_Samuele[[#This Row],[Complicanze in fase acuta: (choice=Altro)]])</f>
        <v>Unchecked</v>
      </c>
      <c r="S91" t="e">
        <f>IF(PROMETEO_Ammissione_Samuele[[#This Row],[Complicanze in fase acuta: Altro - Specificare]]="",NA(),PROMETEO_Ammissione_Samuele[[#This Row],[Complicanze in fase acuta: Altro - Specificare]])</f>
        <v>#N/A</v>
      </c>
    </row>
    <row r="92" spans="1:19" x14ac:dyDescent="0.3">
      <c r="A92">
        <v>91</v>
      </c>
      <c r="B92" t="str">
        <f>IF(PROMETEO_Ammissione_Samuele[[#This Row],[Complicanze in fase acuta: (choice=Nessuna)]]="",NA(),PROMETEO_Ammissione_Samuele[[#This Row],[Complicanze in fase acuta: (choice=Nessuna)]])</f>
        <v>Unchecked</v>
      </c>
      <c r="C92" t="str">
        <f>IF(PROMETEO_Ammissione_Samuele[[#This Row],[Complicanze in fase acuta: (choice=SCA)]]="",NA(),PROMETEO_Ammissione_Samuele[[#This Row],[Complicanze in fase acuta: (choice=SCA)]])</f>
        <v>Unchecked</v>
      </c>
      <c r="D9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2" t="str">
        <f>IF(PROMETEO_Ammissione_Samuele[[#This Row],[Complicanze in fase acuta: (choice=Infezioni)]]="",NA(),PROMETEO_Ammissione_Samuele[[#This Row],[Complicanze in fase acuta: (choice=Infezioni)]])</f>
        <v>Unchecked</v>
      </c>
      <c r="R92" t="str">
        <f>IF(PROMETEO_Ammissione_Samuele[[#This Row],[Complicanze in fase acuta: (choice=Altro)]]="",NA(),PROMETEO_Ammissione_Samuele[[#This Row],[Complicanze in fase acuta: (choice=Altro)]])</f>
        <v>Unchecked</v>
      </c>
      <c r="S92" t="e">
        <f>IF(PROMETEO_Ammissione_Samuele[[#This Row],[Complicanze in fase acuta: Altro - Specificare]]="",NA(),PROMETEO_Ammissione_Samuele[[#This Row],[Complicanze in fase acuta: Altro - Specificare]])</f>
        <v>#N/A</v>
      </c>
    </row>
    <row r="93" spans="1:19" x14ac:dyDescent="0.3">
      <c r="A93">
        <v>92</v>
      </c>
      <c r="B93" t="str">
        <f>IF(PROMETEO_Ammissione_Samuele[[#This Row],[Complicanze in fase acuta: (choice=Nessuna)]]="",NA(),PROMETEO_Ammissione_Samuele[[#This Row],[Complicanze in fase acuta: (choice=Nessuna)]])</f>
        <v>Unchecked</v>
      </c>
      <c r="C93" t="str">
        <f>IF(PROMETEO_Ammissione_Samuele[[#This Row],[Complicanze in fase acuta: (choice=SCA)]]="",NA(),PROMETEO_Ammissione_Samuele[[#This Row],[Complicanze in fase acuta: (choice=SCA)]])</f>
        <v>Unchecked</v>
      </c>
      <c r="D9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3" t="str">
        <f>IF(PROMETEO_Ammissione_Samuele[[#This Row],[Complicanze in fase acuta: (choice=Infezioni)]]="",NA(),PROMETEO_Ammissione_Samuele[[#This Row],[Complicanze in fase acuta: (choice=Infezioni)]])</f>
        <v>Unchecked</v>
      </c>
      <c r="R93" t="str">
        <f>IF(PROMETEO_Ammissione_Samuele[[#This Row],[Complicanze in fase acuta: (choice=Altro)]]="",NA(),PROMETEO_Ammissione_Samuele[[#This Row],[Complicanze in fase acuta: (choice=Altro)]])</f>
        <v>Unchecked</v>
      </c>
      <c r="S93" t="e">
        <f>IF(PROMETEO_Ammissione_Samuele[[#This Row],[Complicanze in fase acuta: Altro - Specificare]]="",NA(),PROMETEO_Ammissione_Samuele[[#This Row],[Complicanze in fase acuta: Altro - Specificare]])</f>
        <v>#N/A</v>
      </c>
    </row>
    <row r="94" spans="1:19" x14ac:dyDescent="0.3">
      <c r="A94">
        <v>93</v>
      </c>
      <c r="B94" t="str">
        <f>IF(PROMETEO_Ammissione_Samuele[[#This Row],[Complicanze in fase acuta: (choice=Nessuna)]]="",NA(),PROMETEO_Ammissione_Samuele[[#This Row],[Complicanze in fase acuta: (choice=Nessuna)]])</f>
        <v>Checked</v>
      </c>
      <c r="C94" t="str">
        <f>IF(PROMETEO_Ammissione_Samuele[[#This Row],[Complicanze in fase acuta: (choice=SCA)]]="",NA(),PROMETEO_Ammissione_Samuele[[#This Row],[Complicanze in fase acuta: (choice=SCA)]])</f>
        <v>Unchecked</v>
      </c>
      <c r="D9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4" t="str">
        <f>IF(PROMETEO_Ammissione_Samuele[[#This Row],[Complicanze in fase acuta: (choice=Infezioni)]]="",NA(),PROMETEO_Ammissione_Samuele[[#This Row],[Complicanze in fase acuta: (choice=Infezioni)]])</f>
        <v>Unchecked</v>
      </c>
      <c r="R94" t="str">
        <f>IF(PROMETEO_Ammissione_Samuele[[#This Row],[Complicanze in fase acuta: (choice=Altro)]]="",NA(),PROMETEO_Ammissione_Samuele[[#This Row],[Complicanze in fase acuta: (choice=Altro)]])</f>
        <v>Unchecked</v>
      </c>
      <c r="S94" t="e">
        <f>IF(PROMETEO_Ammissione_Samuele[[#This Row],[Complicanze in fase acuta: Altro - Specificare]]="",NA(),PROMETEO_Ammissione_Samuele[[#This Row],[Complicanze in fase acuta: Altro - Specificare]])</f>
        <v>#N/A</v>
      </c>
    </row>
    <row r="95" spans="1:19" x14ac:dyDescent="0.3">
      <c r="A95">
        <v>94</v>
      </c>
      <c r="B95" t="str">
        <f>IF(PROMETEO_Ammissione_Samuele[[#This Row],[Complicanze in fase acuta: (choice=Nessuna)]]="",NA(),PROMETEO_Ammissione_Samuele[[#This Row],[Complicanze in fase acuta: (choice=Nessuna)]])</f>
        <v>Checked</v>
      </c>
      <c r="C95" t="str">
        <f>IF(PROMETEO_Ammissione_Samuele[[#This Row],[Complicanze in fase acuta: (choice=SCA)]]="",NA(),PROMETEO_Ammissione_Samuele[[#This Row],[Complicanze in fase acuta: (choice=SCA)]])</f>
        <v>Unchecked</v>
      </c>
      <c r="D9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5" t="str">
        <f>IF(PROMETEO_Ammissione_Samuele[[#This Row],[Complicanze in fase acuta: (choice=Infezioni)]]="",NA(),PROMETEO_Ammissione_Samuele[[#This Row],[Complicanze in fase acuta: (choice=Infezioni)]])</f>
        <v>Unchecked</v>
      </c>
      <c r="R95" t="str">
        <f>IF(PROMETEO_Ammissione_Samuele[[#This Row],[Complicanze in fase acuta: (choice=Altro)]]="",NA(),PROMETEO_Ammissione_Samuele[[#This Row],[Complicanze in fase acuta: (choice=Altro)]])</f>
        <v>Checked</v>
      </c>
      <c r="S95" t="str">
        <f>IF(PROMETEO_Ammissione_Samuele[[#This Row],[Complicanze in fase acuta: Altro - Specificare]]="",NA(),PROMETEO_Ammissione_Samuele[[#This Row],[Complicanze in fase acuta: Altro - Specificare]])</f>
        <v>TVNS</v>
      </c>
    </row>
    <row r="96" spans="1:19" x14ac:dyDescent="0.3">
      <c r="A96">
        <v>95</v>
      </c>
      <c r="B96" t="str">
        <f>IF(PROMETEO_Ammissione_Samuele[[#This Row],[Complicanze in fase acuta: (choice=Nessuna)]]="",NA(),PROMETEO_Ammissione_Samuele[[#This Row],[Complicanze in fase acuta: (choice=Nessuna)]])</f>
        <v>Unchecked</v>
      </c>
      <c r="C96" t="str">
        <f>IF(PROMETEO_Ammissione_Samuele[[#This Row],[Complicanze in fase acuta: (choice=SCA)]]="",NA(),PROMETEO_Ammissione_Samuele[[#This Row],[Complicanze in fase acuta: (choice=SCA)]])</f>
        <v>Unchecked</v>
      </c>
      <c r="D9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9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6" t="str">
        <f>IF(PROMETEO_Ammissione_Samuele[[#This Row],[Complicanze in fase acuta: (choice=Infezioni)]]="",NA(),PROMETEO_Ammissione_Samuele[[#This Row],[Complicanze in fase acuta: (choice=Infezioni)]])</f>
        <v>Unchecked</v>
      </c>
      <c r="R96" t="str">
        <f>IF(PROMETEO_Ammissione_Samuele[[#This Row],[Complicanze in fase acuta: (choice=Altro)]]="",NA(),PROMETEO_Ammissione_Samuele[[#This Row],[Complicanze in fase acuta: (choice=Altro)]])</f>
        <v>Checked</v>
      </c>
      <c r="S96" t="str">
        <f>IF(PROMETEO_Ammissione_Samuele[[#This Row],[Complicanze in fase acuta: Altro - Specificare]]="",NA(),PROMETEO_Ammissione_Samuele[[#This Row],[Complicanze in fase acuta: Altro - Specificare]])</f>
        <v>Versamento pericardico, TVNS</v>
      </c>
    </row>
    <row r="97" spans="1:19" x14ac:dyDescent="0.3">
      <c r="A97">
        <v>96</v>
      </c>
      <c r="B97" t="str">
        <f>IF(PROMETEO_Ammissione_Samuele[[#This Row],[Complicanze in fase acuta: (choice=Nessuna)]]="",NA(),PROMETEO_Ammissione_Samuele[[#This Row],[Complicanze in fase acuta: (choice=Nessuna)]])</f>
        <v>Unchecked</v>
      </c>
      <c r="C97" t="str">
        <f>IF(PROMETEO_Ammissione_Samuele[[#This Row],[Complicanze in fase acuta: (choice=SCA)]]="",NA(),PROMETEO_Ammissione_Samuele[[#This Row],[Complicanze in fase acuta: (choice=SCA)]])</f>
        <v>Unchecked</v>
      </c>
      <c r="D9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7" t="str">
        <f>IF(PROMETEO_Ammissione_Samuele[[#This Row],[Complicanze in fase acuta: (choice=Infezioni)]]="",NA(),PROMETEO_Ammissione_Samuele[[#This Row],[Complicanze in fase acuta: (choice=Infezioni)]])</f>
        <v>Unchecked</v>
      </c>
      <c r="R97" t="str">
        <f>IF(PROMETEO_Ammissione_Samuele[[#This Row],[Complicanze in fase acuta: (choice=Altro)]]="",NA(),PROMETEO_Ammissione_Samuele[[#This Row],[Complicanze in fase acuta: (choice=Altro)]])</f>
        <v>Unchecked</v>
      </c>
      <c r="S97" t="e">
        <f>IF(PROMETEO_Ammissione_Samuele[[#This Row],[Complicanze in fase acuta: Altro - Specificare]]="",NA(),PROMETEO_Ammissione_Samuele[[#This Row],[Complicanze in fase acuta: Altro - Specificare]])</f>
        <v>#N/A</v>
      </c>
    </row>
    <row r="98" spans="1:19" x14ac:dyDescent="0.3">
      <c r="A98">
        <v>97</v>
      </c>
      <c r="B98" t="str">
        <f>IF(PROMETEO_Ammissione_Samuele[[#This Row],[Complicanze in fase acuta: (choice=Nessuna)]]="",NA(),PROMETEO_Ammissione_Samuele[[#This Row],[Complicanze in fase acuta: (choice=Nessuna)]])</f>
        <v>Unchecked</v>
      </c>
      <c r="C98" t="str">
        <f>IF(PROMETEO_Ammissione_Samuele[[#This Row],[Complicanze in fase acuta: (choice=SCA)]]="",NA(),PROMETEO_Ammissione_Samuele[[#This Row],[Complicanze in fase acuta: (choice=SCA)]])</f>
        <v>Unchecked</v>
      </c>
      <c r="D9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8" t="str">
        <f>IF(PROMETEO_Ammissione_Samuele[[#This Row],[Complicanze in fase acuta: (choice=Infezioni)]]="",NA(),PROMETEO_Ammissione_Samuele[[#This Row],[Complicanze in fase acuta: (choice=Infezioni)]])</f>
        <v>Checked</v>
      </c>
      <c r="R98" t="str">
        <f>IF(PROMETEO_Ammissione_Samuele[[#This Row],[Complicanze in fase acuta: (choice=Altro)]]="",NA(),PROMETEO_Ammissione_Samuele[[#This Row],[Complicanze in fase acuta: (choice=Altro)]])</f>
        <v>Checked</v>
      </c>
      <c r="S98" t="str">
        <f>IF(PROMETEO_Ammissione_Samuele[[#This Row],[Complicanze in fase acuta: Altro - Specificare]]="",NA(),PROMETEO_Ammissione_Samuele[[#This Row],[Complicanze in fase acuta: Altro - Specificare]])</f>
        <v>Aneurisma aorta ascendente</v>
      </c>
    </row>
    <row r="99" spans="1:19" x14ac:dyDescent="0.3">
      <c r="A99">
        <v>98</v>
      </c>
      <c r="B99" t="str">
        <f>IF(PROMETEO_Ammissione_Samuele[[#This Row],[Complicanze in fase acuta: (choice=Nessuna)]]="",NA(),PROMETEO_Ammissione_Samuele[[#This Row],[Complicanze in fase acuta: (choice=Nessuna)]])</f>
        <v>Checked</v>
      </c>
      <c r="C99" t="str">
        <f>IF(PROMETEO_Ammissione_Samuele[[#This Row],[Complicanze in fase acuta: (choice=SCA)]]="",NA(),PROMETEO_Ammissione_Samuele[[#This Row],[Complicanze in fase acuta: (choice=SCA)]])</f>
        <v>Unchecked</v>
      </c>
      <c r="D9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9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9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9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9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9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9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9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9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9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9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9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9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99" t="str">
        <f>IF(PROMETEO_Ammissione_Samuele[[#This Row],[Complicanze in fase acuta: (choice=Infezioni)]]="",NA(),PROMETEO_Ammissione_Samuele[[#This Row],[Complicanze in fase acuta: (choice=Infezioni)]])</f>
        <v>Unchecked</v>
      </c>
      <c r="R99" t="str">
        <f>IF(PROMETEO_Ammissione_Samuele[[#This Row],[Complicanze in fase acuta: (choice=Altro)]]="",NA(),PROMETEO_Ammissione_Samuele[[#This Row],[Complicanze in fase acuta: (choice=Altro)]])</f>
        <v>Unchecked</v>
      </c>
      <c r="S99" t="e">
        <f>IF(PROMETEO_Ammissione_Samuele[[#This Row],[Complicanze in fase acuta: Altro - Specificare]]="",NA(),PROMETEO_Ammissione_Samuele[[#This Row],[Complicanze in fase acuta: Altro - Specificare]])</f>
        <v>#N/A</v>
      </c>
    </row>
    <row r="100" spans="1:19" x14ac:dyDescent="0.3">
      <c r="A100">
        <v>99</v>
      </c>
      <c r="B100" t="str">
        <f>IF(PROMETEO_Ammissione_Samuele[[#This Row],[Complicanze in fase acuta: (choice=Nessuna)]]="",NA(),PROMETEO_Ammissione_Samuele[[#This Row],[Complicanze in fase acuta: (choice=Nessuna)]])</f>
        <v>Checked</v>
      </c>
      <c r="C100" t="str">
        <f>IF(PROMETEO_Ammissione_Samuele[[#This Row],[Complicanze in fase acuta: (choice=SCA)]]="",NA(),PROMETEO_Ammissione_Samuele[[#This Row],[Complicanze in fase acuta: (choice=SCA)]])</f>
        <v>Unchecked</v>
      </c>
      <c r="D10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0" t="str">
        <f>IF(PROMETEO_Ammissione_Samuele[[#This Row],[Complicanze in fase acuta: (choice=Infezioni)]]="",NA(),PROMETEO_Ammissione_Samuele[[#This Row],[Complicanze in fase acuta: (choice=Infezioni)]])</f>
        <v>Unchecked</v>
      </c>
      <c r="R100" t="str">
        <f>IF(PROMETEO_Ammissione_Samuele[[#This Row],[Complicanze in fase acuta: (choice=Altro)]]="",NA(),PROMETEO_Ammissione_Samuele[[#This Row],[Complicanze in fase acuta: (choice=Altro)]])</f>
        <v>Unchecked</v>
      </c>
      <c r="S100" t="e">
        <f>IF(PROMETEO_Ammissione_Samuele[[#This Row],[Complicanze in fase acuta: Altro - Specificare]]="",NA(),PROMETEO_Ammissione_Samuele[[#This Row],[Complicanze in fase acuta: Altro - Specificare]])</f>
        <v>#N/A</v>
      </c>
    </row>
    <row r="101" spans="1:19" x14ac:dyDescent="0.3">
      <c r="A101">
        <v>100</v>
      </c>
      <c r="B101" t="str">
        <f>IF(PROMETEO_Ammissione_Samuele[[#This Row],[Complicanze in fase acuta: (choice=Nessuna)]]="",NA(),PROMETEO_Ammissione_Samuele[[#This Row],[Complicanze in fase acuta: (choice=Nessuna)]])</f>
        <v>Unchecked</v>
      </c>
      <c r="C101" t="str">
        <f>IF(PROMETEO_Ammissione_Samuele[[#This Row],[Complicanze in fase acuta: (choice=SCA)]]="",NA(),PROMETEO_Ammissione_Samuele[[#This Row],[Complicanze in fase acuta: (choice=SCA)]])</f>
        <v>Unchecked</v>
      </c>
      <c r="D10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1" t="str">
        <f>IF(PROMETEO_Ammissione_Samuele[[#This Row],[Complicanze in fase acuta: (choice=Infezioni)]]="",NA(),PROMETEO_Ammissione_Samuele[[#This Row],[Complicanze in fase acuta: (choice=Infezioni)]])</f>
        <v>Unchecked</v>
      </c>
      <c r="R101" t="str">
        <f>IF(PROMETEO_Ammissione_Samuele[[#This Row],[Complicanze in fase acuta: (choice=Altro)]]="",NA(),PROMETEO_Ammissione_Samuele[[#This Row],[Complicanze in fase acuta: (choice=Altro)]])</f>
        <v>Unchecked</v>
      </c>
      <c r="S101" t="e">
        <f>IF(PROMETEO_Ammissione_Samuele[[#This Row],[Complicanze in fase acuta: Altro - Specificare]]="",NA(),PROMETEO_Ammissione_Samuele[[#This Row],[Complicanze in fase acuta: Altro - Specificare]])</f>
        <v>#N/A</v>
      </c>
    </row>
    <row r="102" spans="1:19" x14ac:dyDescent="0.3">
      <c r="A102">
        <v>101</v>
      </c>
      <c r="B102" t="str">
        <f>IF(PROMETEO_Ammissione_Samuele[[#This Row],[Complicanze in fase acuta: (choice=Nessuna)]]="",NA(),PROMETEO_Ammissione_Samuele[[#This Row],[Complicanze in fase acuta: (choice=Nessuna)]])</f>
        <v>Unchecked</v>
      </c>
      <c r="C102" t="str">
        <f>IF(PROMETEO_Ammissione_Samuele[[#This Row],[Complicanze in fase acuta: (choice=SCA)]]="",NA(),PROMETEO_Ammissione_Samuele[[#This Row],[Complicanze in fase acuta: (choice=SCA)]])</f>
        <v>Unchecked</v>
      </c>
      <c r="D10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Checked</v>
      </c>
      <c r="I10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2" t="str">
        <f>IF(PROMETEO_Ammissione_Samuele[[#This Row],[Complicanze in fase acuta: (choice=Infezioni)]]="",NA(),PROMETEO_Ammissione_Samuele[[#This Row],[Complicanze in fase acuta: (choice=Infezioni)]])</f>
        <v>Unchecked</v>
      </c>
      <c r="R102" t="str">
        <f>IF(PROMETEO_Ammissione_Samuele[[#This Row],[Complicanze in fase acuta: (choice=Altro)]]="",NA(),PROMETEO_Ammissione_Samuele[[#This Row],[Complicanze in fase acuta: (choice=Altro)]])</f>
        <v>Checked</v>
      </c>
      <c r="S102" t="str">
        <f>IF(PROMETEO_Ammissione_Samuele[[#This Row],[Complicanze in fase acuta: Altro - Specificare]]="",NA(),PROMETEO_Ammissione_Samuele[[#This Row],[Complicanze in fase acuta: Altro - Specificare]])</f>
        <v>Ipertensione polmonare, versamento pleurico</v>
      </c>
    </row>
    <row r="103" spans="1:19" x14ac:dyDescent="0.3">
      <c r="A103">
        <v>102</v>
      </c>
      <c r="B103" t="str">
        <f>IF(PROMETEO_Ammissione_Samuele[[#This Row],[Complicanze in fase acuta: (choice=Nessuna)]]="",NA(),PROMETEO_Ammissione_Samuele[[#This Row],[Complicanze in fase acuta: (choice=Nessuna)]])</f>
        <v>Checked</v>
      </c>
      <c r="C103" t="str">
        <f>IF(PROMETEO_Ammissione_Samuele[[#This Row],[Complicanze in fase acuta: (choice=SCA)]]="",NA(),PROMETEO_Ammissione_Samuele[[#This Row],[Complicanze in fase acuta: (choice=SCA)]])</f>
        <v>Unchecked</v>
      </c>
      <c r="D10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3" t="str">
        <f>IF(PROMETEO_Ammissione_Samuele[[#This Row],[Complicanze in fase acuta: (choice=Infezioni)]]="",NA(),PROMETEO_Ammissione_Samuele[[#This Row],[Complicanze in fase acuta: (choice=Infezioni)]])</f>
        <v>Unchecked</v>
      </c>
      <c r="R103" t="str">
        <f>IF(PROMETEO_Ammissione_Samuele[[#This Row],[Complicanze in fase acuta: (choice=Altro)]]="",NA(),PROMETEO_Ammissione_Samuele[[#This Row],[Complicanze in fase acuta: (choice=Altro)]])</f>
        <v>Unchecked</v>
      </c>
      <c r="S103" t="e">
        <f>IF(PROMETEO_Ammissione_Samuele[[#This Row],[Complicanze in fase acuta: Altro - Specificare]]="",NA(),PROMETEO_Ammissione_Samuele[[#This Row],[Complicanze in fase acuta: Altro - Specificare]])</f>
        <v>#N/A</v>
      </c>
    </row>
    <row r="104" spans="1:19" x14ac:dyDescent="0.3">
      <c r="A104">
        <v>103</v>
      </c>
      <c r="B104" t="str">
        <f>IF(PROMETEO_Ammissione_Samuele[[#This Row],[Complicanze in fase acuta: (choice=Nessuna)]]="",NA(),PROMETEO_Ammissione_Samuele[[#This Row],[Complicanze in fase acuta: (choice=Nessuna)]])</f>
        <v>Unchecked</v>
      </c>
      <c r="C104" t="str">
        <f>IF(PROMETEO_Ammissione_Samuele[[#This Row],[Complicanze in fase acuta: (choice=SCA)]]="",NA(),PROMETEO_Ammissione_Samuele[[#This Row],[Complicanze in fase acuta: (choice=SCA)]])</f>
        <v>Unchecked</v>
      </c>
      <c r="D10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4" t="str">
        <f>IF(PROMETEO_Ammissione_Samuele[[#This Row],[Complicanze in fase acuta: (choice=Infezioni)]]="",NA(),PROMETEO_Ammissione_Samuele[[#This Row],[Complicanze in fase acuta: (choice=Infezioni)]])</f>
        <v>Unchecked</v>
      </c>
      <c r="R104" t="str">
        <f>IF(PROMETEO_Ammissione_Samuele[[#This Row],[Complicanze in fase acuta: (choice=Altro)]]="",NA(),PROMETEO_Ammissione_Samuele[[#This Row],[Complicanze in fase acuta: (choice=Altro)]])</f>
        <v>Unchecked</v>
      </c>
      <c r="S104" t="e">
        <f>IF(PROMETEO_Ammissione_Samuele[[#This Row],[Complicanze in fase acuta: Altro - Specificare]]="",NA(),PROMETEO_Ammissione_Samuele[[#This Row],[Complicanze in fase acuta: Altro - Specificare]])</f>
        <v>#N/A</v>
      </c>
    </row>
    <row r="105" spans="1:19" x14ac:dyDescent="0.3">
      <c r="A105">
        <v>104</v>
      </c>
      <c r="B105" t="str">
        <f>IF(PROMETEO_Ammissione_Samuele[[#This Row],[Complicanze in fase acuta: (choice=Nessuna)]]="",NA(),PROMETEO_Ammissione_Samuele[[#This Row],[Complicanze in fase acuta: (choice=Nessuna)]])</f>
        <v>Unchecked</v>
      </c>
      <c r="C105" t="str">
        <f>IF(PROMETEO_Ammissione_Samuele[[#This Row],[Complicanze in fase acuta: (choice=SCA)]]="",NA(),PROMETEO_Ammissione_Samuele[[#This Row],[Complicanze in fase acuta: (choice=SCA)]])</f>
        <v>Unchecked</v>
      </c>
      <c r="D10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5" t="str">
        <f>IF(PROMETEO_Ammissione_Samuele[[#This Row],[Complicanze in fase acuta: (choice=Infezioni)]]="",NA(),PROMETEO_Ammissione_Samuele[[#This Row],[Complicanze in fase acuta: (choice=Infezioni)]])</f>
        <v>Unchecked</v>
      </c>
      <c r="R105" t="str">
        <f>IF(PROMETEO_Ammissione_Samuele[[#This Row],[Complicanze in fase acuta: (choice=Altro)]]="",NA(),PROMETEO_Ammissione_Samuele[[#This Row],[Complicanze in fase acuta: (choice=Altro)]])</f>
        <v>Unchecked</v>
      </c>
      <c r="S105" t="e">
        <f>IF(PROMETEO_Ammissione_Samuele[[#This Row],[Complicanze in fase acuta: Altro - Specificare]]="",NA(),PROMETEO_Ammissione_Samuele[[#This Row],[Complicanze in fase acuta: Altro - Specificare]])</f>
        <v>#N/A</v>
      </c>
    </row>
    <row r="106" spans="1:19" x14ac:dyDescent="0.3">
      <c r="A106">
        <v>105</v>
      </c>
      <c r="B106" t="str">
        <f>IF(PROMETEO_Ammissione_Samuele[[#This Row],[Complicanze in fase acuta: (choice=Nessuna)]]="",NA(),PROMETEO_Ammissione_Samuele[[#This Row],[Complicanze in fase acuta: (choice=Nessuna)]])</f>
        <v>Unchecked</v>
      </c>
      <c r="C106" t="str">
        <f>IF(PROMETEO_Ammissione_Samuele[[#This Row],[Complicanze in fase acuta: (choice=SCA)]]="",NA(),PROMETEO_Ammissione_Samuele[[#This Row],[Complicanze in fase acuta: (choice=SCA)]])</f>
        <v>Unchecked</v>
      </c>
      <c r="D10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6" t="str">
        <f>IF(PROMETEO_Ammissione_Samuele[[#This Row],[Complicanze in fase acuta: (choice=Infezioni)]]="",NA(),PROMETEO_Ammissione_Samuele[[#This Row],[Complicanze in fase acuta: (choice=Infezioni)]])</f>
        <v>Unchecked</v>
      </c>
      <c r="R106" t="str">
        <f>IF(PROMETEO_Ammissione_Samuele[[#This Row],[Complicanze in fase acuta: (choice=Altro)]]="",NA(),PROMETEO_Ammissione_Samuele[[#This Row],[Complicanze in fase acuta: (choice=Altro)]])</f>
        <v>Unchecked</v>
      </c>
      <c r="S106" t="e">
        <f>IF(PROMETEO_Ammissione_Samuele[[#This Row],[Complicanze in fase acuta: Altro - Specificare]]="",NA(),PROMETEO_Ammissione_Samuele[[#This Row],[Complicanze in fase acuta: Altro - Specificare]])</f>
        <v>#N/A</v>
      </c>
    </row>
    <row r="107" spans="1:19" x14ac:dyDescent="0.3">
      <c r="A107">
        <v>106</v>
      </c>
      <c r="B107" t="str">
        <f>IF(PROMETEO_Ammissione_Samuele[[#This Row],[Complicanze in fase acuta: (choice=Nessuna)]]="",NA(),PROMETEO_Ammissione_Samuele[[#This Row],[Complicanze in fase acuta: (choice=Nessuna)]])</f>
        <v>Unchecked</v>
      </c>
      <c r="C107" t="str">
        <f>IF(PROMETEO_Ammissione_Samuele[[#This Row],[Complicanze in fase acuta: (choice=SCA)]]="",NA(),PROMETEO_Ammissione_Samuele[[#This Row],[Complicanze in fase acuta: (choice=SCA)]])</f>
        <v>Unchecked</v>
      </c>
      <c r="D10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7" t="str">
        <f>IF(PROMETEO_Ammissione_Samuele[[#This Row],[Complicanze in fase acuta: (choice=Infezioni)]]="",NA(),PROMETEO_Ammissione_Samuele[[#This Row],[Complicanze in fase acuta: (choice=Infezioni)]])</f>
        <v>Unchecked</v>
      </c>
      <c r="R107" t="str">
        <f>IF(PROMETEO_Ammissione_Samuele[[#This Row],[Complicanze in fase acuta: (choice=Altro)]]="",NA(),PROMETEO_Ammissione_Samuele[[#This Row],[Complicanze in fase acuta: (choice=Altro)]])</f>
        <v>Unchecked</v>
      </c>
      <c r="S107" t="e">
        <f>IF(PROMETEO_Ammissione_Samuele[[#This Row],[Complicanze in fase acuta: Altro - Specificare]]="",NA(),PROMETEO_Ammissione_Samuele[[#This Row],[Complicanze in fase acuta: Altro - Specificare]])</f>
        <v>#N/A</v>
      </c>
    </row>
    <row r="108" spans="1:19" x14ac:dyDescent="0.3">
      <c r="A108">
        <v>107</v>
      </c>
      <c r="B108" t="str">
        <f>IF(PROMETEO_Ammissione_Samuele[[#This Row],[Complicanze in fase acuta: (choice=Nessuna)]]="",NA(),PROMETEO_Ammissione_Samuele[[#This Row],[Complicanze in fase acuta: (choice=Nessuna)]])</f>
        <v>Unchecked</v>
      </c>
      <c r="C108" t="str">
        <f>IF(PROMETEO_Ammissione_Samuele[[#This Row],[Complicanze in fase acuta: (choice=SCA)]]="",NA(),PROMETEO_Ammissione_Samuele[[#This Row],[Complicanze in fase acuta: (choice=SCA)]])</f>
        <v>Unchecked</v>
      </c>
      <c r="D10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8" t="str">
        <f>IF(PROMETEO_Ammissione_Samuele[[#This Row],[Complicanze in fase acuta: (choice=Infezioni)]]="",NA(),PROMETEO_Ammissione_Samuele[[#This Row],[Complicanze in fase acuta: (choice=Infezioni)]])</f>
        <v>Unchecked</v>
      </c>
      <c r="R108" t="str">
        <f>IF(PROMETEO_Ammissione_Samuele[[#This Row],[Complicanze in fase acuta: (choice=Altro)]]="",NA(),PROMETEO_Ammissione_Samuele[[#This Row],[Complicanze in fase acuta: (choice=Altro)]])</f>
        <v>Unchecked</v>
      </c>
      <c r="S108" t="e">
        <f>IF(PROMETEO_Ammissione_Samuele[[#This Row],[Complicanze in fase acuta: Altro - Specificare]]="",NA(),PROMETEO_Ammissione_Samuele[[#This Row],[Complicanze in fase acuta: Altro - Specificare]])</f>
        <v>#N/A</v>
      </c>
    </row>
    <row r="109" spans="1:19" x14ac:dyDescent="0.3">
      <c r="A109">
        <v>108</v>
      </c>
      <c r="B109" t="str">
        <f>IF(PROMETEO_Ammissione_Samuele[[#This Row],[Complicanze in fase acuta: (choice=Nessuna)]]="",NA(),PROMETEO_Ammissione_Samuele[[#This Row],[Complicanze in fase acuta: (choice=Nessuna)]])</f>
        <v>Unchecked</v>
      </c>
      <c r="C109" t="str">
        <f>IF(PROMETEO_Ammissione_Samuele[[#This Row],[Complicanze in fase acuta: (choice=SCA)]]="",NA(),PROMETEO_Ammissione_Samuele[[#This Row],[Complicanze in fase acuta: (choice=SCA)]])</f>
        <v>Unchecked</v>
      </c>
      <c r="D10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0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0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0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0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0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0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0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0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0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0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0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0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09" t="str">
        <f>IF(PROMETEO_Ammissione_Samuele[[#This Row],[Complicanze in fase acuta: (choice=Infezioni)]]="",NA(),PROMETEO_Ammissione_Samuele[[#This Row],[Complicanze in fase acuta: (choice=Infezioni)]])</f>
        <v>Unchecked</v>
      </c>
      <c r="R109" t="str">
        <f>IF(PROMETEO_Ammissione_Samuele[[#This Row],[Complicanze in fase acuta: (choice=Altro)]]="",NA(),PROMETEO_Ammissione_Samuele[[#This Row],[Complicanze in fase acuta: (choice=Altro)]])</f>
        <v>Unchecked</v>
      </c>
      <c r="S109" t="e">
        <f>IF(PROMETEO_Ammissione_Samuele[[#This Row],[Complicanze in fase acuta: Altro - Specificare]]="",NA(),PROMETEO_Ammissione_Samuele[[#This Row],[Complicanze in fase acuta: Altro - Specificare]])</f>
        <v>#N/A</v>
      </c>
    </row>
    <row r="110" spans="1:19" x14ac:dyDescent="0.3">
      <c r="A110">
        <v>109</v>
      </c>
      <c r="B110" t="str">
        <f>IF(PROMETEO_Ammissione_Samuele[[#This Row],[Complicanze in fase acuta: (choice=Nessuna)]]="",NA(),PROMETEO_Ammissione_Samuele[[#This Row],[Complicanze in fase acuta: (choice=Nessuna)]])</f>
        <v>Unchecked</v>
      </c>
      <c r="C110" t="str">
        <f>IF(PROMETEO_Ammissione_Samuele[[#This Row],[Complicanze in fase acuta: (choice=SCA)]]="",NA(),PROMETEO_Ammissione_Samuele[[#This Row],[Complicanze in fase acuta: (choice=SCA)]])</f>
        <v>Unchecked</v>
      </c>
      <c r="D11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0" t="str">
        <f>IF(PROMETEO_Ammissione_Samuele[[#This Row],[Complicanze in fase acuta: (choice=Infezioni)]]="",NA(),PROMETEO_Ammissione_Samuele[[#This Row],[Complicanze in fase acuta: (choice=Infezioni)]])</f>
        <v>Unchecked</v>
      </c>
      <c r="R110" t="str">
        <f>IF(PROMETEO_Ammissione_Samuele[[#This Row],[Complicanze in fase acuta: (choice=Altro)]]="",NA(),PROMETEO_Ammissione_Samuele[[#This Row],[Complicanze in fase acuta: (choice=Altro)]])</f>
        <v>Unchecked</v>
      </c>
      <c r="S110" t="e">
        <f>IF(PROMETEO_Ammissione_Samuele[[#This Row],[Complicanze in fase acuta: Altro - Specificare]]="",NA(),PROMETEO_Ammissione_Samuele[[#This Row],[Complicanze in fase acuta: Altro - Specificare]])</f>
        <v>#N/A</v>
      </c>
    </row>
    <row r="111" spans="1:19" x14ac:dyDescent="0.3">
      <c r="A111">
        <v>110</v>
      </c>
      <c r="B111" t="str">
        <f>IF(PROMETEO_Ammissione_Samuele[[#This Row],[Complicanze in fase acuta: (choice=Nessuna)]]="",NA(),PROMETEO_Ammissione_Samuele[[#This Row],[Complicanze in fase acuta: (choice=Nessuna)]])</f>
        <v>Unchecked</v>
      </c>
      <c r="C111" t="str">
        <f>IF(PROMETEO_Ammissione_Samuele[[#This Row],[Complicanze in fase acuta: (choice=SCA)]]="",NA(),PROMETEO_Ammissione_Samuele[[#This Row],[Complicanze in fase acuta: (choice=SCA)]])</f>
        <v>Unchecked</v>
      </c>
      <c r="D111" t="str">
        <f>IF(PROMETEO_Ammissione_Samuele[[#This Row],[Complicanze in fase acuta: (choice=FA/flutter atriale)]]="",NA(),PROMETEO_Ammissione_Samuele[[#This Row],[Complicanze in fase acuta: (choice=FA/flutter atriale)]])</f>
        <v>Checked</v>
      </c>
      <c r="E11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1" t="str">
        <f>IF(PROMETEO_Ammissione_Samuele[[#This Row],[Complicanze in fase acuta: (choice=Infezioni)]]="",NA(),PROMETEO_Ammissione_Samuele[[#This Row],[Complicanze in fase acuta: (choice=Infezioni)]])</f>
        <v>Checked</v>
      </c>
      <c r="R111" t="str">
        <f>IF(PROMETEO_Ammissione_Samuele[[#This Row],[Complicanze in fase acuta: (choice=Altro)]]="",NA(),PROMETEO_Ammissione_Samuele[[#This Row],[Complicanze in fase acuta: (choice=Altro)]])</f>
        <v>Checked</v>
      </c>
      <c r="S111" t="str">
        <f>IF(PROMETEO_Ammissione_Samuele[[#This Row],[Complicanze in fase acuta: Altro - Specificare]]="",NA(),PROMETEO_Ammissione_Samuele[[#This Row],[Complicanze in fase acuta: Altro - Specificare]])</f>
        <v>Episodio vaso-vagale</v>
      </c>
    </row>
    <row r="112" spans="1:19" x14ac:dyDescent="0.3">
      <c r="A112">
        <v>111</v>
      </c>
      <c r="B112" t="str">
        <f>IF(PROMETEO_Ammissione_Samuele[[#This Row],[Complicanze in fase acuta: (choice=Nessuna)]]="",NA(),PROMETEO_Ammissione_Samuele[[#This Row],[Complicanze in fase acuta: (choice=Nessuna)]])</f>
        <v>Unchecked</v>
      </c>
      <c r="C112" t="str">
        <f>IF(PROMETEO_Ammissione_Samuele[[#This Row],[Complicanze in fase acuta: (choice=SCA)]]="",NA(),PROMETEO_Ammissione_Samuele[[#This Row],[Complicanze in fase acuta: (choice=SCA)]])</f>
        <v>Unchecked</v>
      </c>
      <c r="D11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2" t="str">
        <f>IF(PROMETEO_Ammissione_Samuele[[#This Row],[Complicanze in fase acuta: (choice=Infezioni)]]="",NA(),PROMETEO_Ammissione_Samuele[[#This Row],[Complicanze in fase acuta: (choice=Infezioni)]])</f>
        <v>Unchecked</v>
      </c>
      <c r="R112" t="str">
        <f>IF(PROMETEO_Ammissione_Samuele[[#This Row],[Complicanze in fase acuta: (choice=Altro)]]="",NA(),PROMETEO_Ammissione_Samuele[[#This Row],[Complicanze in fase acuta: (choice=Altro)]])</f>
        <v>Unchecked</v>
      </c>
      <c r="S112" t="e">
        <f>IF(PROMETEO_Ammissione_Samuele[[#This Row],[Complicanze in fase acuta: Altro - Specificare]]="",NA(),PROMETEO_Ammissione_Samuele[[#This Row],[Complicanze in fase acuta: Altro - Specificare]])</f>
        <v>#N/A</v>
      </c>
    </row>
    <row r="113" spans="1:19" x14ac:dyDescent="0.3">
      <c r="A113">
        <v>112</v>
      </c>
      <c r="B113" t="str">
        <f>IF(PROMETEO_Ammissione_Samuele[[#This Row],[Complicanze in fase acuta: (choice=Nessuna)]]="",NA(),PROMETEO_Ammissione_Samuele[[#This Row],[Complicanze in fase acuta: (choice=Nessuna)]])</f>
        <v>Unchecked</v>
      </c>
      <c r="C113" t="str">
        <f>IF(PROMETEO_Ammissione_Samuele[[#This Row],[Complicanze in fase acuta: (choice=SCA)]]="",NA(),PROMETEO_Ammissione_Samuele[[#This Row],[Complicanze in fase acuta: (choice=SCA)]])</f>
        <v>Unchecked</v>
      </c>
      <c r="D11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3" t="str">
        <f>IF(PROMETEO_Ammissione_Samuele[[#This Row],[Complicanze in fase acuta: (choice=Infezioni)]]="",NA(),PROMETEO_Ammissione_Samuele[[#This Row],[Complicanze in fase acuta: (choice=Infezioni)]])</f>
        <v>Unchecked</v>
      </c>
      <c r="R113" t="str">
        <f>IF(PROMETEO_Ammissione_Samuele[[#This Row],[Complicanze in fase acuta: (choice=Altro)]]="",NA(),PROMETEO_Ammissione_Samuele[[#This Row],[Complicanze in fase acuta: (choice=Altro)]])</f>
        <v>Unchecked</v>
      </c>
      <c r="S113" t="e">
        <f>IF(PROMETEO_Ammissione_Samuele[[#This Row],[Complicanze in fase acuta: Altro - Specificare]]="",NA(),PROMETEO_Ammissione_Samuele[[#This Row],[Complicanze in fase acuta: Altro - Specificare]])</f>
        <v>#N/A</v>
      </c>
    </row>
    <row r="114" spans="1:19" x14ac:dyDescent="0.3">
      <c r="A114">
        <v>113</v>
      </c>
      <c r="B114" t="str">
        <f>IF(PROMETEO_Ammissione_Samuele[[#This Row],[Complicanze in fase acuta: (choice=Nessuna)]]="",NA(),PROMETEO_Ammissione_Samuele[[#This Row],[Complicanze in fase acuta: (choice=Nessuna)]])</f>
        <v>Unchecked</v>
      </c>
      <c r="C114" t="str">
        <f>IF(PROMETEO_Ammissione_Samuele[[#This Row],[Complicanze in fase acuta: (choice=SCA)]]="",NA(),PROMETEO_Ammissione_Samuele[[#This Row],[Complicanze in fase acuta: (choice=SCA)]])</f>
        <v>Unchecked</v>
      </c>
      <c r="D11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4" t="str">
        <f>IF(PROMETEO_Ammissione_Samuele[[#This Row],[Complicanze in fase acuta: (choice=Insufficienza respiratoria acuta)]]="",NA(),PROMETEO_Ammissione_Samuele[[#This Row],[Complicanze in fase acuta: (choice=Insufficienza respiratoria acuta)]])</f>
        <v>Checked</v>
      </c>
      <c r="K11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4" t="str">
        <f>IF(PROMETEO_Ammissione_Samuele[[#This Row],[Complicanze in fase acuta: (choice=Infezioni)]]="",NA(),PROMETEO_Ammissione_Samuele[[#This Row],[Complicanze in fase acuta: (choice=Infezioni)]])</f>
        <v>Checked</v>
      </c>
      <c r="R114" t="str">
        <f>IF(PROMETEO_Ammissione_Samuele[[#This Row],[Complicanze in fase acuta: (choice=Altro)]]="",NA(),PROMETEO_Ammissione_Samuele[[#This Row],[Complicanze in fase acuta: (choice=Altro)]])</f>
        <v>Unchecked</v>
      </c>
      <c r="S114" t="e">
        <f>IF(PROMETEO_Ammissione_Samuele[[#This Row],[Complicanze in fase acuta: Altro - Specificare]]="",NA(),PROMETEO_Ammissione_Samuele[[#This Row],[Complicanze in fase acuta: Altro - Specificare]])</f>
        <v>#N/A</v>
      </c>
    </row>
    <row r="115" spans="1:19" x14ac:dyDescent="0.3">
      <c r="A115">
        <v>114</v>
      </c>
      <c r="B115" t="str">
        <f>IF(PROMETEO_Ammissione_Samuele[[#This Row],[Complicanze in fase acuta: (choice=Nessuna)]]="",NA(),PROMETEO_Ammissione_Samuele[[#This Row],[Complicanze in fase acuta: (choice=Nessuna)]])</f>
        <v>Checked</v>
      </c>
      <c r="C115" t="str">
        <f>IF(PROMETEO_Ammissione_Samuele[[#This Row],[Complicanze in fase acuta: (choice=SCA)]]="",NA(),PROMETEO_Ammissione_Samuele[[#This Row],[Complicanze in fase acuta: (choice=SCA)]])</f>
        <v>Unchecked</v>
      </c>
      <c r="D115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5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5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5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5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5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5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5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5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5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5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5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5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5" t="str">
        <f>IF(PROMETEO_Ammissione_Samuele[[#This Row],[Complicanze in fase acuta: (choice=Infezioni)]]="",NA(),PROMETEO_Ammissione_Samuele[[#This Row],[Complicanze in fase acuta: (choice=Infezioni)]])</f>
        <v>Unchecked</v>
      </c>
      <c r="R115" t="str">
        <f>IF(PROMETEO_Ammissione_Samuele[[#This Row],[Complicanze in fase acuta: (choice=Altro)]]="",NA(),PROMETEO_Ammissione_Samuele[[#This Row],[Complicanze in fase acuta: (choice=Altro)]])</f>
        <v>Unchecked</v>
      </c>
      <c r="S115" t="e">
        <f>IF(PROMETEO_Ammissione_Samuele[[#This Row],[Complicanze in fase acuta: Altro - Specificare]]="",NA(),PROMETEO_Ammissione_Samuele[[#This Row],[Complicanze in fase acuta: Altro - Specificare]])</f>
        <v>#N/A</v>
      </c>
    </row>
    <row r="116" spans="1:19" x14ac:dyDescent="0.3">
      <c r="A116">
        <v>115</v>
      </c>
      <c r="B116" t="str">
        <f>IF(PROMETEO_Ammissione_Samuele[[#This Row],[Complicanze in fase acuta: (choice=Nessuna)]]="",NA(),PROMETEO_Ammissione_Samuele[[#This Row],[Complicanze in fase acuta: (choice=Nessuna)]])</f>
        <v>Unchecked</v>
      </c>
      <c r="C116" t="str">
        <f>IF(PROMETEO_Ammissione_Samuele[[#This Row],[Complicanze in fase acuta: (choice=SCA)]]="",NA(),PROMETEO_Ammissione_Samuele[[#This Row],[Complicanze in fase acuta: (choice=SCA)]])</f>
        <v>Unchecked</v>
      </c>
      <c r="D116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6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6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6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6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6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6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6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6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6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6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6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6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6" t="str">
        <f>IF(PROMETEO_Ammissione_Samuele[[#This Row],[Complicanze in fase acuta: (choice=Infezioni)]]="",NA(),PROMETEO_Ammissione_Samuele[[#This Row],[Complicanze in fase acuta: (choice=Infezioni)]])</f>
        <v>Unchecked</v>
      </c>
      <c r="R116" t="str">
        <f>IF(PROMETEO_Ammissione_Samuele[[#This Row],[Complicanze in fase acuta: (choice=Altro)]]="",NA(),PROMETEO_Ammissione_Samuele[[#This Row],[Complicanze in fase acuta: (choice=Altro)]])</f>
        <v>Unchecked</v>
      </c>
      <c r="S116" t="e">
        <f>IF(PROMETEO_Ammissione_Samuele[[#This Row],[Complicanze in fase acuta: Altro - Specificare]]="",NA(),PROMETEO_Ammissione_Samuele[[#This Row],[Complicanze in fase acuta: Altro - Specificare]])</f>
        <v>#N/A</v>
      </c>
    </row>
    <row r="117" spans="1:19" x14ac:dyDescent="0.3">
      <c r="A117">
        <v>116</v>
      </c>
      <c r="B117" t="str">
        <f>IF(PROMETEO_Ammissione_Samuele[[#This Row],[Complicanze in fase acuta: (choice=Nessuna)]]="",NA(),PROMETEO_Ammissione_Samuele[[#This Row],[Complicanze in fase acuta: (choice=Nessuna)]])</f>
        <v>Unchecked</v>
      </c>
      <c r="C117" t="str">
        <f>IF(PROMETEO_Ammissione_Samuele[[#This Row],[Complicanze in fase acuta: (choice=SCA)]]="",NA(),PROMETEO_Ammissione_Samuele[[#This Row],[Complicanze in fase acuta: (choice=SCA)]])</f>
        <v>Unchecked</v>
      </c>
      <c r="D117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7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7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7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7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7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7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7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7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7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7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7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7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7" t="str">
        <f>IF(PROMETEO_Ammissione_Samuele[[#This Row],[Complicanze in fase acuta: (choice=Infezioni)]]="",NA(),PROMETEO_Ammissione_Samuele[[#This Row],[Complicanze in fase acuta: (choice=Infezioni)]])</f>
        <v>Unchecked</v>
      </c>
      <c r="R117" t="str">
        <f>IF(PROMETEO_Ammissione_Samuele[[#This Row],[Complicanze in fase acuta: (choice=Altro)]]="",NA(),PROMETEO_Ammissione_Samuele[[#This Row],[Complicanze in fase acuta: (choice=Altro)]])</f>
        <v>Unchecked</v>
      </c>
      <c r="S117" t="e">
        <f>IF(PROMETEO_Ammissione_Samuele[[#This Row],[Complicanze in fase acuta: Altro - Specificare]]="",NA(),PROMETEO_Ammissione_Samuele[[#This Row],[Complicanze in fase acuta: Altro - Specificare]])</f>
        <v>#N/A</v>
      </c>
    </row>
    <row r="118" spans="1:19" x14ac:dyDescent="0.3">
      <c r="A118">
        <v>117</v>
      </c>
      <c r="B118" t="str">
        <f>IF(PROMETEO_Ammissione_Samuele[[#This Row],[Complicanze in fase acuta: (choice=Nessuna)]]="",NA(),PROMETEO_Ammissione_Samuele[[#This Row],[Complicanze in fase acuta: (choice=Nessuna)]])</f>
        <v>Unchecked</v>
      </c>
      <c r="C118" t="str">
        <f>IF(PROMETEO_Ammissione_Samuele[[#This Row],[Complicanze in fase acuta: (choice=SCA)]]="",NA(),PROMETEO_Ammissione_Samuele[[#This Row],[Complicanze in fase acuta: (choice=SCA)]])</f>
        <v>Unchecked</v>
      </c>
      <c r="D118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8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8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8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8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8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8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8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8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8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8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8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8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8" t="str">
        <f>IF(PROMETEO_Ammissione_Samuele[[#This Row],[Complicanze in fase acuta: (choice=Infezioni)]]="",NA(),PROMETEO_Ammissione_Samuele[[#This Row],[Complicanze in fase acuta: (choice=Infezioni)]])</f>
        <v>Unchecked</v>
      </c>
      <c r="R118" t="str">
        <f>IF(PROMETEO_Ammissione_Samuele[[#This Row],[Complicanze in fase acuta: (choice=Altro)]]="",NA(),PROMETEO_Ammissione_Samuele[[#This Row],[Complicanze in fase acuta: (choice=Altro)]])</f>
        <v>Unchecked</v>
      </c>
      <c r="S118" t="e">
        <f>IF(PROMETEO_Ammissione_Samuele[[#This Row],[Complicanze in fase acuta: Altro - Specificare]]="",NA(),PROMETEO_Ammissione_Samuele[[#This Row],[Complicanze in fase acuta: Altro - Specificare]])</f>
        <v>#N/A</v>
      </c>
    </row>
    <row r="119" spans="1:19" x14ac:dyDescent="0.3">
      <c r="A119">
        <v>118</v>
      </c>
      <c r="B119" t="str">
        <f>IF(PROMETEO_Ammissione_Samuele[[#This Row],[Complicanze in fase acuta: (choice=Nessuna)]]="",NA(),PROMETEO_Ammissione_Samuele[[#This Row],[Complicanze in fase acuta: (choice=Nessuna)]])</f>
        <v>Checked</v>
      </c>
      <c r="C119" t="str">
        <f>IF(PROMETEO_Ammissione_Samuele[[#This Row],[Complicanze in fase acuta: (choice=SCA)]]="",NA(),PROMETEO_Ammissione_Samuele[[#This Row],[Complicanze in fase acuta: (choice=SCA)]])</f>
        <v>Unchecked</v>
      </c>
      <c r="D119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19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19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19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19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19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19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19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19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19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19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19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19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19" t="str">
        <f>IF(PROMETEO_Ammissione_Samuele[[#This Row],[Complicanze in fase acuta: (choice=Infezioni)]]="",NA(),PROMETEO_Ammissione_Samuele[[#This Row],[Complicanze in fase acuta: (choice=Infezioni)]])</f>
        <v>Unchecked</v>
      </c>
      <c r="R119" t="str">
        <f>IF(PROMETEO_Ammissione_Samuele[[#This Row],[Complicanze in fase acuta: (choice=Altro)]]="",NA(),PROMETEO_Ammissione_Samuele[[#This Row],[Complicanze in fase acuta: (choice=Altro)]])</f>
        <v>Unchecked</v>
      </c>
      <c r="S119" t="e">
        <f>IF(PROMETEO_Ammissione_Samuele[[#This Row],[Complicanze in fase acuta: Altro - Specificare]]="",NA(),PROMETEO_Ammissione_Samuele[[#This Row],[Complicanze in fase acuta: Altro - Specificare]])</f>
        <v>#N/A</v>
      </c>
    </row>
    <row r="120" spans="1:19" x14ac:dyDescent="0.3">
      <c r="A120">
        <v>119</v>
      </c>
      <c r="B120" t="str">
        <f>IF(PROMETEO_Ammissione_Samuele[[#This Row],[Complicanze in fase acuta: (choice=Nessuna)]]="",NA(),PROMETEO_Ammissione_Samuele[[#This Row],[Complicanze in fase acuta: (choice=Nessuna)]])</f>
        <v>Checked</v>
      </c>
      <c r="C120" t="str">
        <f>IF(PROMETEO_Ammissione_Samuele[[#This Row],[Complicanze in fase acuta: (choice=SCA)]]="",NA(),PROMETEO_Ammissione_Samuele[[#This Row],[Complicanze in fase acuta: (choice=SCA)]])</f>
        <v>Unchecked</v>
      </c>
      <c r="D120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0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0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0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0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0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0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0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0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0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0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0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0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0" t="str">
        <f>IF(PROMETEO_Ammissione_Samuele[[#This Row],[Complicanze in fase acuta: (choice=Infezioni)]]="",NA(),PROMETEO_Ammissione_Samuele[[#This Row],[Complicanze in fase acuta: (choice=Infezioni)]])</f>
        <v>Unchecked</v>
      </c>
      <c r="R120" t="str">
        <f>IF(PROMETEO_Ammissione_Samuele[[#This Row],[Complicanze in fase acuta: (choice=Altro)]]="",NA(),PROMETEO_Ammissione_Samuele[[#This Row],[Complicanze in fase acuta: (choice=Altro)]])</f>
        <v>Unchecked</v>
      </c>
      <c r="S120" t="e">
        <f>IF(PROMETEO_Ammissione_Samuele[[#This Row],[Complicanze in fase acuta: Altro - Specificare]]="",NA(),PROMETEO_Ammissione_Samuele[[#This Row],[Complicanze in fase acuta: Altro - Specificare]])</f>
        <v>#N/A</v>
      </c>
    </row>
    <row r="121" spans="1:19" x14ac:dyDescent="0.3">
      <c r="A121">
        <v>120</v>
      </c>
      <c r="B121" t="str">
        <f>IF(PROMETEO_Ammissione_Samuele[[#This Row],[Complicanze in fase acuta: (choice=Nessuna)]]="",NA(),PROMETEO_Ammissione_Samuele[[#This Row],[Complicanze in fase acuta: (choice=Nessuna)]])</f>
        <v>Unchecked</v>
      </c>
      <c r="C121" t="str">
        <f>IF(PROMETEO_Ammissione_Samuele[[#This Row],[Complicanze in fase acuta: (choice=SCA)]]="",NA(),PROMETEO_Ammissione_Samuele[[#This Row],[Complicanze in fase acuta: (choice=SCA)]])</f>
        <v>Unchecked</v>
      </c>
      <c r="D121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1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1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1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1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1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1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1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1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1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1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1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1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1" t="str">
        <f>IF(PROMETEO_Ammissione_Samuele[[#This Row],[Complicanze in fase acuta: (choice=Infezioni)]]="",NA(),PROMETEO_Ammissione_Samuele[[#This Row],[Complicanze in fase acuta: (choice=Infezioni)]])</f>
        <v>Unchecked</v>
      </c>
      <c r="R121" t="str">
        <f>IF(PROMETEO_Ammissione_Samuele[[#This Row],[Complicanze in fase acuta: (choice=Altro)]]="",NA(),PROMETEO_Ammissione_Samuele[[#This Row],[Complicanze in fase acuta: (choice=Altro)]])</f>
        <v>Unchecked</v>
      </c>
      <c r="S121" t="e">
        <f>IF(PROMETEO_Ammissione_Samuele[[#This Row],[Complicanze in fase acuta: Altro - Specificare]]="",NA(),PROMETEO_Ammissione_Samuele[[#This Row],[Complicanze in fase acuta: Altro - Specificare]])</f>
        <v>#N/A</v>
      </c>
    </row>
    <row r="122" spans="1:19" x14ac:dyDescent="0.3">
      <c r="A122">
        <v>121</v>
      </c>
      <c r="B122" t="str">
        <f>IF(PROMETEO_Ammissione_Samuele[[#This Row],[Complicanze in fase acuta: (choice=Nessuna)]]="",NA(),PROMETEO_Ammissione_Samuele[[#This Row],[Complicanze in fase acuta: (choice=Nessuna)]])</f>
        <v>Unchecked</v>
      </c>
      <c r="C122" t="str">
        <f>IF(PROMETEO_Ammissione_Samuele[[#This Row],[Complicanze in fase acuta: (choice=SCA)]]="",NA(),PROMETEO_Ammissione_Samuele[[#This Row],[Complicanze in fase acuta: (choice=SCA)]])</f>
        <v>Unchecked</v>
      </c>
      <c r="D122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2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2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2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2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2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2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2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2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2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2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2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2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2" t="str">
        <f>IF(PROMETEO_Ammissione_Samuele[[#This Row],[Complicanze in fase acuta: (choice=Infezioni)]]="",NA(),PROMETEO_Ammissione_Samuele[[#This Row],[Complicanze in fase acuta: (choice=Infezioni)]])</f>
        <v>Unchecked</v>
      </c>
      <c r="R122" t="str">
        <f>IF(PROMETEO_Ammissione_Samuele[[#This Row],[Complicanze in fase acuta: (choice=Altro)]]="",NA(),PROMETEO_Ammissione_Samuele[[#This Row],[Complicanze in fase acuta: (choice=Altro)]])</f>
        <v>Unchecked</v>
      </c>
      <c r="S122" t="e">
        <f>IF(PROMETEO_Ammissione_Samuele[[#This Row],[Complicanze in fase acuta: Altro - Specificare]]="",NA(),PROMETEO_Ammissione_Samuele[[#This Row],[Complicanze in fase acuta: Altro - Specificare]])</f>
        <v>#N/A</v>
      </c>
    </row>
    <row r="123" spans="1:19" x14ac:dyDescent="0.3">
      <c r="A123">
        <v>122</v>
      </c>
      <c r="B123" t="str">
        <f>IF(PROMETEO_Ammissione_Samuele[[#This Row],[Complicanze in fase acuta: (choice=Nessuna)]]="",NA(),PROMETEO_Ammissione_Samuele[[#This Row],[Complicanze in fase acuta: (choice=Nessuna)]])</f>
        <v>Unchecked</v>
      </c>
      <c r="C123" t="str">
        <f>IF(PROMETEO_Ammissione_Samuele[[#This Row],[Complicanze in fase acuta: (choice=SCA)]]="",NA(),PROMETEO_Ammissione_Samuele[[#This Row],[Complicanze in fase acuta: (choice=SCA)]])</f>
        <v>Unchecked</v>
      </c>
      <c r="D123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3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3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3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3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3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3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3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3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3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3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3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3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3" t="str">
        <f>IF(PROMETEO_Ammissione_Samuele[[#This Row],[Complicanze in fase acuta: (choice=Infezioni)]]="",NA(),PROMETEO_Ammissione_Samuele[[#This Row],[Complicanze in fase acuta: (choice=Infezioni)]])</f>
        <v>Checked</v>
      </c>
      <c r="R123" t="str">
        <f>IF(PROMETEO_Ammissione_Samuele[[#This Row],[Complicanze in fase acuta: (choice=Altro)]]="",NA(),PROMETEO_Ammissione_Samuele[[#This Row],[Complicanze in fase acuta: (choice=Altro)]])</f>
        <v>Unchecked</v>
      </c>
      <c r="S123" t="e">
        <f>IF(PROMETEO_Ammissione_Samuele[[#This Row],[Complicanze in fase acuta: Altro - Specificare]]="",NA(),PROMETEO_Ammissione_Samuele[[#This Row],[Complicanze in fase acuta: Altro - Specificare]])</f>
        <v>#N/A</v>
      </c>
    </row>
    <row r="124" spans="1:19" x14ac:dyDescent="0.3">
      <c r="A124">
        <v>123</v>
      </c>
      <c r="B124" t="str">
        <f>IF(PROMETEO_Ammissione_Samuele[[#This Row],[Complicanze in fase acuta: (choice=Nessuna)]]="",NA(),PROMETEO_Ammissione_Samuele[[#This Row],[Complicanze in fase acuta: (choice=Nessuna)]])</f>
        <v>Checked</v>
      </c>
      <c r="C124" t="str">
        <f>IF(PROMETEO_Ammissione_Samuele[[#This Row],[Complicanze in fase acuta: (choice=SCA)]]="",NA(),PROMETEO_Ammissione_Samuele[[#This Row],[Complicanze in fase acuta: (choice=SCA)]])</f>
        <v>Unchecked</v>
      </c>
      <c r="D124" t="str">
        <f>IF(PROMETEO_Ammissione_Samuele[[#This Row],[Complicanze in fase acuta: (choice=FA/flutter atriale)]]="",NA(),PROMETEO_Ammissione_Samuele[[#This Row],[Complicanze in fase acuta: (choice=FA/flutter atriale)]])</f>
        <v>Unchecked</v>
      </c>
      <c r="E124" t="str">
        <f>IF(PROMETEO_Ammissione_Samuele[[#This Row],[Complicanze in fase acuta: (choice=Bradiaritmie severe)]]="",NA(),PROMETEO_Ammissione_Samuele[[#This Row],[Complicanze in fase acuta: (choice=Bradiaritmie severe)]])</f>
        <v>Unchecked</v>
      </c>
      <c r="F124" t="str">
        <f>IF(PROMETEO_Ammissione_Samuele[[#This Row],[Complicanze in fase acuta: (choice=Danno neurologico tipo 1 (stroke/TIA))]]="",NA(),PROMETEO_Ammissione_Samuele[[#This Row],[Complicanze in fase acuta: (choice=Danno neurologico tipo 1 (stroke/TIA))]])</f>
        <v>Unchecked</v>
      </c>
      <c r="G124" t="str">
        <f>IF(PROMETEO_Ammissione_Samuele[[#This Row],[Complicanze in fase acuta: (choice=Danno neurologico tipo 2 (alterazione funzioni cognitive/declino intellettivo))]]="",NA(),PROMETEO_Ammissione_Samuele[[#This Row],[Complicanze in fase acuta: (choice=Danno neurologico tipo 2 (alterazione funzioni cognitive/declino intellettivo))]])</f>
        <v>Unchecked</v>
      </c>
      <c r="H124" t="str">
        <f>IF(PROMETEO_Ammissione_Samuele[[#This Row],[Complicanze in fase acuta: (choice=Insufficienza renale acuta o peggioramento IRC)]]="",NA(),PROMETEO_Ammissione_Samuele[[#This Row],[Complicanze in fase acuta: (choice=Insufficienza renale acuta o peggioramento IRC)]])</f>
        <v>Unchecked</v>
      </c>
      <c r="I124" t="str">
        <f>IF(PROMETEO_Ammissione_Samuele[[#This Row],[Complicanze in fase acuta: (choice=Insufficienza epatica/pancreatica)]]="",NA(),PROMETEO_Ammissione_Samuele[[#This Row],[Complicanze in fase acuta: (choice=Insufficienza epatica/pancreatica)]])</f>
        <v>Unchecked</v>
      </c>
      <c r="J124" t="str">
        <f>IF(PROMETEO_Ammissione_Samuele[[#This Row],[Complicanze in fase acuta: (choice=Insufficienza respiratoria acuta)]]="",NA(),PROMETEO_Ammissione_Samuele[[#This Row],[Complicanze in fase acuta: (choice=Insufficienza respiratoria acuta)]])</f>
        <v>Unchecked</v>
      </c>
      <c r="K124" t="str">
        <f>IF(PROMETEO_Ammissione_Samuele[[#This Row],[Complicanze in fase acuta: (choice=Anemizzazione richiedente trasfusioni)]]="",NA(),PROMETEO_Ammissione_Samuele[[#This Row],[Complicanze in fase acuta: (choice=Anemizzazione richiedente trasfusioni)]])</f>
        <v>Unchecked</v>
      </c>
      <c r="L124" t="str">
        <f>IF(PROMETEO_Ammissione_Samuele[[#This Row],[Complicanze in fase acuta: (choice=Embolizzazione sistemica)]]="",NA(),PROMETEO_Ammissione_Samuele[[#This Row],[Complicanze in fase acuta: (choice=Embolizzazione sistemica)]])</f>
        <v>Unchecked</v>
      </c>
      <c r="M124" t="str">
        <f>IF(PROMETEO_Ammissione_Samuele[[#This Row],[Complicanze in fase acuta: (choice=Trombosi venosa profonda)]]="",NA(),PROMETEO_Ammissione_Samuele[[#This Row],[Complicanze in fase acuta: (choice=Trombosi venosa profonda)]])</f>
        <v>Unchecked</v>
      </c>
      <c r="N124" t="str">
        <f>IF(PROMETEO_Ammissione_Samuele[[#This Row],[Complicanze in fase acuta: (choice=Embolia polmonare)]]="",NA(),PROMETEO_Ammissione_Samuele[[#This Row],[Complicanze in fase acuta: (choice=Embolia polmonare)]])</f>
        <v>Unchecked</v>
      </c>
      <c r="O124" t="str">
        <f>IF(PROMETEO_Ammissione_Samuele[[#This Row],[Complicanze in fase acuta: (choice=Sanguinamenti minori)]]="",NA(),PROMETEO_Ammissione_Samuele[[#This Row],[Complicanze in fase acuta: (choice=Sanguinamenti minori)]])</f>
        <v>Unchecked</v>
      </c>
      <c r="P124" t="str">
        <f>IF(PROMETEO_Ammissione_Samuele[[#This Row],[Complicanze in fase acuta: (choice=Sanguinamenti maggiori)]]="",NA(),PROMETEO_Ammissione_Samuele[[#This Row],[Complicanze in fase acuta: (choice=Sanguinamenti maggiori)]])</f>
        <v>Unchecked</v>
      </c>
      <c r="Q124" t="str">
        <f>IF(PROMETEO_Ammissione_Samuele[[#This Row],[Complicanze in fase acuta: (choice=Infezioni)]]="",NA(),PROMETEO_Ammissione_Samuele[[#This Row],[Complicanze in fase acuta: (choice=Infezioni)]])</f>
        <v>Unchecked</v>
      </c>
      <c r="R124" t="str">
        <f>IF(PROMETEO_Ammissione_Samuele[[#This Row],[Complicanze in fase acuta: (choice=Altro)]]="",NA(),PROMETEO_Ammissione_Samuele[[#This Row],[Complicanze in fase acuta: (choice=Altro)]])</f>
        <v>Unchecked</v>
      </c>
      <c r="S124" t="e">
        <f>IF(PROMETEO_Ammissione_Samuele[[#This Row],[Complicanze in fase acuta: Altro - Specificare]]="",NA(),PROMETEO_Ammissione_Samuele[[#This Row],[Complicanze in fase acuta: Altro - Specificare]])</f>
        <v>#N/A</v>
      </c>
    </row>
    <row r="128" spans="1:19" x14ac:dyDescent="0.3">
      <c r="A128" t="s">
        <v>630</v>
      </c>
      <c r="B128" t="s">
        <v>493</v>
      </c>
      <c r="C128" t="s">
        <v>631</v>
      </c>
    </row>
    <row r="129" spans="1:3" x14ac:dyDescent="0.3">
      <c r="A129" t="s">
        <v>507</v>
      </c>
      <c r="B129">
        <f>COUNTIF(Table27[Nessuna],"Checked")</f>
        <v>27</v>
      </c>
      <c r="C129" s="2">
        <f>(Table20[[#This Row],[Total]]/$B$146)*100</f>
        <v>18.243243243243242</v>
      </c>
    </row>
    <row r="130" spans="1:3" x14ac:dyDescent="0.3">
      <c r="A130" t="s">
        <v>508</v>
      </c>
      <c r="B130">
        <f>COUNTIF(Table27[SCA],"Checked")</f>
        <v>5</v>
      </c>
      <c r="C130" s="2">
        <f>(Table20[[#This Row],[Total]]/$B$146)*100</f>
        <v>3.3783783783783785</v>
      </c>
    </row>
    <row r="131" spans="1:3" x14ac:dyDescent="0.3">
      <c r="A131" t="s">
        <v>509</v>
      </c>
      <c r="B131">
        <f>COUNTIF(Table27[FA/flutter atriale],"Checked")</f>
        <v>22</v>
      </c>
      <c r="C131" s="2">
        <f>(Table20[[#This Row],[Total]]/$B$146)*100</f>
        <v>14.864864864864865</v>
      </c>
    </row>
    <row r="132" spans="1:3" x14ac:dyDescent="0.3">
      <c r="A132" t="s">
        <v>510</v>
      </c>
      <c r="B132">
        <f>COUNTIF(Table27[Bradiaritmie severe],"Checked")</f>
        <v>3</v>
      </c>
      <c r="C132" s="2">
        <f>(Table20[[#This Row],[Total]]/$B$146)*100</f>
        <v>2.0270270270270272</v>
      </c>
    </row>
    <row r="133" spans="1:3" x14ac:dyDescent="0.3">
      <c r="A133" t="s">
        <v>511</v>
      </c>
      <c r="B133">
        <f>COUNTIF(Table27[Danno neurologico tipo 1 stroke/TIA],"Checked")</f>
        <v>2</v>
      </c>
      <c r="C133" s="2">
        <f>(Table20[[#This Row],[Total]]/$B$146)*100</f>
        <v>1.3513513513513513</v>
      </c>
    </row>
    <row r="134" spans="1:3" x14ac:dyDescent="0.3">
      <c r="A134" t="s">
        <v>512</v>
      </c>
      <c r="B134">
        <f>COUNTIF(Table27[Danno neurologico tipo 2 alterazione funzioni cognitive/declino intellettivo],"Checked")</f>
        <v>1</v>
      </c>
      <c r="C134" s="2">
        <f>(Table20[[#This Row],[Total]]/$B$146)*100</f>
        <v>0.67567567567567566</v>
      </c>
    </row>
    <row r="135" spans="1:3" x14ac:dyDescent="0.3">
      <c r="A135" t="s">
        <v>513</v>
      </c>
      <c r="B135">
        <f>COUNTIF(Table27[Insufficienza renale acuta o peggioramento IRC],"Checked")</f>
        <v>18</v>
      </c>
      <c r="C135" s="2">
        <f>(Table20[[#This Row],[Total]]/$B$146)*100</f>
        <v>12.162162162162163</v>
      </c>
    </row>
    <row r="136" spans="1:3" x14ac:dyDescent="0.3">
      <c r="A136" t="s">
        <v>514</v>
      </c>
      <c r="B136">
        <f>COUNTIF(Table27[Insufficienza epatica/pancreatica],"Checked")</f>
        <v>2</v>
      </c>
      <c r="C136" s="2">
        <f>(Table20[[#This Row],[Total]]/$B$146)*100</f>
        <v>1.3513513513513513</v>
      </c>
    </row>
    <row r="137" spans="1:3" x14ac:dyDescent="0.3">
      <c r="A137" t="s">
        <v>515</v>
      </c>
      <c r="B137">
        <f>COUNTIF(Table27[Insufficienza respiratoria acuta],"Checked")</f>
        <v>10</v>
      </c>
      <c r="C137" s="2">
        <f>(Table20[[#This Row],[Total]]/$B$146)*100</f>
        <v>6.756756756756757</v>
      </c>
    </row>
    <row r="138" spans="1:3" x14ac:dyDescent="0.3">
      <c r="A138" t="s">
        <v>516</v>
      </c>
      <c r="B138">
        <f>COUNTIF(Table27[Anemizzazione richiedente trasfusioni],"Checked")</f>
        <v>2</v>
      </c>
      <c r="C138" s="2">
        <f>(Table20[[#This Row],[Total]]/$B$146)*100</f>
        <v>1.3513513513513513</v>
      </c>
    </row>
    <row r="139" spans="1:3" x14ac:dyDescent="0.3">
      <c r="A139" t="s">
        <v>517</v>
      </c>
      <c r="B139">
        <f>COUNTIF(Table27[Embolizzazione sistemica],"Checked")</f>
        <v>0</v>
      </c>
      <c r="C139" s="2">
        <f>(Table20[[#This Row],[Total]]/$B$146)*100</f>
        <v>0</v>
      </c>
    </row>
    <row r="140" spans="1:3" x14ac:dyDescent="0.3">
      <c r="A140" t="s">
        <v>518</v>
      </c>
      <c r="B140">
        <f>COUNTIF(Table27[Trombosi venosa profonda],"Checked")</f>
        <v>2</v>
      </c>
      <c r="C140" s="2">
        <f>(Table20[[#This Row],[Total]]/$B$146)*100</f>
        <v>1.3513513513513513</v>
      </c>
    </row>
    <row r="141" spans="1:3" x14ac:dyDescent="0.3">
      <c r="A141" t="s">
        <v>519</v>
      </c>
      <c r="B141">
        <f>COUNTIF(Table27[Embolia polmonare],"Checked")</f>
        <v>2</v>
      </c>
      <c r="C141" s="2">
        <f>(Table20[[#This Row],[Total]]/$B$146)*100</f>
        <v>1.3513513513513513</v>
      </c>
    </row>
    <row r="142" spans="1:3" x14ac:dyDescent="0.3">
      <c r="A142" t="s">
        <v>520</v>
      </c>
      <c r="B142">
        <f>COUNTIF(Table27[Sanguinamenti minori],"Checked")</f>
        <v>2</v>
      </c>
      <c r="C142" s="2">
        <f>(Table20[[#This Row],[Total]]/$B$146)*100</f>
        <v>1.3513513513513513</v>
      </c>
    </row>
    <row r="143" spans="1:3" x14ac:dyDescent="0.3">
      <c r="A143" t="s">
        <v>521</v>
      </c>
      <c r="B143">
        <f>COUNTIF(Table27[Sanguinamenti maggiori],"Checked")</f>
        <v>4</v>
      </c>
      <c r="C143" s="2">
        <f>(Table20[[#This Row],[Total]]/$B$146)*100</f>
        <v>2.7027027027027026</v>
      </c>
    </row>
    <row r="144" spans="1:3" x14ac:dyDescent="0.3">
      <c r="A144" t="s">
        <v>522</v>
      </c>
      <c r="B144">
        <f>COUNTIF(Table27[Infezioni],"Checked")</f>
        <v>21</v>
      </c>
      <c r="C144" s="2">
        <f>(Table20[[#This Row],[Total]]/$B$146)*100</f>
        <v>14.189189189189189</v>
      </c>
    </row>
    <row r="145" spans="1:3" x14ac:dyDescent="0.3">
      <c r="A145" t="s">
        <v>362</v>
      </c>
      <c r="B145">
        <f>COUNTIF(Table27[Altro],"Checked")</f>
        <v>25</v>
      </c>
      <c r="C145" s="2">
        <f>(Table20[[#This Row],[Total]]/$B$146)*100</f>
        <v>16.891891891891891</v>
      </c>
    </row>
    <row r="146" spans="1:3" x14ac:dyDescent="0.3">
      <c r="A146" t="s">
        <v>502</v>
      </c>
      <c r="B146">
        <f>SUBTOTAL(109,B129:B145)</f>
        <v>148</v>
      </c>
      <c r="C146" s="2">
        <f>(Table20[[#This Row],[Total]]/$B$146)*100</f>
        <v>100</v>
      </c>
    </row>
    <row r="150" spans="1:3" x14ac:dyDescent="0.3">
      <c r="A150" t="s">
        <v>523</v>
      </c>
      <c r="B150" t="s">
        <v>504</v>
      </c>
    </row>
    <row r="151" spans="1:3" x14ac:dyDescent="0.3">
      <c r="A151" t="s">
        <v>524</v>
      </c>
      <c r="B151">
        <f>COUNTIF(Table27[Complicanze in fase acuta: Altro - Specificare],"Shock cardiogeno")</f>
        <v>3</v>
      </c>
    </row>
    <row r="152" spans="1:3" x14ac:dyDescent="0.3">
      <c r="A152" t="s">
        <v>525</v>
      </c>
      <c r="B152">
        <f>COUNTIF(Table27[Complicanze in fase acuta: Altro - Specificare],"Pseudoaneurisma femorale bilaterale")</f>
        <v>1</v>
      </c>
    </row>
    <row r="153" spans="1:3" x14ac:dyDescent="0.3">
      <c r="A153" t="s">
        <v>526</v>
      </c>
      <c r="B153">
        <f>COUNTIF(Table27[Complicanze in fase acuta: Altro - Specificare],"Run di TVNS, fasi di bigeminismo ventricolare")</f>
        <v>1</v>
      </c>
    </row>
    <row r="154" spans="1:3" x14ac:dyDescent="0.3">
      <c r="A154" t="s">
        <v>527</v>
      </c>
      <c r="B154">
        <f>COUNTIF(Table27[Complicanze in fase acuta: Altro - Specificare],"Edema polmonare acuto")</f>
        <v>2</v>
      </c>
    </row>
    <row r="155" spans="1:3" x14ac:dyDescent="0.3">
      <c r="A155" t="s">
        <v>528</v>
      </c>
      <c r="B155">
        <f>COUNTIF(Table27[Complicanze in fase acuta: Altro - Specificare],"Edema polmonare, danno epatorenale, leucocitosi neutrofila")</f>
        <v>1</v>
      </c>
    </row>
    <row r="156" spans="1:3" x14ac:dyDescent="0.3">
      <c r="A156" t="s">
        <v>440</v>
      </c>
      <c r="B156">
        <f>COUNTIF(Table27[Complicanze in fase acuta: Altro - Specificare],"Gotta acuta")</f>
        <v>1</v>
      </c>
    </row>
    <row r="157" spans="1:3" x14ac:dyDescent="0.3">
      <c r="A157" t="s">
        <v>529</v>
      </c>
      <c r="B157">
        <f>COUNTIF(Table27[Complicanze in fase acuta: Altro - Specificare],"Ulcere inguinali bilaterali, idrosadenite suppurativa, edema polmonare acuto")</f>
        <v>1</v>
      </c>
    </row>
    <row r="158" spans="1:3" x14ac:dyDescent="0.3">
      <c r="A158" t="s">
        <v>530</v>
      </c>
      <c r="B158">
        <f>COUNTIF(Table27[Complicanze in fase acuta: Altro - Specificare],"Anemia sideropenica")</f>
        <v>1</v>
      </c>
    </row>
    <row r="159" spans="1:3" x14ac:dyDescent="0.3">
      <c r="A159" t="s">
        <v>531</v>
      </c>
      <c r="B159">
        <f>COUNTIF(Table27[Complicanze in fase acuta: Altro - Specificare],"Colecistite")</f>
        <v>1</v>
      </c>
    </row>
    <row r="160" spans="1:3" x14ac:dyDescent="0.3">
      <c r="A160" t="s">
        <v>532</v>
      </c>
      <c r="B160">
        <f>COUNTIF(Table27[Complicanze in fase acuta: Altro - Specificare],"Edema polmonare acuto, shock cardiogeno")</f>
        <v>1</v>
      </c>
    </row>
    <row r="161" spans="1:2" x14ac:dyDescent="0.3">
      <c r="A161" t="s">
        <v>540</v>
      </c>
      <c r="B161">
        <f>COUNTIF(Table27[Complicanze in fase acuta: Altro - Specificare],"Disfunzione biventricolare e rigurgiti AV severi")</f>
        <v>1</v>
      </c>
    </row>
    <row r="162" spans="1:2" x14ac:dyDescent="0.3">
      <c r="A162" t="s">
        <v>533</v>
      </c>
      <c r="B162">
        <f>COUNTIF(Table27[Complicanze in fase acuta: Altro - Specificare],"Versamento pleurico bilaterale, TPSV")</f>
        <v>1</v>
      </c>
    </row>
    <row r="163" spans="1:2" x14ac:dyDescent="0.3">
      <c r="A163" t="s">
        <v>460</v>
      </c>
      <c r="B163">
        <f>COUNTIF(Table27[Complicanze in fase acuta: Altro - Specificare],"TVS")</f>
        <v>1</v>
      </c>
    </row>
    <row r="164" spans="1:2" x14ac:dyDescent="0.3">
      <c r="A164" t="s">
        <v>534</v>
      </c>
      <c r="B164">
        <f>COUNTIF(Table27[Complicanze in fase acuta: Altro - Specificare],"Pseudoaneurisma ventricolo sx")</f>
        <v>1</v>
      </c>
    </row>
    <row r="165" spans="1:2" x14ac:dyDescent="0.3">
      <c r="A165" t="s">
        <v>535</v>
      </c>
      <c r="B165">
        <f>COUNTIF(Table27[Complicanze in fase acuta: Altro - Specificare],"Shock cardiogeno e BAV totale condizionante arresto cardiocircolatorio")</f>
        <v>1</v>
      </c>
    </row>
    <row r="166" spans="1:2" x14ac:dyDescent="0.3">
      <c r="A166" t="s">
        <v>464</v>
      </c>
      <c r="B166">
        <f>COUNTIF(Table27[Complicanze in fase acuta: Altro - Specificare],"EPA")</f>
        <v>1</v>
      </c>
    </row>
    <row r="167" spans="1:2" x14ac:dyDescent="0.3">
      <c r="A167" t="s">
        <v>477</v>
      </c>
      <c r="B167">
        <f>COUNTIF(Table27[Complicanze in fase acuta: Altro - Specificare],"TVNS")</f>
        <v>1</v>
      </c>
    </row>
    <row r="168" spans="1:2" x14ac:dyDescent="0.3">
      <c r="A168" t="s">
        <v>536</v>
      </c>
      <c r="B168">
        <f>COUNTIF(Table27[Complicanze in fase acuta: Altro - Specificare],"Versamento pericardico, TVNS")</f>
        <v>1</v>
      </c>
    </row>
    <row r="169" spans="1:2" x14ac:dyDescent="0.3">
      <c r="A169" t="s">
        <v>537</v>
      </c>
      <c r="B169">
        <f>COUNTIF(Table27[Complicanze in fase acuta: Altro - Specificare],"Aneurisma aorta ascendente")</f>
        <v>1</v>
      </c>
    </row>
    <row r="170" spans="1:2" x14ac:dyDescent="0.3">
      <c r="A170" t="s">
        <v>538</v>
      </c>
      <c r="B170">
        <f>COUNTIF(Table27[Complicanze in fase acuta: Altro - Specificare],"Ipertensione polmonare, versamento pleurico")</f>
        <v>1</v>
      </c>
    </row>
    <row r="171" spans="1:2" x14ac:dyDescent="0.3">
      <c r="A171" t="s">
        <v>539</v>
      </c>
      <c r="B171">
        <f>COUNTIF(Table27[Complicanze in fase acuta: Altro - Specificare],"Episodio vaso-vagale")</f>
        <v>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B9C8-9D70-4BE6-922C-A5C73656F6DB}">
  <dimension ref="A1:O143"/>
  <sheetViews>
    <sheetView topLeftCell="A152" zoomScale="110" zoomScaleNormal="110" workbookViewId="0">
      <selection activeCell="H164" sqref="H164"/>
    </sheetView>
  </sheetViews>
  <sheetFormatPr defaultRowHeight="14.4" x14ac:dyDescent="0.3"/>
  <cols>
    <col min="1" max="1" width="37" customWidth="1"/>
    <col min="2" max="2" width="19.88671875" customWidth="1"/>
    <col min="3" max="3" width="28.109375" customWidth="1"/>
    <col min="4" max="4" width="27.109375" customWidth="1"/>
    <col min="5" max="7" width="10" bestFit="1" customWidth="1"/>
    <col min="8" max="8" width="30.33203125" customWidth="1"/>
    <col min="9" max="9" width="10" bestFit="1" customWidth="1"/>
    <col min="10" max="10" width="12.33203125" customWidth="1"/>
    <col min="11" max="11" width="10" bestFit="1" customWidth="1"/>
    <col min="12" max="12" width="11.5546875" customWidth="1"/>
    <col min="13" max="13" width="10" bestFit="1" customWidth="1"/>
    <col min="14" max="14" width="12.5546875" customWidth="1"/>
    <col min="15" max="15" width="30.6640625" customWidth="1"/>
  </cols>
  <sheetData>
    <row r="1" spans="1:15" x14ac:dyDescent="0.3">
      <c r="A1" s="4" t="s">
        <v>489</v>
      </c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</row>
    <row r="2" spans="1:15" x14ac:dyDescent="0.3">
      <c r="A2" s="5">
        <v>1</v>
      </c>
      <c r="B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" t="str">
        <f>IF(PROMETEO_Ammissione_Samuele[[#This Row],[Procedure eseguite durante fase acuta: (choice=CVE)]]="",NA(),PROMETEO_Ammissione_Samuele[[#This Row],[Procedure eseguite durante fase acuta: (choice=CVE)]])</f>
        <v>Unchecked</v>
      </c>
      <c r="F2" t="str">
        <f>IF(PROMETEO_Ammissione_Samuele[[#This Row],[Procedure eseguite durante fase acuta: (choice=CVF)]]="",NA(),PROMETEO_Ammissione_Samuele[[#This Row],[Procedure eseguite durante fase acuta: (choice=CVF)]])</f>
        <v>Unchecked</v>
      </c>
      <c r="G2" t="str">
        <f>IF(PROMETEO_Ammissione_Samuele[[#This Row],[Procedure eseguite durante fase acuta: (choice=IABP)]]="",NA(),PROMETEO_Ammissione_Samuele[[#This Row],[Procedure eseguite durante fase acuta: (choice=IABP)]])</f>
        <v>Checked</v>
      </c>
      <c r="H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" t="str">
        <f>IF(PROMETEO_Ammissione_Samuele[[#This Row],[Procedure eseguite durante fase acuta: (choice=SEF)]]="",NA(),PROMETEO_Ammissione_Samuele[[#This Row],[Procedure eseguite durante fase acuta: (choice=SEF)]])</f>
        <v>Unchecked</v>
      </c>
      <c r="J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" t="str">
        <f>IF(PROMETEO_Ammissione_Samuele[[#This Row],[Procedure eseguite durante fase acuta: (choice=NIV)]]="",NA(),PROMETEO_Ammissione_Samuele[[#This Row],[Procedure eseguite durante fase acuta: (choice=NIV)]])</f>
        <v>Unchecked</v>
      </c>
      <c r="N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" spans="1:15" x14ac:dyDescent="0.3">
      <c r="A3" s="6">
        <v>2</v>
      </c>
      <c r="B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" t="str">
        <f>IF(PROMETEO_Ammissione_Samuele[[#This Row],[Procedure eseguite durante fase acuta: (choice=CVE)]]="",NA(),PROMETEO_Ammissione_Samuele[[#This Row],[Procedure eseguite durante fase acuta: (choice=CVE)]])</f>
        <v>Unchecked</v>
      </c>
      <c r="F3" t="str">
        <f>IF(PROMETEO_Ammissione_Samuele[[#This Row],[Procedure eseguite durante fase acuta: (choice=CVF)]]="",NA(),PROMETEO_Ammissione_Samuele[[#This Row],[Procedure eseguite durante fase acuta: (choice=CVF)]])</f>
        <v>Unchecked</v>
      </c>
      <c r="G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3" t="str">
        <f>IF(PROMETEO_Ammissione_Samuele[[#This Row],[Procedure eseguite durante fase acuta: (choice=SEF)]]="",NA(),PROMETEO_Ammissione_Samuele[[#This Row],[Procedure eseguite durante fase acuta: (choice=SEF)]])</f>
        <v>Unchecked</v>
      </c>
      <c r="J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" t="str">
        <f>IF(PROMETEO_Ammissione_Samuele[[#This Row],[Procedure eseguite durante fase acuta: (choice=NIV)]]="",NA(),PROMETEO_Ammissione_Samuele[[#This Row],[Procedure eseguite durante fase acuta: (choice=NIV)]])</f>
        <v>Unchecked</v>
      </c>
      <c r="N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" spans="1:15" x14ac:dyDescent="0.3">
      <c r="A4" s="5">
        <v>3</v>
      </c>
      <c r="B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" t="str">
        <f>IF(PROMETEO_Ammissione_Samuele[[#This Row],[Procedure eseguite durante fase acuta: (choice=CVE)]]="",NA(),PROMETEO_Ammissione_Samuele[[#This Row],[Procedure eseguite durante fase acuta: (choice=CVE)]])</f>
        <v>Unchecked</v>
      </c>
      <c r="F4" t="str">
        <f>IF(PROMETEO_Ammissione_Samuele[[#This Row],[Procedure eseguite durante fase acuta: (choice=CVF)]]="",NA(),PROMETEO_Ammissione_Samuele[[#This Row],[Procedure eseguite durante fase acuta: (choice=CVF)]])</f>
        <v>Unchecked</v>
      </c>
      <c r="G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4" t="str">
        <f>IF(PROMETEO_Ammissione_Samuele[[#This Row],[Procedure eseguite durante fase acuta: (choice=SEF)]]="",NA(),PROMETEO_Ammissione_Samuele[[#This Row],[Procedure eseguite durante fase acuta: (choice=SEF)]])</f>
        <v>Unchecked</v>
      </c>
      <c r="J4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" t="str">
        <f>IF(PROMETEO_Ammissione_Samuele[[#This Row],[Procedure eseguite durante fase acuta: (choice=NIV)]]="",NA(),PROMETEO_Ammissione_Samuele[[#This Row],[Procedure eseguite durante fase acuta: (choice=NIV)]])</f>
        <v>Unchecked</v>
      </c>
      <c r="N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" spans="1:15" x14ac:dyDescent="0.3">
      <c r="A5" s="6">
        <v>4</v>
      </c>
      <c r="B5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" t="str">
        <f>IF(PROMETEO_Ammissione_Samuele[[#This Row],[Procedure eseguite durante fase acuta: (choice=CVE)]]="",NA(),PROMETEO_Ammissione_Samuele[[#This Row],[Procedure eseguite durante fase acuta: (choice=CVE)]])</f>
        <v>Unchecked</v>
      </c>
      <c r="F5" t="str">
        <f>IF(PROMETEO_Ammissione_Samuele[[#This Row],[Procedure eseguite durante fase acuta: (choice=CVF)]]="",NA(),PROMETEO_Ammissione_Samuele[[#This Row],[Procedure eseguite durante fase acuta: (choice=CVF)]])</f>
        <v>Unchecked</v>
      </c>
      <c r="G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" t="str">
        <f>IF(PROMETEO_Ammissione_Samuele[[#This Row],[Procedure eseguite durante fase acuta: (choice=SEF)]]="",NA(),PROMETEO_Ammissione_Samuele[[#This Row],[Procedure eseguite durante fase acuta: (choice=SEF)]])</f>
        <v>Unchecked</v>
      </c>
      <c r="J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" t="str">
        <f>IF(PROMETEO_Ammissione_Samuele[[#This Row],[Procedure eseguite durante fase acuta: (choice=NIV)]]="",NA(),PROMETEO_Ammissione_Samuele[[#This Row],[Procedure eseguite durante fase acuta: (choice=NIV)]])</f>
        <v>Unchecked</v>
      </c>
      <c r="N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" spans="1:15" x14ac:dyDescent="0.3">
      <c r="A6" s="5">
        <v>5</v>
      </c>
      <c r="B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" t="str">
        <f>IF(PROMETEO_Ammissione_Samuele[[#This Row],[Procedure eseguite durante fase acuta: (choice=CVE)]]="",NA(),PROMETEO_Ammissione_Samuele[[#This Row],[Procedure eseguite durante fase acuta: (choice=CVE)]])</f>
        <v>Unchecked</v>
      </c>
      <c r="F6" t="str">
        <f>IF(PROMETEO_Ammissione_Samuele[[#This Row],[Procedure eseguite durante fase acuta: (choice=CVF)]]="",NA(),PROMETEO_Ammissione_Samuele[[#This Row],[Procedure eseguite durante fase acuta: (choice=CVF)]])</f>
        <v>Unchecked</v>
      </c>
      <c r="G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" t="str">
        <f>IF(PROMETEO_Ammissione_Samuele[[#This Row],[Procedure eseguite durante fase acuta: (choice=SEF)]]="",NA(),PROMETEO_Ammissione_Samuele[[#This Row],[Procedure eseguite durante fase acuta: (choice=SEF)]])</f>
        <v>Unchecked</v>
      </c>
      <c r="J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6" t="str">
        <f>IF(PROMETEO_Ammissione_Samuele[[#This Row],[Procedure eseguite durante fase acuta: (choice=NIV)]]="",NA(),PROMETEO_Ammissione_Samuele[[#This Row],[Procedure eseguite durante fase acuta: (choice=NIV)]])</f>
        <v>Unchecked</v>
      </c>
      <c r="N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" spans="1:15" x14ac:dyDescent="0.3">
      <c r="A7" s="6">
        <v>6</v>
      </c>
      <c r="B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" t="str">
        <f>IF(PROMETEO_Ammissione_Samuele[[#This Row],[Procedure eseguite durante fase acuta: (choice=CVE)]]="",NA(),PROMETEO_Ammissione_Samuele[[#This Row],[Procedure eseguite durante fase acuta: (choice=CVE)]])</f>
        <v>Unchecked</v>
      </c>
      <c r="F7" t="str">
        <f>IF(PROMETEO_Ammissione_Samuele[[#This Row],[Procedure eseguite durante fase acuta: (choice=CVF)]]="",NA(),PROMETEO_Ammissione_Samuele[[#This Row],[Procedure eseguite durante fase acuta: (choice=CVF)]])</f>
        <v>Unchecked</v>
      </c>
      <c r="G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" t="str">
        <f>IF(PROMETEO_Ammissione_Samuele[[#This Row],[Procedure eseguite durante fase acuta: (choice=SEF)]]="",NA(),PROMETEO_Ammissione_Samuele[[#This Row],[Procedure eseguite durante fase acuta: (choice=SEF)]])</f>
        <v>Unchecked</v>
      </c>
      <c r="J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" t="str">
        <f>IF(PROMETEO_Ammissione_Samuele[[#This Row],[Procedure eseguite durante fase acuta: (choice=NIV)]]="",NA(),PROMETEO_Ammissione_Samuele[[#This Row],[Procedure eseguite durante fase acuta: (choice=NIV)]])</f>
        <v>Unchecked</v>
      </c>
      <c r="N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" spans="1:15" x14ac:dyDescent="0.3">
      <c r="A8" s="5">
        <v>7</v>
      </c>
      <c r="B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" t="str">
        <f>IF(PROMETEO_Ammissione_Samuele[[#This Row],[Procedure eseguite durante fase acuta: (choice=CVE)]]="",NA(),PROMETEO_Ammissione_Samuele[[#This Row],[Procedure eseguite durante fase acuta: (choice=CVE)]])</f>
        <v>Unchecked</v>
      </c>
      <c r="F8" t="str">
        <f>IF(PROMETEO_Ammissione_Samuele[[#This Row],[Procedure eseguite durante fase acuta: (choice=CVF)]]="",NA(),PROMETEO_Ammissione_Samuele[[#This Row],[Procedure eseguite durante fase acuta: (choice=CVF)]])</f>
        <v>Unchecked</v>
      </c>
      <c r="G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" t="str">
        <f>IF(PROMETEO_Ammissione_Samuele[[#This Row],[Procedure eseguite durante fase acuta: (choice=SEF)]]="",NA(),PROMETEO_Ammissione_Samuele[[#This Row],[Procedure eseguite durante fase acuta: (choice=SEF)]])</f>
        <v>Unchecked</v>
      </c>
      <c r="J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" t="str">
        <f>IF(PROMETEO_Ammissione_Samuele[[#This Row],[Procedure eseguite durante fase acuta: (choice=NIV)]]="",NA(),PROMETEO_Ammissione_Samuele[[#This Row],[Procedure eseguite durante fase acuta: (choice=NIV)]])</f>
        <v>Unchecked</v>
      </c>
      <c r="N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" spans="1:15" x14ac:dyDescent="0.3">
      <c r="A9" s="6">
        <v>8</v>
      </c>
      <c r="B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" t="str">
        <f>IF(PROMETEO_Ammissione_Samuele[[#This Row],[Procedure eseguite durante fase acuta: (choice=CVE)]]="",NA(),PROMETEO_Ammissione_Samuele[[#This Row],[Procedure eseguite durante fase acuta: (choice=CVE)]])</f>
        <v>Unchecked</v>
      </c>
      <c r="F9" t="str">
        <f>IF(PROMETEO_Ammissione_Samuele[[#This Row],[Procedure eseguite durante fase acuta: (choice=CVF)]]="",NA(),PROMETEO_Ammissione_Samuele[[#This Row],[Procedure eseguite durante fase acuta: (choice=CVF)]])</f>
        <v>Unchecked</v>
      </c>
      <c r="G9" t="str">
        <f>IF(PROMETEO_Ammissione_Samuele[[#This Row],[Procedure eseguite durante fase acuta: (choice=IABP)]]="",NA(),PROMETEO_Ammissione_Samuele[[#This Row],[Procedure eseguite durante fase acuta: (choice=IABP)]])</f>
        <v>Checked</v>
      </c>
      <c r="H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9" t="str">
        <f>IF(PROMETEO_Ammissione_Samuele[[#This Row],[Procedure eseguite durante fase acuta: (choice=SEF)]]="",NA(),PROMETEO_Ammissione_Samuele[[#This Row],[Procedure eseguite durante fase acuta: (choice=SEF)]])</f>
        <v>Unchecked</v>
      </c>
      <c r="J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" t="str">
        <f>IF(PROMETEO_Ammissione_Samuele[[#This Row],[Procedure eseguite durante fase acuta: (choice=NIV)]]="",NA(),PROMETEO_Ammissione_Samuele[[#This Row],[Procedure eseguite durante fase acuta: (choice=NIV)]])</f>
        <v>Checked</v>
      </c>
      <c r="N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" spans="1:15" x14ac:dyDescent="0.3">
      <c r="A10" s="5">
        <v>9</v>
      </c>
      <c r="B1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" t="str">
        <f>IF(PROMETEO_Ammissione_Samuele[[#This Row],[Procedure eseguite durante fase acuta: (choice=CVE)]]="",NA(),PROMETEO_Ammissione_Samuele[[#This Row],[Procedure eseguite durante fase acuta: (choice=CVE)]])</f>
        <v>Unchecked</v>
      </c>
      <c r="F10" t="str">
        <f>IF(PROMETEO_Ammissione_Samuele[[#This Row],[Procedure eseguite durante fase acuta: (choice=CVF)]]="",NA(),PROMETEO_Ammissione_Samuele[[#This Row],[Procedure eseguite durante fase acuta: (choice=CVF)]])</f>
        <v>Unchecked</v>
      </c>
      <c r="G1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0" t="str">
        <f>IF(PROMETEO_Ammissione_Samuele[[#This Row],[Procedure eseguite durante fase acuta: (choice=SEF)]]="",NA(),PROMETEO_Ammissione_Samuele[[#This Row],[Procedure eseguite durante fase acuta: (choice=SEF)]])</f>
        <v>Unchecked</v>
      </c>
      <c r="J1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" t="str">
        <f>IF(PROMETEO_Ammissione_Samuele[[#This Row],[Procedure eseguite durante fase acuta: (choice=NIV)]]="",NA(),PROMETEO_Ammissione_Samuele[[#This Row],[Procedure eseguite durante fase acuta: (choice=NIV)]])</f>
        <v>Unchecked</v>
      </c>
      <c r="N1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" spans="1:15" x14ac:dyDescent="0.3">
      <c r="A11" s="6">
        <v>10</v>
      </c>
      <c r="B1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" t="str">
        <f>IF(PROMETEO_Ammissione_Samuele[[#This Row],[Procedure eseguite durante fase acuta: (choice=CVE)]]="",NA(),PROMETEO_Ammissione_Samuele[[#This Row],[Procedure eseguite durante fase acuta: (choice=CVE)]])</f>
        <v>Unchecked</v>
      </c>
      <c r="F11" t="str">
        <f>IF(PROMETEO_Ammissione_Samuele[[#This Row],[Procedure eseguite durante fase acuta: (choice=CVF)]]="",NA(),PROMETEO_Ammissione_Samuele[[#This Row],[Procedure eseguite durante fase acuta: (choice=CVF)]])</f>
        <v>Unchecked</v>
      </c>
      <c r="G11" t="str">
        <f>IF(PROMETEO_Ammissione_Samuele[[#This Row],[Procedure eseguite durante fase acuta: (choice=IABP)]]="",NA(),PROMETEO_Ammissione_Samuele[[#This Row],[Procedure eseguite durante fase acuta: (choice=IABP)]])</f>
        <v>Checked</v>
      </c>
      <c r="H1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1" t="str">
        <f>IF(PROMETEO_Ammissione_Samuele[[#This Row],[Procedure eseguite durante fase acuta: (choice=SEF)]]="",NA(),PROMETEO_Ammissione_Samuele[[#This Row],[Procedure eseguite durante fase acuta: (choice=SEF)]])</f>
        <v>Unchecked</v>
      </c>
      <c r="J1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" t="str">
        <f>IF(PROMETEO_Ammissione_Samuele[[#This Row],[Procedure eseguite durante fase acuta: (choice=NIV)]]="",NA(),PROMETEO_Ammissione_Samuele[[#This Row],[Procedure eseguite durante fase acuta: (choice=NIV)]])</f>
        <v>Unchecked</v>
      </c>
      <c r="N1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1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" spans="1:15" x14ac:dyDescent="0.3">
      <c r="A12" s="5">
        <v>11</v>
      </c>
      <c r="B1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" t="str">
        <f>IF(PROMETEO_Ammissione_Samuele[[#This Row],[Procedure eseguite durante fase acuta: (choice=CVE)]]="",NA(),PROMETEO_Ammissione_Samuele[[#This Row],[Procedure eseguite durante fase acuta: (choice=CVE)]])</f>
        <v>Checked</v>
      </c>
      <c r="F12" t="str">
        <f>IF(PROMETEO_Ammissione_Samuele[[#This Row],[Procedure eseguite durante fase acuta: (choice=CVF)]]="",NA(),PROMETEO_Ammissione_Samuele[[#This Row],[Procedure eseguite durante fase acuta: (choice=CVF)]])</f>
        <v>Unchecked</v>
      </c>
      <c r="G1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" t="str">
        <f>IF(PROMETEO_Ammissione_Samuele[[#This Row],[Procedure eseguite durante fase acuta: (choice=SEF)]]="",NA(),PROMETEO_Ammissione_Samuele[[#This Row],[Procedure eseguite durante fase acuta: (choice=SEF)]])</f>
        <v>Unchecked</v>
      </c>
      <c r="J1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" t="str">
        <f>IF(PROMETEO_Ammissione_Samuele[[#This Row],[Procedure eseguite durante fase acuta: (choice=NIV)]]="",NA(),PROMETEO_Ammissione_Samuele[[#This Row],[Procedure eseguite durante fase acuta: (choice=NIV)]])</f>
        <v>Unchecked</v>
      </c>
      <c r="N1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3" spans="1:15" x14ac:dyDescent="0.3">
      <c r="A13" s="6">
        <v>12</v>
      </c>
      <c r="B1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3" t="str">
        <f>IF(PROMETEO_Ammissione_Samuele[[#This Row],[Procedure eseguite durante fase acuta: (choice=CVE)]]="",NA(),PROMETEO_Ammissione_Samuele[[#This Row],[Procedure eseguite durante fase acuta: (choice=CVE)]])</f>
        <v>Unchecked</v>
      </c>
      <c r="F13" t="str">
        <f>IF(PROMETEO_Ammissione_Samuele[[#This Row],[Procedure eseguite durante fase acuta: (choice=CVF)]]="",NA(),PROMETEO_Ammissione_Samuele[[#This Row],[Procedure eseguite durante fase acuta: (choice=CVF)]])</f>
        <v>Unchecked</v>
      </c>
      <c r="G1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3" t="str">
        <f>IF(PROMETEO_Ammissione_Samuele[[#This Row],[Procedure eseguite durante fase acuta: (choice=SEF)]]="",NA(),PROMETEO_Ammissione_Samuele[[#This Row],[Procedure eseguite durante fase acuta: (choice=SEF)]])</f>
        <v>Unchecked</v>
      </c>
      <c r="J1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3" t="str">
        <f>IF(PROMETEO_Ammissione_Samuele[[#This Row],[Procedure eseguite durante fase acuta: (choice=NIV)]]="",NA(),PROMETEO_Ammissione_Samuele[[#This Row],[Procedure eseguite durante fase acuta: (choice=NIV)]])</f>
        <v>Unchecked</v>
      </c>
      <c r="N1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4" spans="1:15" x14ac:dyDescent="0.3">
      <c r="A14" s="5">
        <v>13</v>
      </c>
      <c r="B1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4" t="str">
        <f>IF(PROMETEO_Ammissione_Samuele[[#This Row],[Procedure eseguite durante fase acuta: (choice=CVE)]]="",NA(),PROMETEO_Ammissione_Samuele[[#This Row],[Procedure eseguite durante fase acuta: (choice=CVE)]])</f>
        <v>Unchecked</v>
      </c>
      <c r="F14" t="str">
        <f>IF(PROMETEO_Ammissione_Samuele[[#This Row],[Procedure eseguite durante fase acuta: (choice=CVF)]]="",NA(),PROMETEO_Ammissione_Samuele[[#This Row],[Procedure eseguite durante fase acuta: (choice=CVF)]])</f>
        <v>Unchecked</v>
      </c>
      <c r="G1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4" t="str">
        <f>IF(PROMETEO_Ammissione_Samuele[[#This Row],[Procedure eseguite durante fase acuta: (choice=SEF)]]="",NA(),PROMETEO_Ammissione_Samuele[[#This Row],[Procedure eseguite durante fase acuta: (choice=SEF)]])</f>
        <v>Unchecked</v>
      </c>
      <c r="J1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4" t="str">
        <f>IF(PROMETEO_Ammissione_Samuele[[#This Row],[Procedure eseguite durante fase acuta: (choice=NIV)]]="",NA(),PROMETEO_Ammissione_Samuele[[#This Row],[Procedure eseguite durante fase acuta: (choice=NIV)]])</f>
        <v>Unchecked</v>
      </c>
      <c r="N1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5" spans="1:15" x14ac:dyDescent="0.3">
      <c r="A15" s="6">
        <v>14</v>
      </c>
      <c r="B1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5" t="str">
        <f>IF(PROMETEO_Ammissione_Samuele[[#This Row],[Procedure eseguite durante fase acuta: (choice=CVE)]]="",NA(),PROMETEO_Ammissione_Samuele[[#This Row],[Procedure eseguite durante fase acuta: (choice=CVE)]])</f>
        <v>Unchecked</v>
      </c>
      <c r="F15" t="str">
        <f>IF(PROMETEO_Ammissione_Samuele[[#This Row],[Procedure eseguite durante fase acuta: (choice=CVF)]]="",NA(),PROMETEO_Ammissione_Samuele[[#This Row],[Procedure eseguite durante fase acuta: (choice=CVF)]])</f>
        <v>Unchecked</v>
      </c>
      <c r="G1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5" t="str">
        <f>IF(PROMETEO_Ammissione_Samuele[[#This Row],[Procedure eseguite durante fase acuta: (choice=SEF)]]="",NA(),PROMETEO_Ammissione_Samuele[[#This Row],[Procedure eseguite durante fase acuta: (choice=SEF)]])</f>
        <v>Unchecked</v>
      </c>
      <c r="J1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5" t="str">
        <f>IF(PROMETEO_Ammissione_Samuele[[#This Row],[Procedure eseguite durante fase acuta: (choice=NIV)]]="",NA(),PROMETEO_Ammissione_Samuele[[#This Row],[Procedure eseguite durante fase acuta: (choice=NIV)]])</f>
        <v>Unchecked</v>
      </c>
      <c r="N1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6" spans="1:15" x14ac:dyDescent="0.3">
      <c r="A16" s="5">
        <v>15</v>
      </c>
      <c r="B1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6" t="str">
        <f>IF(PROMETEO_Ammissione_Samuele[[#This Row],[Procedure eseguite durante fase acuta: (choice=CVE)]]="",NA(),PROMETEO_Ammissione_Samuele[[#This Row],[Procedure eseguite durante fase acuta: (choice=CVE)]])</f>
        <v>Unchecked</v>
      </c>
      <c r="F16" t="str">
        <f>IF(PROMETEO_Ammissione_Samuele[[#This Row],[Procedure eseguite durante fase acuta: (choice=CVF)]]="",NA(),PROMETEO_Ammissione_Samuele[[#This Row],[Procedure eseguite durante fase acuta: (choice=CVF)]])</f>
        <v>Unchecked</v>
      </c>
      <c r="G1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6" t="str">
        <f>IF(PROMETEO_Ammissione_Samuele[[#This Row],[Procedure eseguite durante fase acuta: (choice=SEF)]]="",NA(),PROMETEO_Ammissione_Samuele[[#This Row],[Procedure eseguite durante fase acuta: (choice=SEF)]])</f>
        <v>Unchecked</v>
      </c>
      <c r="J1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16" t="str">
        <f>IF(PROMETEO_Ammissione_Samuele[[#This Row],[Procedure eseguite durante fase acuta: (choice=NIV)]]="",NA(),PROMETEO_Ammissione_Samuele[[#This Row],[Procedure eseguite durante fase acuta: (choice=NIV)]])</f>
        <v>Unchecked</v>
      </c>
      <c r="N1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7" spans="1:15" x14ac:dyDescent="0.3">
      <c r="A17" s="6">
        <v>16</v>
      </c>
      <c r="B1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7" t="str">
        <f>IF(PROMETEO_Ammissione_Samuele[[#This Row],[Procedure eseguite durante fase acuta: (choice=CVE)]]="",NA(),PROMETEO_Ammissione_Samuele[[#This Row],[Procedure eseguite durante fase acuta: (choice=CVE)]])</f>
        <v>Unchecked</v>
      </c>
      <c r="F17" t="str">
        <f>IF(PROMETEO_Ammissione_Samuele[[#This Row],[Procedure eseguite durante fase acuta: (choice=CVF)]]="",NA(),PROMETEO_Ammissione_Samuele[[#This Row],[Procedure eseguite durante fase acuta: (choice=CVF)]])</f>
        <v>Unchecked</v>
      </c>
      <c r="G1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7" t="str">
        <f>IF(PROMETEO_Ammissione_Samuele[[#This Row],[Procedure eseguite durante fase acuta: (choice=SEF)]]="",NA(),PROMETEO_Ammissione_Samuele[[#This Row],[Procedure eseguite durante fase acuta: (choice=SEF)]])</f>
        <v>Unchecked</v>
      </c>
      <c r="J1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17" t="str">
        <f>IF(PROMETEO_Ammissione_Samuele[[#This Row],[Procedure eseguite durante fase acuta: (choice=NIV)]]="",NA(),PROMETEO_Ammissione_Samuele[[#This Row],[Procedure eseguite durante fase acuta: (choice=NIV)]])</f>
        <v>Checked</v>
      </c>
      <c r="N1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8" spans="1:15" x14ac:dyDescent="0.3">
      <c r="A18" s="5">
        <v>17</v>
      </c>
      <c r="B1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8" t="str">
        <f>IF(PROMETEO_Ammissione_Samuele[[#This Row],[Procedure eseguite durante fase acuta: (choice=CVE)]]="",NA(),PROMETEO_Ammissione_Samuele[[#This Row],[Procedure eseguite durante fase acuta: (choice=CVE)]])</f>
        <v>Unchecked</v>
      </c>
      <c r="F18" t="str">
        <f>IF(PROMETEO_Ammissione_Samuele[[#This Row],[Procedure eseguite durante fase acuta: (choice=CVF)]]="",NA(),PROMETEO_Ammissione_Samuele[[#This Row],[Procedure eseguite durante fase acuta: (choice=CVF)]])</f>
        <v>Unchecked</v>
      </c>
      <c r="G1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8" t="str">
        <f>IF(PROMETEO_Ammissione_Samuele[[#This Row],[Procedure eseguite durante fase acuta: (choice=SEF)]]="",NA(),PROMETEO_Ammissione_Samuele[[#This Row],[Procedure eseguite durante fase acuta: (choice=SEF)]])</f>
        <v>Unchecked</v>
      </c>
      <c r="J18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1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8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18" t="str">
        <f>IF(PROMETEO_Ammissione_Samuele[[#This Row],[Procedure eseguite durante fase acuta: (choice=NIV)]]="",NA(),PROMETEO_Ammissione_Samuele[[#This Row],[Procedure eseguite durante fase acuta: (choice=NIV)]])</f>
        <v>Checked</v>
      </c>
      <c r="N1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9" spans="1:15" x14ac:dyDescent="0.3">
      <c r="A19" s="6">
        <v>18</v>
      </c>
      <c r="B19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9" t="str">
        <f>IF(PROMETEO_Ammissione_Samuele[[#This Row],[Procedure eseguite durante fase acuta: (choice=CVE)]]="",NA(),PROMETEO_Ammissione_Samuele[[#This Row],[Procedure eseguite durante fase acuta: (choice=CVE)]])</f>
        <v>Unchecked</v>
      </c>
      <c r="F19" t="str">
        <f>IF(PROMETEO_Ammissione_Samuele[[#This Row],[Procedure eseguite durante fase acuta: (choice=CVF)]]="",NA(),PROMETEO_Ammissione_Samuele[[#This Row],[Procedure eseguite durante fase acuta: (choice=CVF)]])</f>
        <v>Unchecked</v>
      </c>
      <c r="G1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9" t="str">
        <f>IF(PROMETEO_Ammissione_Samuele[[#This Row],[Procedure eseguite durante fase acuta: (choice=SEF)]]="",NA(),PROMETEO_Ammissione_Samuele[[#This Row],[Procedure eseguite durante fase acuta: (choice=SEF)]])</f>
        <v>Unchecked</v>
      </c>
      <c r="J1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9" t="str">
        <f>IF(PROMETEO_Ammissione_Samuele[[#This Row],[Procedure eseguite durante fase acuta: (choice=NIV)]]="",NA(),PROMETEO_Ammissione_Samuele[[#This Row],[Procedure eseguite durante fase acuta: (choice=NIV)]])</f>
        <v>Unchecked</v>
      </c>
      <c r="N1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0" spans="1:15" x14ac:dyDescent="0.3">
      <c r="A20" s="5">
        <v>19</v>
      </c>
      <c r="B2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0" t="str">
        <f>IF(PROMETEO_Ammissione_Samuele[[#This Row],[Procedure eseguite durante fase acuta: (choice=CVE)]]="",NA(),PROMETEO_Ammissione_Samuele[[#This Row],[Procedure eseguite durante fase acuta: (choice=CVE)]])</f>
        <v>Unchecked</v>
      </c>
      <c r="F20" t="str">
        <f>IF(PROMETEO_Ammissione_Samuele[[#This Row],[Procedure eseguite durante fase acuta: (choice=CVF)]]="",NA(),PROMETEO_Ammissione_Samuele[[#This Row],[Procedure eseguite durante fase acuta: (choice=CVF)]])</f>
        <v>Unchecked</v>
      </c>
      <c r="G2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0" t="str">
        <f>IF(PROMETEO_Ammissione_Samuele[[#This Row],[Procedure eseguite durante fase acuta: (choice=SEF)]]="",NA(),PROMETEO_Ammissione_Samuele[[#This Row],[Procedure eseguite durante fase acuta: (choice=SEF)]])</f>
        <v>Unchecked</v>
      </c>
      <c r="J2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0" t="str">
        <f>IF(PROMETEO_Ammissione_Samuele[[#This Row],[Procedure eseguite durante fase acuta: (choice=NIV)]]="",NA(),PROMETEO_Ammissione_Samuele[[#This Row],[Procedure eseguite durante fase acuta: (choice=NIV)]])</f>
        <v>Unchecked</v>
      </c>
      <c r="N2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1" spans="1:15" x14ac:dyDescent="0.3">
      <c r="A21" s="6">
        <v>20</v>
      </c>
      <c r="B2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1" t="str">
        <f>IF(PROMETEO_Ammissione_Samuele[[#This Row],[Procedure eseguite durante fase acuta: (choice=CVE)]]="",NA(),PROMETEO_Ammissione_Samuele[[#This Row],[Procedure eseguite durante fase acuta: (choice=CVE)]])</f>
        <v>Unchecked</v>
      </c>
      <c r="F21" t="str">
        <f>IF(PROMETEO_Ammissione_Samuele[[#This Row],[Procedure eseguite durante fase acuta: (choice=CVF)]]="",NA(),PROMETEO_Ammissione_Samuele[[#This Row],[Procedure eseguite durante fase acuta: (choice=CVF)]])</f>
        <v>Unchecked</v>
      </c>
      <c r="G2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1" t="str">
        <f>IF(PROMETEO_Ammissione_Samuele[[#This Row],[Procedure eseguite durante fase acuta: (choice=SEF)]]="",NA(),PROMETEO_Ammissione_Samuele[[#This Row],[Procedure eseguite durante fase acuta: (choice=SEF)]])</f>
        <v>Unchecked</v>
      </c>
      <c r="J2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1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21" t="str">
        <f>IF(PROMETEO_Ammissione_Samuele[[#This Row],[Procedure eseguite durante fase acuta: (choice=NIV)]]="",NA(),PROMETEO_Ammissione_Samuele[[#This Row],[Procedure eseguite durante fase acuta: (choice=NIV)]])</f>
        <v>Unchecked</v>
      </c>
      <c r="N2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2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2" spans="1:15" x14ac:dyDescent="0.3">
      <c r="A22" s="5">
        <v>21</v>
      </c>
      <c r="B22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2" t="str">
        <f>IF(PROMETEO_Ammissione_Samuele[[#This Row],[Procedure eseguite durante fase acuta: (choice=CVE)]]="",NA(),PROMETEO_Ammissione_Samuele[[#This Row],[Procedure eseguite durante fase acuta: (choice=CVE)]])</f>
        <v>Unchecked</v>
      </c>
      <c r="F22" t="str">
        <f>IF(PROMETEO_Ammissione_Samuele[[#This Row],[Procedure eseguite durante fase acuta: (choice=CVF)]]="",NA(),PROMETEO_Ammissione_Samuele[[#This Row],[Procedure eseguite durante fase acuta: (choice=CVF)]])</f>
        <v>Unchecked</v>
      </c>
      <c r="G2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2" t="str">
        <f>IF(PROMETEO_Ammissione_Samuele[[#This Row],[Procedure eseguite durante fase acuta: (choice=SEF)]]="",NA(),PROMETEO_Ammissione_Samuele[[#This Row],[Procedure eseguite durante fase acuta: (choice=SEF)]])</f>
        <v>Unchecked</v>
      </c>
      <c r="J2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2" t="str">
        <f>IF(PROMETEO_Ammissione_Samuele[[#This Row],[Procedure eseguite durante fase acuta: (choice=NIV)]]="",NA(),PROMETEO_Ammissione_Samuele[[#This Row],[Procedure eseguite durante fase acuta: (choice=NIV)]])</f>
        <v>Unchecked</v>
      </c>
      <c r="N2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3" spans="1:15" x14ac:dyDescent="0.3">
      <c r="A23" s="6">
        <v>22</v>
      </c>
      <c r="B2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3" t="str">
        <f>IF(PROMETEO_Ammissione_Samuele[[#This Row],[Procedure eseguite durante fase acuta: (choice=CVE)]]="",NA(),PROMETEO_Ammissione_Samuele[[#This Row],[Procedure eseguite durante fase acuta: (choice=CVE)]])</f>
        <v>Unchecked</v>
      </c>
      <c r="F23" t="str">
        <f>IF(PROMETEO_Ammissione_Samuele[[#This Row],[Procedure eseguite durante fase acuta: (choice=CVF)]]="",NA(),PROMETEO_Ammissione_Samuele[[#This Row],[Procedure eseguite durante fase acuta: (choice=CVF)]])</f>
        <v>Unchecked</v>
      </c>
      <c r="G2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3" t="str">
        <f>IF(PROMETEO_Ammissione_Samuele[[#This Row],[Procedure eseguite durante fase acuta: (choice=SEF)]]="",NA(),PROMETEO_Ammissione_Samuele[[#This Row],[Procedure eseguite durante fase acuta: (choice=SEF)]])</f>
        <v>Unchecked</v>
      </c>
      <c r="J23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2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3" t="str">
        <f>IF(PROMETEO_Ammissione_Samuele[[#This Row],[Procedure eseguite durante fase acuta: (choice=NIV)]]="",NA(),PROMETEO_Ammissione_Samuele[[#This Row],[Procedure eseguite durante fase acuta: (choice=NIV)]])</f>
        <v>Unchecked</v>
      </c>
      <c r="N2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4" spans="1:15" x14ac:dyDescent="0.3">
      <c r="A24" s="5">
        <v>23</v>
      </c>
      <c r="B2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4" t="str">
        <f>IF(PROMETEO_Ammissione_Samuele[[#This Row],[Procedure eseguite durante fase acuta: (choice=CVE)]]="",NA(),PROMETEO_Ammissione_Samuele[[#This Row],[Procedure eseguite durante fase acuta: (choice=CVE)]])</f>
        <v>Unchecked</v>
      </c>
      <c r="F24" t="str">
        <f>IF(PROMETEO_Ammissione_Samuele[[#This Row],[Procedure eseguite durante fase acuta: (choice=CVF)]]="",NA(),PROMETEO_Ammissione_Samuele[[#This Row],[Procedure eseguite durante fase acuta: (choice=CVF)]])</f>
        <v>Unchecked</v>
      </c>
      <c r="G2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4" t="str">
        <f>IF(PROMETEO_Ammissione_Samuele[[#This Row],[Procedure eseguite durante fase acuta: (choice=SEF)]]="",NA(),PROMETEO_Ammissione_Samuele[[#This Row],[Procedure eseguite durante fase acuta: (choice=SEF)]])</f>
        <v>Unchecked</v>
      </c>
      <c r="J2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4" t="str">
        <f>IF(PROMETEO_Ammissione_Samuele[[#This Row],[Procedure eseguite durante fase acuta: (choice=NIV)]]="",NA(),PROMETEO_Ammissione_Samuele[[#This Row],[Procedure eseguite durante fase acuta: (choice=NIV)]])</f>
        <v>Checked</v>
      </c>
      <c r="N2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Checked</v>
      </c>
    </row>
    <row r="25" spans="1:15" x14ac:dyDescent="0.3">
      <c r="A25" s="6">
        <v>24</v>
      </c>
      <c r="B2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5" t="str">
        <f>IF(PROMETEO_Ammissione_Samuele[[#This Row],[Procedure eseguite durante fase acuta: (choice=CVE)]]="",NA(),PROMETEO_Ammissione_Samuele[[#This Row],[Procedure eseguite durante fase acuta: (choice=CVE)]])</f>
        <v>Unchecked</v>
      </c>
      <c r="F25" t="str">
        <f>IF(PROMETEO_Ammissione_Samuele[[#This Row],[Procedure eseguite durante fase acuta: (choice=CVF)]]="",NA(),PROMETEO_Ammissione_Samuele[[#This Row],[Procedure eseguite durante fase acuta: (choice=CVF)]])</f>
        <v>Checked</v>
      </c>
      <c r="G2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5" t="str">
        <f>IF(PROMETEO_Ammissione_Samuele[[#This Row],[Procedure eseguite durante fase acuta: (choice=SEF)]]="",NA(),PROMETEO_Ammissione_Samuele[[#This Row],[Procedure eseguite durante fase acuta: (choice=SEF)]])</f>
        <v>Unchecked</v>
      </c>
      <c r="J2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5" t="str">
        <f>IF(PROMETEO_Ammissione_Samuele[[#This Row],[Procedure eseguite durante fase acuta: (choice=NIV)]]="",NA(),PROMETEO_Ammissione_Samuele[[#This Row],[Procedure eseguite durante fase acuta: (choice=NIV)]])</f>
        <v>Unchecked</v>
      </c>
      <c r="N2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6" spans="1:15" x14ac:dyDescent="0.3">
      <c r="A26" s="5">
        <v>25</v>
      </c>
      <c r="B2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6" t="str">
        <f>IF(PROMETEO_Ammissione_Samuele[[#This Row],[Procedure eseguite durante fase acuta: (choice=CVE)]]="",NA(),PROMETEO_Ammissione_Samuele[[#This Row],[Procedure eseguite durante fase acuta: (choice=CVE)]])</f>
        <v>Unchecked</v>
      </c>
      <c r="F26" t="str">
        <f>IF(PROMETEO_Ammissione_Samuele[[#This Row],[Procedure eseguite durante fase acuta: (choice=CVF)]]="",NA(),PROMETEO_Ammissione_Samuele[[#This Row],[Procedure eseguite durante fase acuta: (choice=CVF)]])</f>
        <v>Unchecked</v>
      </c>
      <c r="G2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6" t="str">
        <f>IF(PROMETEO_Ammissione_Samuele[[#This Row],[Procedure eseguite durante fase acuta: (choice=SEF)]]="",NA(),PROMETEO_Ammissione_Samuele[[#This Row],[Procedure eseguite durante fase acuta: (choice=SEF)]])</f>
        <v>Unchecked</v>
      </c>
      <c r="J2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6" t="str">
        <f>IF(PROMETEO_Ammissione_Samuele[[#This Row],[Procedure eseguite durante fase acuta: (choice=NIV)]]="",NA(),PROMETEO_Ammissione_Samuele[[#This Row],[Procedure eseguite durante fase acuta: (choice=NIV)]])</f>
        <v>Unchecked</v>
      </c>
      <c r="N2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7" spans="1:15" x14ac:dyDescent="0.3">
      <c r="A27" s="6">
        <v>26</v>
      </c>
      <c r="B2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2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7" t="str">
        <f>IF(PROMETEO_Ammissione_Samuele[[#This Row],[Procedure eseguite durante fase acuta: (choice=CVE)]]="",NA(),PROMETEO_Ammissione_Samuele[[#This Row],[Procedure eseguite durante fase acuta: (choice=CVE)]])</f>
        <v>Unchecked</v>
      </c>
      <c r="F27" t="str">
        <f>IF(PROMETEO_Ammissione_Samuele[[#This Row],[Procedure eseguite durante fase acuta: (choice=CVF)]]="",NA(),PROMETEO_Ammissione_Samuele[[#This Row],[Procedure eseguite durante fase acuta: (choice=CVF)]])</f>
        <v>Unchecked</v>
      </c>
      <c r="G2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7" t="str">
        <f>IF(PROMETEO_Ammissione_Samuele[[#This Row],[Procedure eseguite durante fase acuta: (choice=SEF)]]="",NA(),PROMETEO_Ammissione_Samuele[[#This Row],[Procedure eseguite durante fase acuta: (choice=SEF)]])</f>
        <v>Unchecked</v>
      </c>
      <c r="J2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27" t="str">
        <f>IF(PROMETEO_Ammissione_Samuele[[#This Row],[Procedure eseguite durante fase acuta: (choice=NIV)]]="",NA(),PROMETEO_Ammissione_Samuele[[#This Row],[Procedure eseguite durante fase acuta: (choice=NIV)]])</f>
        <v>Checked</v>
      </c>
      <c r="N2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8" spans="1:15" x14ac:dyDescent="0.3">
      <c r="A28" s="5">
        <v>27</v>
      </c>
      <c r="B2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2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8" t="str">
        <f>IF(PROMETEO_Ammissione_Samuele[[#This Row],[Procedure eseguite durante fase acuta: (choice=CVE)]]="",NA(),PROMETEO_Ammissione_Samuele[[#This Row],[Procedure eseguite durante fase acuta: (choice=CVE)]])</f>
        <v>Unchecked</v>
      </c>
      <c r="F28" t="str">
        <f>IF(PROMETEO_Ammissione_Samuele[[#This Row],[Procedure eseguite durante fase acuta: (choice=CVF)]]="",NA(),PROMETEO_Ammissione_Samuele[[#This Row],[Procedure eseguite durante fase acuta: (choice=CVF)]])</f>
        <v>Unchecked</v>
      </c>
      <c r="G2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2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28" t="str">
        <f>IF(PROMETEO_Ammissione_Samuele[[#This Row],[Procedure eseguite durante fase acuta: (choice=SEF)]]="",NA(),PROMETEO_Ammissione_Samuele[[#This Row],[Procedure eseguite durante fase acuta: (choice=SEF)]])</f>
        <v>Unchecked</v>
      </c>
      <c r="J2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8" t="str">
        <f>IF(PROMETEO_Ammissione_Samuele[[#This Row],[Procedure eseguite durante fase acuta: (choice=NIV)]]="",NA(),PROMETEO_Ammissione_Samuele[[#This Row],[Procedure eseguite durante fase acuta: (choice=NIV)]])</f>
        <v>Unchecked</v>
      </c>
      <c r="N2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29" spans="1:15" x14ac:dyDescent="0.3">
      <c r="A29" s="6">
        <v>28</v>
      </c>
      <c r="B2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2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2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29" t="str">
        <f>IF(PROMETEO_Ammissione_Samuele[[#This Row],[Procedure eseguite durante fase acuta: (choice=CVE)]]="",NA(),PROMETEO_Ammissione_Samuele[[#This Row],[Procedure eseguite durante fase acuta: (choice=CVE)]])</f>
        <v>Checked</v>
      </c>
      <c r="F29" t="str">
        <f>IF(PROMETEO_Ammissione_Samuele[[#This Row],[Procedure eseguite durante fase acuta: (choice=CVF)]]="",NA(),PROMETEO_Ammissione_Samuele[[#This Row],[Procedure eseguite durante fase acuta: (choice=CVF)]])</f>
        <v>Unchecked</v>
      </c>
      <c r="G29" t="str">
        <f>IF(PROMETEO_Ammissione_Samuele[[#This Row],[Procedure eseguite durante fase acuta: (choice=IABP)]]="",NA(),PROMETEO_Ammissione_Samuele[[#This Row],[Procedure eseguite durante fase acuta: (choice=IABP)]])</f>
        <v>Checked</v>
      </c>
      <c r="H2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29" t="str">
        <f>IF(PROMETEO_Ammissione_Samuele[[#This Row],[Procedure eseguite durante fase acuta: (choice=SEF)]]="",NA(),PROMETEO_Ammissione_Samuele[[#This Row],[Procedure eseguite durante fase acuta: (choice=SEF)]])</f>
        <v>Checked</v>
      </c>
      <c r="J2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2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2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29" t="str">
        <f>IF(PROMETEO_Ammissione_Samuele[[#This Row],[Procedure eseguite durante fase acuta: (choice=NIV)]]="",NA(),PROMETEO_Ammissione_Samuele[[#This Row],[Procedure eseguite durante fase acuta: (choice=NIV)]])</f>
        <v>Unchecked</v>
      </c>
      <c r="N2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2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0" spans="1:15" x14ac:dyDescent="0.3">
      <c r="A30" s="5">
        <v>29</v>
      </c>
      <c r="B3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0" t="str">
        <f>IF(PROMETEO_Ammissione_Samuele[[#This Row],[Procedure eseguite durante fase acuta: (choice=CVE)]]="",NA(),PROMETEO_Ammissione_Samuele[[#This Row],[Procedure eseguite durante fase acuta: (choice=CVE)]])</f>
        <v>Unchecked</v>
      </c>
      <c r="F30" t="str">
        <f>IF(PROMETEO_Ammissione_Samuele[[#This Row],[Procedure eseguite durante fase acuta: (choice=CVF)]]="",NA(),PROMETEO_Ammissione_Samuele[[#This Row],[Procedure eseguite durante fase acuta: (choice=CVF)]])</f>
        <v>Unchecked</v>
      </c>
      <c r="G3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30" t="str">
        <f>IF(PROMETEO_Ammissione_Samuele[[#This Row],[Procedure eseguite durante fase acuta: (choice=SEF)]]="",NA(),PROMETEO_Ammissione_Samuele[[#This Row],[Procedure eseguite durante fase acuta: (choice=SEF)]])</f>
        <v>Unchecked</v>
      </c>
      <c r="J3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0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30" t="str">
        <f>IF(PROMETEO_Ammissione_Samuele[[#This Row],[Procedure eseguite durante fase acuta: (choice=NIV)]]="",NA(),PROMETEO_Ammissione_Samuele[[#This Row],[Procedure eseguite durante fase acuta: (choice=NIV)]])</f>
        <v>Checked</v>
      </c>
      <c r="N3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1" spans="1:15" x14ac:dyDescent="0.3">
      <c r="A31" s="6">
        <v>30</v>
      </c>
      <c r="B3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3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1" t="str">
        <f>IF(PROMETEO_Ammissione_Samuele[[#This Row],[Procedure eseguite durante fase acuta: (choice=CVE)]]="",NA(),PROMETEO_Ammissione_Samuele[[#This Row],[Procedure eseguite durante fase acuta: (choice=CVE)]])</f>
        <v>Unchecked</v>
      </c>
      <c r="F31" t="str">
        <f>IF(PROMETEO_Ammissione_Samuele[[#This Row],[Procedure eseguite durante fase acuta: (choice=CVF)]]="",NA(),PROMETEO_Ammissione_Samuele[[#This Row],[Procedure eseguite durante fase acuta: (choice=CVF)]])</f>
        <v>Unchecked</v>
      </c>
      <c r="G31" t="str">
        <f>IF(PROMETEO_Ammissione_Samuele[[#This Row],[Procedure eseguite durante fase acuta: (choice=IABP)]]="",NA(),PROMETEO_Ammissione_Samuele[[#This Row],[Procedure eseguite durante fase acuta: (choice=IABP)]])</f>
        <v>Checked</v>
      </c>
      <c r="H3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1" t="str">
        <f>IF(PROMETEO_Ammissione_Samuele[[#This Row],[Procedure eseguite durante fase acuta: (choice=SEF)]]="",NA(),PROMETEO_Ammissione_Samuele[[#This Row],[Procedure eseguite durante fase acuta: (choice=SEF)]])</f>
        <v>Unchecked</v>
      </c>
      <c r="J3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1" t="str">
        <f>IF(PROMETEO_Ammissione_Samuele[[#This Row],[Procedure eseguite durante fase acuta: (choice=NIV)]]="",NA(),PROMETEO_Ammissione_Samuele[[#This Row],[Procedure eseguite durante fase acuta: (choice=NIV)]])</f>
        <v>Checked</v>
      </c>
      <c r="N3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3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2" spans="1:15" x14ac:dyDescent="0.3">
      <c r="A32" s="5">
        <v>31</v>
      </c>
      <c r="B3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2" t="str">
        <f>IF(PROMETEO_Ammissione_Samuele[[#This Row],[Procedure eseguite durante fase acuta: (choice=CVE)]]="",NA(),PROMETEO_Ammissione_Samuele[[#This Row],[Procedure eseguite durante fase acuta: (choice=CVE)]])</f>
        <v>Unchecked</v>
      </c>
      <c r="F32" t="str">
        <f>IF(PROMETEO_Ammissione_Samuele[[#This Row],[Procedure eseguite durante fase acuta: (choice=CVF)]]="",NA(),PROMETEO_Ammissione_Samuele[[#This Row],[Procedure eseguite durante fase acuta: (choice=CVF)]])</f>
        <v>Unchecked</v>
      </c>
      <c r="G3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2" t="str">
        <f>IF(PROMETEO_Ammissione_Samuele[[#This Row],[Procedure eseguite durante fase acuta: (choice=SEF)]]="",NA(),PROMETEO_Ammissione_Samuele[[#This Row],[Procedure eseguite durante fase acuta: (choice=SEF)]])</f>
        <v>Unchecked</v>
      </c>
      <c r="J32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3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2" t="str">
        <f>IF(PROMETEO_Ammissione_Samuele[[#This Row],[Procedure eseguite durante fase acuta: (choice=NIV)]]="",NA(),PROMETEO_Ammissione_Samuele[[#This Row],[Procedure eseguite durante fase acuta: (choice=NIV)]])</f>
        <v>Unchecked</v>
      </c>
      <c r="N3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3" spans="1:15" x14ac:dyDescent="0.3">
      <c r="A33" s="6">
        <v>32</v>
      </c>
      <c r="B3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3" t="str">
        <f>IF(PROMETEO_Ammissione_Samuele[[#This Row],[Procedure eseguite durante fase acuta: (choice=CVE)]]="",NA(),PROMETEO_Ammissione_Samuele[[#This Row],[Procedure eseguite durante fase acuta: (choice=CVE)]])</f>
        <v>Checked</v>
      </c>
      <c r="F33" t="str">
        <f>IF(PROMETEO_Ammissione_Samuele[[#This Row],[Procedure eseguite durante fase acuta: (choice=CVF)]]="",NA(),PROMETEO_Ammissione_Samuele[[#This Row],[Procedure eseguite durante fase acuta: (choice=CVF)]])</f>
        <v>Unchecked</v>
      </c>
      <c r="G3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3" t="str">
        <f>IF(PROMETEO_Ammissione_Samuele[[#This Row],[Procedure eseguite durante fase acuta: (choice=SEF)]]="",NA(),PROMETEO_Ammissione_Samuele[[#This Row],[Procedure eseguite durante fase acuta: (choice=SEF)]])</f>
        <v>Unchecked</v>
      </c>
      <c r="J3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3" t="str">
        <f>IF(PROMETEO_Ammissione_Samuele[[#This Row],[Procedure eseguite durante fase acuta: (choice=NIV)]]="",NA(),PROMETEO_Ammissione_Samuele[[#This Row],[Procedure eseguite durante fase acuta: (choice=NIV)]])</f>
        <v>Unchecked</v>
      </c>
      <c r="N3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4" spans="1:15" x14ac:dyDescent="0.3">
      <c r="A34" s="5">
        <v>33</v>
      </c>
      <c r="B3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3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4" t="str">
        <f>IF(PROMETEO_Ammissione_Samuele[[#This Row],[Procedure eseguite durante fase acuta: (choice=CVE)]]="",NA(),PROMETEO_Ammissione_Samuele[[#This Row],[Procedure eseguite durante fase acuta: (choice=CVE)]])</f>
        <v>Unchecked</v>
      </c>
      <c r="F34" t="str">
        <f>IF(PROMETEO_Ammissione_Samuele[[#This Row],[Procedure eseguite durante fase acuta: (choice=CVF)]]="",NA(),PROMETEO_Ammissione_Samuele[[#This Row],[Procedure eseguite durante fase acuta: (choice=CVF)]])</f>
        <v>Unchecked</v>
      </c>
      <c r="G3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4" t="str">
        <f>IF(PROMETEO_Ammissione_Samuele[[#This Row],[Procedure eseguite durante fase acuta: (choice=SEF)]]="",NA(),PROMETEO_Ammissione_Samuele[[#This Row],[Procedure eseguite durante fase acuta: (choice=SEF)]])</f>
        <v>Unchecked</v>
      </c>
      <c r="J3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4" t="str">
        <f>IF(PROMETEO_Ammissione_Samuele[[#This Row],[Procedure eseguite durante fase acuta: (choice=NIV)]]="",NA(),PROMETEO_Ammissione_Samuele[[#This Row],[Procedure eseguite durante fase acuta: (choice=NIV)]])</f>
        <v>Unchecked</v>
      </c>
      <c r="N3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5" spans="1:15" x14ac:dyDescent="0.3">
      <c r="A35" s="6">
        <v>34</v>
      </c>
      <c r="B35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3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5" t="str">
        <f>IF(PROMETEO_Ammissione_Samuele[[#This Row],[Procedure eseguite durante fase acuta: (choice=CVE)]]="",NA(),PROMETEO_Ammissione_Samuele[[#This Row],[Procedure eseguite durante fase acuta: (choice=CVE)]])</f>
        <v>Unchecked</v>
      </c>
      <c r="F35" t="str">
        <f>IF(PROMETEO_Ammissione_Samuele[[#This Row],[Procedure eseguite durante fase acuta: (choice=CVF)]]="",NA(),PROMETEO_Ammissione_Samuele[[#This Row],[Procedure eseguite durante fase acuta: (choice=CVF)]])</f>
        <v>Unchecked</v>
      </c>
      <c r="G3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35" t="str">
        <f>IF(PROMETEO_Ammissione_Samuele[[#This Row],[Procedure eseguite durante fase acuta: (choice=SEF)]]="",NA(),PROMETEO_Ammissione_Samuele[[#This Row],[Procedure eseguite durante fase acuta: (choice=SEF)]])</f>
        <v>Unchecked</v>
      </c>
      <c r="J35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3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5" t="str">
        <f>IF(PROMETEO_Ammissione_Samuele[[#This Row],[Procedure eseguite durante fase acuta: (choice=NIV)]]="",NA(),PROMETEO_Ammissione_Samuele[[#This Row],[Procedure eseguite durante fase acuta: (choice=NIV)]])</f>
        <v>Unchecked</v>
      </c>
      <c r="N3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6" spans="1:15" x14ac:dyDescent="0.3">
      <c r="A36" s="5">
        <v>35</v>
      </c>
      <c r="B3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3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6" t="str">
        <f>IF(PROMETEO_Ammissione_Samuele[[#This Row],[Procedure eseguite durante fase acuta: (choice=CVE)]]="",NA(),PROMETEO_Ammissione_Samuele[[#This Row],[Procedure eseguite durante fase acuta: (choice=CVE)]])</f>
        <v>Unchecked</v>
      </c>
      <c r="F36" t="str">
        <f>IF(PROMETEO_Ammissione_Samuele[[#This Row],[Procedure eseguite durante fase acuta: (choice=CVF)]]="",NA(),PROMETEO_Ammissione_Samuele[[#This Row],[Procedure eseguite durante fase acuta: (choice=CVF)]])</f>
        <v>Unchecked</v>
      </c>
      <c r="G3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6" t="str">
        <f>IF(PROMETEO_Ammissione_Samuele[[#This Row],[Procedure eseguite durante fase acuta: (choice=SEF)]]="",NA(),PROMETEO_Ammissione_Samuele[[#This Row],[Procedure eseguite durante fase acuta: (choice=SEF)]])</f>
        <v>Unchecked</v>
      </c>
      <c r="J3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6" t="str">
        <f>IF(PROMETEO_Ammissione_Samuele[[#This Row],[Procedure eseguite durante fase acuta: (choice=NIV)]]="",NA(),PROMETEO_Ammissione_Samuele[[#This Row],[Procedure eseguite durante fase acuta: (choice=NIV)]])</f>
        <v>Unchecked</v>
      </c>
      <c r="N3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7" spans="1:15" x14ac:dyDescent="0.3">
      <c r="A37" s="6">
        <v>36</v>
      </c>
      <c r="B3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7" t="str">
        <f>IF(PROMETEO_Ammissione_Samuele[[#This Row],[Procedure eseguite durante fase acuta: (choice=CVE)]]="",NA(),PROMETEO_Ammissione_Samuele[[#This Row],[Procedure eseguite durante fase acuta: (choice=CVE)]])</f>
        <v>Unchecked</v>
      </c>
      <c r="F37" t="str">
        <f>IF(PROMETEO_Ammissione_Samuele[[#This Row],[Procedure eseguite durante fase acuta: (choice=CVF)]]="",NA(),PROMETEO_Ammissione_Samuele[[#This Row],[Procedure eseguite durante fase acuta: (choice=CVF)]])</f>
        <v>Unchecked</v>
      </c>
      <c r="G3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7" t="str">
        <f>IF(PROMETEO_Ammissione_Samuele[[#This Row],[Procedure eseguite durante fase acuta: (choice=SEF)]]="",NA(),PROMETEO_Ammissione_Samuele[[#This Row],[Procedure eseguite durante fase acuta: (choice=SEF)]])</f>
        <v>Unchecked</v>
      </c>
      <c r="J3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7" t="str">
        <f>IF(PROMETEO_Ammissione_Samuele[[#This Row],[Procedure eseguite durante fase acuta: (choice=NIV)]]="",NA(),PROMETEO_Ammissione_Samuele[[#This Row],[Procedure eseguite durante fase acuta: (choice=NIV)]])</f>
        <v>Unchecked</v>
      </c>
      <c r="N3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Checked</v>
      </c>
    </row>
    <row r="38" spans="1:15" x14ac:dyDescent="0.3">
      <c r="A38" s="5">
        <v>37</v>
      </c>
      <c r="B3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3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3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8" t="str">
        <f>IF(PROMETEO_Ammissione_Samuele[[#This Row],[Procedure eseguite durante fase acuta: (choice=CVE)]]="",NA(),PROMETEO_Ammissione_Samuele[[#This Row],[Procedure eseguite durante fase acuta: (choice=CVE)]])</f>
        <v>Unchecked</v>
      </c>
      <c r="F38" t="str">
        <f>IF(PROMETEO_Ammissione_Samuele[[#This Row],[Procedure eseguite durante fase acuta: (choice=CVF)]]="",NA(),PROMETEO_Ammissione_Samuele[[#This Row],[Procedure eseguite durante fase acuta: (choice=CVF)]])</f>
        <v>Unchecked</v>
      </c>
      <c r="G3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8" t="str">
        <f>IF(PROMETEO_Ammissione_Samuele[[#This Row],[Procedure eseguite durante fase acuta: (choice=SEF)]]="",NA(),PROMETEO_Ammissione_Samuele[[#This Row],[Procedure eseguite durante fase acuta: (choice=SEF)]])</f>
        <v>Unchecked</v>
      </c>
      <c r="J3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8" t="str">
        <f>IF(PROMETEO_Ammissione_Samuele[[#This Row],[Procedure eseguite durante fase acuta: (choice=NIV)]]="",NA(),PROMETEO_Ammissione_Samuele[[#This Row],[Procedure eseguite durante fase acuta: (choice=NIV)]])</f>
        <v>Checked</v>
      </c>
      <c r="N3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39" spans="1:15" x14ac:dyDescent="0.3">
      <c r="A39" s="6">
        <v>38</v>
      </c>
      <c r="B3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3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3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39" t="str">
        <f>IF(PROMETEO_Ammissione_Samuele[[#This Row],[Procedure eseguite durante fase acuta: (choice=CVE)]]="",NA(),PROMETEO_Ammissione_Samuele[[#This Row],[Procedure eseguite durante fase acuta: (choice=CVE)]])</f>
        <v>Unchecked</v>
      </c>
      <c r="F39" t="str">
        <f>IF(PROMETEO_Ammissione_Samuele[[#This Row],[Procedure eseguite durante fase acuta: (choice=CVF)]]="",NA(),PROMETEO_Ammissione_Samuele[[#This Row],[Procedure eseguite durante fase acuta: (choice=CVF)]])</f>
        <v>Unchecked</v>
      </c>
      <c r="G3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3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39" t="str">
        <f>IF(PROMETEO_Ammissione_Samuele[[#This Row],[Procedure eseguite durante fase acuta: (choice=SEF)]]="",NA(),PROMETEO_Ammissione_Samuele[[#This Row],[Procedure eseguite durante fase acuta: (choice=SEF)]])</f>
        <v>Unchecked</v>
      </c>
      <c r="J3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3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3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39" t="str">
        <f>IF(PROMETEO_Ammissione_Samuele[[#This Row],[Procedure eseguite durante fase acuta: (choice=NIV)]]="",NA(),PROMETEO_Ammissione_Samuele[[#This Row],[Procedure eseguite durante fase acuta: (choice=NIV)]])</f>
        <v>Checked</v>
      </c>
      <c r="N3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3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0" spans="1:15" x14ac:dyDescent="0.3">
      <c r="A40" s="5">
        <v>39</v>
      </c>
      <c r="B4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0" t="str">
        <f>IF(PROMETEO_Ammissione_Samuele[[#This Row],[Procedure eseguite durante fase acuta: (choice=CVE)]]="",NA(),PROMETEO_Ammissione_Samuele[[#This Row],[Procedure eseguite durante fase acuta: (choice=CVE)]])</f>
        <v>Unchecked</v>
      </c>
      <c r="F40" t="str">
        <f>IF(PROMETEO_Ammissione_Samuele[[#This Row],[Procedure eseguite durante fase acuta: (choice=CVF)]]="",NA(),PROMETEO_Ammissione_Samuele[[#This Row],[Procedure eseguite durante fase acuta: (choice=CVF)]])</f>
        <v>Unchecked</v>
      </c>
      <c r="G4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0" t="str">
        <f>IF(PROMETEO_Ammissione_Samuele[[#This Row],[Procedure eseguite durante fase acuta: (choice=SEF)]]="",NA(),PROMETEO_Ammissione_Samuele[[#This Row],[Procedure eseguite durante fase acuta: (choice=SEF)]])</f>
        <v>Unchecked</v>
      </c>
      <c r="J4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0" t="str">
        <f>IF(PROMETEO_Ammissione_Samuele[[#This Row],[Procedure eseguite durante fase acuta: (choice=NIV)]]="",NA(),PROMETEO_Ammissione_Samuele[[#This Row],[Procedure eseguite durante fase acuta: (choice=NIV)]])</f>
        <v>Unchecked</v>
      </c>
      <c r="N4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1" spans="1:15" x14ac:dyDescent="0.3">
      <c r="A41" s="6">
        <v>40</v>
      </c>
      <c r="B4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1" t="str">
        <f>IF(PROMETEO_Ammissione_Samuele[[#This Row],[Procedure eseguite durante fase acuta: (choice=CVE)]]="",NA(),PROMETEO_Ammissione_Samuele[[#This Row],[Procedure eseguite durante fase acuta: (choice=CVE)]])</f>
        <v>Unchecked</v>
      </c>
      <c r="F41" t="str">
        <f>IF(PROMETEO_Ammissione_Samuele[[#This Row],[Procedure eseguite durante fase acuta: (choice=CVF)]]="",NA(),PROMETEO_Ammissione_Samuele[[#This Row],[Procedure eseguite durante fase acuta: (choice=CVF)]])</f>
        <v>Unchecked</v>
      </c>
      <c r="G4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1" t="str">
        <f>IF(PROMETEO_Ammissione_Samuele[[#This Row],[Procedure eseguite durante fase acuta: (choice=SEF)]]="",NA(),PROMETEO_Ammissione_Samuele[[#This Row],[Procedure eseguite durante fase acuta: (choice=SEF)]])</f>
        <v>Unchecked</v>
      </c>
      <c r="J41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4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1" t="str">
        <f>IF(PROMETEO_Ammissione_Samuele[[#This Row],[Procedure eseguite durante fase acuta: (choice=NIV)]]="",NA(),PROMETEO_Ammissione_Samuele[[#This Row],[Procedure eseguite durante fase acuta: (choice=NIV)]])</f>
        <v>Unchecked</v>
      </c>
      <c r="N4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2" spans="1:15" x14ac:dyDescent="0.3">
      <c r="A42" s="5">
        <v>41</v>
      </c>
      <c r="B4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2" t="str">
        <f>IF(PROMETEO_Ammissione_Samuele[[#This Row],[Procedure eseguite durante fase acuta: (choice=CVE)]]="",NA(),PROMETEO_Ammissione_Samuele[[#This Row],[Procedure eseguite durante fase acuta: (choice=CVE)]])</f>
        <v>Unchecked</v>
      </c>
      <c r="F42" t="str">
        <f>IF(PROMETEO_Ammissione_Samuele[[#This Row],[Procedure eseguite durante fase acuta: (choice=CVF)]]="",NA(),PROMETEO_Ammissione_Samuele[[#This Row],[Procedure eseguite durante fase acuta: (choice=CVF)]])</f>
        <v>Unchecked</v>
      </c>
      <c r="G4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42" t="str">
        <f>IF(PROMETEO_Ammissione_Samuele[[#This Row],[Procedure eseguite durante fase acuta: (choice=SEF)]]="",NA(),PROMETEO_Ammissione_Samuele[[#This Row],[Procedure eseguite durante fase acuta: (choice=SEF)]])</f>
        <v>Unchecked</v>
      </c>
      <c r="J4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2" t="str">
        <f>IF(PROMETEO_Ammissione_Samuele[[#This Row],[Procedure eseguite durante fase acuta: (choice=NIV)]]="",NA(),PROMETEO_Ammissione_Samuele[[#This Row],[Procedure eseguite durante fase acuta: (choice=NIV)]])</f>
        <v>Unchecked</v>
      </c>
      <c r="N4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3" spans="1:15" x14ac:dyDescent="0.3">
      <c r="A43" s="6">
        <v>42</v>
      </c>
      <c r="B4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3" t="str">
        <f>IF(PROMETEO_Ammissione_Samuele[[#This Row],[Procedure eseguite durante fase acuta: (choice=CVE)]]="",NA(),PROMETEO_Ammissione_Samuele[[#This Row],[Procedure eseguite durante fase acuta: (choice=CVE)]])</f>
        <v>Unchecked</v>
      </c>
      <c r="F43" t="str">
        <f>IF(PROMETEO_Ammissione_Samuele[[#This Row],[Procedure eseguite durante fase acuta: (choice=CVF)]]="",NA(),PROMETEO_Ammissione_Samuele[[#This Row],[Procedure eseguite durante fase acuta: (choice=CVF)]])</f>
        <v>Unchecked</v>
      </c>
      <c r="G4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3" t="str">
        <f>IF(PROMETEO_Ammissione_Samuele[[#This Row],[Procedure eseguite durante fase acuta: (choice=SEF)]]="",NA(),PROMETEO_Ammissione_Samuele[[#This Row],[Procedure eseguite durante fase acuta: (choice=SEF)]])</f>
        <v>Unchecked</v>
      </c>
      <c r="J4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3" t="str">
        <f>IF(PROMETEO_Ammissione_Samuele[[#This Row],[Procedure eseguite durante fase acuta: (choice=NIV)]]="",NA(),PROMETEO_Ammissione_Samuele[[#This Row],[Procedure eseguite durante fase acuta: (choice=NIV)]])</f>
        <v>Checked</v>
      </c>
      <c r="N4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4" spans="1:15" x14ac:dyDescent="0.3">
      <c r="A44" s="5">
        <v>43</v>
      </c>
      <c r="B4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4" t="str">
        <f>IF(PROMETEO_Ammissione_Samuele[[#This Row],[Procedure eseguite durante fase acuta: (choice=CVE)]]="",NA(),PROMETEO_Ammissione_Samuele[[#This Row],[Procedure eseguite durante fase acuta: (choice=CVE)]])</f>
        <v>Unchecked</v>
      </c>
      <c r="F44" t="str">
        <f>IF(PROMETEO_Ammissione_Samuele[[#This Row],[Procedure eseguite durante fase acuta: (choice=CVF)]]="",NA(),PROMETEO_Ammissione_Samuele[[#This Row],[Procedure eseguite durante fase acuta: (choice=CVF)]])</f>
        <v>Unchecked</v>
      </c>
      <c r="G4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4" t="str">
        <f>IF(PROMETEO_Ammissione_Samuele[[#This Row],[Procedure eseguite durante fase acuta: (choice=SEF)]]="",NA(),PROMETEO_Ammissione_Samuele[[#This Row],[Procedure eseguite durante fase acuta: (choice=SEF)]])</f>
        <v>Checked</v>
      </c>
      <c r="J4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4" t="str">
        <f>IF(PROMETEO_Ammissione_Samuele[[#This Row],[Procedure eseguite durante fase acuta: (choice=NIV)]]="",NA(),PROMETEO_Ammissione_Samuele[[#This Row],[Procedure eseguite durante fase acuta: (choice=NIV)]])</f>
        <v>Unchecked</v>
      </c>
      <c r="N4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5" spans="1:15" x14ac:dyDescent="0.3">
      <c r="A45" s="6">
        <v>44</v>
      </c>
      <c r="B4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4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5" t="str">
        <f>IF(PROMETEO_Ammissione_Samuele[[#This Row],[Procedure eseguite durante fase acuta: (choice=CVE)]]="",NA(),PROMETEO_Ammissione_Samuele[[#This Row],[Procedure eseguite durante fase acuta: (choice=CVE)]])</f>
        <v>Unchecked</v>
      </c>
      <c r="F45" t="str">
        <f>IF(PROMETEO_Ammissione_Samuele[[#This Row],[Procedure eseguite durante fase acuta: (choice=CVF)]]="",NA(),PROMETEO_Ammissione_Samuele[[#This Row],[Procedure eseguite durante fase acuta: (choice=CVF)]])</f>
        <v>Unchecked</v>
      </c>
      <c r="G45" t="str">
        <f>IF(PROMETEO_Ammissione_Samuele[[#This Row],[Procedure eseguite durante fase acuta: (choice=IABP)]]="",NA(),PROMETEO_Ammissione_Samuele[[#This Row],[Procedure eseguite durante fase acuta: (choice=IABP)]])</f>
        <v>Checked</v>
      </c>
      <c r="H4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5" t="str">
        <f>IF(PROMETEO_Ammissione_Samuele[[#This Row],[Procedure eseguite durante fase acuta: (choice=SEF)]]="",NA(),PROMETEO_Ammissione_Samuele[[#This Row],[Procedure eseguite durante fase acuta: (choice=SEF)]])</f>
        <v>Unchecked</v>
      </c>
      <c r="J4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5" t="str">
        <f>IF(PROMETEO_Ammissione_Samuele[[#This Row],[Procedure eseguite durante fase acuta: (choice=NIV)]]="",NA(),PROMETEO_Ammissione_Samuele[[#This Row],[Procedure eseguite durante fase acuta: (choice=NIV)]])</f>
        <v>Unchecked</v>
      </c>
      <c r="N4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6" spans="1:15" x14ac:dyDescent="0.3">
      <c r="A46" s="5">
        <v>45</v>
      </c>
      <c r="B4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6" t="str">
        <f>IF(PROMETEO_Ammissione_Samuele[[#This Row],[Procedure eseguite durante fase acuta: (choice=CVE)]]="",NA(),PROMETEO_Ammissione_Samuele[[#This Row],[Procedure eseguite durante fase acuta: (choice=CVE)]])</f>
        <v>Unchecked</v>
      </c>
      <c r="F46" t="str">
        <f>IF(PROMETEO_Ammissione_Samuele[[#This Row],[Procedure eseguite durante fase acuta: (choice=CVF)]]="",NA(),PROMETEO_Ammissione_Samuele[[#This Row],[Procedure eseguite durante fase acuta: (choice=CVF)]])</f>
        <v>Unchecked</v>
      </c>
      <c r="G4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6" t="str">
        <f>IF(PROMETEO_Ammissione_Samuele[[#This Row],[Procedure eseguite durante fase acuta: (choice=SEF)]]="",NA(),PROMETEO_Ammissione_Samuele[[#This Row],[Procedure eseguite durante fase acuta: (choice=SEF)]])</f>
        <v>Unchecked</v>
      </c>
      <c r="J4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46" t="str">
        <f>IF(PROMETEO_Ammissione_Samuele[[#This Row],[Procedure eseguite durante fase acuta: (choice=NIV)]]="",NA(),PROMETEO_Ammissione_Samuele[[#This Row],[Procedure eseguite durante fase acuta: (choice=NIV)]])</f>
        <v>Unchecked</v>
      </c>
      <c r="N4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7" spans="1:15" x14ac:dyDescent="0.3">
      <c r="A47" s="6">
        <v>46</v>
      </c>
      <c r="B4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4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7" t="str">
        <f>IF(PROMETEO_Ammissione_Samuele[[#This Row],[Procedure eseguite durante fase acuta: (choice=CVE)]]="",NA(),PROMETEO_Ammissione_Samuele[[#This Row],[Procedure eseguite durante fase acuta: (choice=CVE)]])</f>
        <v>Unchecked</v>
      </c>
      <c r="F47" t="str">
        <f>IF(PROMETEO_Ammissione_Samuele[[#This Row],[Procedure eseguite durante fase acuta: (choice=CVF)]]="",NA(),PROMETEO_Ammissione_Samuele[[#This Row],[Procedure eseguite durante fase acuta: (choice=CVF)]])</f>
        <v>Unchecked</v>
      </c>
      <c r="G4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7" t="str">
        <f>IF(PROMETEO_Ammissione_Samuele[[#This Row],[Procedure eseguite durante fase acuta: (choice=SEF)]]="",NA(),PROMETEO_Ammissione_Samuele[[#This Row],[Procedure eseguite durante fase acuta: (choice=SEF)]])</f>
        <v>Unchecked</v>
      </c>
      <c r="J4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47" t="str">
        <f>IF(PROMETEO_Ammissione_Samuele[[#This Row],[Procedure eseguite durante fase acuta: (choice=NIV)]]="",NA(),PROMETEO_Ammissione_Samuele[[#This Row],[Procedure eseguite durante fase acuta: (choice=NIV)]])</f>
        <v>Unchecked</v>
      </c>
      <c r="N4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8" spans="1:15" x14ac:dyDescent="0.3">
      <c r="A48" s="5">
        <v>47</v>
      </c>
      <c r="B4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4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8" t="str">
        <f>IF(PROMETEO_Ammissione_Samuele[[#This Row],[Procedure eseguite durante fase acuta: (choice=CVE)]]="",NA(),PROMETEO_Ammissione_Samuele[[#This Row],[Procedure eseguite durante fase acuta: (choice=CVE)]])</f>
        <v>Unchecked</v>
      </c>
      <c r="F48" t="str">
        <f>IF(PROMETEO_Ammissione_Samuele[[#This Row],[Procedure eseguite durante fase acuta: (choice=CVF)]]="",NA(),PROMETEO_Ammissione_Samuele[[#This Row],[Procedure eseguite durante fase acuta: (choice=CVF)]])</f>
        <v>Unchecked</v>
      </c>
      <c r="G4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48" t="str">
        <f>IF(PROMETEO_Ammissione_Samuele[[#This Row],[Procedure eseguite durante fase acuta: (choice=SEF)]]="",NA(),PROMETEO_Ammissione_Samuele[[#This Row],[Procedure eseguite durante fase acuta: (choice=SEF)]])</f>
        <v>Unchecked</v>
      </c>
      <c r="J4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8" t="str">
        <f>IF(PROMETEO_Ammissione_Samuele[[#This Row],[Procedure eseguite durante fase acuta: (choice=NIV)]]="",NA(),PROMETEO_Ammissione_Samuele[[#This Row],[Procedure eseguite durante fase acuta: (choice=NIV)]])</f>
        <v>Checked</v>
      </c>
      <c r="N4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49" spans="1:15" x14ac:dyDescent="0.3">
      <c r="A49" s="6">
        <v>48</v>
      </c>
      <c r="B4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4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4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49" t="str">
        <f>IF(PROMETEO_Ammissione_Samuele[[#This Row],[Procedure eseguite durante fase acuta: (choice=CVE)]]="",NA(),PROMETEO_Ammissione_Samuele[[#This Row],[Procedure eseguite durante fase acuta: (choice=CVE)]])</f>
        <v>Unchecked</v>
      </c>
      <c r="F49" t="str">
        <f>IF(PROMETEO_Ammissione_Samuele[[#This Row],[Procedure eseguite durante fase acuta: (choice=CVF)]]="",NA(),PROMETEO_Ammissione_Samuele[[#This Row],[Procedure eseguite durante fase acuta: (choice=CVF)]])</f>
        <v>Unchecked</v>
      </c>
      <c r="G4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4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49" t="str">
        <f>IF(PROMETEO_Ammissione_Samuele[[#This Row],[Procedure eseguite durante fase acuta: (choice=SEF)]]="",NA(),PROMETEO_Ammissione_Samuele[[#This Row],[Procedure eseguite durante fase acuta: (choice=SEF)]])</f>
        <v>Unchecked</v>
      </c>
      <c r="J4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4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4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49" t="str">
        <f>IF(PROMETEO_Ammissione_Samuele[[#This Row],[Procedure eseguite durante fase acuta: (choice=NIV)]]="",NA(),PROMETEO_Ammissione_Samuele[[#This Row],[Procedure eseguite durante fase acuta: (choice=NIV)]])</f>
        <v>Unchecked</v>
      </c>
      <c r="N4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4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0" spans="1:15" x14ac:dyDescent="0.3">
      <c r="A50" s="5">
        <v>49</v>
      </c>
      <c r="B5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5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0" t="str">
        <f>IF(PROMETEO_Ammissione_Samuele[[#This Row],[Procedure eseguite durante fase acuta: (choice=CVE)]]="",NA(),PROMETEO_Ammissione_Samuele[[#This Row],[Procedure eseguite durante fase acuta: (choice=CVE)]])</f>
        <v>Unchecked</v>
      </c>
      <c r="F50" t="str">
        <f>IF(PROMETEO_Ammissione_Samuele[[#This Row],[Procedure eseguite durante fase acuta: (choice=CVF)]]="",NA(),PROMETEO_Ammissione_Samuele[[#This Row],[Procedure eseguite durante fase acuta: (choice=CVF)]])</f>
        <v>Unchecked</v>
      </c>
      <c r="G5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0" t="str">
        <f>IF(PROMETEO_Ammissione_Samuele[[#This Row],[Procedure eseguite durante fase acuta: (choice=SEF)]]="",NA(),PROMETEO_Ammissione_Samuele[[#This Row],[Procedure eseguite durante fase acuta: (choice=SEF)]])</f>
        <v>Unchecked</v>
      </c>
      <c r="J5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0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0" t="str">
        <f>IF(PROMETEO_Ammissione_Samuele[[#This Row],[Procedure eseguite durante fase acuta: (choice=NIV)]]="",NA(),PROMETEO_Ammissione_Samuele[[#This Row],[Procedure eseguite durante fase acuta: (choice=NIV)]])</f>
        <v>Unchecked</v>
      </c>
      <c r="N5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1" spans="1:15" x14ac:dyDescent="0.3">
      <c r="A51" s="6">
        <v>50</v>
      </c>
      <c r="B5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1" t="str">
        <f>IF(PROMETEO_Ammissione_Samuele[[#This Row],[Procedure eseguite durante fase acuta: (choice=CVE)]]="",NA(),PROMETEO_Ammissione_Samuele[[#This Row],[Procedure eseguite durante fase acuta: (choice=CVE)]])</f>
        <v>Unchecked</v>
      </c>
      <c r="F51" t="str">
        <f>IF(PROMETEO_Ammissione_Samuele[[#This Row],[Procedure eseguite durante fase acuta: (choice=CVF)]]="",NA(),PROMETEO_Ammissione_Samuele[[#This Row],[Procedure eseguite durante fase acuta: (choice=CVF)]])</f>
        <v>Unchecked</v>
      </c>
      <c r="G5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1" t="str">
        <f>IF(PROMETEO_Ammissione_Samuele[[#This Row],[Procedure eseguite durante fase acuta: (choice=SEF)]]="",NA(),PROMETEO_Ammissione_Samuele[[#This Row],[Procedure eseguite durante fase acuta: (choice=SEF)]])</f>
        <v>Unchecked</v>
      </c>
      <c r="J5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1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1" t="str">
        <f>IF(PROMETEO_Ammissione_Samuele[[#This Row],[Procedure eseguite durante fase acuta: (choice=NIV)]]="",NA(),PROMETEO_Ammissione_Samuele[[#This Row],[Procedure eseguite durante fase acuta: (choice=NIV)]])</f>
        <v>Checked</v>
      </c>
      <c r="N5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2" spans="1:15" x14ac:dyDescent="0.3">
      <c r="A52" s="5">
        <v>51</v>
      </c>
      <c r="B5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2" t="str">
        <f>IF(PROMETEO_Ammissione_Samuele[[#This Row],[Procedure eseguite durante fase acuta: (choice=CVE)]]="",NA(),PROMETEO_Ammissione_Samuele[[#This Row],[Procedure eseguite durante fase acuta: (choice=CVE)]])</f>
        <v>Unchecked</v>
      </c>
      <c r="F52" t="str">
        <f>IF(PROMETEO_Ammissione_Samuele[[#This Row],[Procedure eseguite durante fase acuta: (choice=CVF)]]="",NA(),PROMETEO_Ammissione_Samuele[[#This Row],[Procedure eseguite durante fase acuta: (choice=CVF)]])</f>
        <v>Unchecked</v>
      </c>
      <c r="G5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2" t="str">
        <f>IF(PROMETEO_Ammissione_Samuele[[#This Row],[Procedure eseguite durante fase acuta: (choice=SEF)]]="",NA(),PROMETEO_Ammissione_Samuele[[#This Row],[Procedure eseguite durante fase acuta: (choice=SEF)]])</f>
        <v>Unchecked</v>
      </c>
      <c r="J5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2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2" t="str">
        <f>IF(PROMETEO_Ammissione_Samuele[[#This Row],[Procedure eseguite durante fase acuta: (choice=NIV)]]="",NA(),PROMETEO_Ammissione_Samuele[[#This Row],[Procedure eseguite durante fase acuta: (choice=NIV)]])</f>
        <v>Unchecked</v>
      </c>
      <c r="N5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3" spans="1:15" x14ac:dyDescent="0.3">
      <c r="A53" s="6">
        <v>52</v>
      </c>
      <c r="B5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3" t="str">
        <f>IF(PROMETEO_Ammissione_Samuele[[#This Row],[Procedure eseguite durante fase acuta: (choice=CVE)]]="",NA(),PROMETEO_Ammissione_Samuele[[#This Row],[Procedure eseguite durante fase acuta: (choice=CVE)]])</f>
        <v>Unchecked</v>
      </c>
      <c r="F53" t="str">
        <f>IF(PROMETEO_Ammissione_Samuele[[#This Row],[Procedure eseguite durante fase acuta: (choice=CVF)]]="",NA(),PROMETEO_Ammissione_Samuele[[#This Row],[Procedure eseguite durante fase acuta: (choice=CVF)]])</f>
        <v>Unchecked</v>
      </c>
      <c r="G5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3" t="str">
        <f>IF(PROMETEO_Ammissione_Samuele[[#This Row],[Procedure eseguite durante fase acuta: (choice=SEF)]]="",NA(),PROMETEO_Ammissione_Samuele[[#This Row],[Procedure eseguite durante fase acuta: (choice=SEF)]])</f>
        <v>Unchecked</v>
      </c>
      <c r="J5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3" t="str">
        <f>IF(PROMETEO_Ammissione_Samuele[[#This Row],[Procedure eseguite durante fase acuta: (choice=NIV)]]="",NA(),PROMETEO_Ammissione_Samuele[[#This Row],[Procedure eseguite durante fase acuta: (choice=NIV)]])</f>
        <v>Unchecked</v>
      </c>
      <c r="N5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Checked</v>
      </c>
    </row>
    <row r="54" spans="1:15" x14ac:dyDescent="0.3">
      <c r="A54" s="5">
        <v>53</v>
      </c>
      <c r="B5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4" t="str">
        <f>IF(PROMETEO_Ammissione_Samuele[[#This Row],[Procedure eseguite durante fase acuta: (choice=CVE)]]="",NA(),PROMETEO_Ammissione_Samuele[[#This Row],[Procedure eseguite durante fase acuta: (choice=CVE)]])</f>
        <v>Unchecked</v>
      </c>
      <c r="F54" t="str">
        <f>IF(PROMETEO_Ammissione_Samuele[[#This Row],[Procedure eseguite durante fase acuta: (choice=CVF)]]="",NA(),PROMETEO_Ammissione_Samuele[[#This Row],[Procedure eseguite durante fase acuta: (choice=CVF)]])</f>
        <v>Unchecked</v>
      </c>
      <c r="G5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4" t="str">
        <f>IF(PROMETEO_Ammissione_Samuele[[#This Row],[Procedure eseguite durante fase acuta: (choice=SEF)]]="",NA(),PROMETEO_Ammissione_Samuele[[#This Row],[Procedure eseguite durante fase acuta: (choice=SEF)]])</f>
        <v>Unchecked</v>
      </c>
      <c r="J5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4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54" t="str">
        <f>IF(PROMETEO_Ammissione_Samuele[[#This Row],[Procedure eseguite durante fase acuta: (choice=NIV)]]="",NA(),PROMETEO_Ammissione_Samuele[[#This Row],[Procedure eseguite durante fase acuta: (choice=NIV)]])</f>
        <v>Unchecked</v>
      </c>
      <c r="N5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5" spans="1:15" x14ac:dyDescent="0.3">
      <c r="A55" s="6">
        <v>54</v>
      </c>
      <c r="B5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5" t="str">
        <f>IF(PROMETEO_Ammissione_Samuele[[#This Row],[Procedure eseguite durante fase acuta: (choice=CVE)]]="",NA(),PROMETEO_Ammissione_Samuele[[#This Row],[Procedure eseguite durante fase acuta: (choice=CVE)]])</f>
        <v>Unchecked</v>
      </c>
      <c r="F55" t="str">
        <f>IF(PROMETEO_Ammissione_Samuele[[#This Row],[Procedure eseguite durante fase acuta: (choice=CVF)]]="",NA(),PROMETEO_Ammissione_Samuele[[#This Row],[Procedure eseguite durante fase acuta: (choice=CVF)]])</f>
        <v>Unchecked</v>
      </c>
      <c r="G5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55" t="str">
        <f>IF(PROMETEO_Ammissione_Samuele[[#This Row],[Procedure eseguite durante fase acuta: (choice=SEF)]]="",NA(),PROMETEO_Ammissione_Samuele[[#This Row],[Procedure eseguite durante fase acuta: (choice=SEF)]])</f>
        <v>Unchecked</v>
      </c>
      <c r="J5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5" t="str">
        <f>IF(PROMETEO_Ammissione_Samuele[[#This Row],[Procedure eseguite durante fase acuta: (choice=NIV)]]="",NA(),PROMETEO_Ammissione_Samuele[[#This Row],[Procedure eseguite durante fase acuta: (choice=NIV)]])</f>
        <v>Unchecked</v>
      </c>
      <c r="N5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6" spans="1:15" x14ac:dyDescent="0.3">
      <c r="A56" s="5">
        <v>55</v>
      </c>
      <c r="B56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5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6" t="str">
        <f>IF(PROMETEO_Ammissione_Samuele[[#This Row],[Procedure eseguite durante fase acuta: (choice=CVE)]]="",NA(),PROMETEO_Ammissione_Samuele[[#This Row],[Procedure eseguite durante fase acuta: (choice=CVE)]])</f>
        <v>Unchecked</v>
      </c>
      <c r="F56" t="str">
        <f>IF(PROMETEO_Ammissione_Samuele[[#This Row],[Procedure eseguite durante fase acuta: (choice=CVF)]]="",NA(),PROMETEO_Ammissione_Samuele[[#This Row],[Procedure eseguite durante fase acuta: (choice=CVF)]])</f>
        <v>Unchecked</v>
      </c>
      <c r="G5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6" t="str">
        <f>IF(PROMETEO_Ammissione_Samuele[[#This Row],[Procedure eseguite durante fase acuta: (choice=SEF)]]="",NA(),PROMETEO_Ammissione_Samuele[[#This Row],[Procedure eseguite durante fase acuta: (choice=SEF)]])</f>
        <v>Unchecked</v>
      </c>
      <c r="J5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6" t="str">
        <f>IF(PROMETEO_Ammissione_Samuele[[#This Row],[Procedure eseguite durante fase acuta: (choice=NIV)]]="",NA(),PROMETEO_Ammissione_Samuele[[#This Row],[Procedure eseguite durante fase acuta: (choice=NIV)]])</f>
        <v>Unchecked</v>
      </c>
      <c r="N5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7" spans="1:15" x14ac:dyDescent="0.3">
      <c r="A57" s="6">
        <v>56</v>
      </c>
      <c r="B5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5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7" t="str">
        <f>IF(PROMETEO_Ammissione_Samuele[[#This Row],[Procedure eseguite durante fase acuta: (choice=CVE)]]="",NA(),PROMETEO_Ammissione_Samuele[[#This Row],[Procedure eseguite durante fase acuta: (choice=CVE)]])</f>
        <v>Unchecked</v>
      </c>
      <c r="F57" t="str">
        <f>IF(PROMETEO_Ammissione_Samuele[[#This Row],[Procedure eseguite durante fase acuta: (choice=CVF)]]="",NA(),PROMETEO_Ammissione_Samuele[[#This Row],[Procedure eseguite durante fase acuta: (choice=CVF)]])</f>
        <v>Unchecked</v>
      </c>
      <c r="G5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7" t="str">
        <f>IF(PROMETEO_Ammissione_Samuele[[#This Row],[Procedure eseguite durante fase acuta: (choice=SEF)]]="",NA(),PROMETEO_Ammissione_Samuele[[#This Row],[Procedure eseguite durante fase acuta: (choice=SEF)]])</f>
        <v>Unchecked</v>
      </c>
      <c r="J5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7" t="str">
        <f>IF(PROMETEO_Ammissione_Samuele[[#This Row],[Procedure eseguite durante fase acuta: (choice=NIV)]]="",NA(),PROMETEO_Ammissione_Samuele[[#This Row],[Procedure eseguite durante fase acuta: (choice=NIV)]])</f>
        <v>Unchecked</v>
      </c>
      <c r="N5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8" spans="1:15" x14ac:dyDescent="0.3">
      <c r="A58" s="5">
        <v>57</v>
      </c>
      <c r="B5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8" t="str">
        <f>IF(PROMETEO_Ammissione_Samuele[[#This Row],[Procedure eseguite durante fase acuta: (choice=CVE)]]="",NA(),PROMETEO_Ammissione_Samuele[[#This Row],[Procedure eseguite durante fase acuta: (choice=CVE)]])</f>
        <v>Unchecked</v>
      </c>
      <c r="F58" t="str">
        <f>IF(PROMETEO_Ammissione_Samuele[[#This Row],[Procedure eseguite durante fase acuta: (choice=CVF)]]="",NA(),PROMETEO_Ammissione_Samuele[[#This Row],[Procedure eseguite durante fase acuta: (choice=CVF)]])</f>
        <v>Unchecked</v>
      </c>
      <c r="G58" t="str">
        <f>IF(PROMETEO_Ammissione_Samuele[[#This Row],[Procedure eseguite durante fase acuta: (choice=IABP)]]="",NA(),PROMETEO_Ammissione_Samuele[[#This Row],[Procedure eseguite durante fase acuta: (choice=IABP)]])</f>
        <v>Checked</v>
      </c>
      <c r="H5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58" t="str">
        <f>IF(PROMETEO_Ammissione_Samuele[[#This Row],[Procedure eseguite durante fase acuta: (choice=SEF)]]="",NA(),PROMETEO_Ammissione_Samuele[[#This Row],[Procedure eseguite durante fase acuta: (choice=SEF)]])</f>
        <v>Unchecked</v>
      </c>
      <c r="J58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5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8" t="str">
        <f>IF(PROMETEO_Ammissione_Samuele[[#This Row],[Procedure eseguite durante fase acuta: (choice=NIV)]]="",NA(),PROMETEO_Ammissione_Samuele[[#This Row],[Procedure eseguite durante fase acuta: (choice=NIV)]])</f>
        <v>Unchecked</v>
      </c>
      <c r="N5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59" spans="1:15" x14ac:dyDescent="0.3">
      <c r="A59" s="6">
        <v>58</v>
      </c>
      <c r="B59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5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5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59" t="str">
        <f>IF(PROMETEO_Ammissione_Samuele[[#This Row],[Procedure eseguite durante fase acuta: (choice=CVE)]]="",NA(),PROMETEO_Ammissione_Samuele[[#This Row],[Procedure eseguite durante fase acuta: (choice=CVE)]])</f>
        <v>Unchecked</v>
      </c>
      <c r="F59" t="str">
        <f>IF(PROMETEO_Ammissione_Samuele[[#This Row],[Procedure eseguite durante fase acuta: (choice=CVF)]]="",NA(),PROMETEO_Ammissione_Samuele[[#This Row],[Procedure eseguite durante fase acuta: (choice=CVF)]])</f>
        <v>Unchecked</v>
      </c>
      <c r="G5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5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59" t="str">
        <f>IF(PROMETEO_Ammissione_Samuele[[#This Row],[Procedure eseguite durante fase acuta: (choice=SEF)]]="",NA(),PROMETEO_Ammissione_Samuele[[#This Row],[Procedure eseguite durante fase acuta: (choice=SEF)]])</f>
        <v>Unchecked</v>
      </c>
      <c r="J5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5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5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59" t="str">
        <f>IF(PROMETEO_Ammissione_Samuele[[#This Row],[Procedure eseguite durante fase acuta: (choice=NIV)]]="",NA(),PROMETEO_Ammissione_Samuele[[#This Row],[Procedure eseguite durante fase acuta: (choice=NIV)]])</f>
        <v>Unchecked</v>
      </c>
      <c r="N5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5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0" spans="1:15" x14ac:dyDescent="0.3">
      <c r="A60" s="5">
        <v>59</v>
      </c>
      <c r="B6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0" t="str">
        <f>IF(PROMETEO_Ammissione_Samuele[[#This Row],[Procedure eseguite durante fase acuta: (choice=CVE)]]="",NA(),PROMETEO_Ammissione_Samuele[[#This Row],[Procedure eseguite durante fase acuta: (choice=CVE)]])</f>
        <v>Unchecked</v>
      </c>
      <c r="F60" t="str">
        <f>IF(PROMETEO_Ammissione_Samuele[[#This Row],[Procedure eseguite durante fase acuta: (choice=CVF)]]="",NA(),PROMETEO_Ammissione_Samuele[[#This Row],[Procedure eseguite durante fase acuta: (choice=CVF)]])</f>
        <v>Unchecked</v>
      </c>
      <c r="G6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0" t="str">
        <f>IF(PROMETEO_Ammissione_Samuele[[#This Row],[Procedure eseguite durante fase acuta: (choice=SEF)]]="",NA(),PROMETEO_Ammissione_Samuele[[#This Row],[Procedure eseguite durante fase acuta: (choice=SEF)]])</f>
        <v>Unchecked</v>
      </c>
      <c r="J6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0" t="str">
        <f>IF(PROMETEO_Ammissione_Samuele[[#This Row],[Procedure eseguite durante fase acuta: (choice=NIV)]]="",NA(),PROMETEO_Ammissione_Samuele[[#This Row],[Procedure eseguite durante fase acuta: (choice=NIV)]])</f>
        <v>Checked</v>
      </c>
      <c r="N6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1" spans="1:15" x14ac:dyDescent="0.3">
      <c r="A61" s="6">
        <v>60</v>
      </c>
      <c r="B6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1" t="str">
        <f>IF(PROMETEO_Ammissione_Samuele[[#This Row],[Procedure eseguite durante fase acuta: (choice=CVE)]]="",NA(),PROMETEO_Ammissione_Samuele[[#This Row],[Procedure eseguite durante fase acuta: (choice=CVE)]])</f>
        <v>Unchecked</v>
      </c>
      <c r="F61" t="str">
        <f>IF(PROMETEO_Ammissione_Samuele[[#This Row],[Procedure eseguite durante fase acuta: (choice=CVF)]]="",NA(),PROMETEO_Ammissione_Samuele[[#This Row],[Procedure eseguite durante fase acuta: (choice=CVF)]])</f>
        <v>Unchecked</v>
      </c>
      <c r="G6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1" t="str">
        <f>IF(PROMETEO_Ammissione_Samuele[[#This Row],[Procedure eseguite durante fase acuta: (choice=SEF)]]="",NA(),PROMETEO_Ammissione_Samuele[[#This Row],[Procedure eseguite durante fase acuta: (choice=SEF)]])</f>
        <v>Unchecked</v>
      </c>
      <c r="J61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6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1" t="str">
        <f>IF(PROMETEO_Ammissione_Samuele[[#This Row],[Procedure eseguite durante fase acuta: (choice=NIV)]]="",NA(),PROMETEO_Ammissione_Samuele[[#This Row],[Procedure eseguite durante fase acuta: (choice=NIV)]])</f>
        <v>Unchecked</v>
      </c>
      <c r="N6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2" spans="1:15" x14ac:dyDescent="0.3">
      <c r="A62" s="5">
        <v>61</v>
      </c>
      <c r="B6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6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2" t="str">
        <f>IF(PROMETEO_Ammissione_Samuele[[#This Row],[Procedure eseguite durante fase acuta: (choice=CVE)]]="",NA(),PROMETEO_Ammissione_Samuele[[#This Row],[Procedure eseguite durante fase acuta: (choice=CVE)]])</f>
        <v>Unchecked</v>
      </c>
      <c r="F62" t="str">
        <f>IF(PROMETEO_Ammissione_Samuele[[#This Row],[Procedure eseguite durante fase acuta: (choice=CVF)]]="",NA(),PROMETEO_Ammissione_Samuele[[#This Row],[Procedure eseguite durante fase acuta: (choice=CVF)]])</f>
        <v>Unchecked</v>
      </c>
      <c r="G6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2" t="str">
        <f>IF(PROMETEO_Ammissione_Samuele[[#This Row],[Procedure eseguite durante fase acuta: (choice=SEF)]]="",NA(),PROMETEO_Ammissione_Samuele[[#This Row],[Procedure eseguite durante fase acuta: (choice=SEF)]])</f>
        <v>Unchecked</v>
      </c>
      <c r="J6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2" t="str">
        <f>IF(PROMETEO_Ammissione_Samuele[[#This Row],[Procedure eseguite durante fase acuta: (choice=NIV)]]="",NA(),PROMETEO_Ammissione_Samuele[[#This Row],[Procedure eseguite durante fase acuta: (choice=NIV)]])</f>
        <v>Unchecked</v>
      </c>
      <c r="N6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3" spans="1:15" x14ac:dyDescent="0.3">
      <c r="A63" s="6">
        <v>62</v>
      </c>
      <c r="B6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3" t="str">
        <f>IF(PROMETEO_Ammissione_Samuele[[#This Row],[Procedure eseguite durante fase acuta: (choice=CVE)]]="",NA(),PROMETEO_Ammissione_Samuele[[#This Row],[Procedure eseguite durante fase acuta: (choice=CVE)]])</f>
        <v>Unchecked</v>
      </c>
      <c r="F63" t="str">
        <f>IF(PROMETEO_Ammissione_Samuele[[#This Row],[Procedure eseguite durante fase acuta: (choice=CVF)]]="",NA(),PROMETEO_Ammissione_Samuele[[#This Row],[Procedure eseguite durante fase acuta: (choice=CVF)]])</f>
        <v>Unchecked</v>
      </c>
      <c r="G6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3" t="str">
        <f>IF(PROMETEO_Ammissione_Samuele[[#This Row],[Procedure eseguite durante fase acuta: (choice=SEF)]]="",NA(),PROMETEO_Ammissione_Samuele[[#This Row],[Procedure eseguite durante fase acuta: (choice=SEF)]])</f>
        <v>Unchecked</v>
      </c>
      <c r="J6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3" t="str">
        <f>IF(PROMETEO_Ammissione_Samuele[[#This Row],[Procedure eseguite durante fase acuta: (choice=NIV)]]="",NA(),PROMETEO_Ammissione_Samuele[[#This Row],[Procedure eseguite durante fase acuta: (choice=NIV)]])</f>
        <v>Unchecked</v>
      </c>
      <c r="N6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4" spans="1:15" x14ac:dyDescent="0.3">
      <c r="A64" s="5">
        <v>63</v>
      </c>
      <c r="B6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4" t="str">
        <f>IF(PROMETEO_Ammissione_Samuele[[#This Row],[Procedure eseguite durante fase acuta: (choice=CVE)]]="",NA(),PROMETEO_Ammissione_Samuele[[#This Row],[Procedure eseguite durante fase acuta: (choice=CVE)]])</f>
        <v>Unchecked</v>
      </c>
      <c r="F64" t="str">
        <f>IF(PROMETEO_Ammissione_Samuele[[#This Row],[Procedure eseguite durante fase acuta: (choice=CVF)]]="",NA(),PROMETEO_Ammissione_Samuele[[#This Row],[Procedure eseguite durante fase acuta: (choice=CVF)]])</f>
        <v>Unchecked</v>
      </c>
      <c r="G64" t="str">
        <f>IF(PROMETEO_Ammissione_Samuele[[#This Row],[Procedure eseguite durante fase acuta: (choice=IABP)]]="",NA(),PROMETEO_Ammissione_Samuele[[#This Row],[Procedure eseguite durante fase acuta: (choice=IABP)]])</f>
        <v>Checked</v>
      </c>
      <c r="H6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4" t="str">
        <f>IF(PROMETEO_Ammissione_Samuele[[#This Row],[Procedure eseguite durante fase acuta: (choice=SEF)]]="",NA(),PROMETEO_Ammissione_Samuele[[#This Row],[Procedure eseguite durante fase acuta: (choice=SEF)]])</f>
        <v>Unchecked</v>
      </c>
      <c r="J6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4" t="str">
        <f>IF(PROMETEO_Ammissione_Samuele[[#This Row],[Procedure eseguite durante fase acuta: (choice=NIV)]]="",NA(),PROMETEO_Ammissione_Samuele[[#This Row],[Procedure eseguite durante fase acuta: (choice=NIV)]])</f>
        <v>Unchecked</v>
      </c>
      <c r="N6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5" spans="1:15" x14ac:dyDescent="0.3">
      <c r="A65" s="6">
        <v>64</v>
      </c>
      <c r="B6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6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5" t="str">
        <f>IF(PROMETEO_Ammissione_Samuele[[#This Row],[Procedure eseguite durante fase acuta: (choice=CVE)]]="",NA(),PROMETEO_Ammissione_Samuele[[#This Row],[Procedure eseguite durante fase acuta: (choice=CVE)]])</f>
        <v>Unchecked</v>
      </c>
      <c r="F65" t="str">
        <f>IF(PROMETEO_Ammissione_Samuele[[#This Row],[Procedure eseguite durante fase acuta: (choice=CVF)]]="",NA(),PROMETEO_Ammissione_Samuele[[#This Row],[Procedure eseguite durante fase acuta: (choice=CVF)]])</f>
        <v>Unchecked</v>
      </c>
      <c r="G6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5" t="str">
        <f>IF(PROMETEO_Ammissione_Samuele[[#This Row],[Procedure eseguite durante fase acuta: (choice=SEF)]]="",NA(),PROMETEO_Ammissione_Samuele[[#This Row],[Procedure eseguite durante fase acuta: (choice=SEF)]])</f>
        <v>Unchecked</v>
      </c>
      <c r="J6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5" t="str">
        <f>IF(PROMETEO_Ammissione_Samuele[[#This Row],[Procedure eseguite durante fase acuta: (choice=NIV)]]="",NA(),PROMETEO_Ammissione_Samuele[[#This Row],[Procedure eseguite durante fase acuta: (choice=NIV)]])</f>
        <v>Unchecked</v>
      </c>
      <c r="N6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6" spans="1:15" x14ac:dyDescent="0.3">
      <c r="A66" s="5">
        <v>65</v>
      </c>
      <c r="B66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6" t="str">
        <f>IF(PROMETEO_Ammissione_Samuele[[#This Row],[Procedure eseguite durante fase acuta: (choice=CVE)]]="",NA(),PROMETEO_Ammissione_Samuele[[#This Row],[Procedure eseguite durante fase acuta: (choice=CVE)]])</f>
        <v>Unchecked</v>
      </c>
      <c r="F66" t="str">
        <f>IF(PROMETEO_Ammissione_Samuele[[#This Row],[Procedure eseguite durante fase acuta: (choice=CVF)]]="",NA(),PROMETEO_Ammissione_Samuele[[#This Row],[Procedure eseguite durante fase acuta: (choice=CVF)]])</f>
        <v>Unchecked</v>
      </c>
      <c r="G6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66" t="str">
        <f>IF(PROMETEO_Ammissione_Samuele[[#This Row],[Procedure eseguite durante fase acuta: (choice=SEF)]]="",NA(),PROMETEO_Ammissione_Samuele[[#This Row],[Procedure eseguite durante fase acuta: (choice=SEF)]])</f>
        <v>Unchecked</v>
      </c>
      <c r="J6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6" t="str">
        <f>IF(PROMETEO_Ammissione_Samuele[[#This Row],[Procedure eseguite durante fase acuta: (choice=NIV)]]="",NA(),PROMETEO_Ammissione_Samuele[[#This Row],[Procedure eseguite durante fase acuta: (choice=NIV)]])</f>
        <v>Unchecked</v>
      </c>
      <c r="N6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7" spans="1:15" x14ac:dyDescent="0.3">
      <c r="A67" s="6">
        <v>66</v>
      </c>
      <c r="B6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6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7" t="str">
        <f>IF(PROMETEO_Ammissione_Samuele[[#This Row],[Procedure eseguite durante fase acuta: (choice=CVE)]]="",NA(),PROMETEO_Ammissione_Samuele[[#This Row],[Procedure eseguite durante fase acuta: (choice=CVE)]])</f>
        <v>Unchecked</v>
      </c>
      <c r="F67" t="str">
        <f>IF(PROMETEO_Ammissione_Samuele[[#This Row],[Procedure eseguite durante fase acuta: (choice=CVF)]]="",NA(),PROMETEO_Ammissione_Samuele[[#This Row],[Procedure eseguite durante fase acuta: (choice=CVF)]])</f>
        <v>Unchecked</v>
      </c>
      <c r="G6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7" t="str">
        <f>IF(PROMETEO_Ammissione_Samuele[[#This Row],[Procedure eseguite durante fase acuta: (choice=SEF)]]="",NA(),PROMETEO_Ammissione_Samuele[[#This Row],[Procedure eseguite durante fase acuta: (choice=SEF)]])</f>
        <v>Unchecked</v>
      </c>
      <c r="J6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7" t="str">
        <f>IF(PROMETEO_Ammissione_Samuele[[#This Row],[Procedure eseguite durante fase acuta: (choice=NIV)]]="",NA(),PROMETEO_Ammissione_Samuele[[#This Row],[Procedure eseguite durante fase acuta: (choice=NIV)]])</f>
        <v>Unchecked</v>
      </c>
      <c r="N6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8" spans="1:15" x14ac:dyDescent="0.3">
      <c r="A68" s="5">
        <v>67</v>
      </c>
      <c r="B6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6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8" t="str">
        <f>IF(PROMETEO_Ammissione_Samuele[[#This Row],[Procedure eseguite durante fase acuta: (choice=CVE)]]="",NA(),PROMETEO_Ammissione_Samuele[[#This Row],[Procedure eseguite durante fase acuta: (choice=CVE)]])</f>
        <v>Unchecked</v>
      </c>
      <c r="F68" t="str">
        <f>IF(PROMETEO_Ammissione_Samuele[[#This Row],[Procedure eseguite durante fase acuta: (choice=CVF)]]="",NA(),PROMETEO_Ammissione_Samuele[[#This Row],[Procedure eseguite durante fase acuta: (choice=CVF)]])</f>
        <v>Unchecked</v>
      </c>
      <c r="G6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8" t="str">
        <f>IF(PROMETEO_Ammissione_Samuele[[#This Row],[Procedure eseguite durante fase acuta: (choice=SEF)]]="",NA(),PROMETEO_Ammissione_Samuele[[#This Row],[Procedure eseguite durante fase acuta: (choice=SEF)]])</f>
        <v>Unchecked</v>
      </c>
      <c r="J6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8" t="str">
        <f>IF(PROMETEO_Ammissione_Samuele[[#This Row],[Procedure eseguite durante fase acuta: (choice=NIV)]]="",NA(),PROMETEO_Ammissione_Samuele[[#This Row],[Procedure eseguite durante fase acuta: (choice=NIV)]])</f>
        <v>Unchecked</v>
      </c>
      <c r="N6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69" spans="1:15" x14ac:dyDescent="0.3">
      <c r="A69" s="6">
        <v>68</v>
      </c>
      <c r="B6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6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6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69" t="str">
        <f>IF(PROMETEO_Ammissione_Samuele[[#This Row],[Procedure eseguite durante fase acuta: (choice=CVE)]]="",NA(),PROMETEO_Ammissione_Samuele[[#This Row],[Procedure eseguite durante fase acuta: (choice=CVE)]])</f>
        <v>Unchecked</v>
      </c>
      <c r="F69" t="str">
        <f>IF(PROMETEO_Ammissione_Samuele[[#This Row],[Procedure eseguite durante fase acuta: (choice=CVF)]]="",NA(),PROMETEO_Ammissione_Samuele[[#This Row],[Procedure eseguite durante fase acuta: (choice=CVF)]])</f>
        <v>Unchecked</v>
      </c>
      <c r="G6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6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69" t="str">
        <f>IF(PROMETEO_Ammissione_Samuele[[#This Row],[Procedure eseguite durante fase acuta: (choice=SEF)]]="",NA(),PROMETEO_Ammissione_Samuele[[#This Row],[Procedure eseguite durante fase acuta: (choice=SEF)]])</f>
        <v>Unchecked</v>
      </c>
      <c r="J6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6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6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69" t="str">
        <f>IF(PROMETEO_Ammissione_Samuele[[#This Row],[Procedure eseguite durante fase acuta: (choice=NIV)]]="",NA(),PROMETEO_Ammissione_Samuele[[#This Row],[Procedure eseguite durante fase acuta: (choice=NIV)]])</f>
        <v>Checked</v>
      </c>
      <c r="N6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6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0" spans="1:15" x14ac:dyDescent="0.3">
      <c r="A70" s="5">
        <v>69</v>
      </c>
      <c r="B7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7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0" t="str">
        <f>IF(PROMETEO_Ammissione_Samuele[[#This Row],[Procedure eseguite durante fase acuta: (choice=CVE)]]="",NA(),PROMETEO_Ammissione_Samuele[[#This Row],[Procedure eseguite durante fase acuta: (choice=CVE)]])</f>
        <v>Unchecked</v>
      </c>
      <c r="F70" t="str">
        <f>IF(PROMETEO_Ammissione_Samuele[[#This Row],[Procedure eseguite durante fase acuta: (choice=CVF)]]="",NA(),PROMETEO_Ammissione_Samuele[[#This Row],[Procedure eseguite durante fase acuta: (choice=CVF)]])</f>
        <v>Checked</v>
      </c>
      <c r="G7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0" t="str">
        <f>IF(PROMETEO_Ammissione_Samuele[[#This Row],[Procedure eseguite durante fase acuta: (choice=SEF)]]="",NA(),PROMETEO_Ammissione_Samuele[[#This Row],[Procedure eseguite durante fase acuta: (choice=SEF)]])</f>
        <v>Unchecked</v>
      </c>
      <c r="J7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0" t="str">
        <f>IF(PROMETEO_Ammissione_Samuele[[#This Row],[Procedure eseguite durante fase acuta: (choice=NIV)]]="",NA(),PROMETEO_Ammissione_Samuele[[#This Row],[Procedure eseguite durante fase acuta: (choice=NIV)]])</f>
        <v>Unchecked</v>
      </c>
      <c r="N7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1" spans="1:15" x14ac:dyDescent="0.3">
      <c r="A71" s="6">
        <v>70</v>
      </c>
      <c r="B7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1" t="str">
        <f>IF(PROMETEO_Ammissione_Samuele[[#This Row],[Procedure eseguite durante fase acuta: (choice=CVE)]]="",NA(),PROMETEO_Ammissione_Samuele[[#This Row],[Procedure eseguite durante fase acuta: (choice=CVE)]])</f>
        <v>Unchecked</v>
      </c>
      <c r="F71" t="str">
        <f>IF(PROMETEO_Ammissione_Samuele[[#This Row],[Procedure eseguite durante fase acuta: (choice=CVF)]]="",NA(),PROMETEO_Ammissione_Samuele[[#This Row],[Procedure eseguite durante fase acuta: (choice=CVF)]])</f>
        <v>Unchecked</v>
      </c>
      <c r="G7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1" t="str">
        <f>IF(PROMETEO_Ammissione_Samuele[[#This Row],[Procedure eseguite durante fase acuta: (choice=SEF)]]="",NA(),PROMETEO_Ammissione_Samuele[[#This Row],[Procedure eseguite durante fase acuta: (choice=SEF)]])</f>
        <v>Unchecked</v>
      </c>
      <c r="J7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1" t="str">
        <f>IF(PROMETEO_Ammissione_Samuele[[#This Row],[Procedure eseguite durante fase acuta: (choice=NIV)]]="",NA(),PROMETEO_Ammissione_Samuele[[#This Row],[Procedure eseguite durante fase acuta: (choice=NIV)]])</f>
        <v>Checked</v>
      </c>
      <c r="N71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7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2" spans="1:15" x14ac:dyDescent="0.3">
      <c r="A72" s="5">
        <v>71</v>
      </c>
      <c r="B72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2" t="str">
        <f>IF(PROMETEO_Ammissione_Samuele[[#This Row],[Procedure eseguite durante fase acuta: (choice=CVE)]]="",NA(),PROMETEO_Ammissione_Samuele[[#This Row],[Procedure eseguite durante fase acuta: (choice=CVE)]])</f>
        <v>Checked</v>
      </c>
      <c r="F72" t="str">
        <f>IF(PROMETEO_Ammissione_Samuele[[#This Row],[Procedure eseguite durante fase acuta: (choice=CVF)]]="",NA(),PROMETEO_Ammissione_Samuele[[#This Row],[Procedure eseguite durante fase acuta: (choice=CVF)]])</f>
        <v>Checked</v>
      </c>
      <c r="G72" t="str">
        <f>IF(PROMETEO_Ammissione_Samuele[[#This Row],[Procedure eseguite durante fase acuta: (choice=IABP)]]="",NA(),PROMETEO_Ammissione_Samuele[[#This Row],[Procedure eseguite durante fase acuta: (choice=IABP)]])</f>
        <v>Checked</v>
      </c>
      <c r="H7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2" t="str">
        <f>IF(PROMETEO_Ammissione_Samuele[[#This Row],[Procedure eseguite durante fase acuta: (choice=SEF)]]="",NA(),PROMETEO_Ammissione_Samuele[[#This Row],[Procedure eseguite durante fase acuta: (choice=SEF)]])</f>
        <v>Unchecked</v>
      </c>
      <c r="J72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7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2" t="str">
        <f>IF(PROMETEO_Ammissione_Samuele[[#This Row],[Procedure eseguite durante fase acuta: (choice=NIV)]]="",NA(),PROMETEO_Ammissione_Samuele[[#This Row],[Procedure eseguite durante fase acuta: (choice=NIV)]])</f>
        <v>Unchecked</v>
      </c>
      <c r="N7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3" spans="1:15" x14ac:dyDescent="0.3">
      <c r="A73" s="6">
        <v>72</v>
      </c>
      <c r="B7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7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3" t="str">
        <f>IF(PROMETEO_Ammissione_Samuele[[#This Row],[Procedure eseguite durante fase acuta: (choice=CVE)]]="",NA(),PROMETEO_Ammissione_Samuele[[#This Row],[Procedure eseguite durante fase acuta: (choice=CVE)]])</f>
        <v>Unchecked</v>
      </c>
      <c r="F73" t="str">
        <f>IF(PROMETEO_Ammissione_Samuele[[#This Row],[Procedure eseguite durante fase acuta: (choice=CVF)]]="",NA(),PROMETEO_Ammissione_Samuele[[#This Row],[Procedure eseguite durante fase acuta: (choice=CVF)]])</f>
        <v>Unchecked</v>
      </c>
      <c r="G73" t="str">
        <f>IF(PROMETEO_Ammissione_Samuele[[#This Row],[Procedure eseguite durante fase acuta: (choice=IABP)]]="",NA(),PROMETEO_Ammissione_Samuele[[#This Row],[Procedure eseguite durante fase acuta: (choice=IABP)]])</f>
        <v>Checked</v>
      </c>
      <c r="H7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3" t="str">
        <f>IF(PROMETEO_Ammissione_Samuele[[#This Row],[Procedure eseguite durante fase acuta: (choice=SEF)]]="",NA(),PROMETEO_Ammissione_Samuele[[#This Row],[Procedure eseguite durante fase acuta: (choice=SEF)]])</f>
        <v>Unchecked</v>
      </c>
      <c r="J7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3" t="str">
        <f>IF(PROMETEO_Ammissione_Samuele[[#This Row],[Procedure eseguite durante fase acuta: (choice=NIV)]]="",NA(),PROMETEO_Ammissione_Samuele[[#This Row],[Procedure eseguite durante fase acuta: (choice=NIV)]])</f>
        <v>Unchecked</v>
      </c>
      <c r="N7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4" spans="1:15" x14ac:dyDescent="0.3">
      <c r="A74" s="5">
        <v>73</v>
      </c>
      <c r="B7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7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4" t="str">
        <f>IF(PROMETEO_Ammissione_Samuele[[#This Row],[Procedure eseguite durante fase acuta: (choice=CVE)]]="",NA(),PROMETEO_Ammissione_Samuele[[#This Row],[Procedure eseguite durante fase acuta: (choice=CVE)]])</f>
        <v>Unchecked</v>
      </c>
      <c r="F74" t="str">
        <f>IF(PROMETEO_Ammissione_Samuele[[#This Row],[Procedure eseguite durante fase acuta: (choice=CVF)]]="",NA(),PROMETEO_Ammissione_Samuele[[#This Row],[Procedure eseguite durante fase acuta: (choice=CVF)]])</f>
        <v>Unchecked</v>
      </c>
      <c r="G74" t="str">
        <f>IF(PROMETEO_Ammissione_Samuele[[#This Row],[Procedure eseguite durante fase acuta: (choice=IABP)]]="",NA(),PROMETEO_Ammissione_Samuele[[#This Row],[Procedure eseguite durante fase acuta: (choice=IABP)]])</f>
        <v>Checked</v>
      </c>
      <c r="H7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4" t="str">
        <f>IF(PROMETEO_Ammissione_Samuele[[#This Row],[Procedure eseguite durante fase acuta: (choice=SEF)]]="",NA(),PROMETEO_Ammissione_Samuele[[#This Row],[Procedure eseguite durante fase acuta: (choice=SEF)]])</f>
        <v>Unchecked</v>
      </c>
      <c r="J7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4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74" t="str">
        <f>IF(PROMETEO_Ammissione_Samuele[[#This Row],[Procedure eseguite durante fase acuta: (choice=NIV)]]="",NA(),PROMETEO_Ammissione_Samuele[[#This Row],[Procedure eseguite durante fase acuta: (choice=NIV)]])</f>
        <v>Checked</v>
      </c>
      <c r="N74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7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5" spans="1:15" x14ac:dyDescent="0.3">
      <c r="A75" s="6">
        <v>74</v>
      </c>
      <c r="B7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5" t="str">
        <f>IF(PROMETEO_Ammissione_Samuele[[#This Row],[Procedure eseguite durante fase acuta: (choice=CVE)]]="",NA(),PROMETEO_Ammissione_Samuele[[#This Row],[Procedure eseguite durante fase acuta: (choice=CVE)]])</f>
        <v>Unchecked</v>
      </c>
      <c r="F75" t="str">
        <f>IF(PROMETEO_Ammissione_Samuele[[#This Row],[Procedure eseguite durante fase acuta: (choice=CVF)]]="",NA(),PROMETEO_Ammissione_Samuele[[#This Row],[Procedure eseguite durante fase acuta: (choice=CVF)]])</f>
        <v>Checked</v>
      </c>
      <c r="G7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5" t="str">
        <f>IF(PROMETEO_Ammissione_Samuele[[#This Row],[Procedure eseguite durante fase acuta: (choice=SEF)]]="",NA(),PROMETEO_Ammissione_Samuele[[#This Row],[Procedure eseguite durante fase acuta: (choice=SEF)]])</f>
        <v>Checked</v>
      </c>
      <c r="J7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5" t="str">
        <f>IF(PROMETEO_Ammissione_Samuele[[#This Row],[Procedure eseguite durante fase acuta: (choice=NIV)]]="",NA(),PROMETEO_Ammissione_Samuele[[#This Row],[Procedure eseguite durante fase acuta: (choice=NIV)]])</f>
        <v>Unchecked</v>
      </c>
      <c r="N7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6" spans="1:15" x14ac:dyDescent="0.3">
      <c r="A76" s="5">
        <v>75</v>
      </c>
      <c r="B7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6" t="str">
        <f>IF(PROMETEO_Ammissione_Samuele[[#This Row],[Procedure eseguite durante fase acuta: (choice=CVE)]]="",NA(),PROMETEO_Ammissione_Samuele[[#This Row],[Procedure eseguite durante fase acuta: (choice=CVE)]])</f>
        <v>Unchecked</v>
      </c>
      <c r="F76" t="str">
        <f>IF(PROMETEO_Ammissione_Samuele[[#This Row],[Procedure eseguite durante fase acuta: (choice=CVF)]]="",NA(),PROMETEO_Ammissione_Samuele[[#This Row],[Procedure eseguite durante fase acuta: (choice=CVF)]])</f>
        <v>Unchecked</v>
      </c>
      <c r="G7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6" t="str">
        <f>IF(PROMETEO_Ammissione_Samuele[[#This Row],[Procedure eseguite durante fase acuta: (choice=SEF)]]="",NA(),PROMETEO_Ammissione_Samuele[[#This Row],[Procedure eseguite durante fase acuta: (choice=SEF)]])</f>
        <v>Unchecked</v>
      </c>
      <c r="J7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6" t="str">
        <f>IF(PROMETEO_Ammissione_Samuele[[#This Row],[Procedure eseguite durante fase acuta: (choice=NIV)]]="",NA(),PROMETEO_Ammissione_Samuele[[#This Row],[Procedure eseguite durante fase acuta: (choice=NIV)]])</f>
        <v>Unchecked</v>
      </c>
      <c r="N7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7" spans="1:15" x14ac:dyDescent="0.3">
      <c r="A77" s="6">
        <v>76</v>
      </c>
      <c r="B7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7" t="str">
        <f>IF(PROMETEO_Ammissione_Samuele[[#This Row],[Procedure eseguite durante fase acuta: (choice=CVE)]]="",NA(),PROMETEO_Ammissione_Samuele[[#This Row],[Procedure eseguite durante fase acuta: (choice=CVE)]])</f>
        <v>Unchecked</v>
      </c>
      <c r="F77" t="str">
        <f>IF(PROMETEO_Ammissione_Samuele[[#This Row],[Procedure eseguite durante fase acuta: (choice=CVF)]]="",NA(),PROMETEO_Ammissione_Samuele[[#This Row],[Procedure eseguite durante fase acuta: (choice=CVF)]])</f>
        <v>Unchecked</v>
      </c>
      <c r="G7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77" t="str">
        <f>IF(PROMETEO_Ammissione_Samuele[[#This Row],[Procedure eseguite durante fase acuta: (choice=SEF)]]="",NA(),PROMETEO_Ammissione_Samuele[[#This Row],[Procedure eseguite durante fase acuta: (choice=SEF)]])</f>
        <v>Unchecked</v>
      </c>
      <c r="J7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7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77" t="str">
        <f>IF(PROMETEO_Ammissione_Samuele[[#This Row],[Procedure eseguite durante fase acuta: (choice=NIV)]]="",NA(),PROMETEO_Ammissione_Samuele[[#This Row],[Procedure eseguite durante fase acuta: (choice=NIV)]])</f>
        <v>Checked</v>
      </c>
      <c r="N7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8" spans="1:15" x14ac:dyDescent="0.3">
      <c r="A78" s="5">
        <v>77</v>
      </c>
      <c r="B7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7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8" t="str">
        <f>IF(PROMETEO_Ammissione_Samuele[[#This Row],[Procedure eseguite durante fase acuta: (choice=CVE)]]="",NA(),PROMETEO_Ammissione_Samuele[[#This Row],[Procedure eseguite durante fase acuta: (choice=CVE)]])</f>
        <v>Unchecked</v>
      </c>
      <c r="F78" t="str">
        <f>IF(PROMETEO_Ammissione_Samuele[[#This Row],[Procedure eseguite durante fase acuta: (choice=CVF)]]="",NA(),PROMETEO_Ammissione_Samuele[[#This Row],[Procedure eseguite durante fase acuta: (choice=CVF)]])</f>
        <v>Unchecked</v>
      </c>
      <c r="G7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8" t="str">
        <f>IF(PROMETEO_Ammissione_Samuele[[#This Row],[Procedure eseguite durante fase acuta: (choice=SEF)]]="",NA(),PROMETEO_Ammissione_Samuele[[#This Row],[Procedure eseguite durante fase acuta: (choice=SEF)]])</f>
        <v>Unchecked</v>
      </c>
      <c r="J7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8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78" t="str">
        <f>IF(PROMETEO_Ammissione_Samuele[[#This Row],[Procedure eseguite durante fase acuta: (choice=NIV)]]="",NA(),PROMETEO_Ammissione_Samuele[[#This Row],[Procedure eseguite durante fase acuta: (choice=NIV)]])</f>
        <v>Checked</v>
      </c>
      <c r="N7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79" spans="1:15" x14ac:dyDescent="0.3">
      <c r="A79" s="6">
        <v>78</v>
      </c>
      <c r="B7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7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7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79" t="str">
        <f>IF(PROMETEO_Ammissione_Samuele[[#This Row],[Procedure eseguite durante fase acuta: (choice=CVE)]]="",NA(),PROMETEO_Ammissione_Samuele[[#This Row],[Procedure eseguite durante fase acuta: (choice=CVE)]])</f>
        <v>Unchecked</v>
      </c>
      <c r="F79" t="str">
        <f>IF(PROMETEO_Ammissione_Samuele[[#This Row],[Procedure eseguite durante fase acuta: (choice=CVF)]]="",NA(),PROMETEO_Ammissione_Samuele[[#This Row],[Procedure eseguite durante fase acuta: (choice=CVF)]])</f>
        <v>Unchecked</v>
      </c>
      <c r="G7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7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79" t="str">
        <f>IF(PROMETEO_Ammissione_Samuele[[#This Row],[Procedure eseguite durante fase acuta: (choice=SEF)]]="",NA(),PROMETEO_Ammissione_Samuele[[#This Row],[Procedure eseguite durante fase acuta: (choice=SEF)]])</f>
        <v>Unchecked</v>
      </c>
      <c r="J7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7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7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79" t="str">
        <f>IF(PROMETEO_Ammissione_Samuele[[#This Row],[Procedure eseguite durante fase acuta: (choice=NIV)]]="",NA(),PROMETEO_Ammissione_Samuele[[#This Row],[Procedure eseguite durante fase acuta: (choice=NIV)]])</f>
        <v>Unchecked</v>
      </c>
      <c r="N7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7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0" spans="1:15" x14ac:dyDescent="0.3">
      <c r="A80" s="5">
        <v>79</v>
      </c>
      <c r="B8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0" t="str">
        <f>IF(PROMETEO_Ammissione_Samuele[[#This Row],[Procedure eseguite durante fase acuta: (choice=CVE)]]="",NA(),PROMETEO_Ammissione_Samuele[[#This Row],[Procedure eseguite durante fase acuta: (choice=CVE)]])</f>
        <v>Unchecked</v>
      </c>
      <c r="F80" t="str">
        <f>IF(PROMETEO_Ammissione_Samuele[[#This Row],[Procedure eseguite durante fase acuta: (choice=CVF)]]="",NA(),PROMETEO_Ammissione_Samuele[[#This Row],[Procedure eseguite durante fase acuta: (choice=CVF)]])</f>
        <v>Unchecked</v>
      </c>
      <c r="G8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0" t="str">
        <f>IF(PROMETEO_Ammissione_Samuele[[#This Row],[Procedure eseguite durante fase acuta: (choice=SEF)]]="",NA(),PROMETEO_Ammissione_Samuele[[#This Row],[Procedure eseguite durante fase acuta: (choice=SEF)]])</f>
        <v>Unchecked</v>
      </c>
      <c r="J8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0" t="str">
        <f>IF(PROMETEO_Ammissione_Samuele[[#This Row],[Procedure eseguite durante fase acuta: (choice=NIV)]]="",NA(),PROMETEO_Ammissione_Samuele[[#This Row],[Procedure eseguite durante fase acuta: (choice=NIV)]])</f>
        <v>Unchecked</v>
      </c>
      <c r="N8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1" spans="1:15" x14ac:dyDescent="0.3">
      <c r="A81" s="6">
        <v>80</v>
      </c>
      <c r="B8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1" t="str">
        <f>IF(PROMETEO_Ammissione_Samuele[[#This Row],[Procedure eseguite durante fase acuta: (choice=CVE)]]="",NA(),PROMETEO_Ammissione_Samuele[[#This Row],[Procedure eseguite durante fase acuta: (choice=CVE)]])</f>
        <v>Unchecked</v>
      </c>
      <c r="F81" t="str">
        <f>IF(PROMETEO_Ammissione_Samuele[[#This Row],[Procedure eseguite durante fase acuta: (choice=CVF)]]="",NA(),PROMETEO_Ammissione_Samuele[[#This Row],[Procedure eseguite durante fase acuta: (choice=CVF)]])</f>
        <v>Unchecked</v>
      </c>
      <c r="G8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1" t="str">
        <f>IF(PROMETEO_Ammissione_Samuele[[#This Row],[Procedure eseguite durante fase acuta: (choice=SEF)]]="",NA(),PROMETEO_Ammissione_Samuele[[#This Row],[Procedure eseguite durante fase acuta: (choice=SEF)]])</f>
        <v>Unchecked</v>
      </c>
      <c r="J8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1" t="str">
        <f>IF(PROMETEO_Ammissione_Samuele[[#This Row],[Procedure eseguite durante fase acuta: (choice=NIV)]]="",NA(),PROMETEO_Ammissione_Samuele[[#This Row],[Procedure eseguite durante fase acuta: (choice=NIV)]])</f>
        <v>Unchecked</v>
      </c>
      <c r="N8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2" spans="1:15" x14ac:dyDescent="0.3">
      <c r="A82" s="5">
        <v>81</v>
      </c>
      <c r="B8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2" t="str">
        <f>IF(PROMETEO_Ammissione_Samuele[[#This Row],[Procedure eseguite durante fase acuta: (choice=CVE)]]="",NA(),PROMETEO_Ammissione_Samuele[[#This Row],[Procedure eseguite durante fase acuta: (choice=CVE)]])</f>
        <v>Unchecked</v>
      </c>
      <c r="F82" t="str">
        <f>IF(PROMETEO_Ammissione_Samuele[[#This Row],[Procedure eseguite durante fase acuta: (choice=CVF)]]="",NA(),PROMETEO_Ammissione_Samuele[[#This Row],[Procedure eseguite durante fase acuta: (choice=CVF)]])</f>
        <v>Unchecked</v>
      </c>
      <c r="G8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2" t="str">
        <f>IF(PROMETEO_Ammissione_Samuele[[#This Row],[Procedure eseguite durante fase acuta: (choice=SEF)]]="",NA(),PROMETEO_Ammissione_Samuele[[#This Row],[Procedure eseguite durante fase acuta: (choice=SEF)]])</f>
        <v>Unchecked</v>
      </c>
      <c r="J8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2" t="str">
        <f>IF(PROMETEO_Ammissione_Samuele[[#This Row],[Procedure eseguite durante fase acuta: (choice=NIV)]]="",NA(),PROMETEO_Ammissione_Samuele[[#This Row],[Procedure eseguite durante fase acuta: (choice=NIV)]])</f>
        <v>Unchecked</v>
      </c>
      <c r="N8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3" spans="1:15" x14ac:dyDescent="0.3">
      <c r="A83" s="6">
        <v>82</v>
      </c>
      <c r="B8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8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3" t="str">
        <f>IF(PROMETEO_Ammissione_Samuele[[#This Row],[Procedure eseguite durante fase acuta: (choice=CVE)]]="",NA(),PROMETEO_Ammissione_Samuele[[#This Row],[Procedure eseguite durante fase acuta: (choice=CVE)]])</f>
        <v>Unchecked</v>
      </c>
      <c r="F83" t="str">
        <f>IF(PROMETEO_Ammissione_Samuele[[#This Row],[Procedure eseguite durante fase acuta: (choice=CVF)]]="",NA(),PROMETEO_Ammissione_Samuele[[#This Row],[Procedure eseguite durante fase acuta: (choice=CVF)]])</f>
        <v>Unchecked</v>
      </c>
      <c r="G8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83" t="str">
        <f>IF(PROMETEO_Ammissione_Samuele[[#This Row],[Procedure eseguite durante fase acuta: (choice=SEF)]]="",NA(),PROMETEO_Ammissione_Samuele[[#This Row],[Procedure eseguite durante fase acuta: (choice=SEF)]])</f>
        <v>Unchecked</v>
      </c>
      <c r="J8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3" t="str">
        <f>IF(PROMETEO_Ammissione_Samuele[[#This Row],[Procedure eseguite durante fase acuta: (choice=NIV)]]="",NA(),PROMETEO_Ammissione_Samuele[[#This Row],[Procedure eseguite durante fase acuta: (choice=NIV)]])</f>
        <v>Unchecked</v>
      </c>
      <c r="N83" t="str">
        <f>IF(PROMETEO_Ammissione_Samuele[[#This Row],[Procedure eseguite durante fase acuta: (choice=Trasfusione)]]="",NA(),PROMETEO_Ammissione_Samuele[[#This Row],[Procedure eseguite durante fase acuta: (choice=Trasfusione)]])</f>
        <v>Checked</v>
      </c>
      <c r="O8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4" spans="1:15" x14ac:dyDescent="0.3">
      <c r="A84" s="5">
        <v>83</v>
      </c>
      <c r="B8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4" t="str">
        <f>IF(PROMETEO_Ammissione_Samuele[[#This Row],[Procedure eseguite durante fase acuta: (choice=CVE)]]="",NA(),PROMETEO_Ammissione_Samuele[[#This Row],[Procedure eseguite durante fase acuta: (choice=CVE)]])</f>
        <v>Unchecked</v>
      </c>
      <c r="F84" t="str">
        <f>IF(PROMETEO_Ammissione_Samuele[[#This Row],[Procedure eseguite durante fase acuta: (choice=CVF)]]="",NA(),PROMETEO_Ammissione_Samuele[[#This Row],[Procedure eseguite durante fase acuta: (choice=CVF)]])</f>
        <v>Unchecked</v>
      </c>
      <c r="G8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4" t="str">
        <f>IF(PROMETEO_Ammissione_Samuele[[#This Row],[Procedure eseguite durante fase acuta: (choice=SEF)]]="",NA(),PROMETEO_Ammissione_Samuele[[#This Row],[Procedure eseguite durante fase acuta: (choice=SEF)]])</f>
        <v>Unchecked</v>
      </c>
      <c r="J8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4" t="str">
        <f>IF(PROMETEO_Ammissione_Samuele[[#This Row],[Procedure eseguite durante fase acuta: (choice=NIV)]]="",NA(),PROMETEO_Ammissione_Samuele[[#This Row],[Procedure eseguite durante fase acuta: (choice=NIV)]])</f>
        <v>Unchecked</v>
      </c>
      <c r="N8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5" spans="1:15" x14ac:dyDescent="0.3">
      <c r="A85" s="6">
        <v>84</v>
      </c>
      <c r="B8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5" t="str">
        <f>IF(PROMETEO_Ammissione_Samuele[[#This Row],[Procedure eseguite durante fase acuta: (choice=CVE)]]="",NA(),PROMETEO_Ammissione_Samuele[[#This Row],[Procedure eseguite durante fase acuta: (choice=CVE)]])</f>
        <v>Unchecked</v>
      </c>
      <c r="F85" t="str">
        <f>IF(PROMETEO_Ammissione_Samuele[[#This Row],[Procedure eseguite durante fase acuta: (choice=CVF)]]="",NA(),PROMETEO_Ammissione_Samuele[[#This Row],[Procedure eseguite durante fase acuta: (choice=CVF)]])</f>
        <v>Unchecked</v>
      </c>
      <c r="G8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5" t="str">
        <f>IF(PROMETEO_Ammissione_Samuele[[#This Row],[Procedure eseguite durante fase acuta: (choice=SEF)]]="",NA(),PROMETEO_Ammissione_Samuele[[#This Row],[Procedure eseguite durante fase acuta: (choice=SEF)]])</f>
        <v>Unchecked</v>
      </c>
      <c r="J8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5" t="str">
        <f>IF(PROMETEO_Ammissione_Samuele[[#This Row],[Procedure eseguite durante fase acuta: (choice=NIV)]]="",NA(),PROMETEO_Ammissione_Samuele[[#This Row],[Procedure eseguite durante fase acuta: (choice=NIV)]])</f>
        <v>Unchecked</v>
      </c>
      <c r="N8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6" spans="1:15" x14ac:dyDescent="0.3">
      <c r="A86" s="5">
        <v>85</v>
      </c>
      <c r="B8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6" t="str">
        <f>IF(PROMETEO_Ammissione_Samuele[[#This Row],[Procedure eseguite durante fase acuta: (choice=CVE)]]="",NA(),PROMETEO_Ammissione_Samuele[[#This Row],[Procedure eseguite durante fase acuta: (choice=CVE)]])</f>
        <v>Unchecked</v>
      </c>
      <c r="F86" t="str">
        <f>IF(PROMETEO_Ammissione_Samuele[[#This Row],[Procedure eseguite durante fase acuta: (choice=CVF)]]="",NA(),PROMETEO_Ammissione_Samuele[[#This Row],[Procedure eseguite durante fase acuta: (choice=CVF)]])</f>
        <v>Unchecked</v>
      </c>
      <c r="G8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86" t="str">
        <f>IF(PROMETEO_Ammissione_Samuele[[#This Row],[Procedure eseguite durante fase acuta: (choice=SEF)]]="",NA(),PROMETEO_Ammissione_Samuele[[#This Row],[Procedure eseguite durante fase acuta: (choice=SEF)]])</f>
        <v>Unchecked</v>
      </c>
      <c r="J8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86" t="str">
        <f>IF(PROMETEO_Ammissione_Samuele[[#This Row],[Procedure eseguite durante fase acuta: (choice=NIV)]]="",NA(),PROMETEO_Ammissione_Samuele[[#This Row],[Procedure eseguite durante fase acuta: (choice=NIV)]])</f>
        <v>Unchecked</v>
      </c>
      <c r="N8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7" spans="1:15" x14ac:dyDescent="0.3">
      <c r="A87" s="6">
        <v>86</v>
      </c>
      <c r="B8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7" t="str">
        <f>IF(PROMETEO_Ammissione_Samuele[[#This Row],[Procedure eseguite durante fase acuta: (choice=CVE)]]="",NA(),PROMETEO_Ammissione_Samuele[[#This Row],[Procedure eseguite durante fase acuta: (choice=CVE)]])</f>
        <v>Unchecked</v>
      </c>
      <c r="F87" t="str">
        <f>IF(PROMETEO_Ammissione_Samuele[[#This Row],[Procedure eseguite durante fase acuta: (choice=CVF)]]="",NA(),PROMETEO_Ammissione_Samuele[[#This Row],[Procedure eseguite durante fase acuta: (choice=CVF)]])</f>
        <v>Unchecked</v>
      </c>
      <c r="G8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7" t="str">
        <f>IF(PROMETEO_Ammissione_Samuele[[#This Row],[Procedure eseguite durante fase acuta: (choice=SEF)]]="",NA(),PROMETEO_Ammissione_Samuele[[#This Row],[Procedure eseguite durante fase acuta: (choice=SEF)]])</f>
        <v>Unchecked</v>
      </c>
      <c r="J8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7" t="str">
        <f>IF(PROMETEO_Ammissione_Samuele[[#This Row],[Procedure eseguite durante fase acuta: (choice=NIV)]]="",NA(),PROMETEO_Ammissione_Samuele[[#This Row],[Procedure eseguite durante fase acuta: (choice=NIV)]])</f>
        <v>Unchecked</v>
      </c>
      <c r="N8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8" spans="1:15" x14ac:dyDescent="0.3">
      <c r="A88" s="5">
        <v>87</v>
      </c>
      <c r="B88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8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8" t="str">
        <f>IF(PROMETEO_Ammissione_Samuele[[#This Row],[Procedure eseguite durante fase acuta: (choice=CVE)]]="",NA(),PROMETEO_Ammissione_Samuele[[#This Row],[Procedure eseguite durante fase acuta: (choice=CVE)]])</f>
        <v>Unchecked</v>
      </c>
      <c r="F88" t="str">
        <f>IF(PROMETEO_Ammissione_Samuele[[#This Row],[Procedure eseguite durante fase acuta: (choice=CVF)]]="",NA(),PROMETEO_Ammissione_Samuele[[#This Row],[Procedure eseguite durante fase acuta: (choice=CVF)]])</f>
        <v>Unchecked</v>
      </c>
      <c r="G8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8" t="str">
        <f>IF(PROMETEO_Ammissione_Samuele[[#This Row],[Procedure eseguite durante fase acuta: (choice=SEF)]]="",NA(),PROMETEO_Ammissione_Samuele[[#This Row],[Procedure eseguite durante fase acuta: (choice=SEF)]])</f>
        <v>Unchecked</v>
      </c>
      <c r="J88" t="str">
        <f>IF(PROMETEO_Ammissione_Samuele[[#This Row],[Procedure eseguite durante fase acuta: (choice=RMN cuore)]]="",NA(),PROMETEO_Ammissione_Samuele[[#This Row],[Procedure eseguite durante fase acuta: (choice=RMN cuore)]])</f>
        <v>Checked</v>
      </c>
      <c r="K8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8" t="str">
        <f>IF(PROMETEO_Ammissione_Samuele[[#This Row],[Procedure eseguite durante fase acuta: (choice=NIV)]]="",NA(),PROMETEO_Ammissione_Samuele[[#This Row],[Procedure eseguite durante fase acuta: (choice=NIV)]])</f>
        <v>Unchecked</v>
      </c>
      <c r="N8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89" spans="1:15" x14ac:dyDescent="0.3">
      <c r="A89" s="6">
        <v>88</v>
      </c>
      <c r="B8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8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8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89" t="str">
        <f>IF(PROMETEO_Ammissione_Samuele[[#This Row],[Procedure eseguite durante fase acuta: (choice=CVE)]]="",NA(),PROMETEO_Ammissione_Samuele[[#This Row],[Procedure eseguite durante fase acuta: (choice=CVE)]])</f>
        <v>Unchecked</v>
      </c>
      <c r="F89" t="str">
        <f>IF(PROMETEO_Ammissione_Samuele[[#This Row],[Procedure eseguite durante fase acuta: (choice=CVF)]]="",NA(),PROMETEO_Ammissione_Samuele[[#This Row],[Procedure eseguite durante fase acuta: (choice=CVF)]])</f>
        <v>Unchecked</v>
      </c>
      <c r="G8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8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89" t="str">
        <f>IF(PROMETEO_Ammissione_Samuele[[#This Row],[Procedure eseguite durante fase acuta: (choice=SEF)]]="",NA(),PROMETEO_Ammissione_Samuele[[#This Row],[Procedure eseguite durante fase acuta: (choice=SEF)]])</f>
        <v>Unchecked</v>
      </c>
      <c r="J8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8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8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89" t="str">
        <f>IF(PROMETEO_Ammissione_Samuele[[#This Row],[Procedure eseguite durante fase acuta: (choice=NIV)]]="",NA(),PROMETEO_Ammissione_Samuele[[#This Row],[Procedure eseguite durante fase acuta: (choice=NIV)]])</f>
        <v>Unchecked</v>
      </c>
      <c r="N8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8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0" spans="1:15" x14ac:dyDescent="0.3">
      <c r="A90" s="5">
        <v>89</v>
      </c>
      <c r="B9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0" t="str">
        <f>IF(PROMETEO_Ammissione_Samuele[[#This Row],[Procedure eseguite durante fase acuta: (choice=CVE)]]="",NA(),PROMETEO_Ammissione_Samuele[[#This Row],[Procedure eseguite durante fase acuta: (choice=CVE)]])</f>
        <v>Unchecked</v>
      </c>
      <c r="F90" t="str">
        <f>IF(PROMETEO_Ammissione_Samuele[[#This Row],[Procedure eseguite durante fase acuta: (choice=CVF)]]="",NA(),PROMETEO_Ammissione_Samuele[[#This Row],[Procedure eseguite durante fase acuta: (choice=CVF)]])</f>
        <v>Unchecked</v>
      </c>
      <c r="G9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0" t="str">
        <f>IF(PROMETEO_Ammissione_Samuele[[#This Row],[Procedure eseguite durante fase acuta: (choice=SEF)]]="",NA(),PROMETEO_Ammissione_Samuele[[#This Row],[Procedure eseguite durante fase acuta: (choice=SEF)]])</f>
        <v>Unchecked</v>
      </c>
      <c r="J9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0" t="str">
        <f>IF(PROMETEO_Ammissione_Samuele[[#This Row],[Procedure eseguite durante fase acuta: (choice=NIV)]]="",NA(),PROMETEO_Ammissione_Samuele[[#This Row],[Procedure eseguite durante fase acuta: (choice=NIV)]])</f>
        <v>Unchecked</v>
      </c>
      <c r="N9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1" spans="1:15" x14ac:dyDescent="0.3">
      <c r="A91" s="6">
        <v>90</v>
      </c>
      <c r="B9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1" t="str">
        <f>IF(PROMETEO_Ammissione_Samuele[[#This Row],[Procedure eseguite durante fase acuta: (choice=CVE)]]="",NA(),PROMETEO_Ammissione_Samuele[[#This Row],[Procedure eseguite durante fase acuta: (choice=CVE)]])</f>
        <v>Unchecked</v>
      </c>
      <c r="F91" t="str">
        <f>IF(PROMETEO_Ammissione_Samuele[[#This Row],[Procedure eseguite durante fase acuta: (choice=CVF)]]="",NA(),PROMETEO_Ammissione_Samuele[[#This Row],[Procedure eseguite durante fase acuta: (choice=CVF)]])</f>
        <v>Unchecked</v>
      </c>
      <c r="G9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1" t="str">
        <f>IF(PROMETEO_Ammissione_Samuele[[#This Row],[Procedure eseguite durante fase acuta: (choice=SEF)]]="",NA(),PROMETEO_Ammissione_Samuele[[#This Row],[Procedure eseguite durante fase acuta: (choice=SEF)]])</f>
        <v>Unchecked</v>
      </c>
      <c r="J9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1" t="str">
        <f>IF(PROMETEO_Ammissione_Samuele[[#This Row],[Procedure eseguite durante fase acuta: (choice=NIV)]]="",NA(),PROMETEO_Ammissione_Samuele[[#This Row],[Procedure eseguite durante fase acuta: (choice=NIV)]])</f>
        <v>Unchecked</v>
      </c>
      <c r="N9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2" spans="1:15" x14ac:dyDescent="0.3">
      <c r="A92" s="5">
        <v>91</v>
      </c>
      <c r="B9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2" t="str">
        <f>IF(PROMETEO_Ammissione_Samuele[[#This Row],[Procedure eseguite durante fase acuta: (choice=CVE)]]="",NA(),PROMETEO_Ammissione_Samuele[[#This Row],[Procedure eseguite durante fase acuta: (choice=CVE)]])</f>
        <v>Unchecked</v>
      </c>
      <c r="F92" t="str">
        <f>IF(PROMETEO_Ammissione_Samuele[[#This Row],[Procedure eseguite durante fase acuta: (choice=CVF)]]="",NA(),PROMETEO_Ammissione_Samuele[[#This Row],[Procedure eseguite durante fase acuta: (choice=CVF)]])</f>
        <v>Unchecked</v>
      </c>
      <c r="G9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2" t="str">
        <f>IF(PROMETEO_Ammissione_Samuele[[#This Row],[Procedure eseguite durante fase acuta: (choice=SEF)]]="",NA(),PROMETEO_Ammissione_Samuele[[#This Row],[Procedure eseguite durante fase acuta: (choice=SEF)]])</f>
        <v>Unchecked</v>
      </c>
      <c r="J9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2" t="str">
        <f>IF(PROMETEO_Ammissione_Samuele[[#This Row],[Procedure eseguite durante fase acuta: (choice=NIV)]]="",NA(),PROMETEO_Ammissione_Samuele[[#This Row],[Procedure eseguite durante fase acuta: (choice=NIV)]])</f>
        <v>Unchecked</v>
      </c>
      <c r="N9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3" spans="1:15" x14ac:dyDescent="0.3">
      <c r="A93" s="6">
        <v>92</v>
      </c>
      <c r="B9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3" t="str">
        <f>IF(PROMETEO_Ammissione_Samuele[[#This Row],[Procedure eseguite durante fase acuta: (choice=CVE)]]="",NA(),PROMETEO_Ammissione_Samuele[[#This Row],[Procedure eseguite durante fase acuta: (choice=CVE)]])</f>
        <v>Unchecked</v>
      </c>
      <c r="F93" t="str">
        <f>IF(PROMETEO_Ammissione_Samuele[[#This Row],[Procedure eseguite durante fase acuta: (choice=CVF)]]="",NA(),PROMETEO_Ammissione_Samuele[[#This Row],[Procedure eseguite durante fase acuta: (choice=CVF)]])</f>
        <v>Unchecked</v>
      </c>
      <c r="G9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3" t="str">
        <f>IF(PROMETEO_Ammissione_Samuele[[#This Row],[Procedure eseguite durante fase acuta: (choice=SEF)]]="",NA(),PROMETEO_Ammissione_Samuele[[#This Row],[Procedure eseguite durante fase acuta: (choice=SEF)]])</f>
        <v>Unchecked</v>
      </c>
      <c r="J9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3" t="str">
        <f>IF(PROMETEO_Ammissione_Samuele[[#This Row],[Procedure eseguite durante fase acuta: (choice=NIV)]]="",NA(),PROMETEO_Ammissione_Samuele[[#This Row],[Procedure eseguite durante fase acuta: (choice=NIV)]])</f>
        <v>Unchecked</v>
      </c>
      <c r="N9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4" spans="1:15" x14ac:dyDescent="0.3">
      <c r="A94" s="5">
        <v>93</v>
      </c>
      <c r="B9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4" t="str">
        <f>IF(PROMETEO_Ammissione_Samuele[[#This Row],[Procedure eseguite durante fase acuta: (choice=CVE)]]="",NA(),PROMETEO_Ammissione_Samuele[[#This Row],[Procedure eseguite durante fase acuta: (choice=CVE)]])</f>
        <v>Unchecked</v>
      </c>
      <c r="F94" t="str">
        <f>IF(PROMETEO_Ammissione_Samuele[[#This Row],[Procedure eseguite durante fase acuta: (choice=CVF)]]="",NA(),PROMETEO_Ammissione_Samuele[[#This Row],[Procedure eseguite durante fase acuta: (choice=CVF)]])</f>
        <v>Unchecked</v>
      </c>
      <c r="G9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4" t="str">
        <f>IF(PROMETEO_Ammissione_Samuele[[#This Row],[Procedure eseguite durante fase acuta: (choice=SEF)]]="",NA(),PROMETEO_Ammissione_Samuele[[#This Row],[Procedure eseguite durante fase acuta: (choice=SEF)]])</f>
        <v>Unchecked</v>
      </c>
      <c r="J9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4" t="str">
        <f>IF(PROMETEO_Ammissione_Samuele[[#This Row],[Procedure eseguite durante fase acuta: (choice=NIV)]]="",NA(),PROMETEO_Ammissione_Samuele[[#This Row],[Procedure eseguite durante fase acuta: (choice=NIV)]])</f>
        <v>Unchecked</v>
      </c>
      <c r="N9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5" spans="1:15" x14ac:dyDescent="0.3">
      <c r="A95" s="6">
        <v>94</v>
      </c>
      <c r="B95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9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5" t="str">
        <f>IF(PROMETEO_Ammissione_Samuele[[#This Row],[Procedure eseguite durante fase acuta: (choice=CVE)]]="",NA(),PROMETEO_Ammissione_Samuele[[#This Row],[Procedure eseguite durante fase acuta: (choice=CVE)]])</f>
        <v>Unchecked</v>
      </c>
      <c r="F95" t="str">
        <f>IF(PROMETEO_Ammissione_Samuele[[#This Row],[Procedure eseguite durante fase acuta: (choice=CVF)]]="",NA(),PROMETEO_Ammissione_Samuele[[#This Row],[Procedure eseguite durante fase acuta: (choice=CVF)]])</f>
        <v>Unchecked</v>
      </c>
      <c r="G9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5" t="str">
        <f>IF(PROMETEO_Ammissione_Samuele[[#This Row],[Procedure eseguite durante fase acuta: (choice=SEF)]]="",NA(),PROMETEO_Ammissione_Samuele[[#This Row],[Procedure eseguite durante fase acuta: (choice=SEF)]])</f>
        <v>Unchecked</v>
      </c>
      <c r="J9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5" t="str">
        <f>IF(PROMETEO_Ammissione_Samuele[[#This Row],[Procedure eseguite durante fase acuta: (choice=NIV)]]="",NA(),PROMETEO_Ammissione_Samuele[[#This Row],[Procedure eseguite durante fase acuta: (choice=NIV)]])</f>
        <v>Unchecked</v>
      </c>
      <c r="N9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6" spans="1:15" x14ac:dyDescent="0.3">
      <c r="A96" s="5">
        <v>95</v>
      </c>
      <c r="B96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6" t="str">
        <f>IF(PROMETEO_Ammissione_Samuele[[#This Row],[Procedure eseguite durante fase acuta: (choice=CVE)]]="",NA(),PROMETEO_Ammissione_Samuele[[#This Row],[Procedure eseguite durante fase acuta: (choice=CVE)]])</f>
        <v>Unchecked</v>
      </c>
      <c r="F96" t="str">
        <f>IF(PROMETEO_Ammissione_Samuele[[#This Row],[Procedure eseguite durante fase acuta: (choice=CVF)]]="",NA(),PROMETEO_Ammissione_Samuele[[#This Row],[Procedure eseguite durante fase acuta: (choice=CVF)]])</f>
        <v>Unchecked</v>
      </c>
      <c r="G9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6" t="str">
        <f>IF(PROMETEO_Ammissione_Samuele[[#This Row],[Procedure eseguite durante fase acuta: (choice=SEF)]]="",NA(),PROMETEO_Ammissione_Samuele[[#This Row],[Procedure eseguite durante fase acuta: (choice=SEF)]])</f>
        <v>Unchecked</v>
      </c>
      <c r="J9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6" t="str">
        <f>IF(PROMETEO_Ammissione_Samuele[[#This Row],[Procedure eseguite durante fase acuta: (choice=O2 terapia)]]="",NA(),PROMETEO_Ammissione_Samuele[[#This Row],[Procedure eseguite durante fase acuta: (choice=O2 terapia)]])</f>
        <v>Checked</v>
      </c>
      <c r="M96" t="str">
        <f>IF(PROMETEO_Ammissione_Samuele[[#This Row],[Procedure eseguite durante fase acuta: (choice=NIV)]]="",NA(),PROMETEO_Ammissione_Samuele[[#This Row],[Procedure eseguite durante fase acuta: (choice=NIV)]])</f>
        <v>Unchecked</v>
      </c>
      <c r="N9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7" spans="1:15" x14ac:dyDescent="0.3">
      <c r="A97" s="6">
        <v>96</v>
      </c>
      <c r="B97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9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7" t="str">
        <f>IF(PROMETEO_Ammissione_Samuele[[#This Row],[Procedure eseguite durante fase acuta: (choice=CVE)]]="",NA(),PROMETEO_Ammissione_Samuele[[#This Row],[Procedure eseguite durante fase acuta: (choice=CVE)]])</f>
        <v>Unchecked</v>
      </c>
      <c r="F97" t="str">
        <f>IF(PROMETEO_Ammissione_Samuele[[#This Row],[Procedure eseguite durante fase acuta: (choice=CVF)]]="",NA(),PROMETEO_Ammissione_Samuele[[#This Row],[Procedure eseguite durante fase acuta: (choice=CVF)]])</f>
        <v>Unchecked</v>
      </c>
      <c r="G9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7" t="str">
        <f>IF(PROMETEO_Ammissione_Samuele[[#This Row],[Procedure eseguite durante fase acuta: (choice=SEF)]]="",NA(),PROMETEO_Ammissione_Samuele[[#This Row],[Procedure eseguite durante fase acuta: (choice=SEF)]])</f>
        <v>Unchecked</v>
      </c>
      <c r="J9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7" t="str">
        <f>IF(PROMETEO_Ammissione_Samuele[[#This Row],[Procedure eseguite durante fase acuta: (choice=NIV)]]="",NA(),PROMETEO_Ammissione_Samuele[[#This Row],[Procedure eseguite durante fase acuta: (choice=NIV)]])</f>
        <v>Unchecked</v>
      </c>
      <c r="N9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8" spans="1:15" x14ac:dyDescent="0.3">
      <c r="A98" s="5">
        <v>97</v>
      </c>
      <c r="B9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9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8" t="str">
        <f>IF(PROMETEO_Ammissione_Samuele[[#This Row],[Procedure eseguite durante fase acuta: (choice=CVE)]]="",NA(),PROMETEO_Ammissione_Samuele[[#This Row],[Procedure eseguite durante fase acuta: (choice=CVE)]])</f>
        <v>Unchecked</v>
      </c>
      <c r="F98" t="str">
        <f>IF(PROMETEO_Ammissione_Samuele[[#This Row],[Procedure eseguite durante fase acuta: (choice=CVF)]]="",NA(),PROMETEO_Ammissione_Samuele[[#This Row],[Procedure eseguite durante fase acuta: (choice=CVF)]])</f>
        <v>Unchecked</v>
      </c>
      <c r="G9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8" t="str">
        <f>IF(PROMETEO_Ammissione_Samuele[[#This Row],[Procedure eseguite durante fase acuta: (choice=SEF)]]="",NA(),PROMETEO_Ammissione_Samuele[[#This Row],[Procedure eseguite durante fase acuta: (choice=SEF)]])</f>
        <v>Unchecked</v>
      </c>
      <c r="J9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8" t="str">
        <f>IF(PROMETEO_Ammissione_Samuele[[#This Row],[Procedure eseguite durante fase acuta: (choice=NIV)]]="",NA(),PROMETEO_Ammissione_Samuele[[#This Row],[Procedure eseguite durante fase acuta: (choice=NIV)]])</f>
        <v>Unchecked</v>
      </c>
      <c r="N9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99" spans="1:15" x14ac:dyDescent="0.3">
      <c r="A99" s="6">
        <v>98</v>
      </c>
      <c r="B99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9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9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99" t="str">
        <f>IF(PROMETEO_Ammissione_Samuele[[#This Row],[Procedure eseguite durante fase acuta: (choice=CVE)]]="",NA(),PROMETEO_Ammissione_Samuele[[#This Row],[Procedure eseguite durante fase acuta: (choice=CVE)]])</f>
        <v>Unchecked</v>
      </c>
      <c r="F99" t="str">
        <f>IF(PROMETEO_Ammissione_Samuele[[#This Row],[Procedure eseguite durante fase acuta: (choice=CVF)]]="",NA(),PROMETEO_Ammissione_Samuele[[#This Row],[Procedure eseguite durante fase acuta: (choice=CVF)]])</f>
        <v>Unchecked</v>
      </c>
      <c r="G9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9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99" t="str">
        <f>IF(PROMETEO_Ammissione_Samuele[[#This Row],[Procedure eseguite durante fase acuta: (choice=SEF)]]="",NA(),PROMETEO_Ammissione_Samuele[[#This Row],[Procedure eseguite durante fase acuta: (choice=SEF)]])</f>
        <v>Unchecked</v>
      </c>
      <c r="J9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9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9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99" t="str">
        <f>IF(PROMETEO_Ammissione_Samuele[[#This Row],[Procedure eseguite durante fase acuta: (choice=NIV)]]="",NA(),PROMETEO_Ammissione_Samuele[[#This Row],[Procedure eseguite durante fase acuta: (choice=NIV)]])</f>
        <v>Unchecked</v>
      </c>
      <c r="N9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9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0" spans="1:15" x14ac:dyDescent="0.3">
      <c r="A100" s="5">
        <v>99</v>
      </c>
      <c r="B10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0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0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0" t="str">
        <f>IF(PROMETEO_Ammissione_Samuele[[#This Row],[Procedure eseguite durante fase acuta: (choice=CVE)]]="",NA(),PROMETEO_Ammissione_Samuele[[#This Row],[Procedure eseguite durante fase acuta: (choice=CVE)]])</f>
        <v>Unchecked</v>
      </c>
      <c r="F100" t="str">
        <f>IF(PROMETEO_Ammissione_Samuele[[#This Row],[Procedure eseguite durante fase acuta: (choice=CVF)]]="",NA(),PROMETEO_Ammissione_Samuele[[#This Row],[Procedure eseguite durante fase acuta: (choice=CVF)]])</f>
        <v>Unchecked</v>
      </c>
      <c r="G10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0" t="str">
        <f>IF(PROMETEO_Ammissione_Samuele[[#This Row],[Procedure eseguite durante fase acuta: (choice=SEF)]]="",NA(),PROMETEO_Ammissione_Samuele[[#This Row],[Procedure eseguite durante fase acuta: (choice=SEF)]])</f>
        <v>Unchecked</v>
      </c>
      <c r="J10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0" t="str">
        <f>IF(PROMETEO_Ammissione_Samuele[[#This Row],[Procedure eseguite durante fase acuta: (choice=NIV)]]="",NA(),PROMETEO_Ammissione_Samuele[[#This Row],[Procedure eseguite durante fase acuta: (choice=NIV)]])</f>
        <v>Unchecked</v>
      </c>
      <c r="N10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1" spans="1:15" x14ac:dyDescent="0.3">
      <c r="A101" s="6">
        <v>100</v>
      </c>
      <c r="B10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1" t="str">
        <f>IF(PROMETEO_Ammissione_Samuele[[#This Row],[Procedure eseguite durante fase acuta: (choice=CVE)]]="",NA(),PROMETEO_Ammissione_Samuele[[#This Row],[Procedure eseguite durante fase acuta: (choice=CVE)]])</f>
        <v>Unchecked</v>
      </c>
      <c r="F101" t="str">
        <f>IF(PROMETEO_Ammissione_Samuele[[#This Row],[Procedure eseguite durante fase acuta: (choice=CVF)]]="",NA(),PROMETEO_Ammissione_Samuele[[#This Row],[Procedure eseguite durante fase acuta: (choice=CVF)]])</f>
        <v>Unchecked</v>
      </c>
      <c r="G10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1" t="str">
        <f>IF(PROMETEO_Ammissione_Samuele[[#This Row],[Procedure eseguite durante fase acuta: (choice=SEF)]]="",NA(),PROMETEO_Ammissione_Samuele[[#This Row],[Procedure eseguite durante fase acuta: (choice=SEF)]])</f>
        <v>Unchecked</v>
      </c>
      <c r="J10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1" t="str">
        <f>IF(PROMETEO_Ammissione_Samuele[[#This Row],[Procedure eseguite durante fase acuta: (choice=NIV)]]="",NA(),PROMETEO_Ammissione_Samuele[[#This Row],[Procedure eseguite durante fase acuta: (choice=NIV)]])</f>
        <v>Unchecked</v>
      </c>
      <c r="N10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2" spans="1:15" x14ac:dyDescent="0.3">
      <c r="A102" s="5">
        <v>101</v>
      </c>
      <c r="B10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2" t="str">
        <f>IF(PROMETEO_Ammissione_Samuele[[#This Row],[Procedure eseguite durante fase acuta: (choice=CVE)]]="",NA(),PROMETEO_Ammissione_Samuele[[#This Row],[Procedure eseguite durante fase acuta: (choice=CVE)]])</f>
        <v>Unchecked</v>
      </c>
      <c r="F102" t="str">
        <f>IF(PROMETEO_Ammissione_Samuele[[#This Row],[Procedure eseguite durante fase acuta: (choice=CVF)]]="",NA(),PROMETEO_Ammissione_Samuele[[#This Row],[Procedure eseguite durante fase acuta: (choice=CVF)]])</f>
        <v>Unchecked</v>
      </c>
      <c r="G10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2" t="str">
        <f>IF(PROMETEO_Ammissione_Samuele[[#This Row],[Procedure eseguite durante fase acuta: (choice=SEF)]]="",NA(),PROMETEO_Ammissione_Samuele[[#This Row],[Procedure eseguite durante fase acuta: (choice=SEF)]])</f>
        <v>Unchecked</v>
      </c>
      <c r="J10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2" t="str">
        <f>IF(PROMETEO_Ammissione_Samuele[[#This Row],[Procedure eseguite durante fase acuta: (choice=NIV)]]="",NA(),PROMETEO_Ammissione_Samuele[[#This Row],[Procedure eseguite durante fase acuta: (choice=NIV)]])</f>
        <v>Checked</v>
      </c>
      <c r="N10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3" spans="1:15" x14ac:dyDescent="0.3">
      <c r="A103" s="6">
        <v>102</v>
      </c>
      <c r="B10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0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3" t="str">
        <f>IF(PROMETEO_Ammissione_Samuele[[#This Row],[Procedure eseguite durante fase acuta: (choice=CVE)]]="",NA(),PROMETEO_Ammissione_Samuele[[#This Row],[Procedure eseguite durante fase acuta: (choice=CVE)]])</f>
        <v>Unchecked</v>
      </c>
      <c r="F103" t="str">
        <f>IF(PROMETEO_Ammissione_Samuele[[#This Row],[Procedure eseguite durante fase acuta: (choice=CVF)]]="",NA(),PROMETEO_Ammissione_Samuele[[#This Row],[Procedure eseguite durante fase acuta: (choice=CVF)]])</f>
        <v>Unchecked</v>
      </c>
      <c r="G10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3" t="str">
        <f>IF(PROMETEO_Ammissione_Samuele[[#This Row],[Procedure eseguite durante fase acuta: (choice=SEF)]]="",NA(),PROMETEO_Ammissione_Samuele[[#This Row],[Procedure eseguite durante fase acuta: (choice=SEF)]])</f>
        <v>Unchecked</v>
      </c>
      <c r="J10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3" t="str">
        <f>IF(PROMETEO_Ammissione_Samuele[[#This Row],[Procedure eseguite durante fase acuta: (choice=NIV)]]="",NA(),PROMETEO_Ammissione_Samuele[[#This Row],[Procedure eseguite durante fase acuta: (choice=NIV)]])</f>
        <v>Unchecked</v>
      </c>
      <c r="N10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4" spans="1:15" x14ac:dyDescent="0.3">
      <c r="A104" s="5">
        <v>103</v>
      </c>
      <c r="B10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4" t="str">
        <f>IF(PROMETEO_Ammissione_Samuele[[#This Row],[Procedure eseguite durante fase acuta: (choice=CVE)]]="",NA(),PROMETEO_Ammissione_Samuele[[#This Row],[Procedure eseguite durante fase acuta: (choice=CVE)]])</f>
        <v>Unchecked</v>
      </c>
      <c r="F104" t="str">
        <f>IF(PROMETEO_Ammissione_Samuele[[#This Row],[Procedure eseguite durante fase acuta: (choice=CVF)]]="",NA(),PROMETEO_Ammissione_Samuele[[#This Row],[Procedure eseguite durante fase acuta: (choice=CVF)]])</f>
        <v>Unchecked</v>
      </c>
      <c r="G10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4" t="str">
        <f>IF(PROMETEO_Ammissione_Samuele[[#This Row],[Procedure eseguite durante fase acuta: (choice=SEF)]]="",NA(),PROMETEO_Ammissione_Samuele[[#This Row],[Procedure eseguite durante fase acuta: (choice=SEF)]])</f>
        <v>Unchecked</v>
      </c>
      <c r="J10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4" t="str">
        <f>IF(PROMETEO_Ammissione_Samuele[[#This Row],[Procedure eseguite durante fase acuta: (choice=NIV)]]="",NA(),PROMETEO_Ammissione_Samuele[[#This Row],[Procedure eseguite durante fase acuta: (choice=NIV)]])</f>
        <v>Unchecked</v>
      </c>
      <c r="N10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5" spans="1:15" x14ac:dyDescent="0.3">
      <c r="A105" s="6">
        <v>104</v>
      </c>
      <c r="B10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5" t="str">
        <f>IF(PROMETEO_Ammissione_Samuele[[#This Row],[Procedure eseguite durante fase acuta: (choice=CVE)]]="",NA(),PROMETEO_Ammissione_Samuele[[#This Row],[Procedure eseguite durante fase acuta: (choice=CVE)]])</f>
        <v>Unchecked</v>
      </c>
      <c r="F105" t="str">
        <f>IF(PROMETEO_Ammissione_Samuele[[#This Row],[Procedure eseguite durante fase acuta: (choice=CVF)]]="",NA(),PROMETEO_Ammissione_Samuele[[#This Row],[Procedure eseguite durante fase acuta: (choice=CVF)]])</f>
        <v>Unchecked</v>
      </c>
      <c r="G10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5" t="str">
        <f>IF(PROMETEO_Ammissione_Samuele[[#This Row],[Procedure eseguite durante fase acuta: (choice=SEF)]]="",NA(),PROMETEO_Ammissione_Samuele[[#This Row],[Procedure eseguite durante fase acuta: (choice=SEF)]])</f>
        <v>Unchecked</v>
      </c>
      <c r="J10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5" t="str">
        <f>IF(PROMETEO_Ammissione_Samuele[[#This Row],[Procedure eseguite durante fase acuta: (choice=NIV)]]="",NA(),PROMETEO_Ammissione_Samuele[[#This Row],[Procedure eseguite durante fase acuta: (choice=NIV)]])</f>
        <v>Unchecked</v>
      </c>
      <c r="N10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6" spans="1:15" x14ac:dyDescent="0.3">
      <c r="A106" s="5">
        <v>105</v>
      </c>
      <c r="B10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6" t="str">
        <f>IF(PROMETEO_Ammissione_Samuele[[#This Row],[Procedure eseguite durante fase acuta: (choice=CVE)]]="",NA(),PROMETEO_Ammissione_Samuele[[#This Row],[Procedure eseguite durante fase acuta: (choice=CVE)]])</f>
        <v>Unchecked</v>
      </c>
      <c r="F106" t="str">
        <f>IF(PROMETEO_Ammissione_Samuele[[#This Row],[Procedure eseguite durante fase acuta: (choice=CVF)]]="",NA(),PROMETEO_Ammissione_Samuele[[#This Row],[Procedure eseguite durante fase acuta: (choice=CVF)]])</f>
        <v>Unchecked</v>
      </c>
      <c r="G10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6" t="str">
        <f>IF(PROMETEO_Ammissione_Samuele[[#This Row],[Procedure eseguite durante fase acuta: (choice=SEF)]]="",NA(),PROMETEO_Ammissione_Samuele[[#This Row],[Procedure eseguite durante fase acuta: (choice=SEF)]])</f>
        <v>Unchecked</v>
      </c>
      <c r="J10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6" t="str">
        <f>IF(PROMETEO_Ammissione_Samuele[[#This Row],[Procedure eseguite durante fase acuta: (choice=NIV)]]="",NA(),PROMETEO_Ammissione_Samuele[[#This Row],[Procedure eseguite durante fase acuta: (choice=NIV)]])</f>
        <v>Unchecked</v>
      </c>
      <c r="N10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7" spans="1:15" x14ac:dyDescent="0.3">
      <c r="A107" s="6">
        <v>106</v>
      </c>
      <c r="B10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7" t="str">
        <f>IF(PROMETEO_Ammissione_Samuele[[#This Row],[Procedure eseguite durante fase acuta: (choice=CVE)]]="",NA(),PROMETEO_Ammissione_Samuele[[#This Row],[Procedure eseguite durante fase acuta: (choice=CVE)]])</f>
        <v>Unchecked</v>
      </c>
      <c r="F107" t="str">
        <f>IF(PROMETEO_Ammissione_Samuele[[#This Row],[Procedure eseguite durante fase acuta: (choice=CVF)]]="",NA(),PROMETEO_Ammissione_Samuele[[#This Row],[Procedure eseguite durante fase acuta: (choice=CVF)]])</f>
        <v>Unchecked</v>
      </c>
      <c r="G10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7" t="str">
        <f>IF(PROMETEO_Ammissione_Samuele[[#This Row],[Procedure eseguite durante fase acuta: (choice=SEF)]]="",NA(),PROMETEO_Ammissione_Samuele[[#This Row],[Procedure eseguite durante fase acuta: (choice=SEF)]])</f>
        <v>Unchecked</v>
      </c>
      <c r="J10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7" t="str">
        <f>IF(PROMETEO_Ammissione_Samuele[[#This Row],[Procedure eseguite durante fase acuta: (choice=NIV)]]="",NA(),PROMETEO_Ammissione_Samuele[[#This Row],[Procedure eseguite durante fase acuta: (choice=NIV)]])</f>
        <v>Unchecked</v>
      </c>
      <c r="N10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8" spans="1:15" x14ac:dyDescent="0.3">
      <c r="A108" s="5">
        <v>107</v>
      </c>
      <c r="B10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8" t="str">
        <f>IF(PROMETEO_Ammissione_Samuele[[#This Row],[Procedure eseguite durante fase acuta: (choice=CVE)]]="",NA(),PROMETEO_Ammissione_Samuele[[#This Row],[Procedure eseguite durante fase acuta: (choice=CVE)]])</f>
        <v>Unchecked</v>
      </c>
      <c r="F108" t="str">
        <f>IF(PROMETEO_Ammissione_Samuele[[#This Row],[Procedure eseguite durante fase acuta: (choice=CVF)]]="",NA(),PROMETEO_Ammissione_Samuele[[#This Row],[Procedure eseguite durante fase acuta: (choice=CVF)]])</f>
        <v>Unchecked</v>
      </c>
      <c r="G10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8" t="str">
        <f>IF(PROMETEO_Ammissione_Samuele[[#This Row],[Procedure eseguite durante fase acuta: (choice=SEF)]]="",NA(),PROMETEO_Ammissione_Samuele[[#This Row],[Procedure eseguite durante fase acuta: (choice=SEF)]])</f>
        <v>Unchecked</v>
      </c>
      <c r="J10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8" t="str">
        <f>IF(PROMETEO_Ammissione_Samuele[[#This Row],[Procedure eseguite durante fase acuta: (choice=NIV)]]="",NA(),PROMETEO_Ammissione_Samuele[[#This Row],[Procedure eseguite durante fase acuta: (choice=NIV)]])</f>
        <v>Unchecked</v>
      </c>
      <c r="N10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09" spans="1:15" x14ac:dyDescent="0.3">
      <c r="A109" s="6">
        <v>108</v>
      </c>
      <c r="B10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0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0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09" t="str">
        <f>IF(PROMETEO_Ammissione_Samuele[[#This Row],[Procedure eseguite durante fase acuta: (choice=CVE)]]="",NA(),PROMETEO_Ammissione_Samuele[[#This Row],[Procedure eseguite durante fase acuta: (choice=CVE)]])</f>
        <v>Unchecked</v>
      </c>
      <c r="F109" t="str">
        <f>IF(PROMETEO_Ammissione_Samuele[[#This Row],[Procedure eseguite durante fase acuta: (choice=CVF)]]="",NA(),PROMETEO_Ammissione_Samuele[[#This Row],[Procedure eseguite durante fase acuta: (choice=CVF)]])</f>
        <v>Unchecked</v>
      </c>
      <c r="G10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0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09" t="str">
        <f>IF(PROMETEO_Ammissione_Samuele[[#This Row],[Procedure eseguite durante fase acuta: (choice=SEF)]]="",NA(),PROMETEO_Ammissione_Samuele[[#This Row],[Procedure eseguite durante fase acuta: (choice=SEF)]])</f>
        <v>Unchecked</v>
      </c>
      <c r="J10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0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0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09" t="str">
        <f>IF(PROMETEO_Ammissione_Samuele[[#This Row],[Procedure eseguite durante fase acuta: (choice=NIV)]]="",NA(),PROMETEO_Ammissione_Samuele[[#This Row],[Procedure eseguite durante fase acuta: (choice=NIV)]])</f>
        <v>Unchecked</v>
      </c>
      <c r="N10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0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0" spans="1:15" x14ac:dyDescent="0.3">
      <c r="A110" s="5">
        <v>109</v>
      </c>
      <c r="B110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0" t="str">
        <f>IF(PROMETEO_Ammissione_Samuele[[#This Row],[Procedure eseguite durante fase acuta: (choice=CVE)]]="",NA(),PROMETEO_Ammissione_Samuele[[#This Row],[Procedure eseguite durante fase acuta: (choice=CVE)]])</f>
        <v>Unchecked</v>
      </c>
      <c r="F110" t="str">
        <f>IF(PROMETEO_Ammissione_Samuele[[#This Row],[Procedure eseguite durante fase acuta: (choice=CVF)]]="",NA(),PROMETEO_Ammissione_Samuele[[#This Row],[Procedure eseguite durante fase acuta: (choice=CVF)]])</f>
        <v>Unchecked</v>
      </c>
      <c r="G11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0" t="str">
        <f>IF(PROMETEO_Ammissione_Samuele[[#This Row],[Procedure eseguite durante fase acuta: (choice=SEF)]]="",NA(),PROMETEO_Ammissione_Samuele[[#This Row],[Procedure eseguite durante fase acuta: (choice=SEF)]])</f>
        <v>Unchecked</v>
      </c>
      <c r="J11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0" t="str">
        <f>IF(PROMETEO_Ammissione_Samuele[[#This Row],[Procedure eseguite durante fase acuta: (choice=NIV)]]="",NA(),PROMETEO_Ammissione_Samuele[[#This Row],[Procedure eseguite durante fase acuta: (choice=NIV)]])</f>
        <v>Unchecked</v>
      </c>
      <c r="N11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1" spans="1:15" x14ac:dyDescent="0.3">
      <c r="A111" s="6">
        <v>110</v>
      </c>
      <c r="B11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1" t="str">
        <f>IF(PROMETEO_Ammissione_Samuele[[#This Row],[Procedure eseguite durante fase acuta: (choice=CVE)]]="",NA(),PROMETEO_Ammissione_Samuele[[#This Row],[Procedure eseguite durante fase acuta: (choice=CVE)]])</f>
        <v>Unchecked</v>
      </c>
      <c r="F111" t="str">
        <f>IF(PROMETEO_Ammissione_Samuele[[#This Row],[Procedure eseguite durante fase acuta: (choice=CVF)]]="",NA(),PROMETEO_Ammissione_Samuele[[#This Row],[Procedure eseguite durante fase acuta: (choice=CVF)]])</f>
        <v>Unchecked</v>
      </c>
      <c r="G11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11" t="str">
        <f>IF(PROMETEO_Ammissione_Samuele[[#This Row],[Procedure eseguite durante fase acuta: (choice=SEF)]]="",NA(),PROMETEO_Ammissione_Samuele[[#This Row],[Procedure eseguite durante fase acuta: (choice=SEF)]])</f>
        <v>Unchecked</v>
      </c>
      <c r="J11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1" t="str">
        <f>IF(PROMETEO_Ammissione_Samuele[[#This Row],[Procedure eseguite durante fase acuta: (choice=NIV)]]="",NA(),PROMETEO_Ammissione_Samuele[[#This Row],[Procedure eseguite durante fase acuta: (choice=NIV)]])</f>
        <v>Unchecked</v>
      </c>
      <c r="N11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2" spans="1:15" x14ac:dyDescent="0.3">
      <c r="A112" s="5">
        <v>111</v>
      </c>
      <c r="B11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2" t="str">
        <f>IF(PROMETEO_Ammissione_Samuele[[#This Row],[Procedure eseguite durante fase acuta: (choice=CVE)]]="",NA(),PROMETEO_Ammissione_Samuele[[#This Row],[Procedure eseguite durante fase acuta: (choice=CVE)]])</f>
        <v>Unchecked</v>
      </c>
      <c r="F112" t="str">
        <f>IF(PROMETEO_Ammissione_Samuele[[#This Row],[Procedure eseguite durante fase acuta: (choice=CVF)]]="",NA(),PROMETEO_Ammissione_Samuele[[#This Row],[Procedure eseguite durante fase acuta: (choice=CVF)]])</f>
        <v>Unchecked</v>
      </c>
      <c r="G11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2" t="str">
        <f>IF(PROMETEO_Ammissione_Samuele[[#This Row],[Procedure eseguite durante fase acuta: (choice=SEF)]]="",NA(),PROMETEO_Ammissione_Samuele[[#This Row],[Procedure eseguite durante fase acuta: (choice=SEF)]])</f>
        <v>Unchecked</v>
      </c>
      <c r="J11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2" t="str">
        <f>IF(PROMETEO_Ammissione_Samuele[[#This Row],[Procedure eseguite durante fase acuta: (choice=NIV)]]="",NA(),PROMETEO_Ammissione_Samuele[[#This Row],[Procedure eseguite durante fase acuta: (choice=NIV)]])</f>
        <v>Unchecked</v>
      </c>
      <c r="N11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3" spans="1:15" x14ac:dyDescent="0.3">
      <c r="A113" s="6">
        <v>112</v>
      </c>
      <c r="B113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3" t="str">
        <f>IF(PROMETEO_Ammissione_Samuele[[#This Row],[Procedure eseguite durante fase acuta: (choice=CVE)]]="",NA(),PROMETEO_Ammissione_Samuele[[#This Row],[Procedure eseguite durante fase acuta: (choice=CVE)]])</f>
        <v>Unchecked</v>
      </c>
      <c r="F113" t="str">
        <f>IF(PROMETEO_Ammissione_Samuele[[#This Row],[Procedure eseguite durante fase acuta: (choice=CVF)]]="",NA(),PROMETEO_Ammissione_Samuele[[#This Row],[Procedure eseguite durante fase acuta: (choice=CVF)]])</f>
        <v>Unchecked</v>
      </c>
      <c r="G11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3" t="str">
        <f>IF(PROMETEO_Ammissione_Samuele[[#This Row],[Procedure eseguite durante fase acuta: (choice=SEF)]]="",NA(),PROMETEO_Ammissione_Samuele[[#This Row],[Procedure eseguite durante fase acuta: (choice=SEF)]])</f>
        <v>Unchecked</v>
      </c>
      <c r="J11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3" t="str">
        <f>IF(PROMETEO_Ammissione_Samuele[[#This Row],[Procedure eseguite durante fase acuta: (choice=NIV)]]="",NA(),PROMETEO_Ammissione_Samuele[[#This Row],[Procedure eseguite durante fase acuta: (choice=NIV)]])</f>
        <v>Unchecked</v>
      </c>
      <c r="N11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4" spans="1:15" x14ac:dyDescent="0.3">
      <c r="A114" s="5">
        <v>113</v>
      </c>
      <c r="B114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4" t="str">
        <f>IF(PROMETEO_Ammissione_Samuele[[#This Row],[Procedure eseguite durante fase acuta: (choice=CVE)]]="",NA(),PROMETEO_Ammissione_Samuele[[#This Row],[Procedure eseguite durante fase acuta: (choice=CVE)]])</f>
        <v>Checked</v>
      </c>
      <c r="F114" t="str">
        <f>IF(PROMETEO_Ammissione_Samuele[[#This Row],[Procedure eseguite durante fase acuta: (choice=CVF)]]="",NA(),PROMETEO_Ammissione_Samuele[[#This Row],[Procedure eseguite durante fase acuta: (choice=CVF)]])</f>
        <v>Unchecked</v>
      </c>
      <c r="G11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Checked</v>
      </c>
      <c r="I114" t="str">
        <f>IF(PROMETEO_Ammissione_Samuele[[#This Row],[Procedure eseguite durante fase acuta: (choice=SEF)]]="",NA(),PROMETEO_Ammissione_Samuele[[#This Row],[Procedure eseguite durante fase acuta: (choice=SEF)]])</f>
        <v>Unchecked</v>
      </c>
      <c r="J11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4" t="str">
        <f>IF(PROMETEO_Ammissione_Samuele[[#This Row],[Procedure eseguite durante fase acuta: (choice=NIV)]]="",NA(),PROMETEO_Ammissione_Samuele[[#This Row],[Procedure eseguite durante fase acuta: (choice=NIV)]])</f>
        <v>Checked</v>
      </c>
      <c r="N11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5" spans="1:15" x14ac:dyDescent="0.3">
      <c r="A115" s="6">
        <v>114</v>
      </c>
      <c r="B115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5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5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5" t="str">
        <f>IF(PROMETEO_Ammissione_Samuele[[#This Row],[Procedure eseguite durante fase acuta: (choice=CVE)]]="",NA(),PROMETEO_Ammissione_Samuele[[#This Row],[Procedure eseguite durante fase acuta: (choice=CVE)]])</f>
        <v>Unchecked</v>
      </c>
      <c r="F115" t="str">
        <f>IF(PROMETEO_Ammissione_Samuele[[#This Row],[Procedure eseguite durante fase acuta: (choice=CVF)]]="",NA(),PROMETEO_Ammissione_Samuele[[#This Row],[Procedure eseguite durante fase acuta: (choice=CVF)]])</f>
        <v>Unchecked</v>
      </c>
      <c r="G115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5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5" t="str">
        <f>IF(PROMETEO_Ammissione_Samuele[[#This Row],[Procedure eseguite durante fase acuta: (choice=SEF)]]="",NA(),PROMETEO_Ammissione_Samuele[[#This Row],[Procedure eseguite durante fase acuta: (choice=SEF)]])</f>
        <v>Unchecked</v>
      </c>
      <c r="J115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5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5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5" t="str">
        <f>IF(PROMETEO_Ammissione_Samuele[[#This Row],[Procedure eseguite durante fase acuta: (choice=NIV)]]="",NA(),PROMETEO_Ammissione_Samuele[[#This Row],[Procedure eseguite durante fase acuta: (choice=NIV)]])</f>
        <v>Unchecked</v>
      </c>
      <c r="N115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5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6" spans="1:15" x14ac:dyDescent="0.3">
      <c r="A116" s="5">
        <v>115</v>
      </c>
      <c r="B116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6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6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6" t="str">
        <f>IF(PROMETEO_Ammissione_Samuele[[#This Row],[Procedure eseguite durante fase acuta: (choice=CVE)]]="",NA(),PROMETEO_Ammissione_Samuele[[#This Row],[Procedure eseguite durante fase acuta: (choice=CVE)]])</f>
        <v>Unchecked</v>
      </c>
      <c r="F116" t="str">
        <f>IF(PROMETEO_Ammissione_Samuele[[#This Row],[Procedure eseguite durante fase acuta: (choice=CVF)]]="",NA(),PROMETEO_Ammissione_Samuele[[#This Row],[Procedure eseguite durante fase acuta: (choice=CVF)]])</f>
        <v>Unchecked</v>
      </c>
      <c r="G116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6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6" t="str">
        <f>IF(PROMETEO_Ammissione_Samuele[[#This Row],[Procedure eseguite durante fase acuta: (choice=SEF)]]="",NA(),PROMETEO_Ammissione_Samuele[[#This Row],[Procedure eseguite durante fase acuta: (choice=SEF)]])</f>
        <v>Unchecked</v>
      </c>
      <c r="J116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6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6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6" t="str">
        <f>IF(PROMETEO_Ammissione_Samuele[[#This Row],[Procedure eseguite durante fase acuta: (choice=NIV)]]="",NA(),PROMETEO_Ammissione_Samuele[[#This Row],[Procedure eseguite durante fase acuta: (choice=NIV)]])</f>
        <v>Unchecked</v>
      </c>
      <c r="N116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6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7" spans="1:15" x14ac:dyDescent="0.3">
      <c r="A117" s="6">
        <v>116</v>
      </c>
      <c r="B117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7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7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7" t="str">
        <f>IF(PROMETEO_Ammissione_Samuele[[#This Row],[Procedure eseguite durante fase acuta: (choice=CVE)]]="",NA(),PROMETEO_Ammissione_Samuele[[#This Row],[Procedure eseguite durante fase acuta: (choice=CVE)]])</f>
        <v>Unchecked</v>
      </c>
      <c r="F117" t="str">
        <f>IF(PROMETEO_Ammissione_Samuele[[#This Row],[Procedure eseguite durante fase acuta: (choice=CVF)]]="",NA(),PROMETEO_Ammissione_Samuele[[#This Row],[Procedure eseguite durante fase acuta: (choice=CVF)]])</f>
        <v>Unchecked</v>
      </c>
      <c r="G117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7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7" t="str">
        <f>IF(PROMETEO_Ammissione_Samuele[[#This Row],[Procedure eseguite durante fase acuta: (choice=SEF)]]="",NA(),PROMETEO_Ammissione_Samuele[[#This Row],[Procedure eseguite durante fase acuta: (choice=SEF)]])</f>
        <v>Unchecked</v>
      </c>
      <c r="J117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7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7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7" t="str">
        <f>IF(PROMETEO_Ammissione_Samuele[[#This Row],[Procedure eseguite durante fase acuta: (choice=NIV)]]="",NA(),PROMETEO_Ammissione_Samuele[[#This Row],[Procedure eseguite durante fase acuta: (choice=NIV)]])</f>
        <v>Unchecked</v>
      </c>
      <c r="N117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7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8" spans="1:15" x14ac:dyDescent="0.3">
      <c r="A118" s="5">
        <v>117</v>
      </c>
      <c r="B118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8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18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8" t="str">
        <f>IF(PROMETEO_Ammissione_Samuele[[#This Row],[Procedure eseguite durante fase acuta: (choice=CVE)]]="",NA(),PROMETEO_Ammissione_Samuele[[#This Row],[Procedure eseguite durante fase acuta: (choice=CVE)]])</f>
        <v>Unchecked</v>
      </c>
      <c r="F118" t="str">
        <f>IF(PROMETEO_Ammissione_Samuele[[#This Row],[Procedure eseguite durante fase acuta: (choice=CVF)]]="",NA(),PROMETEO_Ammissione_Samuele[[#This Row],[Procedure eseguite durante fase acuta: (choice=CVF)]])</f>
        <v>Unchecked</v>
      </c>
      <c r="G118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8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8" t="str">
        <f>IF(PROMETEO_Ammissione_Samuele[[#This Row],[Procedure eseguite durante fase acuta: (choice=SEF)]]="",NA(),PROMETEO_Ammissione_Samuele[[#This Row],[Procedure eseguite durante fase acuta: (choice=SEF)]])</f>
        <v>Unchecked</v>
      </c>
      <c r="J118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8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8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8" t="str">
        <f>IF(PROMETEO_Ammissione_Samuele[[#This Row],[Procedure eseguite durante fase acuta: (choice=NIV)]]="",NA(),PROMETEO_Ammissione_Samuele[[#This Row],[Procedure eseguite durante fase acuta: (choice=NIV)]])</f>
        <v>Unchecked</v>
      </c>
      <c r="N118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8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19" spans="1:15" x14ac:dyDescent="0.3">
      <c r="A119" s="6">
        <v>118</v>
      </c>
      <c r="B119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19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Checked</v>
      </c>
      <c r="D119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19" t="str">
        <f>IF(PROMETEO_Ammissione_Samuele[[#This Row],[Procedure eseguite durante fase acuta: (choice=CVE)]]="",NA(),PROMETEO_Ammissione_Samuele[[#This Row],[Procedure eseguite durante fase acuta: (choice=CVE)]])</f>
        <v>Unchecked</v>
      </c>
      <c r="F119" t="str">
        <f>IF(PROMETEO_Ammissione_Samuele[[#This Row],[Procedure eseguite durante fase acuta: (choice=CVF)]]="",NA(),PROMETEO_Ammissione_Samuele[[#This Row],[Procedure eseguite durante fase acuta: (choice=CVF)]])</f>
        <v>Unchecked</v>
      </c>
      <c r="G119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19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19" t="str">
        <f>IF(PROMETEO_Ammissione_Samuele[[#This Row],[Procedure eseguite durante fase acuta: (choice=SEF)]]="",NA(),PROMETEO_Ammissione_Samuele[[#This Row],[Procedure eseguite durante fase acuta: (choice=SEF)]])</f>
        <v>Unchecked</v>
      </c>
      <c r="J119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19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19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19" t="str">
        <f>IF(PROMETEO_Ammissione_Samuele[[#This Row],[Procedure eseguite durante fase acuta: (choice=NIV)]]="",NA(),PROMETEO_Ammissione_Samuele[[#This Row],[Procedure eseguite durante fase acuta: (choice=NIV)]])</f>
        <v>Unchecked</v>
      </c>
      <c r="N119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19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0" spans="1:15" x14ac:dyDescent="0.3">
      <c r="A120" s="5">
        <v>119</v>
      </c>
      <c r="B120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20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0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0" t="str">
        <f>IF(PROMETEO_Ammissione_Samuele[[#This Row],[Procedure eseguite durante fase acuta: (choice=CVE)]]="",NA(),PROMETEO_Ammissione_Samuele[[#This Row],[Procedure eseguite durante fase acuta: (choice=CVE)]])</f>
        <v>Unchecked</v>
      </c>
      <c r="F120" t="str">
        <f>IF(PROMETEO_Ammissione_Samuele[[#This Row],[Procedure eseguite durante fase acuta: (choice=CVF)]]="",NA(),PROMETEO_Ammissione_Samuele[[#This Row],[Procedure eseguite durante fase acuta: (choice=CVF)]])</f>
        <v>Unchecked</v>
      </c>
      <c r="G120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0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0" t="str">
        <f>IF(PROMETEO_Ammissione_Samuele[[#This Row],[Procedure eseguite durante fase acuta: (choice=SEF)]]="",NA(),PROMETEO_Ammissione_Samuele[[#This Row],[Procedure eseguite durante fase acuta: (choice=SEF)]])</f>
        <v>Unchecked</v>
      </c>
      <c r="J120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0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0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0" t="str">
        <f>IF(PROMETEO_Ammissione_Samuele[[#This Row],[Procedure eseguite durante fase acuta: (choice=NIV)]]="",NA(),PROMETEO_Ammissione_Samuele[[#This Row],[Procedure eseguite durante fase acuta: (choice=NIV)]])</f>
        <v>Unchecked</v>
      </c>
      <c r="N120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0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1" spans="1:15" x14ac:dyDescent="0.3">
      <c r="A121" s="6">
        <v>120</v>
      </c>
      <c r="B121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21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1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1" t="str">
        <f>IF(PROMETEO_Ammissione_Samuele[[#This Row],[Procedure eseguite durante fase acuta: (choice=CVE)]]="",NA(),PROMETEO_Ammissione_Samuele[[#This Row],[Procedure eseguite durante fase acuta: (choice=CVE)]])</f>
        <v>Unchecked</v>
      </c>
      <c r="F121" t="str">
        <f>IF(PROMETEO_Ammissione_Samuele[[#This Row],[Procedure eseguite durante fase acuta: (choice=CVF)]]="",NA(),PROMETEO_Ammissione_Samuele[[#This Row],[Procedure eseguite durante fase acuta: (choice=CVF)]])</f>
        <v>Unchecked</v>
      </c>
      <c r="G121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1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1" t="str">
        <f>IF(PROMETEO_Ammissione_Samuele[[#This Row],[Procedure eseguite durante fase acuta: (choice=SEF)]]="",NA(),PROMETEO_Ammissione_Samuele[[#This Row],[Procedure eseguite durante fase acuta: (choice=SEF)]])</f>
        <v>Unchecked</v>
      </c>
      <c r="J121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1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1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1" t="str">
        <f>IF(PROMETEO_Ammissione_Samuele[[#This Row],[Procedure eseguite durante fase acuta: (choice=NIV)]]="",NA(),PROMETEO_Ammissione_Samuele[[#This Row],[Procedure eseguite durante fase acuta: (choice=NIV)]])</f>
        <v>Unchecked</v>
      </c>
      <c r="N121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1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2" spans="1:15" x14ac:dyDescent="0.3">
      <c r="A122" s="5">
        <v>121</v>
      </c>
      <c r="B122" t="str">
        <f>IF(PROMETEO_Ammissione_Samuele[[#This Row],[Procedure eseguite durante fase acuta: (choice=Coronarografia SMP)]]="",NA(),PROMETEO_Ammissione_Samuele[[#This Row],[Procedure eseguite durante fase acuta: (choice=Coronarografia SMP)]])</f>
        <v>Unchecked</v>
      </c>
      <c r="C122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2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2" t="str">
        <f>IF(PROMETEO_Ammissione_Samuele[[#This Row],[Procedure eseguite durante fase acuta: (choice=CVE)]]="",NA(),PROMETEO_Ammissione_Samuele[[#This Row],[Procedure eseguite durante fase acuta: (choice=CVE)]])</f>
        <v>Unchecked</v>
      </c>
      <c r="F122" t="str">
        <f>IF(PROMETEO_Ammissione_Samuele[[#This Row],[Procedure eseguite durante fase acuta: (choice=CVF)]]="",NA(),PROMETEO_Ammissione_Samuele[[#This Row],[Procedure eseguite durante fase acuta: (choice=CVF)]])</f>
        <v>Unchecked</v>
      </c>
      <c r="G122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2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2" t="str">
        <f>IF(PROMETEO_Ammissione_Samuele[[#This Row],[Procedure eseguite durante fase acuta: (choice=SEF)]]="",NA(),PROMETEO_Ammissione_Samuele[[#This Row],[Procedure eseguite durante fase acuta: (choice=SEF)]])</f>
        <v>Unchecked</v>
      </c>
      <c r="J122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2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2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2" t="str">
        <f>IF(PROMETEO_Ammissione_Samuele[[#This Row],[Procedure eseguite durante fase acuta: (choice=NIV)]]="",NA(),PROMETEO_Ammissione_Samuele[[#This Row],[Procedure eseguite durante fase acuta: (choice=NIV)]])</f>
        <v>Unchecked</v>
      </c>
      <c r="N122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2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3" spans="1:15" x14ac:dyDescent="0.3">
      <c r="A123" s="6">
        <v>122</v>
      </c>
      <c r="B123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23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3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3" t="str">
        <f>IF(PROMETEO_Ammissione_Samuele[[#This Row],[Procedure eseguite durante fase acuta: (choice=CVE)]]="",NA(),PROMETEO_Ammissione_Samuele[[#This Row],[Procedure eseguite durante fase acuta: (choice=CVE)]])</f>
        <v>Unchecked</v>
      </c>
      <c r="F123" t="str">
        <f>IF(PROMETEO_Ammissione_Samuele[[#This Row],[Procedure eseguite durante fase acuta: (choice=CVF)]]="",NA(),PROMETEO_Ammissione_Samuele[[#This Row],[Procedure eseguite durante fase acuta: (choice=CVF)]])</f>
        <v>Unchecked</v>
      </c>
      <c r="G123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3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3" t="str">
        <f>IF(PROMETEO_Ammissione_Samuele[[#This Row],[Procedure eseguite durante fase acuta: (choice=SEF)]]="",NA(),PROMETEO_Ammissione_Samuele[[#This Row],[Procedure eseguite durante fase acuta: (choice=SEF)]])</f>
        <v>Unchecked</v>
      </c>
      <c r="J123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3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3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3" t="str">
        <f>IF(PROMETEO_Ammissione_Samuele[[#This Row],[Procedure eseguite durante fase acuta: (choice=NIV)]]="",NA(),PROMETEO_Ammissione_Samuele[[#This Row],[Procedure eseguite durante fase acuta: (choice=NIV)]])</f>
        <v>Unchecked</v>
      </c>
      <c r="N123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3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4" spans="1:15" x14ac:dyDescent="0.3">
      <c r="A124" s="5">
        <v>123</v>
      </c>
      <c r="B124" t="str">
        <f>IF(PROMETEO_Ammissione_Samuele[[#This Row],[Procedure eseguite durante fase acuta: (choice=Coronarografia SMP)]]="",NA(),PROMETEO_Ammissione_Samuele[[#This Row],[Procedure eseguite durante fase acuta: (choice=Coronarografia SMP)]])</f>
        <v>Checked</v>
      </c>
      <c r="C124" t="str">
        <f>IF(PROMETEO_Ammissione_Samuele[[#This Row],[Procedure eseguite durante fase acuta: (choice=Rivascolarizzazione coronarica)]]="",NA(),PROMETEO_Ammissione_Samuele[[#This Row],[Procedure eseguite durante fase acuta: (choice=Rivascolarizzazione coronarica)]])</f>
        <v>Unchecked</v>
      </c>
      <c r="D124" t="str">
        <f>IF(PROMETEO_Ammissione_Samuele[[#This Row],[Procedure eseguite durante fase acuta: (choice=Rivascolarizzazione periferica)]]="",NA(),PROMETEO_Ammissione_Samuele[[#This Row],[Procedure eseguite durante fase acuta: (choice=Rivascolarizzazione periferica)]])</f>
        <v>Unchecked</v>
      </c>
      <c r="E124" t="str">
        <f>IF(PROMETEO_Ammissione_Samuele[[#This Row],[Procedure eseguite durante fase acuta: (choice=CVE)]]="",NA(),PROMETEO_Ammissione_Samuele[[#This Row],[Procedure eseguite durante fase acuta: (choice=CVE)]])</f>
        <v>Unchecked</v>
      </c>
      <c r="F124" t="str">
        <f>IF(PROMETEO_Ammissione_Samuele[[#This Row],[Procedure eseguite durante fase acuta: (choice=CVF)]]="",NA(),PROMETEO_Ammissione_Samuele[[#This Row],[Procedure eseguite durante fase acuta: (choice=CVF)]])</f>
        <v>Unchecked</v>
      </c>
      <c r="G124" t="str">
        <f>IF(PROMETEO_Ammissione_Samuele[[#This Row],[Procedure eseguite durante fase acuta: (choice=IABP)]]="",NA(),PROMETEO_Ammissione_Samuele[[#This Row],[Procedure eseguite durante fase acuta: (choice=IABP)]])</f>
        <v>Unchecked</v>
      </c>
      <c r="H124" t="str">
        <f>IF(PROMETEO_Ammissione_Samuele[[#This Row],[Procedure eseguite durante fase acuta: (choice=Infusione inotropi/vasodilatatori)]]="",NA(),PROMETEO_Ammissione_Samuele[[#This Row],[Procedure eseguite durante fase acuta: (choice=Infusione inotropi/vasodilatatori)]])</f>
        <v>Unchecked</v>
      </c>
      <c r="I124" t="str">
        <f>IF(PROMETEO_Ammissione_Samuele[[#This Row],[Procedure eseguite durante fase acuta: (choice=SEF)]]="",NA(),PROMETEO_Ammissione_Samuele[[#This Row],[Procedure eseguite durante fase acuta: (choice=SEF)]])</f>
        <v>Unchecked</v>
      </c>
      <c r="J124" t="str">
        <f>IF(PROMETEO_Ammissione_Samuele[[#This Row],[Procedure eseguite durante fase acuta: (choice=RMN cuore)]]="",NA(),PROMETEO_Ammissione_Samuele[[#This Row],[Procedure eseguite durante fase acuta: (choice=RMN cuore)]])</f>
        <v>Unchecked</v>
      </c>
      <c r="K124" t="str">
        <f>IF(PROMETEO_Ammissione_Samuele[[#This Row],[Procedure eseguite durante fase acuta: (choice=CPET)]]="",NA(),PROMETEO_Ammissione_Samuele[[#This Row],[Procedure eseguite durante fase acuta: (choice=CPET)]])</f>
        <v>Unchecked</v>
      </c>
      <c r="L124" t="str">
        <f>IF(PROMETEO_Ammissione_Samuele[[#This Row],[Procedure eseguite durante fase acuta: (choice=O2 terapia)]]="",NA(),PROMETEO_Ammissione_Samuele[[#This Row],[Procedure eseguite durante fase acuta: (choice=O2 terapia)]])</f>
        <v>Unchecked</v>
      </c>
      <c r="M124" t="str">
        <f>IF(PROMETEO_Ammissione_Samuele[[#This Row],[Procedure eseguite durante fase acuta: (choice=NIV)]]="",NA(),PROMETEO_Ammissione_Samuele[[#This Row],[Procedure eseguite durante fase acuta: (choice=NIV)]])</f>
        <v>Unchecked</v>
      </c>
      <c r="N124" t="str">
        <f>IF(PROMETEO_Ammissione_Samuele[[#This Row],[Procedure eseguite durante fase acuta: (choice=Trasfusione)]]="",NA(),PROMETEO_Ammissione_Samuele[[#This Row],[Procedure eseguite durante fase acuta: (choice=Trasfusione)]])</f>
        <v>Unchecked</v>
      </c>
      <c r="O124" t="str">
        <f>IF(PROMETEO_Ammissione_Samuele[[#This Row],[Procedure eseguite durante fase acuta: (choice=Infusione Ferro/Carbossimaltosio)]]="",NA(),PROMETEO_Ammissione_Samuele[[#This Row],[Procedure eseguite durante fase acuta: (choice=Infusione Ferro/Carbossimaltosio)]])</f>
        <v>Unchecked</v>
      </c>
    </row>
    <row r="128" spans="1:15" x14ac:dyDescent="0.3">
      <c r="A128" t="s">
        <v>630</v>
      </c>
      <c r="B128" t="s">
        <v>493</v>
      </c>
      <c r="C128" t="s">
        <v>631</v>
      </c>
    </row>
    <row r="129" spans="1:3" x14ac:dyDescent="0.3">
      <c r="A129" t="s">
        <v>541</v>
      </c>
      <c r="B129">
        <f>COUNTIF(Table15[Coronarografia SMP],"Checked")</f>
        <v>39</v>
      </c>
      <c r="C129" s="10">
        <f>(Table16[[#This Row],[Total]]/B$143)*100</f>
        <v>22.285714285714285</v>
      </c>
    </row>
    <row r="130" spans="1:3" x14ac:dyDescent="0.3">
      <c r="A130" t="s">
        <v>542</v>
      </c>
      <c r="B130">
        <f>COUNTIF(Table15[Rivascolarizzazione coronarica],"Checked")</f>
        <v>24</v>
      </c>
      <c r="C130" s="10">
        <f>(Table16[[#This Row],[Total]]/B$143)*100</f>
        <v>13.714285714285715</v>
      </c>
    </row>
    <row r="131" spans="1:3" x14ac:dyDescent="0.3">
      <c r="A131" t="s">
        <v>543</v>
      </c>
      <c r="B131">
        <f>COUNTIF(Table15[Rivascolarizzazione periferica],"Checked")</f>
        <v>0</v>
      </c>
      <c r="C131" s="10">
        <f>(Table16[[#This Row],[Total]]/B$143)*100</f>
        <v>0</v>
      </c>
    </row>
    <row r="132" spans="1:3" x14ac:dyDescent="0.3">
      <c r="A132" t="s">
        <v>544</v>
      </c>
      <c r="B132">
        <f>COUNTIF(Table15[CVE],"Checked")</f>
        <v>5</v>
      </c>
      <c r="C132" s="10">
        <f>(Table16[[#This Row],[Total]]/B$143)*100</f>
        <v>2.8571428571428572</v>
      </c>
    </row>
    <row r="133" spans="1:3" x14ac:dyDescent="0.3">
      <c r="A133" t="s">
        <v>545</v>
      </c>
      <c r="B133">
        <f>COUNTIF(Table15[CVF],"Checked")</f>
        <v>4</v>
      </c>
      <c r="C133" s="10">
        <f>(Table16[[#This Row],[Total]]/B$143)*100</f>
        <v>2.2857142857142856</v>
      </c>
    </row>
    <row r="134" spans="1:3" x14ac:dyDescent="0.3">
      <c r="A134" t="s">
        <v>546</v>
      </c>
      <c r="B134">
        <f>COUNTIF(Table15[IABP],"Checked")</f>
        <v>11</v>
      </c>
      <c r="C134" s="10">
        <f>(Table16[[#This Row],[Total]]/B$143)*100</f>
        <v>6.2857142857142865</v>
      </c>
    </row>
    <row r="135" spans="1:3" x14ac:dyDescent="0.3">
      <c r="A135" t="s">
        <v>547</v>
      </c>
      <c r="B135">
        <f>COUNTIF(Table15[Infusione inotropi/vasodilatatori],"Checked")</f>
        <v>32</v>
      </c>
      <c r="C135" s="10">
        <f>(Table16[[#This Row],[Total]]/B$143)*100</f>
        <v>18.285714285714285</v>
      </c>
    </row>
    <row r="136" spans="1:3" x14ac:dyDescent="0.3">
      <c r="A136" t="s">
        <v>548</v>
      </c>
      <c r="B136">
        <f>COUNTIF(Table15[SEF],"Checked")</f>
        <v>3</v>
      </c>
      <c r="C136" s="10">
        <f>(Table16[[#This Row],[Total]]/B$143)*100</f>
        <v>1.7142857142857144</v>
      </c>
    </row>
    <row r="137" spans="1:3" x14ac:dyDescent="0.3">
      <c r="A137" t="s">
        <v>549</v>
      </c>
      <c r="B137">
        <f>COUNTIF(Table15[RMN cuore],"Checked")</f>
        <v>10</v>
      </c>
      <c r="C137" s="10">
        <f>(Table16[[#This Row],[Total]]/B$143)*100</f>
        <v>5.7142857142857144</v>
      </c>
    </row>
    <row r="138" spans="1:3" x14ac:dyDescent="0.3">
      <c r="A138" t="s">
        <v>550</v>
      </c>
      <c r="B138">
        <f>COUNTIF(Table15[CPET],"Checked")</f>
        <v>0</v>
      </c>
      <c r="C138" s="10">
        <f>(Table16[[#This Row],[Total]]/B$143)*100</f>
        <v>0</v>
      </c>
    </row>
    <row r="139" spans="1:3" x14ac:dyDescent="0.3">
      <c r="A139" t="s">
        <v>551</v>
      </c>
      <c r="B139">
        <f>COUNTIF(Table15[O2 terapia],"Checked")</f>
        <v>18</v>
      </c>
      <c r="C139" s="10">
        <f>(Table16[[#This Row],[Total]]/B$143)*100</f>
        <v>10.285714285714285</v>
      </c>
    </row>
    <row r="140" spans="1:3" x14ac:dyDescent="0.3">
      <c r="A140" t="s">
        <v>552</v>
      </c>
      <c r="B140">
        <f>COUNTIF(Table15[NIV],"Checked")</f>
        <v>20</v>
      </c>
      <c r="C140" s="10">
        <f>(Table16[[#This Row],[Total]]/B$143)*100</f>
        <v>11.428571428571429</v>
      </c>
    </row>
    <row r="141" spans="1:3" x14ac:dyDescent="0.3">
      <c r="A141" t="s">
        <v>553</v>
      </c>
      <c r="B141">
        <f>COUNTIF(Table15[Trasfusione],"Checked")</f>
        <v>6</v>
      </c>
      <c r="C141" s="10">
        <f>(Table16[[#This Row],[Total]]/B$143)*100</f>
        <v>3.4285714285714288</v>
      </c>
    </row>
    <row r="142" spans="1:3" x14ac:dyDescent="0.3">
      <c r="A142" t="s">
        <v>554</v>
      </c>
      <c r="B142">
        <f>COUNTIF(Table15[Infusione Ferro/Carbossimaltosio],"Checked")</f>
        <v>3</v>
      </c>
      <c r="C142" s="10">
        <f>(Table16[[#This Row],[Total]]/B$143)*100</f>
        <v>1.7142857142857144</v>
      </c>
    </row>
    <row r="143" spans="1:3" x14ac:dyDescent="0.3">
      <c r="A143" t="s">
        <v>502</v>
      </c>
      <c r="B143">
        <f>SUBTOTAL(109,B129:B142)</f>
        <v>175</v>
      </c>
      <c r="C143" s="10">
        <f>(Table16[[#This Row],[Total]]/B$143)*100</f>
        <v>100</v>
      </c>
    </row>
  </sheetData>
  <pageMargins left="0.7" right="0.7" top="0.75" bottom="0.75" header="0.3" footer="0.3"/>
  <ignoredErrors>
    <ignoredError sqref="B130:B143" calculatedColumn="1"/>
  </ignoredErrors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E166-86B8-47CD-86B1-88602E7A2827}">
  <dimension ref="A1:N124"/>
  <sheetViews>
    <sheetView topLeftCell="I9" zoomScale="130" zoomScaleNormal="130" workbookViewId="0">
      <selection activeCell="Q19" sqref="Q19"/>
    </sheetView>
  </sheetViews>
  <sheetFormatPr defaultRowHeight="14.4" x14ac:dyDescent="0.3"/>
  <cols>
    <col min="2" max="2" width="20.33203125" customWidth="1"/>
    <col min="3" max="3" width="16" customWidth="1"/>
    <col min="4" max="4" width="21.5546875" customWidth="1"/>
    <col min="5" max="5" width="13.6640625" customWidth="1"/>
    <col min="6" max="6" width="13.5546875" customWidth="1"/>
    <col min="7" max="7" width="15" customWidth="1"/>
    <col min="11" max="11" width="16" customWidth="1"/>
    <col min="12" max="12" width="21.5546875" customWidth="1"/>
    <col min="13" max="13" width="13.6640625" customWidth="1"/>
    <col min="14" max="14" width="13.5546875" customWidth="1"/>
    <col min="15" max="15" width="15" customWidth="1"/>
    <col min="17" max="18" width="18" customWidth="1"/>
    <col min="19" max="19" width="15.6640625" customWidth="1"/>
  </cols>
  <sheetData>
    <row r="1" spans="1:14" x14ac:dyDescent="0.3">
      <c r="A1" t="s">
        <v>489</v>
      </c>
      <c r="B1" t="s">
        <v>97</v>
      </c>
      <c r="C1" t="s">
        <v>100</v>
      </c>
      <c r="D1" t="s">
        <v>103</v>
      </c>
      <c r="E1" t="s">
        <v>106</v>
      </c>
      <c r="F1" t="s">
        <v>109</v>
      </c>
      <c r="G1" t="s">
        <v>112</v>
      </c>
      <c r="K1" t="s">
        <v>630</v>
      </c>
      <c r="L1" t="s">
        <v>493</v>
      </c>
      <c r="M1" t="s">
        <v>631</v>
      </c>
    </row>
    <row r="2" spans="1:14" x14ac:dyDescent="0.3">
      <c r="A2">
        <v>1</v>
      </c>
      <c r="B2" t="str">
        <f>IF(PROMETEO_Ammissione_Samuele[[#This Row],[Uso di Ace-Inibitore?]]="",NA(),PROMETEO_Ammissione_Samuele[[#This Row],[Uso di Ace-Inibitore?]])</f>
        <v>No</v>
      </c>
      <c r="C2" t="str">
        <f>IF(PROMETEO_Ammissione_Samuele[[#This Row],[Uso di Sartano?]]="",NA(),PROMETEO_Ammissione_Samuele[[#This Row],[Uso di Sartano?]])</f>
        <v>Yes</v>
      </c>
      <c r="D2" t="str">
        <f>IF(PROMETEO_Ammissione_Samuele[[#This Row],[Uso di Beta-Bloccanti?]]="",NA(),PROMETEO_Ammissione_Samuele[[#This Row],[Uso di Beta-Bloccanti?]])</f>
        <v>Yes</v>
      </c>
      <c r="E2" t="str">
        <f>IF(PROMETEO_Ammissione_Samuele[[#This Row],[Uso di ARNI?]]="",NA(),PROMETEO_Ammissione_Samuele[[#This Row],[Uso di ARNI?]])</f>
        <v>No</v>
      </c>
      <c r="F2" t="str">
        <f>IF(PROMETEO_Ammissione_Samuele[[#This Row],[Uso di MRA?]]="",NA(),PROMETEO_Ammissione_Samuele[[#This Row],[Uso di MRA?]])</f>
        <v>Yes</v>
      </c>
      <c r="G2" t="str">
        <f>IF(PROMETEO_Ammissione_Samuele[[#This Row],[Uso di SGLT2i?]]="",NA(),PROMETEO_Ammissione_Samuele[[#This Row],[Uso di SGLT2i?]])</f>
        <v>No</v>
      </c>
      <c r="K2" t="s">
        <v>555</v>
      </c>
      <c r="L2">
        <f>COUNTIF(Table29[Uso di Ace-Inibitore?],"Yes")</f>
        <v>11</v>
      </c>
      <c r="M2" s="2">
        <f>(Table22[[#This Row],[Total]]/$L$8)*100</f>
        <v>4.5267489711934159</v>
      </c>
    </row>
    <row r="3" spans="1:14" x14ac:dyDescent="0.3">
      <c r="A3">
        <v>2</v>
      </c>
      <c r="B3" t="e">
        <f>IF(PROMETEO_Ammissione_Samuele[[#This Row],[Uso di Ace-Inibitore?]]="",NA(),PROMETEO_Ammissione_Samuele[[#This Row],[Uso di Ace-Inibitore?]])</f>
        <v>#N/A</v>
      </c>
      <c r="C3" t="e">
        <f>IF(PROMETEO_Ammissione_Samuele[[#This Row],[Uso di Sartano?]]="",NA(),PROMETEO_Ammissione_Samuele[[#This Row],[Uso di Sartano?]])</f>
        <v>#N/A</v>
      </c>
      <c r="D3" t="e">
        <f>IF(PROMETEO_Ammissione_Samuele[[#This Row],[Uso di Beta-Bloccanti?]]="",NA(),PROMETEO_Ammissione_Samuele[[#This Row],[Uso di Beta-Bloccanti?]])</f>
        <v>#N/A</v>
      </c>
      <c r="E3" t="e">
        <f>IF(PROMETEO_Ammissione_Samuele[[#This Row],[Uso di ARNI?]]="",NA(),PROMETEO_Ammissione_Samuele[[#This Row],[Uso di ARNI?]])</f>
        <v>#N/A</v>
      </c>
      <c r="F3" t="e">
        <f>IF(PROMETEO_Ammissione_Samuele[[#This Row],[Uso di MRA?]]="",NA(),PROMETEO_Ammissione_Samuele[[#This Row],[Uso di MRA?]])</f>
        <v>#N/A</v>
      </c>
      <c r="G3" t="e">
        <f>IF(PROMETEO_Ammissione_Samuele[[#This Row],[Uso di SGLT2i?]]="",NA(),PROMETEO_Ammissione_Samuele[[#This Row],[Uso di SGLT2i?]])</f>
        <v>#N/A</v>
      </c>
      <c r="K3" t="s">
        <v>556</v>
      </c>
      <c r="L3">
        <f>COUNTIF(Table29[Uso di Sartano?],"Yes")</f>
        <v>14</v>
      </c>
      <c r="M3" s="2">
        <f>(Table22[[#This Row],[Total]]/$L$8)*100</f>
        <v>5.761316872427984</v>
      </c>
    </row>
    <row r="4" spans="1:14" x14ac:dyDescent="0.3">
      <c r="A4">
        <v>3</v>
      </c>
      <c r="B4" t="e">
        <f>IF(PROMETEO_Ammissione_Samuele[[#This Row],[Uso di Ace-Inibitore?]]="",NA(),PROMETEO_Ammissione_Samuele[[#This Row],[Uso di Ace-Inibitore?]])</f>
        <v>#N/A</v>
      </c>
      <c r="C4" t="e">
        <f>IF(PROMETEO_Ammissione_Samuele[[#This Row],[Uso di Sartano?]]="",NA(),PROMETEO_Ammissione_Samuele[[#This Row],[Uso di Sartano?]])</f>
        <v>#N/A</v>
      </c>
      <c r="D4" t="e">
        <f>IF(PROMETEO_Ammissione_Samuele[[#This Row],[Uso di Beta-Bloccanti?]]="",NA(),PROMETEO_Ammissione_Samuele[[#This Row],[Uso di Beta-Bloccanti?]])</f>
        <v>#N/A</v>
      </c>
      <c r="E4" t="e">
        <f>IF(PROMETEO_Ammissione_Samuele[[#This Row],[Uso di ARNI?]]="",NA(),PROMETEO_Ammissione_Samuele[[#This Row],[Uso di ARNI?]])</f>
        <v>#N/A</v>
      </c>
      <c r="F4" t="e">
        <f>IF(PROMETEO_Ammissione_Samuele[[#This Row],[Uso di MRA?]]="",NA(),PROMETEO_Ammissione_Samuele[[#This Row],[Uso di MRA?]])</f>
        <v>#N/A</v>
      </c>
      <c r="G4" t="e">
        <f>IF(PROMETEO_Ammissione_Samuele[[#This Row],[Uso di SGLT2i?]]="",NA(),PROMETEO_Ammissione_Samuele[[#This Row],[Uso di SGLT2i?]])</f>
        <v>#N/A</v>
      </c>
      <c r="K4" t="s">
        <v>557</v>
      </c>
      <c r="L4">
        <f>COUNTIF(Table29[Uso di Beta-Bloccanti?],"Yes")</f>
        <v>72</v>
      </c>
      <c r="M4" s="2">
        <f>(Table22[[#This Row],[Total]]/$L$8)*100</f>
        <v>29.629629629629626</v>
      </c>
      <c r="N4" s="2"/>
    </row>
    <row r="5" spans="1:14" x14ac:dyDescent="0.3">
      <c r="A5">
        <v>4</v>
      </c>
      <c r="B5" t="str">
        <f>IF(PROMETEO_Ammissione_Samuele[[#This Row],[Uso di Ace-Inibitore?]]="",NA(),PROMETEO_Ammissione_Samuele[[#This Row],[Uso di Ace-Inibitore?]])</f>
        <v>Yes</v>
      </c>
      <c r="C5" t="str">
        <f>IF(PROMETEO_Ammissione_Samuele[[#This Row],[Uso di Sartano?]]="",NA(),PROMETEO_Ammissione_Samuele[[#This Row],[Uso di Sartano?]])</f>
        <v>Yes</v>
      </c>
      <c r="D5" t="e">
        <f>IF(PROMETEO_Ammissione_Samuele[[#This Row],[Uso di Beta-Bloccanti?]]="",NA(),PROMETEO_Ammissione_Samuele[[#This Row],[Uso di Beta-Bloccanti?]])</f>
        <v>#N/A</v>
      </c>
      <c r="E5" t="str">
        <f>IF(PROMETEO_Ammissione_Samuele[[#This Row],[Uso di ARNI?]]="",NA(),PROMETEO_Ammissione_Samuele[[#This Row],[Uso di ARNI?]])</f>
        <v>Yes</v>
      </c>
      <c r="F5" t="e">
        <f>IF(PROMETEO_Ammissione_Samuele[[#This Row],[Uso di MRA?]]="",NA(),PROMETEO_Ammissione_Samuele[[#This Row],[Uso di MRA?]])</f>
        <v>#N/A</v>
      </c>
      <c r="G5" t="str">
        <f>IF(PROMETEO_Ammissione_Samuele[[#This Row],[Uso di SGLT2i?]]="",NA(),PROMETEO_Ammissione_Samuele[[#This Row],[Uso di SGLT2i?]])</f>
        <v>Yes</v>
      </c>
      <c r="K5" t="s">
        <v>558</v>
      </c>
      <c r="L5">
        <f>COUNTIF(Table29[Uso di ARNI?],"Yes")</f>
        <v>36</v>
      </c>
      <c r="M5" s="2">
        <f>(Table22[[#This Row],[Total]]/$L$8)*100</f>
        <v>14.814814814814813</v>
      </c>
    </row>
    <row r="6" spans="1:14" x14ac:dyDescent="0.3">
      <c r="A6">
        <v>5</v>
      </c>
      <c r="B6" t="str">
        <f>IF(PROMETEO_Ammissione_Samuele[[#This Row],[Uso di Ace-Inibitore?]]="",NA(),PROMETEO_Ammissione_Samuele[[#This Row],[Uso di Ace-Inibitore?]])</f>
        <v>No</v>
      </c>
      <c r="C6" t="str">
        <f>IF(PROMETEO_Ammissione_Samuele[[#This Row],[Uso di Sartano?]]="",NA(),PROMETEO_Ammissione_Samuele[[#This Row],[Uso di Sartano?]])</f>
        <v>No</v>
      </c>
      <c r="D6" t="str">
        <f>IF(PROMETEO_Ammissione_Samuele[[#This Row],[Uso di Beta-Bloccanti?]]="",NA(),PROMETEO_Ammissione_Samuele[[#This Row],[Uso di Beta-Bloccanti?]])</f>
        <v>Yes</v>
      </c>
      <c r="E6" t="str">
        <f>IF(PROMETEO_Ammissione_Samuele[[#This Row],[Uso di ARNI?]]="",NA(),PROMETEO_Ammissione_Samuele[[#This Row],[Uso di ARNI?]])</f>
        <v>No</v>
      </c>
      <c r="F6" t="str">
        <f>IF(PROMETEO_Ammissione_Samuele[[#This Row],[Uso di MRA?]]="",NA(),PROMETEO_Ammissione_Samuele[[#This Row],[Uso di MRA?]])</f>
        <v>Yes</v>
      </c>
      <c r="G6" t="str">
        <f>IF(PROMETEO_Ammissione_Samuele[[#This Row],[Uso di SGLT2i?]]="",NA(),PROMETEO_Ammissione_Samuele[[#This Row],[Uso di SGLT2i?]])</f>
        <v>No</v>
      </c>
      <c r="K6" t="s">
        <v>559</v>
      </c>
      <c r="L6">
        <f>COUNTIF(Table29[Uso di MRA?],"Yes")</f>
        <v>60</v>
      </c>
      <c r="M6" s="2">
        <f>(Table22[[#This Row],[Total]]/$L$8)*100</f>
        <v>24.691358024691358</v>
      </c>
    </row>
    <row r="7" spans="1:14" x14ac:dyDescent="0.3">
      <c r="A7">
        <v>6</v>
      </c>
      <c r="B7" t="e">
        <f>IF(PROMETEO_Ammissione_Samuele[[#This Row],[Uso di Ace-Inibitore?]]="",NA(),PROMETEO_Ammissione_Samuele[[#This Row],[Uso di Ace-Inibitore?]])</f>
        <v>#N/A</v>
      </c>
      <c r="C7" t="e">
        <f>IF(PROMETEO_Ammissione_Samuele[[#This Row],[Uso di Sartano?]]="",NA(),PROMETEO_Ammissione_Samuele[[#This Row],[Uso di Sartano?]])</f>
        <v>#N/A</v>
      </c>
      <c r="D7" t="e">
        <f>IF(PROMETEO_Ammissione_Samuele[[#This Row],[Uso di Beta-Bloccanti?]]="",NA(),PROMETEO_Ammissione_Samuele[[#This Row],[Uso di Beta-Bloccanti?]])</f>
        <v>#N/A</v>
      </c>
      <c r="E7" t="e">
        <f>IF(PROMETEO_Ammissione_Samuele[[#This Row],[Uso di ARNI?]]="",NA(),PROMETEO_Ammissione_Samuele[[#This Row],[Uso di ARNI?]])</f>
        <v>#N/A</v>
      </c>
      <c r="F7" t="e">
        <f>IF(PROMETEO_Ammissione_Samuele[[#This Row],[Uso di MRA?]]="",NA(),PROMETEO_Ammissione_Samuele[[#This Row],[Uso di MRA?]])</f>
        <v>#N/A</v>
      </c>
      <c r="G7" t="e">
        <f>IF(PROMETEO_Ammissione_Samuele[[#This Row],[Uso di SGLT2i?]]="",NA(),PROMETEO_Ammissione_Samuele[[#This Row],[Uso di SGLT2i?]])</f>
        <v>#N/A</v>
      </c>
      <c r="K7" t="s">
        <v>560</v>
      </c>
      <c r="L7">
        <f>COUNTIF(Table29[Uso di SGLT2i?],"Yes")</f>
        <v>50</v>
      </c>
      <c r="M7" s="2">
        <f>(Table22[[#This Row],[Total]]/$L$8)*100</f>
        <v>20.5761316872428</v>
      </c>
    </row>
    <row r="8" spans="1:14" x14ac:dyDescent="0.3">
      <c r="A8">
        <v>7</v>
      </c>
      <c r="B8" t="e">
        <f>IF(PROMETEO_Ammissione_Samuele[[#This Row],[Uso di Ace-Inibitore?]]="",NA(),PROMETEO_Ammissione_Samuele[[#This Row],[Uso di Ace-Inibitore?]])</f>
        <v>#N/A</v>
      </c>
      <c r="C8" t="e">
        <f>IF(PROMETEO_Ammissione_Samuele[[#This Row],[Uso di Sartano?]]="",NA(),PROMETEO_Ammissione_Samuele[[#This Row],[Uso di Sartano?]])</f>
        <v>#N/A</v>
      </c>
      <c r="D8" t="e">
        <f>IF(PROMETEO_Ammissione_Samuele[[#This Row],[Uso di Beta-Bloccanti?]]="",NA(),PROMETEO_Ammissione_Samuele[[#This Row],[Uso di Beta-Bloccanti?]])</f>
        <v>#N/A</v>
      </c>
      <c r="E8" t="e">
        <f>IF(PROMETEO_Ammissione_Samuele[[#This Row],[Uso di ARNI?]]="",NA(),PROMETEO_Ammissione_Samuele[[#This Row],[Uso di ARNI?]])</f>
        <v>#N/A</v>
      </c>
      <c r="F8" t="e">
        <f>IF(PROMETEO_Ammissione_Samuele[[#This Row],[Uso di MRA?]]="",NA(),PROMETEO_Ammissione_Samuele[[#This Row],[Uso di MRA?]])</f>
        <v>#N/A</v>
      </c>
      <c r="G8" t="e">
        <f>IF(PROMETEO_Ammissione_Samuele[[#This Row],[Uso di SGLT2i?]]="",NA(),PROMETEO_Ammissione_Samuele[[#This Row],[Uso di SGLT2i?]])</f>
        <v>#N/A</v>
      </c>
      <c r="K8" t="s">
        <v>504</v>
      </c>
      <c r="L8">
        <f>SUBTOTAL(109,L2:L7)</f>
        <v>243</v>
      </c>
      <c r="M8" s="2">
        <f>(Table22[[#This Row],[Total]]/$L$8)*100</f>
        <v>100</v>
      </c>
    </row>
    <row r="9" spans="1:14" x14ac:dyDescent="0.3">
      <c r="A9">
        <v>8</v>
      </c>
      <c r="B9" t="str">
        <f>IF(PROMETEO_Ammissione_Samuele[[#This Row],[Uso di Ace-Inibitore?]]="",NA(),PROMETEO_Ammissione_Samuele[[#This Row],[Uso di Ace-Inibitore?]])</f>
        <v>No</v>
      </c>
      <c r="C9" t="str">
        <f>IF(PROMETEO_Ammissione_Samuele[[#This Row],[Uso di Sartano?]]="",NA(),PROMETEO_Ammissione_Samuele[[#This Row],[Uso di Sartano?]])</f>
        <v>No</v>
      </c>
      <c r="D9" t="str">
        <f>IF(PROMETEO_Ammissione_Samuele[[#This Row],[Uso di Beta-Bloccanti?]]="",NA(),PROMETEO_Ammissione_Samuele[[#This Row],[Uso di Beta-Bloccanti?]])</f>
        <v>Yes</v>
      </c>
      <c r="E9" t="str">
        <f>IF(PROMETEO_Ammissione_Samuele[[#This Row],[Uso di ARNI?]]="",NA(),PROMETEO_Ammissione_Samuele[[#This Row],[Uso di ARNI?]])</f>
        <v>Yes</v>
      </c>
      <c r="F9" t="str">
        <f>IF(PROMETEO_Ammissione_Samuele[[#This Row],[Uso di MRA?]]="",NA(),PROMETEO_Ammissione_Samuele[[#This Row],[Uso di MRA?]])</f>
        <v>Yes</v>
      </c>
      <c r="G9" t="str">
        <f>IF(PROMETEO_Ammissione_Samuele[[#This Row],[Uso di SGLT2i?]]="",NA(),PROMETEO_Ammissione_Samuele[[#This Row],[Uso di SGLT2i?]])</f>
        <v>Yes</v>
      </c>
    </row>
    <row r="10" spans="1:14" x14ac:dyDescent="0.3">
      <c r="A10">
        <v>9</v>
      </c>
      <c r="B10" t="str">
        <f>IF(PROMETEO_Ammissione_Samuele[[#This Row],[Uso di Ace-Inibitore?]]="",NA(),PROMETEO_Ammissione_Samuele[[#This Row],[Uso di Ace-Inibitore?]])</f>
        <v>No</v>
      </c>
      <c r="C10" t="str">
        <f>IF(PROMETEO_Ammissione_Samuele[[#This Row],[Uso di Sartano?]]="",NA(),PROMETEO_Ammissione_Samuele[[#This Row],[Uso di Sartano?]])</f>
        <v>No</v>
      </c>
      <c r="D10" t="str">
        <f>IF(PROMETEO_Ammissione_Samuele[[#This Row],[Uso di Beta-Bloccanti?]]="",NA(),PROMETEO_Ammissione_Samuele[[#This Row],[Uso di Beta-Bloccanti?]])</f>
        <v>Yes</v>
      </c>
      <c r="E10" t="str">
        <f>IF(PROMETEO_Ammissione_Samuele[[#This Row],[Uso di ARNI?]]="",NA(),PROMETEO_Ammissione_Samuele[[#This Row],[Uso di ARNI?]])</f>
        <v>No</v>
      </c>
      <c r="F10" t="str">
        <f>IF(PROMETEO_Ammissione_Samuele[[#This Row],[Uso di MRA?]]="",NA(),PROMETEO_Ammissione_Samuele[[#This Row],[Uso di MRA?]])</f>
        <v>Yes</v>
      </c>
      <c r="G10" t="str">
        <f>IF(PROMETEO_Ammissione_Samuele[[#This Row],[Uso di SGLT2i?]]="",NA(),PROMETEO_Ammissione_Samuele[[#This Row],[Uso di SGLT2i?]])</f>
        <v>Yes</v>
      </c>
    </row>
    <row r="11" spans="1:14" x14ac:dyDescent="0.3">
      <c r="A11">
        <v>10</v>
      </c>
      <c r="B11" t="str">
        <f>IF(PROMETEO_Ammissione_Samuele[[#This Row],[Uso di Ace-Inibitore?]]="",NA(),PROMETEO_Ammissione_Samuele[[#This Row],[Uso di Ace-Inibitore?]])</f>
        <v>No</v>
      </c>
      <c r="C11" t="str">
        <f>IF(PROMETEO_Ammissione_Samuele[[#This Row],[Uso di Sartano?]]="",NA(),PROMETEO_Ammissione_Samuele[[#This Row],[Uso di Sartano?]])</f>
        <v>No</v>
      </c>
      <c r="D11" t="str">
        <f>IF(PROMETEO_Ammissione_Samuele[[#This Row],[Uso di Beta-Bloccanti?]]="",NA(),PROMETEO_Ammissione_Samuele[[#This Row],[Uso di Beta-Bloccanti?]])</f>
        <v>Yes</v>
      </c>
      <c r="E11" t="str">
        <f>IF(PROMETEO_Ammissione_Samuele[[#This Row],[Uso di ARNI?]]="",NA(),PROMETEO_Ammissione_Samuele[[#This Row],[Uso di ARNI?]])</f>
        <v>Yes</v>
      </c>
      <c r="F11" t="str">
        <f>IF(PROMETEO_Ammissione_Samuele[[#This Row],[Uso di MRA?]]="",NA(),PROMETEO_Ammissione_Samuele[[#This Row],[Uso di MRA?]])</f>
        <v>No</v>
      </c>
      <c r="G11" t="str">
        <f>IF(PROMETEO_Ammissione_Samuele[[#This Row],[Uso di SGLT2i?]]="",NA(),PROMETEO_Ammissione_Samuele[[#This Row],[Uso di SGLT2i?]])</f>
        <v>Yes</v>
      </c>
    </row>
    <row r="12" spans="1:14" x14ac:dyDescent="0.3">
      <c r="A12">
        <v>11</v>
      </c>
      <c r="B12" t="str">
        <f>IF(PROMETEO_Ammissione_Samuele[[#This Row],[Uso di Ace-Inibitore?]]="",NA(),PROMETEO_Ammissione_Samuele[[#This Row],[Uso di Ace-Inibitore?]])</f>
        <v>No</v>
      </c>
      <c r="C12" t="str">
        <f>IF(PROMETEO_Ammissione_Samuele[[#This Row],[Uso di Sartano?]]="",NA(),PROMETEO_Ammissione_Samuele[[#This Row],[Uso di Sartano?]])</f>
        <v>No</v>
      </c>
      <c r="D12" t="str">
        <f>IF(PROMETEO_Ammissione_Samuele[[#This Row],[Uso di Beta-Bloccanti?]]="",NA(),PROMETEO_Ammissione_Samuele[[#This Row],[Uso di Beta-Bloccanti?]])</f>
        <v>Yes</v>
      </c>
      <c r="E12" t="str">
        <f>IF(PROMETEO_Ammissione_Samuele[[#This Row],[Uso di ARNI?]]="",NA(),PROMETEO_Ammissione_Samuele[[#This Row],[Uso di ARNI?]])</f>
        <v>No</v>
      </c>
      <c r="F12" t="str">
        <f>IF(PROMETEO_Ammissione_Samuele[[#This Row],[Uso di MRA?]]="",NA(),PROMETEO_Ammissione_Samuele[[#This Row],[Uso di MRA?]])</f>
        <v>Yes</v>
      </c>
      <c r="G12" t="str">
        <f>IF(PROMETEO_Ammissione_Samuele[[#This Row],[Uso di SGLT2i?]]="",NA(),PROMETEO_Ammissione_Samuele[[#This Row],[Uso di SGLT2i?]])</f>
        <v>No</v>
      </c>
    </row>
    <row r="13" spans="1:14" x14ac:dyDescent="0.3">
      <c r="A13">
        <v>12</v>
      </c>
      <c r="B13" t="str">
        <f>IF(PROMETEO_Ammissione_Samuele[[#This Row],[Uso di Ace-Inibitore?]]="",NA(),PROMETEO_Ammissione_Samuele[[#This Row],[Uso di Ace-Inibitore?]])</f>
        <v>No</v>
      </c>
      <c r="C13" t="str">
        <f>IF(PROMETEO_Ammissione_Samuele[[#This Row],[Uso di Sartano?]]="",NA(),PROMETEO_Ammissione_Samuele[[#This Row],[Uso di Sartano?]])</f>
        <v>No</v>
      </c>
      <c r="D13" t="str">
        <f>IF(PROMETEO_Ammissione_Samuele[[#This Row],[Uso di Beta-Bloccanti?]]="",NA(),PROMETEO_Ammissione_Samuele[[#This Row],[Uso di Beta-Bloccanti?]])</f>
        <v>Yes</v>
      </c>
      <c r="E13" t="str">
        <f>IF(PROMETEO_Ammissione_Samuele[[#This Row],[Uso di ARNI?]]="",NA(),PROMETEO_Ammissione_Samuele[[#This Row],[Uso di ARNI?]])</f>
        <v>No</v>
      </c>
      <c r="F13" t="str">
        <f>IF(PROMETEO_Ammissione_Samuele[[#This Row],[Uso di MRA?]]="",NA(),PROMETEO_Ammissione_Samuele[[#This Row],[Uso di MRA?]])</f>
        <v>Yes</v>
      </c>
      <c r="G13" t="str">
        <f>IF(PROMETEO_Ammissione_Samuele[[#This Row],[Uso di SGLT2i?]]="",NA(),PROMETEO_Ammissione_Samuele[[#This Row],[Uso di SGLT2i?]])</f>
        <v>No</v>
      </c>
    </row>
    <row r="14" spans="1:14" x14ac:dyDescent="0.3">
      <c r="A14">
        <v>13</v>
      </c>
      <c r="B14" t="str">
        <f>IF(PROMETEO_Ammissione_Samuele[[#This Row],[Uso di Ace-Inibitore?]]="",NA(),PROMETEO_Ammissione_Samuele[[#This Row],[Uso di Ace-Inibitore?]])</f>
        <v>No</v>
      </c>
      <c r="C14" t="str">
        <f>IF(PROMETEO_Ammissione_Samuele[[#This Row],[Uso di Sartano?]]="",NA(),PROMETEO_Ammissione_Samuele[[#This Row],[Uso di Sartano?]])</f>
        <v>No</v>
      </c>
      <c r="D14" t="str">
        <f>IF(PROMETEO_Ammissione_Samuele[[#This Row],[Uso di Beta-Bloccanti?]]="",NA(),PROMETEO_Ammissione_Samuele[[#This Row],[Uso di Beta-Bloccanti?]])</f>
        <v>Yes</v>
      </c>
      <c r="E14" t="str">
        <f>IF(PROMETEO_Ammissione_Samuele[[#This Row],[Uso di ARNI?]]="",NA(),PROMETEO_Ammissione_Samuele[[#This Row],[Uso di ARNI?]])</f>
        <v>Yes</v>
      </c>
      <c r="F14" t="str">
        <f>IF(PROMETEO_Ammissione_Samuele[[#This Row],[Uso di MRA?]]="",NA(),PROMETEO_Ammissione_Samuele[[#This Row],[Uso di MRA?]])</f>
        <v>Yes</v>
      </c>
      <c r="G14" t="str">
        <f>IF(PROMETEO_Ammissione_Samuele[[#This Row],[Uso di SGLT2i?]]="",NA(),PROMETEO_Ammissione_Samuele[[#This Row],[Uso di SGLT2i?]])</f>
        <v>No</v>
      </c>
    </row>
    <row r="15" spans="1:14" x14ac:dyDescent="0.3">
      <c r="A15">
        <v>14</v>
      </c>
      <c r="B15" t="str">
        <f>IF(PROMETEO_Ammissione_Samuele[[#This Row],[Uso di Ace-Inibitore?]]="",NA(),PROMETEO_Ammissione_Samuele[[#This Row],[Uso di Ace-Inibitore?]])</f>
        <v>No</v>
      </c>
      <c r="C15" t="str">
        <f>IF(PROMETEO_Ammissione_Samuele[[#This Row],[Uso di Sartano?]]="",NA(),PROMETEO_Ammissione_Samuele[[#This Row],[Uso di Sartano?]])</f>
        <v>No</v>
      </c>
      <c r="D15" t="str">
        <f>IF(PROMETEO_Ammissione_Samuele[[#This Row],[Uso di Beta-Bloccanti?]]="",NA(),PROMETEO_Ammissione_Samuele[[#This Row],[Uso di Beta-Bloccanti?]])</f>
        <v>No</v>
      </c>
      <c r="E15" t="str">
        <f>IF(PROMETEO_Ammissione_Samuele[[#This Row],[Uso di ARNI?]]="",NA(),PROMETEO_Ammissione_Samuele[[#This Row],[Uso di ARNI?]])</f>
        <v>Yes</v>
      </c>
      <c r="F15" t="str">
        <f>IF(PROMETEO_Ammissione_Samuele[[#This Row],[Uso di MRA?]]="",NA(),PROMETEO_Ammissione_Samuele[[#This Row],[Uso di MRA?]])</f>
        <v>Yes</v>
      </c>
      <c r="G15" t="str">
        <f>IF(PROMETEO_Ammissione_Samuele[[#This Row],[Uso di SGLT2i?]]="",NA(),PROMETEO_Ammissione_Samuele[[#This Row],[Uso di SGLT2i?]])</f>
        <v>Yes</v>
      </c>
    </row>
    <row r="16" spans="1:14" x14ac:dyDescent="0.3">
      <c r="A16">
        <v>15</v>
      </c>
      <c r="B16" t="str">
        <f>IF(PROMETEO_Ammissione_Samuele[[#This Row],[Uso di Ace-Inibitore?]]="",NA(),PROMETEO_Ammissione_Samuele[[#This Row],[Uso di Ace-Inibitore?]])</f>
        <v>No</v>
      </c>
      <c r="C16" t="str">
        <f>IF(PROMETEO_Ammissione_Samuele[[#This Row],[Uso di Sartano?]]="",NA(),PROMETEO_Ammissione_Samuele[[#This Row],[Uso di Sartano?]])</f>
        <v>No</v>
      </c>
      <c r="D16" t="str">
        <f>IF(PROMETEO_Ammissione_Samuele[[#This Row],[Uso di Beta-Bloccanti?]]="",NA(),PROMETEO_Ammissione_Samuele[[#This Row],[Uso di Beta-Bloccanti?]])</f>
        <v>Yes</v>
      </c>
      <c r="E16" t="str">
        <f>IF(PROMETEO_Ammissione_Samuele[[#This Row],[Uso di ARNI?]]="",NA(),PROMETEO_Ammissione_Samuele[[#This Row],[Uso di ARNI?]])</f>
        <v>No</v>
      </c>
      <c r="F16" t="str">
        <f>IF(PROMETEO_Ammissione_Samuele[[#This Row],[Uso di MRA?]]="",NA(),PROMETEO_Ammissione_Samuele[[#This Row],[Uso di MRA?]])</f>
        <v>No</v>
      </c>
      <c r="G16" t="str">
        <f>IF(PROMETEO_Ammissione_Samuele[[#This Row],[Uso di SGLT2i?]]="",NA(),PROMETEO_Ammissione_Samuele[[#This Row],[Uso di SGLT2i?]])</f>
        <v>No</v>
      </c>
    </row>
    <row r="17" spans="1:7" x14ac:dyDescent="0.3">
      <c r="A17">
        <v>16</v>
      </c>
      <c r="B17" t="str">
        <f>IF(PROMETEO_Ammissione_Samuele[[#This Row],[Uso di Ace-Inibitore?]]="",NA(),PROMETEO_Ammissione_Samuele[[#This Row],[Uso di Ace-Inibitore?]])</f>
        <v>No</v>
      </c>
      <c r="C17" t="str">
        <f>IF(PROMETEO_Ammissione_Samuele[[#This Row],[Uso di Sartano?]]="",NA(),PROMETEO_Ammissione_Samuele[[#This Row],[Uso di Sartano?]])</f>
        <v>No</v>
      </c>
      <c r="D17" t="str">
        <f>IF(PROMETEO_Ammissione_Samuele[[#This Row],[Uso di Beta-Bloccanti?]]="",NA(),PROMETEO_Ammissione_Samuele[[#This Row],[Uso di Beta-Bloccanti?]])</f>
        <v>Yes</v>
      </c>
      <c r="E17" t="str">
        <f>IF(PROMETEO_Ammissione_Samuele[[#This Row],[Uso di ARNI?]]="",NA(),PROMETEO_Ammissione_Samuele[[#This Row],[Uso di ARNI?]])</f>
        <v>Yes</v>
      </c>
      <c r="F17" t="e">
        <f>IF(PROMETEO_Ammissione_Samuele[[#This Row],[Uso di MRA?]]="",NA(),PROMETEO_Ammissione_Samuele[[#This Row],[Uso di MRA?]])</f>
        <v>#N/A</v>
      </c>
      <c r="G17" t="str">
        <f>IF(PROMETEO_Ammissione_Samuele[[#This Row],[Uso di SGLT2i?]]="",NA(),PROMETEO_Ammissione_Samuele[[#This Row],[Uso di SGLT2i?]])</f>
        <v>Yes</v>
      </c>
    </row>
    <row r="18" spans="1:7" x14ac:dyDescent="0.3">
      <c r="A18">
        <v>17</v>
      </c>
      <c r="B18" t="str">
        <f>IF(PROMETEO_Ammissione_Samuele[[#This Row],[Uso di Ace-Inibitore?]]="",NA(),PROMETEO_Ammissione_Samuele[[#This Row],[Uso di Ace-Inibitore?]])</f>
        <v>No</v>
      </c>
      <c r="C18" t="str">
        <f>IF(PROMETEO_Ammissione_Samuele[[#This Row],[Uso di Sartano?]]="",NA(),PROMETEO_Ammissione_Samuele[[#This Row],[Uso di Sartano?]])</f>
        <v>Yes</v>
      </c>
      <c r="D18" t="str">
        <f>IF(PROMETEO_Ammissione_Samuele[[#This Row],[Uso di Beta-Bloccanti?]]="",NA(),PROMETEO_Ammissione_Samuele[[#This Row],[Uso di Beta-Bloccanti?]])</f>
        <v>Yes</v>
      </c>
      <c r="E18" t="str">
        <f>IF(PROMETEO_Ammissione_Samuele[[#This Row],[Uso di ARNI?]]="",NA(),PROMETEO_Ammissione_Samuele[[#This Row],[Uso di ARNI?]])</f>
        <v>No</v>
      </c>
      <c r="F18" t="str">
        <f>IF(PROMETEO_Ammissione_Samuele[[#This Row],[Uso di MRA?]]="",NA(),PROMETEO_Ammissione_Samuele[[#This Row],[Uso di MRA?]])</f>
        <v>Yes</v>
      </c>
      <c r="G18" t="str">
        <f>IF(PROMETEO_Ammissione_Samuele[[#This Row],[Uso di SGLT2i?]]="",NA(),PROMETEO_Ammissione_Samuele[[#This Row],[Uso di SGLT2i?]])</f>
        <v>Yes</v>
      </c>
    </row>
    <row r="19" spans="1:7" x14ac:dyDescent="0.3">
      <c r="A19">
        <v>18</v>
      </c>
      <c r="B19" t="str">
        <f>IF(PROMETEO_Ammissione_Samuele[[#This Row],[Uso di Ace-Inibitore?]]="",NA(),PROMETEO_Ammissione_Samuele[[#This Row],[Uso di Ace-Inibitore?]])</f>
        <v>No</v>
      </c>
      <c r="C19" t="str">
        <f>IF(PROMETEO_Ammissione_Samuele[[#This Row],[Uso di Sartano?]]="",NA(),PROMETEO_Ammissione_Samuele[[#This Row],[Uso di Sartano?]])</f>
        <v>No</v>
      </c>
      <c r="D19" t="str">
        <f>IF(PROMETEO_Ammissione_Samuele[[#This Row],[Uso di Beta-Bloccanti?]]="",NA(),PROMETEO_Ammissione_Samuele[[#This Row],[Uso di Beta-Bloccanti?]])</f>
        <v>Yes</v>
      </c>
      <c r="E19" t="str">
        <f>IF(PROMETEO_Ammissione_Samuele[[#This Row],[Uso di ARNI?]]="",NA(),PROMETEO_Ammissione_Samuele[[#This Row],[Uso di ARNI?]])</f>
        <v>Yes</v>
      </c>
      <c r="F19" t="str">
        <f>IF(PROMETEO_Ammissione_Samuele[[#This Row],[Uso di MRA?]]="",NA(),PROMETEO_Ammissione_Samuele[[#This Row],[Uso di MRA?]])</f>
        <v>Yes</v>
      </c>
      <c r="G19" t="str">
        <f>IF(PROMETEO_Ammissione_Samuele[[#This Row],[Uso di SGLT2i?]]="",NA(),PROMETEO_Ammissione_Samuele[[#This Row],[Uso di SGLT2i?]])</f>
        <v>Yes</v>
      </c>
    </row>
    <row r="20" spans="1:7" x14ac:dyDescent="0.3">
      <c r="A20">
        <v>19</v>
      </c>
      <c r="B20" t="str">
        <f>IF(PROMETEO_Ammissione_Samuele[[#This Row],[Uso di Ace-Inibitore?]]="",NA(),PROMETEO_Ammissione_Samuele[[#This Row],[Uso di Ace-Inibitore?]])</f>
        <v>No</v>
      </c>
      <c r="C20" t="str">
        <f>IF(PROMETEO_Ammissione_Samuele[[#This Row],[Uso di Sartano?]]="",NA(),PROMETEO_Ammissione_Samuele[[#This Row],[Uso di Sartano?]])</f>
        <v>No</v>
      </c>
      <c r="D20" t="str">
        <f>IF(PROMETEO_Ammissione_Samuele[[#This Row],[Uso di Beta-Bloccanti?]]="",NA(),PROMETEO_Ammissione_Samuele[[#This Row],[Uso di Beta-Bloccanti?]])</f>
        <v>Yes</v>
      </c>
      <c r="E20" t="str">
        <f>IF(PROMETEO_Ammissione_Samuele[[#This Row],[Uso di ARNI?]]="",NA(),PROMETEO_Ammissione_Samuele[[#This Row],[Uso di ARNI?]])</f>
        <v>Yes</v>
      </c>
      <c r="F20" t="str">
        <f>IF(PROMETEO_Ammissione_Samuele[[#This Row],[Uso di MRA?]]="",NA(),PROMETEO_Ammissione_Samuele[[#This Row],[Uso di MRA?]])</f>
        <v>Yes</v>
      </c>
      <c r="G20" t="str">
        <f>IF(PROMETEO_Ammissione_Samuele[[#This Row],[Uso di SGLT2i?]]="",NA(),PROMETEO_Ammissione_Samuele[[#This Row],[Uso di SGLT2i?]])</f>
        <v>Yes</v>
      </c>
    </row>
    <row r="21" spans="1:7" x14ac:dyDescent="0.3">
      <c r="A21">
        <v>20</v>
      </c>
      <c r="B21" t="str">
        <f>IF(PROMETEO_Ammissione_Samuele[[#This Row],[Uso di Ace-Inibitore?]]="",NA(),PROMETEO_Ammissione_Samuele[[#This Row],[Uso di Ace-Inibitore?]])</f>
        <v>No</v>
      </c>
      <c r="C21" t="str">
        <f>IF(PROMETEO_Ammissione_Samuele[[#This Row],[Uso di Sartano?]]="",NA(),PROMETEO_Ammissione_Samuele[[#This Row],[Uso di Sartano?]])</f>
        <v>Yes</v>
      </c>
      <c r="D21" t="str">
        <f>IF(PROMETEO_Ammissione_Samuele[[#This Row],[Uso di Beta-Bloccanti?]]="",NA(),PROMETEO_Ammissione_Samuele[[#This Row],[Uso di Beta-Bloccanti?]])</f>
        <v>Yes</v>
      </c>
      <c r="E21" t="str">
        <f>IF(PROMETEO_Ammissione_Samuele[[#This Row],[Uso di ARNI?]]="",NA(),PROMETEO_Ammissione_Samuele[[#This Row],[Uso di ARNI?]])</f>
        <v>No</v>
      </c>
      <c r="F21" t="str">
        <f>IF(PROMETEO_Ammissione_Samuele[[#This Row],[Uso di MRA?]]="",NA(),PROMETEO_Ammissione_Samuele[[#This Row],[Uso di MRA?]])</f>
        <v>No</v>
      </c>
      <c r="G21" t="str">
        <f>IF(PROMETEO_Ammissione_Samuele[[#This Row],[Uso di SGLT2i?]]="",NA(),PROMETEO_Ammissione_Samuele[[#This Row],[Uso di SGLT2i?]])</f>
        <v>Yes</v>
      </c>
    </row>
    <row r="22" spans="1:7" x14ac:dyDescent="0.3">
      <c r="A22">
        <v>21</v>
      </c>
      <c r="B22" t="str">
        <f>IF(PROMETEO_Ammissione_Samuele[[#This Row],[Uso di Ace-Inibitore?]]="",NA(),PROMETEO_Ammissione_Samuele[[#This Row],[Uso di Ace-Inibitore?]])</f>
        <v>No</v>
      </c>
      <c r="C22" t="str">
        <f>IF(PROMETEO_Ammissione_Samuele[[#This Row],[Uso di Sartano?]]="",NA(),PROMETEO_Ammissione_Samuele[[#This Row],[Uso di Sartano?]])</f>
        <v>No</v>
      </c>
      <c r="D22" t="str">
        <f>IF(PROMETEO_Ammissione_Samuele[[#This Row],[Uso di Beta-Bloccanti?]]="",NA(),PROMETEO_Ammissione_Samuele[[#This Row],[Uso di Beta-Bloccanti?]])</f>
        <v>Yes</v>
      </c>
      <c r="E22" t="str">
        <f>IF(PROMETEO_Ammissione_Samuele[[#This Row],[Uso di ARNI?]]="",NA(),PROMETEO_Ammissione_Samuele[[#This Row],[Uso di ARNI?]])</f>
        <v>Yes</v>
      </c>
      <c r="F22" t="str">
        <f>IF(PROMETEO_Ammissione_Samuele[[#This Row],[Uso di MRA?]]="",NA(),PROMETEO_Ammissione_Samuele[[#This Row],[Uso di MRA?]])</f>
        <v>Yes</v>
      </c>
      <c r="G22" t="str">
        <f>IF(PROMETEO_Ammissione_Samuele[[#This Row],[Uso di SGLT2i?]]="",NA(),PROMETEO_Ammissione_Samuele[[#This Row],[Uso di SGLT2i?]])</f>
        <v>Yes</v>
      </c>
    </row>
    <row r="23" spans="1:7" x14ac:dyDescent="0.3">
      <c r="A23">
        <v>22</v>
      </c>
      <c r="B23" t="str">
        <f>IF(PROMETEO_Ammissione_Samuele[[#This Row],[Uso di Ace-Inibitore?]]="",NA(),PROMETEO_Ammissione_Samuele[[#This Row],[Uso di Ace-Inibitore?]])</f>
        <v>No</v>
      </c>
      <c r="C23" t="str">
        <f>IF(PROMETEO_Ammissione_Samuele[[#This Row],[Uso di Sartano?]]="",NA(),PROMETEO_Ammissione_Samuele[[#This Row],[Uso di Sartano?]])</f>
        <v>No</v>
      </c>
      <c r="D23" t="str">
        <f>IF(PROMETEO_Ammissione_Samuele[[#This Row],[Uso di Beta-Bloccanti?]]="",NA(),PROMETEO_Ammissione_Samuele[[#This Row],[Uso di Beta-Bloccanti?]])</f>
        <v>Yes</v>
      </c>
      <c r="E23" t="str">
        <f>IF(PROMETEO_Ammissione_Samuele[[#This Row],[Uso di ARNI?]]="",NA(),PROMETEO_Ammissione_Samuele[[#This Row],[Uso di ARNI?]])</f>
        <v>Yes</v>
      </c>
      <c r="F23" t="str">
        <f>IF(PROMETEO_Ammissione_Samuele[[#This Row],[Uso di MRA?]]="",NA(),PROMETEO_Ammissione_Samuele[[#This Row],[Uso di MRA?]])</f>
        <v>Yes</v>
      </c>
      <c r="G23" t="str">
        <f>IF(PROMETEO_Ammissione_Samuele[[#This Row],[Uso di SGLT2i?]]="",NA(),PROMETEO_Ammissione_Samuele[[#This Row],[Uso di SGLT2i?]])</f>
        <v>Yes</v>
      </c>
    </row>
    <row r="24" spans="1:7" x14ac:dyDescent="0.3">
      <c r="A24">
        <v>23</v>
      </c>
      <c r="B24" t="str">
        <f>IF(PROMETEO_Ammissione_Samuele[[#This Row],[Uso di Ace-Inibitore?]]="",NA(),PROMETEO_Ammissione_Samuele[[#This Row],[Uso di Ace-Inibitore?]])</f>
        <v>No</v>
      </c>
      <c r="C24" t="str">
        <f>IF(PROMETEO_Ammissione_Samuele[[#This Row],[Uso di Sartano?]]="",NA(),PROMETEO_Ammissione_Samuele[[#This Row],[Uso di Sartano?]])</f>
        <v>Yes</v>
      </c>
      <c r="D24" t="str">
        <f>IF(PROMETEO_Ammissione_Samuele[[#This Row],[Uso di Beta-Bloccanti?]]="",NA(),PROMETEO_Ammissione_Samuele[[#This Row],[Uso di Beta-Bloccanti?]])</f>
        <v>Yes</v>
      </c>
      <c r="E24" t="str">
        <f>IF(PROMETEO_Ammissione_Samuele[[#This Row],[Uso di ARNI?]]="",NA(),PROMETEO_Ammissione_Samuele[[#This Row],[Uso di ARNI?]])</f>
        <v>No</v>
      </c>
      <c r="F24" t="str">
        <f>IF(PROMETEO_Ammissione_Samuele[[#This Row],[Uso di MRA?]]="",NA(),PROMETEO_Ammissione_Samuele[[#This Row],[Uso di MRA?]])</f>
        <v>Yes</v>
      </c>
      <c r="G24" t="str">
        <f>IF(PROMETEO_Ammissione_Samuele[[#This Row],[Uso di SGLT2i?]]="",NA(),PROMETEO_Ammissione_Samuele[[#This Row],[Uso di SGLT2i?]])</f>
        <v>No</v>
      </c>
    </row>
    <row r="25" spans="1:7" x14ac:dyDescent="0.3">
      <c r="A25">
        <v>24</v>
      </c>
      <c r="B25" t="e">
        <f>IF(PROMETEO_Ammissione_Samuele[[#This Row],[Uso di Ace-Inibitore?]]="",NA(),PROMETEO_Ammissione_Samuele[[#This Row],[Uso di Ace-Inibitore?]])</f>
        <v>#N/A</v>
      </c>
      <c r="C25" t="e">
        <f>IF(PROMETEO_Ammissione_Samuele[[#This Row],[Uso di Sartano?]]="",NA(),PROMETEO_Ammissione_Samuele[[#This Row],[Uso di Sartano?]])</f>
        <v>#N/A</v>
      </c>
      <c r="D25" t="str">
        <f>IF(PROMETEO_Ammissione_Samuele[[#This Row],[Uso di Beta-Bloccanti?]]="",NA(),PROMETEO_Ammissione_Samuele[[#This Row],[Uso di Beta-Bloccanti?]])</f>
        <v>Yes</v>
      </c>
      <c r="E25" t="str">
        <f>IF(PROMETEO_Ammissione_Samuele[[#This Row],[Uso di ARNI?]]="",NA(),PROMETEO_Ammissione_Samuele[[#This Row],[Uso di ARNI?]])</f>
        <v>Yes</v>
      </c>
      <c r="F25" t="str">
        <f>IF(PROMETEO_Ammissione_Samuele[[#This Row],[Uso di MRA?]]="",NA(),PROMETEO_Ammissione_Samuele[[#This Row],[Uso di MRA?]])</f>
        <v>No</v>
      </c>
      <c r="G25" t="str">
        <f>IF(PROMETEO_Ammissione_Samuele[[#This Row],[Uso di SGLT2i?]]="",NA(),PROMETEO_Ammissione_Samuele[[#This Row],[Uso di SGLT2i?]])</f>
        <v>No</v>
      </c>
    </row>
    <row r="26" spans="1:7" x14ac:dyDescent="0.3">
      <c r="A26">
        <v>25</v>
      </c>
      <c r="B26" t="str">
        <f>IF(PROMETEO_Ammissione_Samuele[[#This Row],[Uso di Ace-Inibitore?]]="",NA(),PROMETEO_Ammissione_Samuele[[#This Row],[Uso di Ace-Inibitore?]])</f>
        <v>No</v>
      </c>
      <c r="C26" t="str">
        <f>IF(PROMETEO_Ammissione_Samuele[[#This Row],[Uso di Sartano?]]="",NA(),PROMETEO_Ammissione_Samuele[[#This Row],[Uso di Sartano?]])</f>
        <v>No</v>
      </c>
      <c r="D26" t="str">
        <f>IF(PROMETEO_Ammissione_Samuele[[#This Row],[Uso di Beta-Bloccanti?]]="",NA(),PROMETEO_Ammissione_Samuele[[#This Row],[Uso di Beta-Bloccanti?]])</f>
        <v>Yes</v>
      </c>
      <c r="E26" t="str">
        <f>IF(PROMETEO_Ammissione_Samuele[[#This Row],[Uso di ARNI?]]="",NA(),PROMETEO_Ammissione_Samuele[[#This Row],[Uso di ARNI?]])</f>
        <v>Yes</v>
      </c>
      <c r="F26" t="str">
        <f>IF(PROMETEO_Ammissione_Samuele[[#This Row],[Uso di MRA?]]="",NA(),PROMETEO_Ammissione_Samuele[[#This Row],[Uso di MRA?]])</f>
        <v>Yes</v>
      </c>
      <c r="G26" t="str">
        <f>IF(PROMETEO_Ammissione_Samuele[[#This Row],[Uso di SGLT2i?]]="",NA(),PROMETEO_Ammissione_Samuele[[#This Row],[Uso di SGLT2i?]])</f>
        <v>Yes</v>
      </c>
    </row>
    <row r="27" spans="1:7" x14ac:dyDescent="0.3">
      <c r="A27">
        <v>26</v>
      </c>
      <c r="B27" t="str">
        <f>IF(PROMETEO_Ammissione_Samuele[[#This Row],[Uso di Ace-Inibitore?]]="",NA(),PROMETEO_Ammissione_Samuele[[#This Row],[Uso di Ace-Inibitore?]])</f>
        <v>No</v>
      </c>
      <c r="C27" t="str">
        <f>IF(PROMETEO_Ammissione_Samuele[[#This Row],[Uso di Sartano?]]="",NA(),PROMETEO_Ammissione_Samuele[[#This Row],[Uso di Sartano?]])</f>
        <v>No</v>
      </c>
      <c r="D27" t="str">
        <f>IF(PROMETEO_Ammissione_Samuele[[#This Row],[Uso di Beta-Bloccanti?]]="",NA(),PROMETEO_Ammissione_Samuele[[#This Row],[Uso di Beta-Bloccanti?]])</f>
        <v>Yes</v>
      </c>
      <c r="E27" t="str">
        <f>IF(PROMETEO_Ammissione_Samuele[[#This Row],[Uso di ARNI?]]="",NA(),PROMETEO_Ammissione_Samuele[[#This Row],[Uso di ARNI?]])</f>
        <v>Yes</v>
      </c>
      <c r="F27" t="str">
        <f>IF(PROMETEO_Ammissione_Samuele[[#This Row],[Uso di MRA?]]="",NA(),PROMETEO_Ammissione_Samuele[[#This Row],[Uso di MRA?]])</f>
        <v>Yes</v>
      </c>
      <c r="G27" t="str">
        <f>IF(PROMETEO_Ammissione_Samuele[[#This Row],[Uso di SGLT2i?]]="",NA(),PROMETEO_Ammissione_Samuele[[#This Row],[Uso di SGLT2i?]])</f>
        <v>Yes</v>
      </c>
    </row>
    <row r="28" spans="1:7" x14ac:dyDescent="0.3">
      <c r="A28">
        <v>27</v>
      </c>
      <c r="B28" t="str">
        <f>IF(PROMETEO_Ammissione_Samuele[[#This Row],[Uso di Ace-Inibitore?]]="",NA(),PROMETEO_Ammissione_Samuele[[#This Row],[Uso di Ace-Inibitore?]])</f>
        <v>No</v>
      </c>
      <c r="C28" t="str">
        <f>IF(PROMETEO_Ammissione_Samuele[[#This Row],[Uso di Sartano?]]="",NA(),PROMETEO_Ammissione_Samuele[[#This Row],[Uso di Sartano?]])</f>
        <v>Yes</v>
      </c>
      <c r="D28" t="str">
        <f>IF(PROMETEO_Ammissione_Samuele[[#This Row],[Uso di Beta-Bloccanti?]]="",NA(),PROMETEO_Ammissione_Samuele[[#This Row],[Uso di Beta-Bloccanti?]])</f>
        <v>Yes</v>
      </c>
      <c r="E28" t="str">
        <f>IF(PROMETEO_Ammissione_Samuele[[#This Row],[Uso di ARNI?]]="",NA(),PROMETEO_Ammissione_Samuele[[#This Row],[Uso di ARNI?]])</f>
        <v>No</v>
      </c>
      <c r="F28" t="str">
        <f>IF(PROMETEO_Ammissione_Samuele[[#This Row],[Uso di MRA?]]="",NA(),PROMETEO_Ammissione_Samuele[[#This Row],[Uso di MRA?]])</f>
        <v>No</v>
      </c>
      <c r="G28" t="str">
        <f>IF(PROMETEO_Ammissione_Samuele[[#This Row],[Uso di SGLT2i?]]="",NA(),PROMETEO_Ammissione_Samuele[[#This Row],[Uso di SGLT2i?]])</f>
        <v>Yes</v>
      </c>
    </row>
    <row r="29" spans="1:7" x14ac:dyDescent="0.3">
      <c r="A29">
        <v>28</v>
      </c>
      <c r="B29" t="str">
        <f>IF(PROMETEO_Ammissione_Samuele[[#This Row],[Uso di Ace-Inibitore?]]="",NA(),PROMETEO_Ammissione_Samuele[[#This Row],[Uso di Ace-Inibitore?]])</f>
        <v>No</v>
      </c>
      <c r="C29" t="str">
        <f>IF(PROMETEO_Ammissione_Samuele[[#This Row],[Uso di Sartano?]]="",NA(),PROMETEO_Ammissione_Samuele[[#This Row],[Uso di Sartano?]])</f>
        <v>Yes</v>
      </c>
      <c r="D29" t="str">
        <f>IF(PROMETEO_Ammissione_Samuele[[#This Row],[Uso di Beta-Bloccanti?]]="",NA(),PROMETEO_Ammissione_Samuele[[#This Row],[Uso di Beta-Bloccanti?]])</f>
        <v>Yes</v>
      </c>
      <c r="E29" t="str">
        <f>IF(PROMETEO_Ammissione_Samuele[[#This Row],[Uso di ARNI?]]="",NA(),PROMETEO_Ammissione_Samuele[[#This Row],[Uso di ARNI?]])</f>
        <v>No</v>
      </c>
      <c r="F29" t="str">
        <f>IF(PROMETEO_Ammissione_Samuele[[#This Row],[Uso di MRA?]]="",NA(),PROMETEO_Ammissione_Samuele[[#This Row],[Uso di MRA?]])</f>
        <v>Yes</v>
      </c>
      <c r="G29" t="str">
        <f>IF(PROMETEO_Ammissione_Samuele[[#This Row],[Uso di SGLT2i?]]="",NA(),PROMETEO_Ammissione_Samuele[[#This Row],[Uso di SGLT2i?]])</f>
        <v>No</v>
      </c>
    </row>
    <row r="30" spans="1:7" x14ac:dyDescent="0.3">
      <c r="A30">
        <v>29</v>
      </c>
      <c r="B30" t="str">
        <f>IF(PROMETEO_Ammissione_Samuele[[#This Row],[Uso di Ace-Inibitore?]]="",NA(),PROMETEO_Ammissione_Samuele[[#This Row],[Uso di Ace-Inibitore?]])</f>
        <v>No</v>
      </c>
      <c r="C30" t="str">
        <f>IF(PROMETEO_Ammissione_Samuele[[#This Row],[Uso di Sartano?]]="",NA(),PROMETEO_Ammissione_Samuele[[#This Row],[Uso di Sartano?]])</f>
        <v>No</v>
      </c>
      <c r="D30" t="str">
        <f>IF(PROMETEO_Ammissione_Samuele[[#This Row],[Uso di Beta-Bloccanti?]]="",NA(),PROMETEO_Ammissione_Samuele[[#This Row],[Uso di Beta-Bloccanti?]])</f>
        <v>Yes</v>
      </c>
      <c r="E30" t="str">
        <f>IF(PROMETEO_Ammissione_Samuele[[#This Row],[Uso di ARNI?]]="",NA(),PROMETEO_Ammissione_Samuele[[#This Row],[Uso di ARNI?]])</f>
        <v>Yes</v>
      </c>
      <c r="F30" t="str">
        <f>IF(PROMETEO_Ammissione_Samuele[[#This Row],[Uso di MRA?]]="",NA(),PROMETEO_Ammissione_Samuele[[#This Row],[Uso di MRA?]])</f>
        <v>Yes</v>
      </c>
      <c r="G30" t="str">
        <f>IF(PROMETEO_Ammissione_Samuele[[#This Row],[Uso di SGLT2i?]]="",NA(),PROMETEO_Ammissione_Samuele[[#This Row],[Uso di SGLT2i?]])</f>
        <v>Yes</v>
      </c>
    </row>
    <row r="31" spans="1:7" x14ac:dyDescent="0.3">
      <c r="A31">
        <v>30</v>
      </c>
      <c r="B31" t="str">
        <f>IF(PROMETEO_Ammissione_Samuele[[#This Row],[Uso di Ace-Inibitore?]]="",NA(),PROMETEO_Ammissione_Samuele[[#This Row],[Uso di Ace-Inibitore?]])</f>
        <v>Yes</v>
      </c>
      <c r="C31" t="str">
        <f>IF(PROMETEO_Ammissione_Samuele[[#This Row],[Uso di Sartano?]]="",NA(),PROMETEO_Ammissione_Samuele[[#This Row],[Uso di Sartano?]])</f>
        <v>No</v>
      </c>
      <c r="D31" t="str">
        <f>IF(PROMETEO_Ammissione_Samuele[[#This Row],[Uso di Beta-Bloccanti?]]="",NA(),PROMETEO_Ammissione_Samuele[[#This Row],[Uso di Beta-Bloccanti?]])</f>
        <v>Yes</v>
      </c>
      <c r="E31" t="str">
        <f>IF(PROMETEO_Ammissione_Samuele[[#This Row],[Uso di ARNI?]]="",NA(),PROMETEO_Ammissione_Samuele[[#This Row],[Uso di ARNI?]])</f>
        <v>No</v>
      </c>
      <c r="F31" t="str">
        <f>IF(PROMETEO_Ammissione_Samuele[[#This Row],[Uso di MRA?]]="",NA(),PROMETEO_Ammissione_Samuele[[#This Row],[Uso di MRA?]])</f>
        <v>Yes</v>
      </c>
      <c r="G31" t="str">
        <f>IF(PROMETEO_Ammissione_Samuele[[#This Row],[Uso di SGLT2i?]]="",NA(),PROMETEO_Ammissione_Samuele[[#This Row],[Uso di SGLT2i?]])</f>
        <v>No</v>
      </c>
    </row>
    <row r="32" spans="1:7" x14ac:dyDescent="0.3">
      <c r="A32">
        <v>31</v>
      </c>
      <c r="B32" t="str">
        <f>IF(PROMETEO_Ammissione_Samuele[[#This Row],[Uso di Ace-Inibitore?]]="",NA(),PROMETEO_Ammissione_Samuele[[#This Row],[Uso di Ace-Inibitore?]])</f>
        <v>No</v>
      </c>
      <c r="C32" t="str">
        <f>IF(PROMETEO_Ammissione_Samuele[[#This Row],[Uso di Sartano?]]="",NA(),PROMETEO_Ammissione_Samuele[[#This Row],[Uso di Sartano?]])</f>
        <v>Yes</v>
      </c>
      <c r="D32" t="str">
        <f>IF(PROMETEO_Ammissione_Samuele[[#This Row],[Uso di Beta-Bloccanti?]]="",NA(),PROMETEO_Ammissione_Samuele[[#This Row],[Uso di Beta-Bloccanti?]])</f>
        <v>Yes</v>
      </c>
      <c r="E32" t="str">
        <f>IF(PROMETEO_Ammissione_Samuele[[#This Row],[Uso di ARNI?]]="",NA(),PROMETEO_Ammissione_Samuele[[#This Row],[Uso di ARNI?]])</f>
        <v>No</v>
      </c>
      <c r="F32" t="str">
        <f>IF(PROMETEO_Ammissione_Samuele[[#This Row],[Uso di MRA?]]="",NA(),PROMETEO_Ammissione_Samuele[[#This Row],[Uso di MRA?]])</f>
        <v>Yes</v>
      </c>
      <c r="G32" t="str">
        <f>IF(PROMETEO_Ammissione_Samuele[[#This Row],[Uso di SGLT2i?]]="",NA(),PROMETEO_Ammissione_Samuele[[#This Row],[Uso di SGLT2i?]])</f>
        <v>Yes</v>
      </c>
    </row>
    <row r="33" spans="1:7" x14ac:dyDescent="0.3">
      <c r="A33">
        <v>32</v>
      </c>
      <c r="B33" t="str">
        <f>IF(PROMETEO_Ammissione_Samuele[[#This Row],[Uso di Ace-Inibitore?]]="",NA(),PROMETEO_Ammissione_Samuele[[#This Row],[Uso di Ace-Inibitore?]])</f>
        <v>No</v>
      </c>
      <c r="C33" t="str">
        <f>IF(PROMETEO_Ammissione_Samuele[[#This Row],[Uso di Sartano?]]="",NA(),PROMETEO_Ammissione_Samuele[[#This Row],[Uso di Sartano?]])</f>
        <v>Yes</v>
      </c>
      <c r="D33" t="str">
        <f>IF(PROMETEO_Ammissione_Samuele[[#This Row],[Uso di Beta-Bloccanti?]]="",NA(),PROMETEO_Ammissione_Samuele[[#This Row],[Uso di Beta-Bloccanti?]])</f>
        <v>Yes</v>
      </c>
      <c r="E33" t="e">
        <f>IF(PROMETEO_Ammissione_Samuele[[#This Row],[Uso di ARNI?]]="",NA(),PROMETEO_Ammissione_Samuele[[#This Row],[Uso di ARNI?]])</f>
        <v>#N/A</v>
      </c>
      <c r="F33" t="str">
        <f>IF(PROMETEO_Ammissione_Samuele[[#This Row],[Uso di MRA?]]="",NA(),PROMETEO_Ammissione_Samuele[[#This Row],[Uso di MRA?]])</f>
        <v>Yes</v>
      </c>
      <c r="G33" t="str">
        <f>IF(PROMETEO_Ammissione_Samuele[[#This Row],[Uso di SGLT2i?]]="",NA(),PROMETEO_Ammissione_Samuele[[#This Row],[Uso di SGLT2i?]])</f>
        <v>Yes</v>
      </c>
    </row>
    <row r="34" spans="1:7" x14ac:dyDescent="0.3">
      <c r="A34">
        <v>33</v>
      </c>
      <c r="B34" t="e">
        <f>IF(PROMETEO_Ammissione_Samuele[[#This Row],[Uso di Ace-Inibitore?]]="",NA(),PROMETEO_Ammissione_Samuele[[#This Row],[Uso di Ace-Inibitore?]])</f>
        <v>#N/A</v>
      </c>
      <c r="C34" t="e">
        <f>IF(PROMETEO_Ammissione_Samuele[[#This Row],[Uso di Sartano?]]="",NA(),PROMETEO_Ammissione_Samuele[[#This Row],[Uso di Sartano?]])</f>
        <v>#N/A</v>
      </c>
      <c r="D34" t="e">
        <f>IF(PROMETEO_Ammissione_Samuele[[#This Row],[Uso di Beta-Bloccanti?]]="",NA(),PROMETEO_Ammissione_Samuele[[#This Row],[Uso di Beta-Bloccanti?]])</f>
        <v>#N/A</v>
      </c>
      <c r="E34" t="e">
        <f>IF(PROMETEO_Ammissione_Samuele[[#This Row],[Uso di ARNI?]]="",NA(),PROMETEO_Ammissione_Samuele[[#This Row],[Uso di ARNI?]])</f>
        <v>#N/A</v>
      </c>
      <c r="F34" t="e">
        <f>IF(PROMETEO_Ammissione_Samuele[[#This Row],[Uso di MRA?]]="",NA(),PROMETEO_Ammissione_Samuele[[#This Row],[Uso di MRA?]])</f>
        <v>#N/A</v>
      </c>
      <c r="G34" t="e">
        <f>IF(PROMETEO_Ammissione_Samuele[[#This Row],[Uso di SGLT2i?]]="",NA(),PROMETEO_Ammissione_Samuele[[#This Row],[Uso di SGLT2i?]])</f>
        <v>#N/A</v>
      </c>
    </row>
    <row r="35" spans="1:7" x14ac:dyDescent="0.3">
      <c r="A35">
        <v>34</v>
      </c>
      <c r="B35" t="e">
        <f>IF(PROMETEO_Ammissione_Samuele[[#This Row],[Uso di Ace-Inibitore?]]="",NA(),PROMETEO_Ammissione_Samuele[[#This Row],[Uso di Ace-Inibitore?]])</f>
        <v>#N/A</v>
      </c>
      <c r="C35" t="e">
        <f>IF(PROMETEO_Ammissione_Samuele[[#This Row],[Uso di Sartano?]]="",NA(),PROMETEO_Ammissione_Samuele[[#This Row],[Uso di Sartano?]])</f>
        <v>#N/A</v>
      </c>
      <c r="D35" t="e">
        <f>IF(PROMETEO_Ammissione_Samuele[[#This Row],[Uso di Beta-Bloccanti?]]="",NA(),PROMETEO_Ammissione_Samuele[[#This Row],[Uso di Beta-Bloccanti?]])</f>
        <v>#N/A</v>
      </c>
      <c r="E35" t="e">
        <f>IF(PROMETEO_Ammissione_Samuele[[#This Row],[Uso di ARNI?]]="",NA(),PROMETEO_Ammissione_Samuele[[#This Row],[Uso di ARNI?]])</f>
        <v>#N/A</v>
      </c>
      <c r="F35" t="e">
        <f>IF(PROMETEO_Ammissione_Samuele[[#This Row],[Uso di MRA?]]="",NA(),PROMETEO_Ammissione_Samuele[[#This Row],[Uso di MRA?]])</f>
        <v>#N/A</v>
      </c>
      <c r="G35" t="e">
        <f>IF(PROMETEO_Ammissione_Samuele[[#This Row],[Uso di SGLT2i?]]="",NA(),PROMETEO_Ammissione_Samuele[[#This Row],[Uso di SGLT2i?]])</f>
        <v>#N/A</v>
      </c>
    </row>
    <row r="36" spans="1:7" x14ac:dyDescent="0.3">
      <c r="A36">
        <v>35</v>
      </c>
      <c r="B36" t="str">
        <f>IF(PROMETEO_Ammissione_Samuele[[#This Row],[Uso di Ace-Inibitore?]]="",NA(),PROMETEO_Ammissione_Samuele[[#This Row],[Uso di Ace-Inibitore?]])</f>
        <v>No</v>
      </c>
      <c r="C36" t="str">
        <f>IF(PROMETEO_Ammissione_Samuele[[#This Row],[Uso di Sartano?]]="",NA(),PROMETEO_Ammissione_Samuele[[#This Row],[Uso di Sartano?]])</f>
        <v>No</v>
      </c>
      <c r="D36" t="str">
        <f>IF(PROMETEO_Ammissione_Samuele[[#This Row],[Uso di Beta-Bloccanti?]]="",NA(),PROMETEO_Ammissione_Samuele[[#This Row],[Uso di Beta-Bloccanti?]])</f>
        <v>Yes</v>
      </c>
      <c r="E36" t="str">
        <f>IF(PROMETEO_Ammissione_Samuele[[#This Row],[Uso di ARNI?]]="",NA(),PROMETEO_Ammissione_Samuele[[#This Row],[Uso di ARNI?]])</f>
        <v>Yes</v>
      </c>
      <c r="F36" t="str">
        <f>IF(PROMETEO_Ammissione_Samuele[[#This Row],[Uso di MRA?]]="",NA(),PROMETEO_Ammissione_Samuele[[#This Row],[Uso di MRA?]])</f>
        <v>No</v>
      </c>
      <c r="G36" t="str">
        <f>IF(PROMETEO_Ammissione_Samuele[[#This Row],[Uso di SGLT2i?]]="",NA(),PROMETEO_Ammissione_Samuele[[#This Row],[Uso di SGLT2i?]])</f>
        <v>No</v>
      </c>
    </row>
    <row r="37" spans="1:7" x14ac:dyDescent="0.3">
      <c r="A37">
        <v>36</v>
      </c>
      <c r="B37" t="str">
        <f>IF(PROMETEO_Ammissione_Samuele[[#This Row],[Uso di Ace-Inibitore?]]="",NA(),PROMETEO_Ammissione_Samuele[[#This Row],[Uso di Ace-Inibitore?]])</f>
        <v>No</v>
      </c>
      <c r="C37" t="str">
        <f>IF(PROMETEO_Ammissione_Samuele[[#This Row],[Uso di Sartano?]]="",NA(),PROMETEO_Ammissione_Samuele[[#This Row],[Uso di Sartano?]])</f>
        <v>No</v>
      </c>
      <c r="D37" t="str">
        <f>IF(PROMETEO_Ammissione_Samuele[[#This Row],[Uso di Beta-Bloccanti?]]="",NA(),PROMETEO_Ammissione_Samuele[[#This Row],[Uso di Beta-Bloccanti?]])</f>
        <v>Yes</v>
      </c>
      <c r="E37" t="str">
        <f>IF(PROMETEO_Ammissione_Samuele[[#This Row],[Uso di ARNI?]]="",NA(),PROMETEO_Ammissione_Samuele[[#This Row],[Uso di ARNI?]])</f>
        <v>No</v>
      </c>
      <c r="F37" t="str">
        <f>IF(PROMETEO_Ammissione_Samuele[[#This Row],[Uso di MRA?]]="",NA(),PROMETEO_Ammissione_Samuele[[#This Row],[Uso di MRA?]])</f>
        <v>Yes</v>
      </c>
      <c r="G37" t="str">
        <f>IF(PROMETEO_Ammissione_Samuele[[#This Row],[Uso di SGLT2i?]]="",NA(),PROMETEO_Ammissione_Samuele[[#This Row],[Uso di SGLT2i?]])</f>
        <v>No</v>
      </c>
    </row>
    <row r="38" spans="1:7" x14ac:dyDescent="0.3">
      <c r="A38">
        <v>37</v>
      </c>
      <c r="B38" t="str">
        <f>IF(PROMETEO_Ammissione_Samuele[[#This Row],[Uso di Ace-Inibitore?]]="",NA(),PROMETEO_Ammissione_Samuele[[#This Row],[Uso di Ace-Inibitore?]])</f>
        <v>No</v>
      </c>
      <c r="C38" t="str">
        <f>IF(PROMETEO_Ammissione_Samuele[[#This Row],[Uso di Sartano?]]="",NA(),PROMETEO_Ammissione_Samuele[[#This Row],[Uso di Sartano?]])</f>
        <v>Yes</v>
      </c>
      <c r="D38" t="str">
        <f>IF(PROMETEO_Ammissione_Samuele[[#This Row],[Uso di Beta-Bloccanti?]]="",NA(),PROMETEO_Ammissione_Samuele[[#This Row],[Uso di Beta-Bloccanti?]])</f>
        <v>Yes</v>
      </c>
      <c r="E38" t="str">
        <f>IF(PROMETEO_Ammissione_Samuele[[#This Row],[Uso di ARNI?]]="",NA(),PROMETEO_Ammissione_Samuele[[#This Row],[Uso di ARNI?]])</f>
        <v>No</v>
      </c>
      <c r="F38" t="str">
        <f>IF(PROMETEO_Ammissione_Samuele[[#This Row],[Uso di MRA?]]="",NA(),PROMETEO_Ammissione_Samuele[[#This Row],[Uso di MRA?]])</f>
        <v>Yes</v>
      </c>
      <c r="G38" t="str">
        <f>IF(PROMETEO_Ammissione_Samuele[[#This Row],[Uso di SGLT2i?]]="",NA(),PROMETEO_Ammissione_Samuele[[#This Row],[Uso di SGLT2i?]])</f>
        <v>No</v>
      </c>
    </row>
    <row r="39" spans="1:7" x14ac:dyDescent="0.3">
      <c r="A39">
        <v>38</v>
      </c>
      <c r="B39" t="str">
        <f>IF(PROMETEO_Ammissione_Samuele[[#This Row],[Uso di Ace-Inibitore?]]="",NA(),PROMETEO_Ammissione_Samuele[[#This Row],[Uso di Ace-Inibitore?]])</f>
        <v>Yes</v>
      </c>
      <c r="C39" t="str">
        <f>IF(PROMETEO_Ammissione_Samuele[[#This Row],[Uso di Sartano?]]="",NA(),PROMETEO_Ammissione_Samuele[[#This Row],[Uso di Sartano?]])</f>
        <v>No</v>
      </c>
      <c r="D39" t="str">
        <f>IF(PROMETEO_Ammissione_Samuele[[#This Row],[Uso di Beta-Bloccanti?]]="",NA(),PROMETEO_Ammissione_Samuele[[#This Row],[Uso di Beta-Bloccanti?]])</f>
        <v>Yes</v>
      </c>
      <c r="E39" t="str">
        <f>IF(PROMETEO_Ammissione_Samuele[[#This Row],[Uso di ARNI?]]="",NA(),PROMETEO_Ammissione_Samuele[[#This Row],[Uso di ARNI?]])</f>
        <v>No</v>
      </c>
      <c r="F39" t="str">
        <f>IF(PROMETEO_Ammissione_Samuele[[#This Row],[Uso di MRA?]]="",NA(),PROMETEO_Ammissione_Samuele[[#This Row],[Uso di MRA?]])</f>
        <v>Yes</v>
      </c>
      <c r="G39" t="str">
        <f>IF(PROMETEO_Ammissione_Samuele[[#This Row],[Uso di SGLT2i?]]="",NA(),PROMETEO_Ammissione_Samuele[[#This Row],[Uso di SGLT2i?]])</f>
        <v>No</v>
      </c>
    </row>
    <row r="40" spans="1:7" x14ac:dyDescent="0.3">
      <c r="A40">
        <v>39</v>
      </c>
      <c r="B40" t="str">
        <f>IF(PROMETEO_Ammissione_Samuele[[#This Row],[Uso di Ace-Inibitore?]]="",NA(),PROMETEO_Ammissione_Samuele[[#This Row],[Uso di Ace-Inibitore?]])</f>
        <v>Yes</v>
      </c>
      <c r="C40" t="str">
        <f>IF(PROMETEO_Ammissione_Samuele[[#This Row],[Uso di Sartano?]]="",NA(),PROMETEO_Ammissione_Samuele[[#This Row],[Uso di Sartano?]])</f>
        <v>No</v>
      </c>
      <c r="D40" t="str">
        <f>IF(PROMETEO_Ammissione_Samuele[[#This Row],[Uso di Beta-Bloccanti?]]="",NA(),PROMETEO_Ammissione_Samuele[[#This Row],[Uso di Beta-Bloccanti?]])</f>
        <v>Yes</v>
      </c>
      <c r="E40" t="str">
        <f>IF(PROMETEO_Ammissione_Samuele[[#This Row],[Uso di ARNI?]]="",NA(),PROMETEO_Ammissione_Samuele[[#This Row],[Uso di ARNI?]])</f>
        <v>No</v>
      </c>
      <c r="F40" t="str">
        <f>IF(PROMETEO_Ammissione_Samuele[[#This Row],[Uso di MRA?]]="",NA(),PROMETEO_Ammissione_Samuele[[#This Row],[Uso di MRA?]])</f>
        <v>Yes</v>
      </c>
      <c r="G40" t="str">
        <f>IF(PROMETEO_Ammissione_Samuele[[#This Row],[Uso di SGLT2i?]]="",NA(),PROMETEO_Ammissione_Samuele[[#This Row],[Uso di SGLT2i?]])</f>
        <v>No</v>
      </c>
    </row>
    <row r="41" spans="1:7" x14ac:dyDescent="0.3">
      <c r="A41">
        <v>40</v>
      </c>
      <c r="B41" t="e">
        <f>IF(PROMETEO_Ammissione_Samuele[[#This Row],[Uso di Ace-Inibitore?]]="",NA(),PROMETEO_Ammissione_Samuele[[#This Row],[Uso di Ace-Inibitore?]])</f>
        <v>#N/A</v>
      </c>
      <c r="C41" t="e">
        <f>IF(PROMETEO_Ammissione_Samuele[[#This Row],[Uso di Sartano?]]="",NA(),PROMETEO_Ammissione_Samuele[[#This Row],[Uso di Sartano?]])</f>
        <v>#N/A</v>
      </c>
      <c r="D41" t="e">
        <f>IF(PROMETEO_Ammissione_Samuele[[#This Row],[Uso di Beta-Bloccanti?]]="",NA(),PROMETEO_Ammissione_Samuele[[#This Row],[Uso di Beta-Bloccanti?]])</f>
        <v>#N/A</v>
      </c>
      <c r="E41" t="e">
        <f>IF(PROMETEO_Ammissione_Samuele[[#This Row],[Uso di ARNI?]]="",NA(),PROMETEO_Ammissione_Samuele[[#This Row],[Uso di ARNI?]])</f>
        <v>#N/A</v>
      </c>
      <c r="F41" t="e">
        <f>IF(PROMETEO_Ammissione_Samuele[[#This Row],[Uso di MRA?]]="",NA(),PROMETEO_Ammissione_Samuele[[#This Row],[Uso di MRA?]])</f>
        <v>#N/A</v>
      </c>
      <c r="G41" t="e">
        <f>IF(PROMETEO_Ammissione_Samuele[[#This Row],[Uso di SGLT2i?]]="",NA(),PROMETEO_Ammissione_Samuele[[#This Row],[Uso di SGLT2i?]])</f>
        <v>#N/A</v>
      </c>
    </row>
    <row r="42" spans="1:7" x14ac:dyDescent="0.3">
      <c r="A42">
        <v>41</v>
      </c>
      <c r="B42" t="str">
        <f>IF(PROMETEO_Ammissione_Samuele[[#This Row],[Uso di Ace-Inibitore?]]="",NA(),PROMETEO_Ammissione_Samuele[[#This Row],[Uso di Ace-Inibitore?]])</f>
        <v>No</v>
      </c>
      <c r="C42" t="str">
        <f>IF(PROMETEO_Ammissione_Samuele[[#This Row],[Uso di Sartano?]]="",NA(),PROMETEO_Ammissione_Samuele[[#This Row],[Uso di Sartano?]])</f>
        <v>Yes</v>
      </c>
      <c r="D42" t="str">
        <f>IF(PROMETEO_Ammissione_Samuele[[#This Row],[Uso di Beta-Bloccanti?]]="",NA(),PROMETEO_Ammissione_Samuele[[#This Row],[Uso di Beta-Bloccanti?]])</f>
        <v>Yes</v>
      </c>
      <c r="E42" t="str">
        <f>IF(PROMETEO_Ammissione_Samuele[[#This Row],[Uso di ARNI?]]="",NA(),PROMETEO_Ammissione_Samuele[[#This Row],[Uso di ARNI?]])</f>
        <v>No</v>
      </c>
      <c r="F42" t="str">
        <f>IF(PROMETEO_Ammissione_Samuele[[#This Row],[Uso di MRA?]]="",NA(),PROMETEO_Ammissione_Samuele[[#This Row],[Uso di MRA?]])</f>
        <v>Yes</v>
      </c>
      <c r="G42" t="str">
        <f>IF(PROMETEO_Ammissione_Samuele[[#This Row],[Uso di SGLT2i?]]="",NA(),PROMETEO_Ammissione_Samuele[[#This Row],[Uso di SGLT2i?]])</f>
        <v>Yes</v>
      </c>
    </row>
    <row r="43" spans="1:7" x14ac:dyDescent="0.3">
      <c r="A43">
        <v>42</v>
      </c>
      <c r="B43" t="str">
        <f>IF(PROMETEO_Ammissione_Samuele[[#This Row],[Uso di Ace-Inibitore?]]="",NA(),PROMETEO_Ammissione_Samuele[[#This Row],[Uso di Ace-Inibitore?]])</f>
        <v>No</v>
      </c>
      <c r="C43" t="str">
        <f>IF(PROMETEO_Ammissione_Samuele[[#This Row],[Uso di Sartano?]]="",NA(),PROMETEO_Ammissione_Samuele[[#This Row],[Uso di Sartano?]])</f>
        <v>No</v>
      </c>
      <c r="D43" t="str">
        <f>IF(PROMETEO_Ammissione_Samuele[[#This Row],[Uso di Beta-Bloccanti?]]="",NA(),PROMETEO_Ammissione_Samuele[[#This Row],[Uso di Beta-Bloccanti?]])</f>
        <v>Yes</v>
      </c>
      <c r="E43" t="str">
        <f>IF(PROMETEO_Ammissione_Samuele[[#This Row],[Uso di ARNI?]]="",NA(),PROMETEO_Ammissione_Samuele[[#This Row],[Uso di ARNI?]])</f>
        <v>Yes</v>
      </c>
      <c r="F43" t="str">
        <f>IF(PROMETEO_Ammissione_Samuele[[#This Row],[Uso di MRA?]]="",NA(),PROMETEO_Ammissione_Samuele[[#This Row],[Uso di MRA?]])</f>
        <v>Yes</v>
      </c>
      <c r="G43" t="str">
        <f>IF(PROMETEO_Ammissione_Samuele[[#This Row],[Uso di SGLT2i?]]="",NA(),PROMETEO_Ammissione_Samuele[[#This Row],[Uso di SGLT2i?]])</f>
        <v>Yes</v>
      </c>
    </row>
    <row r="44" spans="1:7" x14ac:dyDescent="0.3">
      <c r="A44">
        <v>43</v>
      </c>
      <c r="B44" t="str">
        <f>IF(PROMETEO_Ammissione_Samuele[[#This Row],[Uso di Ace-Inibitore?]]="",NA(),PROMETEO_Ammissione_Samuele[[#This Row],[Uso di Ace-Inibitore?]])</f>
        <v>Yes</v>
      </c>
      <c r="C44" t="str">
        <f>IF(PROMETEO_Ammissione_Samuele[[#This Row],[Uso di Sartano?]]="",NA(),PROMETEO_Ammissione_Samuele[[#This Row],[Uso di Sartano?]])</f>
        <v>No</v>
      </c>
      <c r="D44" t="str">
        <f>IF(PROMETEO_Ammissione_Samuele[[#This Row],[Uso di Beta-Bloccanti?]]="",NA(),PROMETEO_Ammissione_Samuele[[#This Row],[Uso di Beta-Bloccanti?]])</f>
        <v>Yes</v>
      </c>
      <c r="E44" t="str">
        <f>IF(PROMETEO_Ammissione_Samuele[[#This Row],[Uso di ARNI?]]="",NA(),PROMETEO_Ammissione_Samuele[[#This Row],[Uso di ARNI?]])</f>
        <v>No</v>
      </c>
      <c r="F44" t="str">
        <f>IF(PROMETEO_Ammissione_Samuele[[#This Row],[Uso di MRA?]]="",NA(),PROMETEO_Ammissione_Samuele[[#This Row],[Uso di MRA?]])</f>
        <v>No</v>
      </c>
      <c r="G44" t="str">
        <f>IF(PROMETEO_Ammissione_Samuele[[#This Row],[Uso di SGLT2i?]]="",NA(),PROMETEO_Ammissione_Samuele[[#This Row],[Uso di SGLT2i?]])</f>
        <v>Yes</v>
      </c>
    </row>
    <row r="45" spans="1:7" x14ac:dyDescent="0.3">
      <c r="A45">
        <v>44</v>
      </c>
      <c r="B45" t="str">
        <f>IF(PROMETEO_Ammissione_Samuele[[#This Row],[Uso di Ace-Inibitore?]]="",NA(),PROMETEO_Ammissione_Samuele[[#This Row],[Uso di Ace-Inibitore?]])</f>
        <v>Yes</v>
      </c>
      <c r="C45" t="str">
        <f>IF(PROMETEO_Ammissione_Samuele[[#This Row],[Uso di Sartano?]]="",NA(),PROMETEO_Ammissione_Samuele[[#This Row],[Uso di Sartano?]])</f>
        <v>No</v>
      </c>
      <c r="D45" t="str">
        <f>IF(PROMETEO_Ammissione_Samuele[[#This Row],[Uso di Beta-Bloccanti?]]="",NA(),PROMETEO_Ammissione_Samuele[[#This Row],[Uso di Beta-Bloccanti?]])</f>
        <v>Yes</v>
      </c>
      <c r="E45" t="str">
        <f>IF(PROMETEO_Ammissione_Samuele[[#This Row],[Uso di ARNI?]]="",NA(),PROMETEO_Ammissione_Samuele[[#This Row],[Uso di ARNI?]])</f>
        <v>No</v>
      </c>
      <c r="F45" t="str">
        <f>IF(PROMETEO_Ammissione_Samuele[[#This Row],[Uso di MRA?]]="",NA(),PROMETEO_Ammissione_Samuele[[#This Row],[Uso di MRA?]])</f>
        <v>Yes</v>
      </c>
      <c r="G45" t="str">
        <f>IF(PROMETEO_Ammissione_Samuele[[#This Row],[Uso di SGLT2i?]]="",NA(),PROMETEO_Ammissione_Samuele[[#This Row],[Uso di SGLT2i?]])</f>
        <v>Yes</v>
      </c>
    </row>
    <row r="46" spans="1:7" x14ac:dyDescent="0.3">
      <c r="A46">
        <v>45</v>
      </c>
      <c r="B46" t="str">
        <f>IF(PROMETEO_Ammissione_Samuele[[#This Row],[Uso di Ace-Inibitore?]]="",NA(),PROMETEO_Ammissione_Samuele[[#This Row],[Uso di Ace-Inibitore?]])</f>
        <v>No</v>
      </c>
      <c r="C46" t="str">
        <f>IF(PROMETEO_Ammissione_Samuele[[#This Row],[Uso di Sartano?]]="",NA(),PROMETEO_Ammissione_Samuele[[#This Row],[Uso di Sartano?]])</f>
        <v>No</v>
      </c>
      <c r="D46" t="str">
        <f>IF(PROMETEO_Ammissione_Samuele[[#This Row],[Uso di Beta-Bloccanti?]]="",NA(),PROMETEO_Ammissione_Samuele[[#This Row],[Uso di Beta-Bloccanti?]])</f>
        <v>Yes</v>
      </c>
      <c r="E46" t="str">
        <f>IF(PROMETEO_Ammissione_Samuele[[#This Row],[Uso di ARNI?]]="",NA(),PROMETEO_Ammissione_Samuele[[#This Row],[Uso di ARNI?]])</f>
        <v>No</v>
      </c>
      <c r="F46" t="str">
        <f>IF(PROMETEO_Ammissione_Samuele[[#This Row],[Uso di MRA?]]="",NA(),PROMETEO_Ammissione_Samuele[[#This Row],[Uso di MRA?]])</f>
        <v>No</v>
      </c>
      <c r="G46" t="str">
        <f>IF(PROMETEO_Ammissione_Samuele[[#This Row],[Uso di SGLT2i?]]="",NA(),PROMETEO_Ammissione_Samuele[[#This Row],[Uso di SGLT2i?]])</f>
        <v>No</v>
      </c>
    </row>
    <row r="47" spans="1:7" x14ac:dyDescent="0.3">
      <c r="A47">
        <v>46</v>
      </c>
      <c r="B47" t="e">
        <f>IF(PROMETEO_Ammissione_Samuele[[#This Row],[Uso di Ace-Inibitore?]]="",NA(),PROMETEO_Ammissione_Samuele[[#This Row],[Uso di Ace-Inibitore?]])</f>
        <v>#N/A</v>
      </c>
      <c r="C47" t="e">
        <f>IF(PROMETEO_Ammissione_Samuele[[#This Row],[Uso di Sartano?]]="",NA(),PROMETEO_Ammissione_Samuele[[#This Row],[Uso di Sartano?]])</f>
        <v>#N/A</v>
      </c>
      <c r="D47" t="e">
        <f>IF(PROMETEO_Ammissione_Samuele[[#This Row],[Uso di Beta-Bloccanti?]]="",NA(),PROMETEO_Ammissione_Samuele[[#This Row],[Uso di Beta-Bloccanti?]])</f>
        <v>#N/A</v>
      </c>
      <c r="E47" t="e">
        <f>IF(PROMETEO_Ammissione_Samuele[[#This Row],[Uso di ARNI?]]="",NA(),PROMETEO_Ammissione_Samuele[[#This Row],[Uso di ARNI?]])</f>
        <v>#N/A</v>
      </c>
      <c r="F47" t="e">
        <f>IF(PROMETEO_Ammissione_Samuele[[#This Row],[Uso di MRA?]]="",NA(),PROMETEO_Ammissione_Samuele[[#This Row],[Uso di MRA?]])</f>
        <v>#N/A</v>
      </c>
      <c r="G47" t="e">
        <f>IF(PROMETEO_Ammissione_Samuele[[#This Row],[Uso di SGLT2i?]]="",NA(),PROMETEO_Ammissione_Samuele[[#This Row],[Uso di SGLT2i?]])</f>
        <v>#N/A</v>
      </c>
    </row>
    <row r="48" spans="1:7" x14ac:dyDescent="0.3">
      <c r="A48">
        <v>47</v>
      </c>
      <c r="B48" t="e">
        <f>IF(PROMETEO_Ammissione_Samuele[[#This Row],[Uso di Ace-Inibitore?]]="",NA(),PROMETEO_Ammissione_Samuele[[#This Row],[Uso di Ace-Inibitore?]])</f>
        <v>#N/A</v>
      </c>
      <c r="C48" t="e">
        <f>IF(PROMETEO_Ammissione_Samuele[[#This Row],[Uso di Sartano?]]="",NA(),PROMETEO_Ammissione_Samuele[[#This Row],[Uso di Sartano?]])</f>
        <v>#N/A</v>
      </c>
      <c r="D48" t="e">
        <f>IF(PROMETEO_Ammissione_Samuele[[#This Row],[Uso di Beta-Bloccanti?]]="",NA(),PROMETEO_Ammissione_Samuele[[#This Row],[Uso di Beta-Bloccanti?]])</f>
        <v>#N/A</v>
      </c>
      <c r="E48" t="e">
        <f>IF(PROMETEO_Ammissione_Samuele[[#This Row],[Uso di ARNI?]]="",NA(),PROMETEO_Ammissione_Samuele[[#This Row],[Uso di ARNI?]])</f>
        <v>#N/A</v>
      </c>
      <c r="F48" t="e">
        <f>IF(PROMETEO_Ammissione_Samuele[[#This Row],[Uso di MRA?]]="",NA(),PROMETEO_Ammissione_Samuele[[#This Row],[Uso di MRA?]])</f>
        <v>#N/A</v>
      </c>
      <c r="G48" t="e">
        <f>IF(PROMETEO_Ammissione_Samuele[[#This Row],[Uso di SGLT2i?]]="",NA(),PROMETEO_Ammissione_Samuele[[#This Row],[Uso di SGLT2i?]])</f>
        <v>#N/A</v>
      </c>
    </row>
    <row r="49" spans="1:7" x14ac:dyDescent="0.3">
      <c r="A49">
        <v>48</v>
      </c>
      <c r="B49" t="str">
        <f>IF(PROMETEO_Ammissione_Samuele[[#This Row],[Uso di Ace-Inibitore?]]="",NA(),PROMETEO_Ammissione_Samuele[[#This Row],[Uso di Ace-Inibitore?]])</f>
        <v>No</v>
      </c>
      <c r="C49" t="str">
        <f>IF(PROMETEO_Ammissione_Samuele[[#This Row],[Uso di Sartano?]]="",NA(),PROMETEO_Ammissione_Samuele[[#This Row],[Uso di Sartano?]])</f>
        <v>No</v>
      </c>
      <c r="D49" t="str">
        <f>IF(PROMETEO_Ammissione_Samuele[[#This Row],[Uso di Beta-Bloccanti?]]="",NA(),PROMETEO_Ammissione_Samuele[[#This Row],[Uso di Beta-Bloccanti?]])</f>
        <v>Yes</v>
      </c>
      <c r="E49" t="str">
        <f>IF(PROMETEO_Ammissione_Samuele[[#This Row],[Uso di ARNI?]]="",NA(),PROMETEO_Ammissione_Samuele[[#This Row],[Uso di ARNI?]])</f>
        <v>Yes</v>
      </c>
      <c r="F49" t="str">
        <f>IF(PROMETEO_Ammissione_Samuele[[#This Row],[Uso di MRA?]]="",NA(),PROMETEO_Ammissione_Samuele[[#This Row],[Uso di MRA?]])</f>
        <v>Yes</v>
      </c>
      <c r="G49" t="str">
        <f>IF(PROMETEO_Ammissione_Samuele[[#This Row],[Uso di SGLT2i?]]="",NA(),PROMETEO_Ammissione_Samuele[[#This Row],[Uso di SGLT2i?]])</f>
        <v>Yes</v>
      </c>
    </row>
    <row r="50" spans="1:7" x14ac:dyDescent="0.3">
      <c r="A50">
        <v>49</v>
      </c>
      <c r="B50" t="str">
        <f>IF(PROMETEO_Ammissione_Samuele[[#This Row],[Uso di Ace-Inibitore?]]="",NA(),PROMETEO_Ammissione_Samuele[[#This Row],[Uso di Ace-Inibitore?]])</f>
        <v>Yes</v>
      </c>
      <c r="C50" t="str">
        <f>IF(PROMETEO_Ammissione_Samuele[[#This Row],[Uso di Sartano?]]="",NA(),PROMETEO_Ammissione_Samuele[[#This Row],[Uso di Sartano?]])</f>
        <v>No</v>
      </c>
      <c r="D50" t="str">
        <f>IF(PROMETEO_Ammissione_Samuele[[#This Row],[Uso di Beta-Bloccanti?]]="",NA(),PROMETEO_Ammissione_Samuele[[#This Row],[Uso di Beta-Bloccanti?]])</f>
        <v>Yes</v>
      </c>
      <c r="E50" t="str">
        <f>IF(PROMETEO_Ammissione_Samuele[[#This Row],[Uso di ARNI?]]="",NA(),PROMETEO_Ammissione_Samuele[[#This Row],[Uso di ARNI?]])</f>
        <v>No</v>
      </c>
      <c r="F50" t="str">
        <f>IF(PROMETEO_Ammissione_Samuele[[#This Row],[Uso di MRA?]]="",NA(),PROMETEO_Ammissione_Samuele[[#This Row],[Uso di MRA?]])</f>
        <v>Yes</v>
      </c>
      <c r="G50" t="str">
        <f>IF(PROMETEO_Ammissione_Samuele[[#This Row],[Uso di SGLT2i?]]="",NA(),PROMETEO_Ammissione_Samuele[[#This Row],[Uso di SGLT2i?]])</f>
        <v>Yes</v>
      </c>
    </row>
    <row r="51" spans="1:7" x14ac:dyDescent="0.3">
      <c r="A51">
        <v>50</v>
      </c>
      <c r="B51" t="str">
        <f>IF(PROMETEO_Ammissione_Samuele[[#This Row],[Uso di Ace-Inibitore?]]="",NA(),PROMETEO_Ammissione_Samuele[[#This Row],[Uso di Ace-Inibitore?]])</f>
        <v>No</v>
      </c>
      <c r="C51" t="str">
        <f>IF(PROMETEO_Ammissione_Samuele[[#This Row],[Uso di Sartano?]]="",NA(),PROMETEO_Ammissione_Samuele[[#This Row],[Uso di Sartano?]])</f>
        <v>No</v>
      </c>
      <c r="D51" t="str">
        <f>IF(PROMETEO_Ammissione_Samuele[[#This Row],[Uso di Beta-Bloccanti?]]="",NA(),PROMETEO_Ammissione_Samuele[[#This Row],[Uso di Beta-Bloccanti?]])</f>
        <v>Yes</v>
      </c>
      <c r="E51" t="str">
        <f>IF(PROMETEO_Ammissione_Samuele[[#This Row],[Uso di ARNI?]]="",NA(),PROMETEO_Ammissione_Samuele[[#This Row],[Uso di ARNI?]])</f>
        <v>No</v>
      </c>
      <c r="F51" t="str">
        <f>IF(PROMETEO_Ammissione_Samuele[[#This Row],[Uso di MRA?]]="",NA(),PROMETEO_Ammissione_Samuele[[#This Row],[Uso di MRA?]])</f>
        <v>Yes</v>
      </c>
      <c r="G51" t="str">
        <f>IF(PROMETEO_Ammissione_Samuele[[#This Row],[Uso di SGLT2i?]]="",NA(),PROMETEO_Ammissione_Samuele[[#This Row],[Uso di SGLT2i?]])</f>
        <v>No</v>
      </c>
    </row>
    <row r="52" spans="1:7" x14ac:dyDescent="0.3">
      <c r="A52">
        <v>51</v>
      </c>
      <c r="B52" t="e">
        <f>IF(PROMETEO_Ammissione_Samuele[[#This Row],[Uso di Ace-Inibitore?]]="",NA(),PROMETEO_Ammissione_Samuele[[#This Row],[Uso di Ace-Inibitore?]])</f>
        <v>#N/A</v>
      </c>
      <c r="C52" t="e">
        <f>IF(PROMETEO_Ammissione_Samuele[[#This Row],[Uso di Sartano?]]="",NA(),PROMETEO_Ammissione_Samuele[[#This Row],[Uso di Sartano?]])</f>
        <v>#N/A</v>
      </c>
      <c r="D52" t="e">
        <f>IF(PROMETEO_Ammissione_Samuele[[#This Row],[Uso di Beta-Bloccanti?]]="",NA(),PROMETEO_Ammissione_Samuele[[#This Row],[Uso di Beta-Bloccanti?]])</f>
        <v>#N/A</v>
      </c>
      <c r="E52" t="e">
        <f>IF(PROMETEO_Ammissione_Samuele[[#This Row],[Uso di ARNI?]]="",NA(),PROMETEO_Ammissione_Samuele[[#This Row],[Uso di ARNI?]])</f>
        <v>#N/A</v>
      </c>
      <c r="F52" t="e">
        <f>IF(PROMETEO_Ammissione_Samuele[[#This Row],[Uso di MRA?]]="",NA(),PROMETEO_Ammissione_Samuele[[#This Row],[Uso di MRA?]])</f>
        <v>#N/A</v>
      </c>
      <c r="G52" t="e">
        <f>IF(PROMETEO_Ammissione_Samuele[[#This Row],[Uso di SGLT2i?]]="",NA(),PROMETEO_Ammissione_Samuele[[#This Row],[Uso di SGLT2i?]])</f>
        <v>#N/A</v>
      </c>
    </row>
    <row r="53" spans="1:7" x14ac:dyDescent="0.3">
      <c r="A53">
        <v>52</v>
      </c>
      <c r="B53" t="e">
        <f>IF(PROMETEO_Ammissione_Samuele[[#This Row],[Uso di Ace-Inibitore?]]="",NA(),PROMETEO_Ammissione_Samuele[[#This Row],[Uso di Ace-Inibitore?]])</f>
        <v>#N/A</v>
      </c>
      <c r="C53" t="e">
        <f>IF(PROMETEO_Ammissione_Samuele[[#This Row],[Uso di Sartano?]]="",NA(),PROMETEO_Ammissione_Samuele[[#This Row],[Uso di Sartano?]])</f>
        <v>#N/A</v>
      </c>
      <c r="D53" t="e">
        <f>IF(PROMETEO_Ammissione_Samuele[[#This Row],[Uso di Beta-Bloccanti?]]="",NA(),PROMETEO_Ammissione_Samuele[[#This Row],[Uso di Beta-Bloccanti?]])</f>
        <v>#N/A</v>
      </c>
      <c r="E53" t="e">
        <f>IF(PROMETEO_Ammissione_Samuele[[#This Row],[Uso di ARNI?]]="",NA(),PROMETEO_Ammissione_Samuele[[#This Row],[Uso di ARNI?]])</f>
        <v>#N/A</v>
      </c>
      <c r="F53" t="e">
        <f>IF(PROMETEO_Ammissione_Samuele[[#This Row],[Uso di MRA?]]="",NA(),PROMETEO_Ammissione_Samuele[[#This Row],[Uso di MRA?]])</f>
        <v>#N/A</v>
      </c>
      <c r="G53" t="e">
        <f>IF(PROMETEO_Ammissione_Samuele[[#This Row],[Uso di SGLT2i?]]="",NA(),PROMETEO_Ammissione_Samuele[[#This Row],[Uso di SGLT2i?]])</f>
        <v>#N/A</v>
      </c>
    </row>
    <row r="54" spans="1:7" x14ac:dyDescent="0.3">
      <c r="A54">
        <v>53</v>
      </c>
      <c r="B54" t="str">
        <f>IF(PROMETEO_Ammissione_Samuele[[#This Row],[Uso di Ace-Inibitore?]]="",NA(),PROMETEO_Ammissione_Samuele[[#This Row],[Uso di Ace-Inibitore?]])</f>
        <v>No</v>
      </c>
      <c r="C54" t="str">
        <f>IF(PROMETEO_Ammissione_Samuele[[#This Row],[Uso di Sartano?]]="",NA(),PROMETEO_Ammissione_Samuele[[#This Row],[Uso di Sartano?]])</f>
        <v>No</v>
      </c>
      <c r="D54" t="str">
        <f>IF(PROMETEO_Ammissione_Samuele[[#This Row],[Uso di Beta-Bloccanti?]]="",NA(),PROMETEO_Ammissione_Samuele[[#This Row],[Uso di Beta-Bloccanti?]])</f>
        <v>No</v>
      </c>
      <c r="E54" t="str">
        <f>IF(PROMETEO_Ammissione_Samuele[[#This Row],[Uso di ARNI?]]="",NA(),PROMETEO_Ammissione_Samuele[[#This Row],[Uso di ARNI?]])</f>
        <v>Yes</v>
      </c>
      <c r="F54" t="str">
        <f>IF(PROMETEO_Ammissione_Samuele[[#This Row],[Uso di MRA?]]="",NA(),PROMETEO_Ammissione_Samuele[[#This Row],[Uso di MRA?]])</f>
        <v>Yes</v>
      </c>
      <c r="G54" t="str">
        <f>IF(PROMETEO_Ammissione_Samuele[[#This Row],[Uso di SGLT2i?]]="",NA(),PROMETEO_Ammissione_Samuele[[#This Row],[Uso di SGLT2i?]])</f>
        <v>Yes</v>
      </c>
    </row>
    <row r="55" spans="1:7" x14ac:dyDescent="0.3">
      <c r="A55">
        <v>54</v>
      </c>
      <c r="B55" t="e">
        <f>IF(PROMETEO_Ammissione_Samuele[[#This Row],[Uso di Ace-Inibitore?]]="",NA(),PROMETEO_Ammissione_Samuele[[#This Row],[Uso di Ace-Inibitore?]])</f>
        <v>#N/A</v>
      </c>
      <c r="C55" t="e">
        <f>IF(PROMETEO_Ammissione_Samuele[[#This Row],[Uso di Sartano?]]="",NA(),PROMETEO_Ammissione_Samuele[[#This Row],[Uso di Sartano?]])</f>
        <v>#N/A</v>
      </c>
      <c r="D55" t="e">
        <f>IF(PROMETEO_Ammissione_Samuele[[#This Row],[Uso di Beta-Bloccanti?]]="",NA(),PROMETEO_Ammissione_Samuele[[#This Row],[Uso di Beta-Bloccanti?]])</f>
        <v>#N/A</v>
      </c>
      <c r="E55" t="e">
        <f>IF(PROMETEO_Ammissione_Samuele[[#This Row],[Uso di ARNI?]]="",NA(),PROMETEO_Ammissione_Samuele[[#This Row],[Uso di ARNI?]])</f>
        <v>#N/A</v>
      </c>
      <c r="F55" t="e">
        <f>IF(PROMETEO_Ammissione_Samuele[[#This Row],[Uso di MRA?]]="",NA(),PROMETEO_Ammissione_Samuele[[#This Row],[Uso di MRA?]])</f>
        <v>#N/A</v>
      </c>
      <c r="G55" t="e">
        <f>IF(PROMETEO_Ammissione_Samuele[[#This Row],[Uso di SGLT2i?]]="",NA(),PROMETEO_Ammissione_Samuele[[#This Row],[Uso di SGLT2i?]])</f>
        <v>#N/A</v>
      </c>
    </row>
    <row r="56" spans="1:7" x14ac:dyDescent="0.3">
      <c r="A56">
        <v>55</v>
      </c>
      <c r="B56" t="e">
        <f>IF(PROMETEO_Ammissione_Samuele[[#This Row],[Uso di Ace-Inibitore?]]="",NA(),PROMETEO_Ammissione_Samuele[[#This Row],[Uso di Ace-Inibitore?]])</f>
        <v>#N/A</v>
      </c>
      <c r="C56" t="e">
        <f>IF(PROMETEO_Ammissione_Samuele[[#This Row],[Uso di Sartano?]]="",NA(),PROMETEO_Ammissione_Samuele[[#This Row],[Uso di Sartano?]])</f>
        <v>#N/A</v>
      </c>
      <c r="D56" t="e">
        <f>IF(PROMETEO_Ammissione_Samuele[[#This Row],[Uso di Beta-Bloccanti?]]="",NA(),PROMETEO_Ammissione_Samuele[[#This Row],[Uso di Beta-Bloccanti?]])</f>
        <v>#N/A</v>
      </c>
      <c r="E56" t="e">
        <f>IF(PROMETEO_Ammissione_Samuele[[#This Row],[Uso di ARNI?]]="",NA(),PROMETEO_Ammissione_Samuele[[#This Row],[Uso di ARNI?]])</f>
        <v>#N/A</v>
      </c>
      <c r="F56" t="e">
        <f>IF(PROMETEO_Ammissione_Samuele[[#This Row],[Uso di MRA?]]="",NA(),PROMETEO_Ammissione_Samuele[[#This Row],[Uso di MRA?]])</f>
        <v>#N/A</v>
      </c>
      <c r="G56" t="e">
        <f>IF(PROMETEO_Ammissione_Samuele[[#This Row],[Uso di SGLT2i?]]="",NA(),PROMETEO_Ammissione_Samuele[[#This Row],[Uso di SGLT2i?]])</f>
        <v>#N/A</v>
      </c>
    </row>
    <row r="57" spans="1:7" x14ac:dyDescent="0.3">
      <c r="A57">
        <v>56</v>
      </c>
      <c r="B57" t="str">
        <f>IF(PROMETEO_Ammissione_Samuele[[#This Row],[Uso di Ace-Inibitore?]]="",NA(),PROMETEO_Ammissione_Samuele[[#This Row],[Uso di Ace-Inibitore?]])</f>
        <v>No</v>
      </c>
      <c r="C57" t="str">
        <f>IF(PROMETEO_Ammissione_Samuele[[#This Row],[Uso di Sartano?]]="",NA(),PROMETEO_Ammissione_Samuele[[#This Row],[Uso di Sartano?]])</f>
        <v>No</v>
      </c>
      <c r="D57" t="str">
        <f>IF(PROMETEO_Ammissione_Samuele[[#This Row],[Uso di Beta-Bloccanti?]]="",NA(),PROMETEO_Ammissione_Samuele[[#This Row],[Uso di Beta-Bloccanti?]])</f>
        <v>No</v>
      </c>
      <c r="E57" t="str">
        <f>IF(PROMETEO_Ammissione_Samuele[[#This Row],[Uso di ARNI?]]="",NA(),PROMETEO_Ammissione_Samuele[[#This Row],[Uso di ARNI?]])</f>
        <v>No</v>
      </c>
      <c r="F57" t="str">
        <f>IF(PROMETEO_Ammissione_Samuele[[#This Row],[Uso di MRA?]]="",NA(),PROMETEO_Ammissione_Samuele[[#This Row],[Uso di MRA?]])</f>
        <v>Yes</v>
      </c>
      <c r="G57" t="str">
        <f>IF(PROMETEO_Ammissione_Samuele[[#This Row],[Uso di SGLT2i?]]="",NA(),PROMETEO_Ammissione_Samuele[[#This Row],[Uso di SGLT2i?]])</f>
        <v>Yes</v>
      </c>
    </row>
    <row r="58" spans="1:7" x14ac:dyDescent="0.3">
      <c r="A58">
        <v>57</v>
      </c>
      <c r="B58" t="str">
        <f>IF(PROMETEO_Ammissione_Samuele[[#This Row],[Uso di Ace-Inibitore?]]="",NA(),PROMETEO_Ammissione_Samuele[[#This Row],[Uso di Ace-Inibitore?]])</f>
        <v>No</v>
      </c>
      <c r="C58" t="str">
        <f>IF(PROMETEO_Ammissione_Samuele[[#This Row],[Uso di Sartano?]]="",NA(),PROMETEO_Ammissione_Samuele[[#This Row],[Uso di Sartano?]])</f>
        <v>No</v>
      </c>
      <c r="D58" t="str">
        <f>IF(PROMETEO_Ammissione_Samuele[[#This Row],[Uso di Beta-Bloccanti?]]="",NA(),PROMETEO_Ammissione_Samuele[[#This Row],[Uso di Beta-Bloccanti?]])</f>
        <v>Yes</v>
      </c>
      <c r="E58" t="str">
        <f>IF(PROMETEO_Ammissione_Samuele[[#This Row],[Uso di ARNI?]]="",NA(),PROMETEO_Ammissione_Samuele[[#This Row],[Uso di ARNI?]])</f>
        <v>No</v>
      </c>
      <c r="F58" t="str">
        <f>IF(PROMETEO_Ammissione_Samuele[[#This Row],[Uso di MRA?]]="",NA(),PROMETEO_Ammissione_Samuele[[#This Row],[Uso di MRA?]])</f>
        <v>Yes</v>
      </c>
      <c r="G58" t="str">
        <f>IF(PROMETEO_Ammissione_Samuele[[#This Row],[Uso di SGLT2i?]]="",NA(),PROMETEO_Ammissione_Samuele[[#This Row],[Uso di SGLT2i?]])</f>
        <v>Yes</v>
      </c>
    </row>
    <row r="59" spans="1:7" x14ac:dyDescent="0.3">
      <c r="A59">
        <v>58</v>
      </c>
      <c r="B59" t="str">
        <f>IF(PROMETEO_Ammissione_Samuele[[#This Row],[Uso di Ace-Inibitore?]]="",NA(),PROMETEO_Ammissione_Samuele[[#This Row],[Uso di Ace-Inibitore?]])</f>
        <v>No</v>
      </c>
      <c r="C59" t="str">
        <f>IF(PROMETEO_Ammissione_Samuele[[#This Row],[Uso di Sartano?]]="",NA(),PROMETEO_Ammissione_Samuele[[#This Row],[Uso di Sartano?]])</f>
        <v>No</v>
      </c>
      <c r="D59" t="str">
        <f>IF(PROMETEO_Ammissione_Samuele[[#This Row],[Uso di Beta-Bloccanti?]]="",NA(),PROMETEO_Ammissione_Samuele[[#This Row],[Uso di Beta-Bloccanti?]])</f>
        <v>Yes</v>
      </c>
      <c r="E59" t="str">
        <f>IF(PROMETEO_Ammissione_Samuele[[#This Row],[Uso di ARNI?]]="",NA(),PROMETEO_Ammissione_Samuele[[#This Row],[Uso di ARNI?]])</f>
        <v>Yes</v>
      </c>
      <c r="F59" t="str">
        <f>IF(PROMETEO_Ammissione_Samuele[[#This Row],[Uso di MRA?]]="",NA(),PROMETEO_Ammissione_Samuele[[#This Row],[Uso di MRA?]])</f>
        <v>Yes</v>
      </c>
      <c r="G59" t="str">
        <f>IF(PROMETEO_Ammissione_Samuele[[#This Row],[Uso di SGLT2i?]]="",NA(),PROMETEO_Ammissione_Samuele[[#This Row],[Uso di SGLT2i?]])</f>
        <v>Yes</v>
      </c>
    </row>
    <row r="60" spans="1:7" x14ac:dyDescent="0.3">
      <c r="A60">
        <v>59</v>
      </c>
      <c r="B60" t="str">
        <f>IF(PROMETEO_Ammissione_Samuele[[#This Row],[Uso di Ace-Inibitore?]]="",NA(),PROMETEO_Ammissione_Samuele[[#This Row],[Uso di Ace-Inibitore?]])</f>
        <v>No</v>
      </c>
      <c r="C60" t="str">
        <f>IF(PROMETEO_Ammissione_Samuele[[#This Row],[Uso di Sartano?]]="",NA(),PROMETEO_Ammissione_Samuele[[#This Row],[Uso di Sartano?]])</f>
        <v>No</v>
      </c>
      <c r="D60" t="str">
        <f>IF(PROMETEO_Ammissione_Samuele[[#This Row],[Uso di Beta-Bloccanti?]]="",NA(),PROMETEO_Ammissione_Samuele[[#This Row],[Uso di Beta-Bloccanti?]])</f>
        <v>Yes</v>
      </c>
      <c r="E60" t="str">
        <f>IF(PROMETEO_Ammissione_Samuele[[#This Row],[Uso di ARNI?]]="",NA(),PROMETEO_Ammissione_Samuele[[#This Row],[Uso di ARNI?]])</f>
        <v>Yes</v>
      </c>
      <c r="F60" t="str">
        <f>IF(PROMETEO_Ammissione_Samuele[[#This Row],[Uso di MRA?]]="",NA(),PROMETEO_Ammissione_Samuele[[#This Row],[Uso di MRA?]])</f>
        <v>No</v>
      </c>
      <c r="G60" t="str">
        <f>IF(PROMETEO_Ammissione_Samuele[[#This Row],[Uso di SGLT2i?]]="",NA(),PROMETEO_Ammissione_Samuele[[#This Row],[Uso di SGLT2i?]])</f>
        <v>Yes</v>
      </c>
    </row>
    <row r="61" spans="1:7" x14ac:dyDescent="0.3">
      <c r="A61">
        <v>60</v>
      </c>
      <c r="B61" t="str">
        <f>IF(PROMETEO_Ammissione_Samuele[[#This Row],[Uso di Ace-Inibitore?]]="",NA(),PROMETEO_Ammissione_Samuele[[#This Row],[Uso di Ace-Inibitore?]])</f>
        <v>No</v>
      </c>
      <c r="C61" t="str">
        <f>IF(PROMETEO_Ammissione_Samuele[[#This Row],[Uso di Sartano?]]="",NA(),PROMETEO_Ammissione_Samuele[[#This Row],[Uso di Sartano?]])</f>
        <v>No</v>
      </c>
      <c r="D61" t="str">
        <f>IF(PROMETEO_Ammissione_Samuele[[#This Row],[Uso di Beta-Bloccanti?]]="",NA(),PROMETEO_Ammissione_Samuele[[#This Row],[Uso di Beta-Bloccanti?]])</f>
        <v>Yes</v>
      </c>
      <c r="E61" t="str">
        <f>IF(PROMETEO_Ammissione_Samuele[[#This Row],[Uso di ARNI?]]="",NA(),PROMETEO_Ammissione_Samuele[[#This Row],[Uso di ARNI?]])</f>
        <v>No</v>
      </c>
      <c r="F61" t="str">
        <f>IF(PROMETEO_Ammissione_Samuele[[#This Row],[Uso di MRA?]]="",NA(),PROMETEO_Ammissione_Samuele[[#This Row],[Uso di MRA?]])</f>
        <v>No</v>
      </c>
      <c r="G61" t="str">
        <f>IF(PROMETEO_Ammissione_Samuele[[#This Row],[Uso di SGLT2i?]]="",NA(),PROMETEO_Ammissione_Samuele[[#This Row],[Uso di SGLT2i?]])</f>
        <v>Yes</v>
      </c>
    </row>
    <row r="62" spans="1:7" x14ac:dyDescent="0.3">
      <c r="A62">
        <v>61</v>
      </c>
      <c r="B62" t="str">
        <f>IF(PROMETEO_Ammissione_Samuele[[#This Row],[Uso di Ace-Inibitore?]]="",NA(),PROMETEO_Ammissione_Samuele[[#This Row],[Uso di Ace-Inibitore?]])</f>
        <v>No</v>
      </c>
      <c r="C62" t="str">
        <f>IF(PROMETEO_Ammissione_Samuele[[#This Row],[Uso di Sartano?]]="",NA(),PROMETEO_Ammissione_Samuele[[#This Row],[Uso di Sartano?]])</f>
        <v>No</v>
      </c>
      <c r="D62" t="str">
        <f>IF(PROMETEO_Ammissione_Samuele[[#This Row],[Uso di Beta-Bloccanti?]]="",NA(),PROMETEO_Ammissione_Samuele[[#This Row],[Uso di Beta-Bloccanti?]])</f>
        <v>Yes</v>
      </c>
      <c r="E62" t="str">
        <f>IF(PROMETEO_Ammissione_Samuele[[#This Row],[Uso di ARNI?]]="",NA(),PROMETEO_Ammissione_Samuele[[#This Row],[Uso di ARNI?]])</f>
        <v>No</v>
      </c>
      <c r="F62" t="str">
        <f>IF(PROMETEO_Ammissione_Samuele[[#This Row],[Uso di MRA?]]="",NA(),PROMETEO_Ammissione_Samuele[[#This Row],[Uso di MRA?]])</f>
        <v>Yes</v>
      </c>
      <c r="G62" t="str">
        <f>IF(PROMETEO_Ammissione_Samuele[[#This Row],[Uso di SGLT2i?]]="",NA(),PROMETEO_Ammissione_Samuele[[#This Row],[Uso di SGLT2i?]])</f>
        <v>Yes</v>
      </c>
    </row>
    <row r="63" spans="1:7" x14ac:dyDescent="0.3">
      <c r="A63">
        <v>62</v>
      </c>
      <c r="B63" t="str">
        <f>IF(PROMETEO_Ammissione_Samuele[[#This Row],[Uso di Ace-Inibitore?]]="",NA(),PROMETEO_Ammissione_Samuele[[#This Row],[Uso di Ace-Inibitore?]])</f>
        <v>No</v>
      </c>
      <c r="C63" t="str">
        <f>IF(PROMETEO_Ammissione_Samuele[[#This Row],[Uso di Sartano?]]="",NA(),PROMETEO_Ammissione_Samuele[[#This Row],[Uso di Sartano?]])</f>
        <v>No</v>
      </c>
      <c r="D63" t="str">
        <f>IF(PROMETEO_Ammissione_Samuele[[#This Row],[Uso di Beta-Bloccanti?]]="",NA(),PROMETEO_Ammissione_Samuele[[#This Row],[Uso di Beta-Bloccanti?]])</f>
        <v>Yes</v>
      </c>
      <c r="E63" t="str">
        <f>IF(PROMETEO_Ammissione_Samuele[[#This Row],[Uso di ARNI?]]="",NA(),PROMETEO_Ammissione_Samuele[[#This Row],[Uso di ARNI?]])</f>
        <v>Yes</v>
      </c>
      <c r="F63" t="str">
        <f>IF(PROMETEO_Ammissione_Samuele[[#This Row],[Uso di MRA?]]="",NA(),PROMETEO_Ammissione_Samuele[[#This Row],[Uso di MRA?]])</f>
        <v>Yes</v>
      </c>
      <c r="G63" t="str">
        <f>IF(PROMETEO_Ammissione_Samuele[[#This Row],[Uso di SGLT2i?]]="",NA(),PROMETEO_Ammissione_Samuele[[#This Row],[Uso di SGLT2i?]])</f>
        <v>Yes</v>
      </c>
    </row>
    <row r="64" spans="1:7" x14ac:dyDescent="0.3">
      <c r="A64">
        <v>63</v>
      </c>
      <c r="B64" t="str">
        <f>IF(PROMETEO_Ammissione_Samuele[[#This Row],[Uso di Ace-Inibitore?]]="",NA(),PROMETEO_Ammissione_Samuele[[#This Row],[Uso di Ace-Inibitore?]])</f>
        <v>No</v>
      </c>
      <c r="C64" t="str">
        <f>IF(PROMETEO_Ammissione_Samuele[[#This Row],[Uso di Sartano?]]="",NA(),PROMETEO_Ammissione_Samuele[[#This Row],[Uso di Sartano?]])</f>
        <v>No</v>
      </c>
      <c r="D64" t="str">
        <f>IF(PROMETEO_Ammissione_Samuele[[#This Row],[Uso di Beta-Bloccanti?]]="",NA(),PROMETEO_Ammissione_Samuele[[#This Row],[Uso di Beta-Bloccanti?]])</f>
        <v>Yes</v>
      </c>
      <c r="E64" t="str">
        <f>IF(PROMETEO_Ammissione_Samuele[[#This Row],[Uso di ARNI?]]="",NA(),PROMETEO_Ammissione_Samuele[[#This Row],[Uso di ARNI?]])</f>
        <v>No</v>
      </c>
      <c r="F64" t="str">
        <f>IF(PROMETEO_Ammissione_Samuele[[#This Row],[Uso di MRA?]]="",NA(),PROMETEO_Ammissione_Samuele[[#This Row],[Uso di MRA?]])</f>
        <v>No</v>
      </c>
      <c r="G64" t="str">
        <f>IF(PROMETEO_Ammissione_Samuele[[#This Row],[Uso di SGLT2i?]]="",NA(),PROMETEO_Ammissione_Samuele[[#This Row],[Uso di SGLT2i?]])</f>
        <v>Yes</v>
      </c>
    </row>
    <row r="65" spans="1:7" x14ac:dyDescent="0.3">
      <c r="A65">
        <v>64</v>
      </c>
      <c r="B65" t="str">
        <f>IF(PROMETEO_Ammissione_Samuele[[#This Row],[Uso di Ace-Inibitore?]]="",NA(),PROMETEO_Ammissione_Samuele[[#This Row],[Uso di Ace-Inibitore?]])</f>
        <v>No</v>
      </c>
      <c r="C65" t="str">
        <f>IF(PROMETEO_Ammissione_Samuele[[#This Row],[Uso di Sartano?]]="",NA(),PROMETEO_Ammissione_Samuele[[#This Row],[Uso di Sartano?]])</f>
        <v>No</v>
      </c>
      <c r="D65" t="str">
        <f>IF(PROMETEO_Ammissione_Samuele[[#This Row],[Uso di Beta-Bloccanti?]]="",NA(),PROMETEO_Ammissione_Samuele[[#This Row],[Uso di Beta-Bloccanti?]])</f>
        <v>Yes</v>
      </c>
      <c r="E65" t="str">
        <f>IF(PROMETEO_Ammissione_Samuele[[#This Row],[Uso di ARNI?]]="",NA(),PROMETEO_Ammissione_Samuele[[#This Row],[Uso di ARNI?]])</f>
        <v>Yes</v>
      </c>
      <c r="F65" t="str">
        <f>IF(PROMETEO_Ammissione_Samuele[[#This Row],[Uso di MRA?]]="",NA(),PROMETEO_Ammissione_Samuele[[#This Row],[Uso di MRA?]])</f>
        <v>Yes</v>
      </c>
      <c r="G65" t="str">
        <f>IF(PROMETEO_Ammissione_Samuele[[#This Row],[Uso di SGLT2i?]]="",NA(),PROMETEO_Ammissione_Samuele[[#This Row],[Uso di SGLT2i?]])</f>
        <v>Yes</v>
      </c>
    </row>
    <row r="66" spans="1:7" x14ac:dyDescent="0.3">
      <c r="A66">
        <v>65</v>
      </c>
      <c r="B66" t="str">
        <f>IF(PROMETEO_Ammissione_Samuele[[#This Row],[Uso di Ace-Inibitore?]]="",NA(),PROMETEO_Ammissione_Samuele[[#This Row],[Uso di Ace-Inibitore?]])</f>
        <v>No</v>
      </c>
      <c r="C66" t="str">
        <f>IF(PROMETEO_Ammissione_Samuele[[#This Row],[Uso di Sartano?]]="",NA(),PROMETEO_Ammissione_Samuele[[#This Row],[Uso di Sartano?]])</f>
        <v>No</v>
      </c>
      <c r="D66" t="str">
        <f>IF(PROMETEO_Ammissione_Samuele[[#This Row],[Uso di Beta-Bloccanti?]]="",NA(),PROMETEO_Ammissione_Samuele[[#This Row],[Uso di Beta-Bloccanti?]])</f>
        <v>Yes</v>
      </c>
      <c r="E66" t="str">
        <f>IF(PROMETEO_Ammissione_Samuele[[#This Row],[Uso di ARNI?]]="",NA(),PROMETEO_Ammissione_Samuele[[#This Row],[Uso di ARNI?]])</f>
        <v>Yes</v>
      </c>
      <c r="F66" t="str">
        <f>IF(PROMETEO_Ammissione_Samuele[[#This Row],[Uso di MRA?]]="",NA(),PROMETEO_Ammissione_Samuele[[#This Row],[Uso di MRA?]])</f>
        <v>Yes</v>
      </c>
      <c r="G66" t="str">
        <f>IF(PROMETEO_Ammissione_Samuele[[#This Row],[Uso di SGLT2i?]]="",NA(),PROMETEO_Ammissione_Samuele[[#This Row],[Uso di SGLT2i?]])</f>
        <v>Yes</v>
      </c>
    </row>
    <row r="67" spans="1:7" x14ac:dyDescent="0.3">
      <c r="A67">
        <v>66</v>
      </c>
      <c r="B67" t="str">
        <f>IF(PROMETEO_Ammissione_Samuele[[#This Row],[Uso di Ace-Inibitore?]]="",NA(),PROMETEO_Ammissione_Samuele[[#This Row],[Uso di Ace-Inibitore?]])</f>
        <v>No</v>
      </c>
      <c r="C67" t="str">
        <f>IF(PROMETEO_Ammissione_Samuele[[#This Row],[Uso di Sartano?]]="",NA(),PROMETEO_Ammissione_Samuele[[#This Row],[Uso di Sartano?]])</f>
        <v>No</v>
      </c>
      <c r="D67" t="str">
        <f>IF(PROMETEO_Ammissione_Samuele[[#This Row],[Uso di Beta-Bloccanti?]]="",NA(),PROMETEO_Ammissione_Samuele[[#This Row],[Uso di Beta-Bloccanti?]])</f>
        <v>Yes</v>
      </c>
      <c r="E67" t="str">
        <f>IF(PROMETEO_Ammissione_Samuele[[#This Row],[Uso di ARNI?]]="",NA(),PROMETEO_Ammissione_Samuele[[#This Row],[Uso di ARNI?]])</f>
        <v>Yes</v>
      </c>
      <c r="F67" t="str">
        <f>IF(PROMETEO_Ammissione_Samuele[[#This Row],[Uso di MRA?]]="",NA(),PROMETEO_Ammissione_Samuele[[#This Row],[Uso di MRA?]])</f>
        <v>Yes</v>
      </c>
      <c r="G67" t="str">
        <f>IF(PROMETEO_Ammissione_Samuele[[#This Row],[Uso di SGLT2i?]]="",NA(),PROMETEO_Ammissione_Samuele[[#This Row],[Uso di SGLT2i?]])</f>
        <v>Yes</v>
      </c>
    </row>
    <row r="68" spans="1:7" x14ac:dyDescent="0.3">
      <c r="A68">
        <v>67</v>
      </c>
      <c r="B68" t="str">
        <f>IF(PROMETEO_Ammissione_Samuele[[#This Row],[Uso di Ace-Inibitore?]]="",NA(),PROMETEO_Ammissione_Samuele[[#This Row],[Uso di Ace-Inibitore?]])</f>
        <v>Yes</v>
      </c>
      <c r="C68" t="str">
        <f>IF(PROMETEO_Ammissione_Samuele[[#This Row],[Uso di Sartano?]]="",NA(),PROMETEO_Ammissione_Samuele[[#This Row],[Uso di Sartano?]])</f>
        <v>No</v>
      </c>
      <c r="D68" t="str">
        <f>IF(PROMETEO_Ammissione_Samuele[[#This Row],[Uso di Beta-Bloccanti?]]="",NA(),PROMETEO_Ammissione_Samuele[[#This Row],[Uso di Beta-Bloccanti?]])</f>
        <v>Yes</v>
      </c>
      <c r="E68" t="str">
        <f>IF(PROMETEO_Ammissione_Samuele[[#This Row],[Uso di ARNI?]]="",NA(),PROMETEO_Ammissione_Samuele[[#This Row],[Uso di ARNI?]])</f>
        <v>No</v>
      </c>
      <c r="F68" t="str">
        <f>IF(PROMETEO_Ammissione_Samuele[[#This Row],[Uso di MRA?]]="",NA(),PROMETEO_Ammissione_Samuele[[#This Row],[Uso di MRA?]])</f>
        <v>Yes</v>
      </c>
      <c r="G68" t="str">
        <f>IF(PROMETEO_Ammissione_Samuele[[#This Row],[Uso di SGLT2i?]]="",NA(),PROMETEO_Ammissione_Samuele[[#This Row],[Uso di SGLT2i?]])</f>
        <v>No</v>
      </c>
    </row>
    <row r="69" spans="1:7" x14ac:dyDescent="0.3">
      <c r="A69">
        <v>68</v>
      </c>
      <c r="B69" t="str">
        <f>IF(PROMETEO_Ammissione_Samuele[[#This Row],[Uso di Ace-Inibitore?]]="",NA(),PROMETEO_Ammissione_Samuele[[#This Row],[Uso di Ace-Inibitore?]])</f>
        <v>No</v>
      </c>
      <c r="C69" t="str">
        <f>IF(PROMETEO_Ammissione_Samuele[[#This Row],[Uso di Sartano?]]="",NA(),PROMETEO_Ammissione_Samuele[[#This Row],[Uso di Sartano?]])</f>
        <v>No</v>
      </c>
      <c r="D69" t="str">
        <f>IF(PROMETEO_Ammissione_Samuele[[#This Row],[Uso di Beta-Bloccanti?]]="",NA(),PROMETEO_Ammissione_Samuele[[#This Row],[Uso di Beta-Bloccanti?]])</f>
        <v>Yes</v>
      </c>
      <c r="E69" t="str">
        <f>IF(PROMETEO_Ammissione_Samuele[[#This Row],[Uso di ARNI?]]="",NA(),PROMETEO_Ammissione_Samuele[[#This Row],[Uso di ARNI?]])</f>
        <v>No</v>
      </c>
      <c r="F69" t="str">
        <f>IF(PROMETEO_Ammissione_Samuele[[#This Row],[Uso di MRA?]]="",NA(),PROMETEO_Ammissione_Samuele[[#This Row],[Uso di MRA?]])</f>
        <v>Yes</v>
      </c>
      <c r="G69" t="str">
        <f>IF(PROMETEO_Ammissione_Samuele[[#This Row],[Uso di SGLT2i?]]="",NA(),PROMETEO_Ammissione_Samuele[[#This Row],[Uso di SGLT2i?]])</f>
        <v>No</v>
      </c>
    </row>
    <row r="70" spans="1:7" x14ac:dyDescent="0.3">
      <c r="A70">
        <v>69</v>
      </c>
      <c r="B70" t="str">
        <f>IF(PROMETEO_Ammissione_Samuele[[#This Row],[Uso di Ace-Inibitore?]]="",NA(),PROMETEO_Ammissione_Samuele[[#This Row],[Uso di Ace-Inibitore?]])</f>
        <v>No</v>
      </c>
      <c r="C70" t="str">
        <f>IF(PROMETEO_Ammissione_Samuele[[#This Row],[Uso di Sartano?]]="",NA(),PROMETEO_Ammissione_Samuele[[#This Row],[Uso di Sartano?]])</f>
        <v>No</v>
      </c>
      <c r="D70" t="str">
        <f>IF(PROMETEO_Ammissione_Samuele[[#This Row],[Uso di Beta-Bloccanti?]]="",NA(),PROMETEO_Ammissione_Samuele[[#This Row],[Uso di Beta-Bloccanti?]])</f>
        <v>Yes</v>
      </c>
      <c r="E70" t="str">
        <f>IF(PROMETEO_Ammissione_Samuele[[#This Row],[Uso di ARNI?]]="",NA(),PROMETEO_Ammissione_Samuele[[#This Row],[Uso di ARNI?]])</f>
        <v>Yes</v>
      </c>
      <c r="F70" t="str">
        <f>IF(PROMETEO_Ammissione_Samuele[[#This Row],[Uso di MRA?]]="",NA(),PROMETEO_Ammissione_Samuele[[#This Row],[Uso di MRA?]])</f>
        <v>Yes</v>
      </c>
      <c r="G70" t="str">
        <f>IF(PROMETEO_Ammissione_Samuele[[#This Row],[Uso di SGLT2i?]]="",NA(),PROMETEO_Ammissione_Samuele[[#This Row],[Uso di SGLT2i?]])</f>
        <v>Yes</v>
      </c>
    </row>
    <row r="71" spans="1:7" x14ac:dyDescent="0.3">
      <c r="A71">
        <v>70</v>
      </c>
      <c r="B71" t="str">
        <f>IF(PROMETEO_Ammissione_Samuele[[#This Row],[Uso di Ace-Inibitore?]]="",NA(),PROMETEO_Ammissione_Samuele[[#This Row],[Uso di Ace-Inibitore?]])</f>
        <v>No</v>
      </c>
      <c r="C71" t="str">
        <f>IF(PROMETEO_Ammissione_Samuele[[#This Row],[Uso di Sartano?]]="",NA(),PROMETEO_Ammissione_Samuele[[#This Row],[Uso di Sartano?]])</f>
        <v>No</v>
      </c>
      <c r="D71" t="str">
        <f>IF(PROMETEO_Ammissione_Samuele[[#This Row],[Uso di Beta-Bloccanti?]]="",NA(),PROMETEO_Ammissione_Samuele[[#This Row],[Uso di Beta-Bloccanti?]])</f>
        <v>No</v>
      </c>
      <c r="E71" t="str">
        <f>IF(PROMETEO_Ammissione_Samuele[[#This Row],[Uso di ARNI?]]="",NA(),PROMETEO_Ammissione_Samuele[[#This Row],[Uso di ARNI?]])</f>
        <v>No</v>
      </c>
      <c r="F71" t="str">
        <f>IF(PROMETEO_Ammissione_Samuele[[#This Row],[Uso di MRA?]]="",NA(),PROMETEO_Ammissione_Samuele[[#This Row],[Uso di MRA?]])</f>
        <v>Yes</v>
      </c>
      <c r="G71" t="str">
        <f>IF(PROMETEO_Ammissione_Samuele[[#This Row],[Uso di SGLT2i?]]="",NA(),PROMETEO_Ammissione_Samuele[[#This Row],[Uso di SGLT2i?]])</f>
        <v>No</v>
      </c>
    </row>
    <row r="72" spans="1:7" x14ac:dyDescent="0.3">
      <c r="A72">
        <v>71</v>
      </c>
      <c r="B72" t="str">
        <f>IF(PROMETEO_Ammissione_Samuele[[#This Row],[Uso di Ace-Inibitore?]]="",NA(),PROMETEO_Ammissione_Samuele[[#This Row],[Uso di Ace-Inibitore?]])</f>
        <v>No</v>
      </c>
      <c r="C72" t="str">
        <f>IF(PROMETEO_Ammissione_Samuele[[#This Row],[Uso di Sartano?]]="",NA(),PROMETEO_Ammissione_Samuele[[#This Row],[Uso di Sartano?]])</f>
        <v>No</v>
      </c>
      <c r="D72" t="str">
        <f>IF(PROMETEO_Ammissione_Samuele[[#This Row],[Uso di Beta-Bloccanti?]]="",NA(),PROMETEO_Ammissione_Samuele[[#This Row],[Uso di Beta-Bloccanti?]])</f>
        <v>Yes</v>
      </c>
      <c r="E72" t="str">
        <f>IF(PROMETEO_Ammissione_Samuele[[#This Row],[Uso di ARNI?]]="",NA(),PROMETEO_Ammissione_Samuele[[#This Row],[Uso di ARNI?]])</f>
        <v>Yes</v>
      </c>
      <c r="F72" t="str">
        <f>IF(PROMETEO_Ammissione_Samuele[[#This Row],[Uso di MRA?]]="",NA(),PROMETEO_Ammissione_Samuele[[#This Row],[Uso di MRA?]])</f>
        <v>No</v>
      </c>
      <c r="G72" t="str">
        <f>IF(PROMETEO_Ammissione_Samuele[[#This Row],[Uso di SGLT2i?]]="",NA(),PROMETEO_Ammissione_Samuele[[#This Row],[Uso di SGLT2i?]])</f>
        <v>No</v>
      </c>
    </row>
    <row r="73" spans="1:7" x14ac:dyDescent="0.3">
      <c r="A73">
        <v>72</v>
      </c>
      <c r="B73" t="str">
        <f>IF(PROMETEO_Ammissione_Samuele[[#This Row],[Uso di Ace-Inibitore?]]="",NA(),PROMETEO_Ammissione_Samuele[[#This Row],[Uso di Ace-Inibitore?]])</f>
        <v>No</v>
      </c>
      <c r="C73" t="str">
        <f>IF(PROMETEO_Ammissione_Samuele[[#This Row],[Uso di Sartano?]]="",NA(),PROMETEO_Ammissione_Samuele[[#This Row],[Uso di Sartano?]])</f>
        <v>No</v>
      </c>
      <c r="D73" t="str">
        <f>IF(PROMETEO_Ammissione_Samuele[[#This Row],[Uso di Beta-Bloccanti?]]="",NA(),PROMETEO_Ammissione_Samuele[[#This Row],[Uso di Beta-Bloccanti?]])</f>
        <v>Yes</v>
      </c>
      <c r="E73" t="str">
        <f>IF(PROMETEO_Ammissione_Samuele[[#This Row],[Uso di ARNI?]]="",NA(),PROMETEO_Ammissione_Samuele[[#This Row],[Uso di ARNI?]])</f>
        <v>Yes</v>
      </c>
      <c r="F73" t="str">
        <f>IF(PROMETEO_Ammissione_Samuele[[#This Row],[Uso di MRA?]]="",NA(),PROMETEO_Ammissione_Samuele[[#This Row],[Uso di MRA?]])</f>
        <v>Yes</v>
      </c>
      <c r="G73" t="str">
        <f>IF(PROMETEO_Ammissione_Samuele[[#This Row],[Uso di SGLT2i?]]="",NA(),PROMETEO_Ammissione_Samuele[[#This Row],[Uso di SGLT2i?]])</f>
        <v>No</v>
      </c>
    </row>
    <row r="74" spans="1:7" x14ac:dyDescent="0.3">
      <c r="A74">
        <v>73</v>
      </c>
      <c r="B74" t="str">
        <f>IF(PROMETEO_Ammissione_Samuele[[#This Row],[Uso di Ace-Inibitore?]]="",NA(),PROMETEO_Ammissione_Samuele[[#This Row],[Uso di Ace-Inibitore?]])</f>
        <v>Yes</v>
      </c>
      <c r="C74" t="str">
        <f>IF(PROMETEO_Ammissione_Samuele[[#This Row],[Uso di Sartano?]]="",NA(),PROMETEO_Ammissione_Samuele[[#This Row],[Uso di Sartano?]])</f>
        <v>No</v>
      </c>
      <c r="D74" t="str">
        <f>IF(PROMETEO_Ammissione_Samuele[[#This Row],[Uso di Beta-Bloccanti?]]="",NA(),PROMETEO_Ammissione_Samuele[[#This Row],[Uso di Beta-Bloccanti?]])</f>
        <v>Yes</v>
      </c>
      <c r="E74" t="str">
        <f>IF(PROMETEO_Ammissione_Samuele[[#This Row],[Uso di ARNI?]]="",NA(),PROMETEO_Ammissione_Samuele[[#This Row],[Uso di ARNI?]])</f>
        <v>No</v>
      </c>
      <c r="F74" t="str">
        <f>IF(PROMETEO_Ammissione_Samuele[[#This Row],[Uso di MRA?]]="",NA(),PROMETEO_Ammissione_Samuele[[#This Row],[Uso di MRA?]])</f>
        <v>Yes</v>
      </c>
      <c r="G74" t="str">
        <f>IF(PROMETEO_Ammissione_Samuele[[#This Row],[Uso di SGLT2i?]]="",NA(),PROMETEO_Ammissione_Samuele[[#This Row],[Uso di SGLT2i?]])</f>
        <v>Yes</v>
      </c>
    </row>
    <row r="75" spans="1:7" x14ac:dyDescent="0.3">
      <c r="A75">
        <v>74</v>
      </c>
      <c r="B75" t="str">
        <f>IF(PROMETEO_Ammissione_Samuele[[#This Row],[Uso di Ace-Inibitore?]]="",NA(),PROMETEO_Ammissione_Samuele[[#This Row],[Uso di Ace-Inibitore?]])</f>
        <v>No</v>
      </c>
      <c r="C75" t="str">
        <f>IF(PROMETEO_Ammissione_Samuele[[#This Row],[Uso di Sartano?]]="",NA(),PROMETEO_Ammissione_Samuele[[#This Row],[Uso di Sartano?]])</f>
        <v>No</v>
      </c>
      <c r="D75" t="str">
        <f>IF(PROMETEO_Ammissione_Samuele[[#This Row],[Uso di Beta-Bloccanti?]]="",NA(),PROMETEO_Ammissione_Samuele[[#This Row],[Uso di Beta-Bloccanti?]])</f>
        <v>Yes</v>
      </c>
      <c r="E75" t="str">
        <f>IF(PROMETEO_Ammissione_Samuele[[#This Row],[Uso di ARNI?]]="",NA(),PROMETEO_Ammissione_Samuele[[#This Row],[Uso di ARNI?]])</f>
        <v>No</v>
      </c>
      <c r="F75" t="str">
        <f>IF(PROMETEO_Ammissione_Samuele[[#This Row],[Uso di MRA?]]="",NA(),PROMETEO_Ammissione_Samuele[[#This Row],[Uso di MRA?]])</f>
        <v>No</v>
      </c>
      <c r="G75" t="str">
        <f>IF(PROMETEO_Ammissione_Samuele[[#This Row],[Uso di SGLT2i?]]="",NA(),PROMETEO_Ammissione_Samuele[[#This Row],[Uso di SGLT2i?]])</f>
        <v>No</v>
      </c>
    </row>
    <row r="76" spans="1:7" x14ac:dyDescent="0.3">
      <c r="A76">
        <v>75</v>
      </c>
      <c r="B76" t="e">
        <f>IF(PROMETEO_Ammissione_Samuele[[#This Row],[Uso di Ace-Inibitore?]]="",NA(),PROMETEO_Ammissione_Samuele[[#This Row],[Uso di Ace-Inibitore?]])</f>
        <v>#N/A</v>
      </c>
      <c r="C76" t="e">
        <f>IF(PROMETEO_Ammissione_Samuele[[#This Row],[Uso di Sartano?]]="",NA(),PROMETEO_Ammissione_Samuele[[#This Row],[Uso di Sartano?]])</f>
        <v>#N/A</v>
      </c>
      <c r="D76" t="e">
        <f>IF(PROMETEO_Ammissione_Samuele[[#This Row],[Uso di Beta-Bloccanti?]]="",NA(),PROMETEO_Ammissione_Samuele[[#This Row],[Uso di Beta-Bloccanti?]])</f>
        <v>#N/A</v>
      </c>
      <c r="E76" t="e">
        <f>IF(PROMETEO_Ammissione_Samuele[[#This Row],[Uso di ARNI?]]="",NA(),PROMETEO_Ammissione_Samuele[[#This Row],[Uso di ARNI?]])</f>
        <v>#N/A</v>
      </c>
      <c r="F76" t="e">
        <f>IF(PROMETEO_Ammissione_Samuele[[#This Row],[Uso di MRA?]]="",NA(),PROMETEO_Ammissione_Samuele[[#This Row],[Uso di MRA?]])</f>
        <v>#N/A</v>
      </c>
      <c r="G76" t="e">
        <f>IF(PROMETEO_Ammissione_Samuele[[#This Row],[Uso di SGLT2i?]]="",NA(),PROMETEO_Ammissione_Samuele[[#This Row],[Uso di SGLT2i?]])</f>
        <v>#N/A</v>
      </c>
    </row>
    <row r="77" spans="1:7" x14ac:dyDescent="0.3">
      <c r="A77">
        <v>76</v>
      </c>
      <c r="B77" t="e">
        <f>IF(PROMETEO_Ammissione_Samuele[[#This Row],[Uso di Ace-Inibitore?]]="",NA(),PROMETEO_Ammissione_Samuele[[#This Row],[Uso di Ace-Inibitore?]])</f>
        <v>#N/A</v>
      </c>
      <c r="C77" t="e">
        <f>IF(PROMETEO_Ammissione_Samuele[[#This Row],[Uso di Sartano?]]="",NA(),PROMETEO_Ammissione_Samuele[[#This Row],[Uso di Sartano?]])</f>
        <v>#N/A</v>
      </c>
      <c r="D77" t="e">
        <f>IF(PROMETEO_Ammissione_Samuele[[#This Row],[Uso di Beta-Bloccanti?]]="",NA(),PROMETEO_Ammissione_Samuele[[#This Row],[Uso di Beta-Bloccanti?]])</f>
        <v>#N/A</v>
      </c>
      <c r="E77" t="e">
        <f>IF(PROMETEO_Ammissione_Samuele[[#This Row],[Uso di ARNI?]]="",NA(),PROMETEO_Ammissione_Samuele[[#This Row],[Uso di ARNI?]])</f>
        <v>#N/A</v>
      </c>
      <c r="F77" t="e">
        <f>IF(PROMETEO_Ammissione_Samuele[[#This Row],[Uso di MRA?]]="",NA(),PROMETEO_Ammissione_Samuele[[#This Row],[Uso di MRA?]])</f>
        <v>#N/A</v>
      </c>
      <c r="G77" t="e">
        <f>IF(PROMETEO_Ammissione_Samuele[[#This Row],[Uso di SGLT2i?]]="",NA(),PROMETEO_Ammissione_Samuele[[#This Row],[Uso di SGLT2i?]])</f>
        <v>#N/A</v>
      </c>
    </row>
    <row r="78" spans="1:7" x14ac:dyDescent="0.3">
      <c r="A78">
        <v>77</v>
      </c>
      <c r="B78" t="str">
        <f>IF(PROMETEO_Ammissione_Samuele[[#This Row],[Uso di Ace-Inibitore?]]="",NA(),PROMETEO_Ammissione_Samuele[[#This Row],[Uso di Ace-Inibitore?]])</f>
        <v>Yes</v>
      </c>
      <c r="C78" t="str">
        <f>IF(PROMETEO_Ammissione_Samuele[[#This Row],[Uso di Sartano?]]="",NA(),PROMETEO_Ammissione_Samuele[[#This Row],[Uso di Sartano?]])</f>
        <v>No</v>
      </c>
      <c r="D78" t="str">
        <f>IF(PROMETEO_Ammissione_Samuele[[#This Row],[Uso di Beta-Bloccanti?]]="",NA(),PROMETEO_Ammissione_Samuele[[#This Row],[Uso di Beta-Bloccanti?]])</f>
        <v>Yes</v>
      </c>
      <c r="E78" t="str">
        <f>IF(PROMETEO_Ammissione_Samuele[[#This Row],[Uso di ARNI?]]="",NA(),PROMETEO_Ammissione_Samuele[[#This Row],[Uso di ARNI?]])</f>
        <v>No</v>
      </c>
      <c r="F78" t="str">
        <f>IF(PROMETEO_Ammissione_Samuele[[#This Row],[Uso di MRA?]]="",NA(),PROMETEO_Ammissione_Samuele[[#This Row],[Uso di MRA?]])</f>
        <v>Yes</v>
      </c>
      <c r="G78" t="str">
        <f>IF(PROMETEO_Ammissione_Samuele[[#This Row],[Uso di SGLT2i?]]="",NA(),PROMETEO_Ammissione_Samuele[[#This Row],[Uso di SGLT2i?]])</f>
        <v>Yes</v>
      </c>
    </row>
    <row r="79" spans="1:7" x14ac:dyDescent="0.3">
      <c r="A79">
        <v>78</v>
      </c>
      <c r="B79" t="e">
        <f>IF(PROMETEO_Ammissione_Samuele[[#This Row],[Uso di Ace-Inibitore?]]="",NA(),PROMETEO_Ammissione_Samuele[[#This Row],[Uso di Ace-Inibitore?]])</f>
        <v>#N/A</v>
      </c>
      <c r="C79" t="e">
        <f>IF(PROMETEO_Ammissione_Samuele[[#This Row],[Uso di Sartano?]]="",NA(),PROMETEO_Ammissione_Samuele[[#This Row],[Uso di Sartano?]])</f>
        <v>#N/A</v>
      </c>
      <c r="D79" t="e">
        <f>IF(PROMETEO_Ammissione_Samuele[[#This Row],[Uso di Beta-Bloccanti?]]="",NA(),PROMETEO_Ammissione_Samuele[[#This Row],[Uso di Beta-Bloccanti?]])</f>
        <v>#N/A</v>
      </c>
      <c r="E79" t="e">
        <f>IF(PROMETEO_Ammissione_Samuele[[#This Row],[Uso di ARNI?]]="",NA(),PROMETEO_Ammissione_Samuele[[#This Row],[Uso di ARNI?]])</f>
        <v>#N/A</v>
      </c>
      <c r="F79" t="e">
        <f>IF(PROMETEO_Ammissione_Samuele[[#This Row],[Uso di MRA?]]="",NA(),PROMETEO_Ammissione_Samuele[[#This Row],[Uso di MRA?]])</f>
        <v>#N/A</v>
      </c>
      <c r="G79" t="e">
        <f>IF(PROMETEO_Ammissione_Samuele[[#This Row],[Uso di SGLT2i?]]="",NA(),PROMETEO_Ammissione_Samuele[[#This Row],[Uso di SGLT2i?]])</f>
        <v>#N/A</v>
      </c>
    </row>
    <row r="80" spans="1:7" x14ac:dyDescent="0.3">
      <c r="A80">
        <v>79</v>
      </c>
      <c r="B80" t="e">
        <f>IF(PROMETEO_Ammissione_Samuele[[#This Row],[Uso di Ace-Inibitore?]]="",NA(),PROMETEO_Ammissione_Samuele[[#This Row],[Uso di Ace-Inibitore?]])</f>
        <v>#N/A</v>
      </c>
      <c r="C80" t="e">
        <f>IF(PROMETEO_Ammissione_Samuele[[#This Row],[Uso di Sartano?]]="",NA(),PROMETEO_Ammissione_Samuele[[#This Row],[Uso di Sartano?]])</f>
        <v>#N/A</v>
      </c>
      <c r="D80" t="e">
        <f>IF(PROMETEO_Ammissione_Samuele[[#This Row],[Uso di Beta-Bloccanti?]]="",NA(),PROMETEO_Ammissione_Samuele[[#This Row],[Uso di Beta-Bloccanti?]])</f>
        <v>#N/A</v>
      </c>
      <c r="E80" t="e">
        <f>IF(PROMETEO_Ammissione_Samuele[[#This Row],[Uso di ARNI?]]="",NA(),PROMETEO_Ammissione_Samuele[[#This Row],[Uso di ARNI?]])</f>
        <v>#N/A</v>
      </c>
      <c r="F80" t="e">
        <f>IF(PROMETEO_Ammissione_Samuele[[#This Row],[Uso di MRA?]]="",NA(),PROMETEO_Ammissione_Samuele[[#This Row],[Uso di MRA?]])</f>
        <v>#N/A</v>
      </c>
      <c r="G80" t="e">
        <f>IF(PROMETEO_Ammissione_Samuele[[#This Row],[Uso di SGLT2i?]]="",NA(),PROMETEO_Ammissione_Samuele[[#This Row],[Uso di SGLT2i?]])</f>
        <v>#N/A</v>
      </c>
    </row>
    <row r="81" spans="1:7" x14ac:dyDescent="0.3">
      <c r="A81">
        <v>80</v>
      </c>
      <c r="B81" t="e">
        <f>IF(PROMETEO_Ammissione_Samuele[[#This Row],[Uso di Ace-Inibitore?]]="",NA(),PROMETEO_Ammissione_Samuele[[#This Row],[Uso di Ace-Inibitore?]])</f>
        <v>#N/A</v>
      </c>
      <c r="C81" t="e">
        <f>IF(PROMETEO_Ammissione_Samuele[[#This Row],[Uso di Sartano?]]="",NA(),PROMETEO_Ammissione_Samuele[[#This Row],[Uso di Sartano?]])</f>
        <v>#N/A</v>
      </c>
      <c r="D81" t="e">
        <f>IF(PROMETEO_Ammissione_Samuele[[#This Row],[Uso di Beta-Bloccanti?]]="",NA(),PROMETEO_Ammissione_Samuele[[#This Row],[Uso di Beta-Bloccanti?]])</f>
        <v>#N/A</v>
      </c>
      <c r="E81" t="e">
        <f>IF(PROMETEO_Ammissione_Samuele[[#This Row],[Uso di ARNI?]]="",NA(),PROMETEO_Ammissione_Samuele[[#This Row],[Uso di ARNI?]])</f>
        <v>#N/A</v>
      </c>
      <c r="F81" t="e">
        <f>IF(PROMETEO_Ammissione_Samuele[[#This Row],[Uso di MRA?]]="",NA(),PROMETEO_Ammissione_Samuele[[#This Row],[Uso di MRA?]])</f>
        <v>#N/A</v>
      </c>
      <c r="G81" t="e">
        <f>IF(PROMETEO_Ammissione_Samuele[[#This Row],[Uso di SGLT2i?]]="",NA(),PROMETEO_Ammissione_Samuele[[#This Row],[Uso di SGLT2i?]])</f>
        <v>#N/A</v>
      </c>
    </row>
    <row r="82" spans="1:7" x14ac:dyDescent="0.3">
      <c r="A82">
        <v>81</v>
      </c>
      <c r="B82" t="e">
        <f>IF(PROMETEO_Ammissione_Samuele[[#This Row],[Uso di Ace-Inibitore?]]="",NA(),PROMETEO_Ammissione_Samuele[[#This Row],[Uso di Ace-Inibitore?]])</f>
        <v>#N/A</v>
      </c>
      <c r="C82" t="e">
        <f>IF(PROMETEO_Ammissione_Samuele[[#This Row],[Uso di Sartano?]]="",NA(),PROMETEO_Ammissione_Samuele[[#This Row],[Uso di Sartano?]])</f>
        <v>#N/A</v>
      </c>
      <c r="D82" t="e">
        <f>IF(PROMETEO_Ammissione_Samuele[[#This Row],[Uso di Beta-Bloccanti?]]="",NA(),PROMETEO_Ammissione_Samuele[[#This Row],[Uso di Beta-Bloccanti?]])</f>
        <v>#N/A</v>
      </c>
      <c r="E82" t="e">
        <f>IF(PROMETEO_Ammissione_Samuele[[#This Row],[Uso di ARNI?]]="",NA(),PROMETEO_Ammissione_Samuele[[#This Row],[Uso di ARNI?]])</f>
        <v>#N/A</v>
      </c>
      <c r="F82" t="e">
        <f>IF(PROMETEO_Ammissione_Samuele[[#This Row],[Uso di MRA?]]="",NA(),PROMETEO_Ammissione_Samuele[[#This Row],[Uso di MRA?]])</f>
        <v>#N/A</v>
      </c>
      <c r="G82" t="e">
        <f>IF(PROMETEO_Ammissione_Samuele[[#This Row],[Uso di SGLT2i?]]="",NA(),PROMETEO_Ammissione_Samuele[[#This Row],[Uso di SGLT2i?]])</f>
        <v>#N/A</v>
      </c>
    </row>
    <row r="83" spans="1:7" x14ac:dyDescent="0.3">
      <c r="A83">
        <v>82</v>
      </c>
      <c r="B83" t="str">
        <f>IF(PROMETEO_Ammissione_Samuele[[#This Row],[Uso di Ace-Inibitore?]]="",NA(),PROMETEO_Ammissione_Samuele[[#This Row],[Uso di Ace-Inibitore?]])</f>
        <v>No</v>
      </c>
      <c r="C83" t="str">
        <f>IF(PROMETEO_Ammissione_Samuele[[#This Row],[Uso di Sartano?]]="",NA(),PROMETEO_Ammissione_Samuele[[#This Row],[Uso di Sartano?]])</f>
        <v>Yes</v>
      </c>
      <c r="D83" t="str">
        <f>IF(PROMETEO_Ammissione_Samuele[[#This Row],[Uso di Beta-Bloccanti?]]="",NA(),PROMETEO_Ammissione_Samuele[[#This Row],[Uso di Beta-Bloccanti?]])</f>
        <v>Yes</v>
      </c>
      <c r="E83" t="str">
        <f>IF(PROMETEO_Ammissione_Samuele[[#This Row],[Uso di ARNI?]]="",NA(),PROMETEO_Ammissione_Samuele[[#This Row],[Uso di ARNI?]])</f>
        <v>No</v>
      </c>
      <c r="F83" t="str">
        <f>IF(PROMETEO_Ammissione_Samuele[[#This Row],[Uso di MRA?]]="",NA(),PROMETEO_Ammissione_Samuele[[#This Row],[Uso di MRA?]])</f>
        <v>Yes</v>
      </c>
      <c r="G83" t="str">
        <f>IF(PROMETEO_Ammissione_Samuele[[#This Row],[Uso di SGLT2i?]]="",NA(),PROMETEO_Ammissione_Samuele[[#This Row],[Uso di SGLT2i?]])</f>
        <v>Yes</v>
      </c>
    </row>
    <row r="84" spans="1:7" x14ac:dyDescent="0.3">
      <c r="A84">
        <v>83</v>
      </c>
      <c r="B84" t="e">
        <f>IF(PROMETEO_Ammissione_Samuele[[#This Row],[Uso di Ace-Inibitore?]]="",NA(),PROMETEO_Ammissione_Samuele[[#This Row],[Uso di Ace-Inibitore?]])</f>
        <v>#N/A</v>
      </c>
      <c r="C84" t="e">
        <f>IF(PROMETEO_Ammissione_Samuele[[#This Row],[Uso di Sartano?]]="",NA(),PROMETEO_Ammissione_Samuele[[#This Row],[Uso di Sartano?]])</f>
        <v>#N/A</v>
      </c>
      <c r="D84" t="e">
        <f>IF(PROMETEO_Ammissione_Samuele[[#This Row],[Uso di Beta-Bloccanti?]]="",NA(),PROMETEO_Ammissione_Samuele[[#This Row],[Uso di Beta-Bloccanti?]])</f>
        <v>#N/A</v>
      </c>
      <c r="E84" t="e">
        <f>IF(PROMETEO_Ammissione_Samuele[[#This Row],[Uso di ARNI?]]="",NA(),PROMETEO_Ammissione_Samuele[[#This Row],[Uso di ARNI?]])</f>
        <v>#N/A</v>
      </c>
      <c r="F84" t="e">
        <f>IF(PROMETEO_Ammissione_Samuele[[#This Row],[Uso di MRA?]]="",NA(),PROMETEO_Ammissione_Samuele[[#This Row],[Uso di MRA?]])</f>
        <v>#N/A</v>
      </c>
      <c r="G84" t="e">
        <f>IF(PROMETEO_Ammissione_Samuele[[#This Row],[Uso di SGLT2i?]]="",NA(),PROMETEO_Ammissione_Samuele[[#This Row],[Uso di SGLT2i?]])</f>
        <v>#N/A</v>
      </c>
    </row>
    <row r="85" spans="1:7" x14ac:dyDescent="0.3">
      <c r="A85">
        <v>84</v>
      </c>
      <c r="B85" t="e">
        <f>IF(PROMETEO_Ammissione_Samuele[[#This Row],[Uso di Ace-Inibitore?]]="",NA(),PROMETEO_Ammissione_Samuele[[#This Row],[Uso di Ace-Inibitore?]])</f>
        <v>#N/A</v>
      </c>
      <c r="C85" t="e">
        <f>IF(PROMETEO_Ammissione_Samuele[[#This Row],[Uso di Sartano?]]="",NA(),PROMETEO_Ammissione_Samuele[[#This Row],[Uso di Sartano?]])</f>
        <v>#N/A</v>
      </c>
      <c r="D85" t="e">
        <f>IF(PROMETEO_Ammissione_Samuele[[#This Row],[Uso di Beta-Bloccanti?]]="",NA(),PROMETEO_Ammissione_Samuele[[#This Row],[Uso di Beta-Bloccanti?]])</f>
        <v>#N/A</v>
      </c>
      <c r="E85" t="e">
        <f>IF(PROMETEO_Ammissione_Samuele[[#This Row],[Uso di ARNI?]]="",NA(),PROMETEO_Ammissione_Samuele[[#This Row],[Uso di ARNI?]])</f>
        <v>#N/A</v>
      </c>
      <c r="F85" t="e">
        <f>IF(PROMETEO_Ammissione_Samuele[[#This Row],[Uso di MRA?]]="",NA(),PROMETEO_Ammissione_Samuele[[#This Row],[Uso di MRA?]])</f>
        <v>#N/A</v>
      </c>
      <c r="G85" t="e">
        <f>IF(PROMETEO_Ammissione_Samuele[[#This Row],[Uso di SGLT2i?]]="",NA(),PROMETEO_Ammissione_Samuele[[#This Row],[Uso di SGLT2i?]])</f>
        <v>#N/A</v>
      </c>
    </row>
    <row r="86" spans="1:7" x14ac:dyDescent="0.3">
      <c r="A86">
        <v>85</v>
      </c>
      <c r="B86" t="str">
        <f>IF(PROMETEO_Ammissione_Samuele[[#This Row],[Uso di Ace-Inibitore?]]="",NA(),PROMETEO_Ammissione_Samuele[[#This Row],[Uso di Ace-Inibitore?]])</f>
        <v>No</v>
      </c>
      <c r="C86" t="str">
        <f>IF(PROMETEO_Ammissione_Samuele[[#This Row],[Uso di Sartano?]]="",NA(),PROMETEO_Ammissione_Samuele[[#This Row],[Uso di Sartano?]])</f>
        <v>No</v>
      </c>
      <c r="D86" t="str">
        <f>IF(PROMETEO_Ammissione_Samuele[[#This Row],[Uso di Beta-Bloccanti?]]="",NA(),PROMETEO_Ammissione_Samuele[[#This Row],[Uso di Beta-Bloccanti?]])</f>
        <v>Yes</v>
      </c>
      <c r="E86" t="str">
        <f>IF(PROMETEO_Ammissione_Samuele[[#This Row],[Uso di ARNI?]]="",NA(),PROMETEO_Ammissione_Samuele[[#This Row],[Uso di ARNI?]])</f>
        <v>No</v>
      </c>
      <c r="F86" t="str">
        <f>IF(PROMETEO_Ammissione_Samuele[[#This Row],[Uso di MRA?]]="",NA(),PROMETEO_Ammissione_Samuele[[#This Row],[Uso di MRA?]])</f>
        <v>Yes</v>
      </c>
      <c r="G86" t="str">
        <f>IF(PROMETEO_Ammissione_Samuele[[#This Row],[Uso di SGLT2i?]]="",NA(),PROMETEO_Ammissione_Samuele[[#This Row],[Uso di SGLT2i?]])</f>
        <v>Yes</v>
      </c>
    </row>
    <row r="87" spans="1:7" x14ac:dyDescent="0.3">
      <c r="A87">
        <v>86</v>
      </c>
      <c r="B87" t="e">
        <f>IF(PROMETEO_Ammissione_Samuele[[#This Row],[Uso di Ace-Inibitore?]]="",NA(),PROMETEO_Ammissione_Samuele[[#This Row],[Uso di Ace-Inibitore?]])</f>
        <v>#N/A</v>
      </c>
      <c r="C87" t="e">
        <f>IF(PROMETEO_Ammissione_Samuele[[#This Row],[Uso di Sartano?]]="",NA(),PROMETEO_Ammissione_Samuele[[#This Row],[Uso di Sartano?]])</f>
        <v>#N/A</v>
      </c>
      <c r="D87" t="e">
        <f>IF(PROMETEO_Ammissione_Samuele[[#This Row],[Uso di Beta-Bloccanti?]]="",NA(),PROMETEO_Ammissione_Samuele[[#This Row],[Uso di Beta-Bloccanti?]])</f>
        <v>#N/A</v>
      </c>
      <c r="E87" t="e">
        <f>IF(PROMETEO_Ammissione_Samuele[[#This Row],[Uso di ARNI?]]="",NA(),PROMETEO_Ammissione_Samuele[[#This Row],[Uso di ARNI?]])</f>
        <v>#N/A</v>
      </c>
      <c r="F87" t="e">
        <f>IF(PROMETEO_Ammissione_Samuele[[#This Row],[Uso di MRA?]]="",NA(),PROMETEO_Ammissione_Samuele[[#This Row],[Uso di MRA?]])</f>
        <v>#N/A</v>
      </c>
      <c r="G87" t="e">
        <f>IF(PROMETEO_Ammissione_Samuele[[#This Row],[Uso di SGLT2i?]]="",NA(),PROMETEO_Ammissione_Samuele[[#This Row],[Uso di SGLT2i?]])</f>
        <v>#N/A</v>
      </c>
    </row>
    <row r="88" spans="1:7" x14ac:dyDescent="0.3">
      <c r="A88">
        <v>87</v>
      </c>
      <c r="B88" t="str">
        <f>IF(PROMETEO_Ammissione_Samuele[[#This Row],[Uso di Ace-Inibitore?]]="",NA(),PROMETEO_Ammissione_Samuele[[#This Row],[Uso di Ace-Inibitore?]])</f>
        <v>No</v>
      </c>
      <c r="C88" t="str">
        <f>IF(PROMETEO_Ammissione_Samuele[[#This Row],[Uso di Sartano?]]="",NA(),PROMETEO_Ammissione_Samuele[[#This Row],[Uso di Sartano?]])</f>
        <v>Yes</v>
      </c>
      <c r="D88" t="str">
        <f>IF(PROMETEO_Ammissione_Samuele[[#This Row],[Uso di Beta-Bloccanti?]]="",NA(),PROMETEO_Ammissione_Samuele[[#This Row],[Uso di Beta-Bloccanti?]])</f>
        <v>Yes</v>
      </c>
      <c r="E88" t="str">
        <f>IF(PROMETEO_Ammissione_Samuele[[#This Row],[Uso di ARNI?]]="",NA(),PROMETEO_Ammissione_Samuele[[#This Row],[Uso di ARNI?]])</f>
        <v>No</v>
      </c>
      <c r="F88" t="str">
        <f>IF(PROMETEO_Ammissione_Samuele[[#This Row],[Uso di MRA?]]="",NA(),PROMETEO_Ammissione_Samuele[[#This Row],[Uso di MRA?]])</f>
        <v>Yes</v>
      </c>
      <c r="G88" t="str">
        <f>IF(PROMETEO_Ammissione_Samuele[[#This Row],[Uso di SGLT2i?]]="",NA(),PROMETEO_Ammissione_Samuele[[#This Row],[Uso di SGLT2i?]])</f>
        <v>Yes</v>
      </c>
    </row>
    <row r="89" spans="1:7" x14ac:dyDescent="0.3">
      <c r="A89">
        <v>88</v>
      </c>
      <c r="B89" t="e">
        <f>IF(PROMETEO_Ammissione_Samuele[[#This Row],[Uso di Ace-Inibitore?]]="",NA(),PROMETEO_Ammissione_Samuele[[#This Row],[Uso di Ace-Inibitore?]])</f>
        <v>#N/A</v>
      </c>
      <c r="C89" t="e">
        <f>IF(PROMETEO_Ammissione_Samuele[[#This Row],[Uso di Sartano?]]="",NA(),PROMETEO_Ammissione_Samuele[[#This Row],[Uso di Sartano?]])</f>
        <v>#N/A</v>
      </c>
      <c r="D89" t="e">
        <f>IF(PROMETEO_Ammissione_Samuele[[#This Row],[Uso di Beta-Bloccanti?]]="",NA(),PROMETEO_Ammissione_Samuele[[#This Row],[Uso di Beta-Bloccanti?]])</f>
        <v>#N/A</v>
      </c>
      <c r="E89" t="e">
        <f>IF(PROMETEO_Ammissione_Samuele[[#This Row],[Uso di ARNI?]]="",NA(),PROMETEO_Ammissione_Samuele[[#This Row],[Uso di ARNI?]])</f>
        <v>#N/A</v>
      </c>
      <c r="F89" t="e">
        <f>IF(PROMETEO_Ammissione_Samuele[[#This Row],[Uso di MRA?]]="",NA(),PROMETEO_Ammissione_Samuele[[#This Row],[Uso di MRA?]])</f>
        <v>#N/A</v>
      </c>
      <c r="G89" t="e">
        <f>IF(PROMETEO_Ammissione_Samuele[[#This Row],[Uso di SGLT2i?]]="",NA(),PROMETEO_Ammissione_Samuele[[#This Row],[Uso di SGLT2i?]])</f>
        <v>#N/A</v>
      </c>
    </row>
    <row r="90" spans="1:7" x14ac:dyDescent="0.3">
      <c r="A90">
        <v>89</v>
      </c>
      <c r="B90" t="e">
        <f>IF(PROMETEO_Ammissione_Samuele[[#This Row],[Uso di Ace-Inibitore?]]="",NA(),PROMETEO_Ammissione_Samuele[[#This Row],[Uso di Ace-Inibitore?]])</f>
        <v>#N/A</v>
      </c>
      <c r="C90" t="e">
        <f>IF(PROMETEO_Ammissione_Samuele[[#This Row],[Uso di Sartano?]]="",NA(),PROMETEO_Ammissione_Samuele[[#This Row],[Uso di Sartano?]])</f>
        <v>#N/A</v>
      </c>
      <c r="D90" t="e">
        <f>IF(PROMETEO_Ammissione_Samuele[[#This Row],[Uso di Beta-Bloccanti?]]="",NA(),PROMETEO_Ammissione_Samuele[[#This Row],[Uso di Beta-Bloccanti?]])</f>
        <v>#N/A</v>
      </c>
      <c r="E90" t="e">
        <f>IF(PROMETEO_Ammissione_Samuele[[#This Row],[Uso di ARNI?]]="",NA(),PROMETEO_Ammissione_Samuele[[#This Row],[Uso di ARNI?]])</f>
        <v>#N/A</v>
      </c>
      <c r="F90" t="e">
        <f>IF(PROMETEO_Ammissione_Samuele[[#This Row],[Uso di MRA?]]="",NA(),PROMETEO_Ammissione_Samuele[[#This Row],[Uso di MRA?]])</f>
        <v>#N/A</v>
      </c>
      <c r="G90" t="e">
        <f>IF(PROMETEO_Ammissione_Samuele[[#This Row],[Uso di SGLT2i?]]="",NA(),PROMETEO_Ammissione_Samuele[[#This Row],[Uso di SGLT2i?]])</f>
        <v>#N/A</v>
      </c>
    </row>
    <row r="91" spans="1:7" x14ac:dyDescent="0.3">
      <c r="A91">
        <v>90</v>
      </c>
      <c r="B91" t="e">
        <f>IF(PROMETEO_Ammissione_Samuele[[#This Row],[Uso di Ace-Inibitore?]]="",NA(),PROMETEO_Ammissione_Samuele[[#This Row],[Uso di Ace-Inibitore?]])</f>
        <v>#N/A</v>
      </c>
      <c r="C91" t="e">
        <f>IF(PROMETEO_Ammissione_Samuele[[#This Row],[Uso di Sartano?]]="",NA(),PROMETEO_Ammissione_Samuele[[#This Row],[Uso di Sartano?]])</f>
        <v>#N/A</v>
      </c>
      <c r="D91" t="e">
        <f>IF(PROMETEO_Ammissione_Samuele[[#This Row],[Uso di Beta-Bloccanti?]]="",NA(),PROMETEO_Ammissione_Samuele[[#This Row],[Uso di Beta-Bloccanti?]])</f>
        <v>#N/A</v>
      </c>
      <c r="E91" t="e">
        <f>IF(PROMETEO_Ammissione_Samuele[[#This Row],[Uso di ARNI?]]="",NA(),PROMETEO_Ammissione_Samuele[[#This Row],[Uso di ARNI?]])</f>
        <v>#N/A</v>
      </c>
      <c r="F91" t="e">
        <f>IF(PROMETEO_Ammissione_Samuele[[#This Row],[Uso di MRA?]]="",NA(),PROMETEO_Ammissione_Samuele[[#This Row],[Uso di MRA?]])</f>
        <v>#N/A</v>
      </c>
      <c r="G91" t="e">
        <f>IF(PROMETEO_Ammissione_Samuele[[#This Row],[Uso di SGLT2i?]]="",NA(),PROMETEO_Ammissione_Samuele[[#This Row],[Uso di SGLT2i?]])</f>
        <v>#N/A</v>
      </c>
    </row>
    <row r="92" spans="1:7" x14ac:dyDescent="0.3">
      <c r="A92">
        <v>91</v>
      </c>
      <c r="B92" t="e">
        <f>IF(PROMETEO_Ammissione_Samuele[[#This Row],[Uso di Ace-Inibitore?]]="",NA(),PROMETEO_Ammissione_Samuele[[#This Row],[Uso di Ace-Inibitore?]])</f>
        <v>#N/A</v>
      </c>
      <c r="C92" t="e">
        <f>IF(PROMETEO_Ammissione_Samuele[[#This Row],[Uso di Sartano?]]="",NA(),PROMETEO_Ammissione_Samuele[[#This Row],[Uso di Sartano?]])</f>
        <v>#N/A</v>
      </c>
      <c r="D92" t="e">
        <f>IF(PROMETEO_Ammissione_Samuele[[#This Row],[Uso di Beta-Bloccanti?]]="",NA(),PROMETEO_Ammissione_Samuele[[#This Row],[Uso di Beta-Bloccanti?]])</f>
        <v>#N/A</v>
      </c>
      <c r="E92" t="e">
        <f>IF(PROMETEO_Ammissione_Samuele[[#This Row],[Uso di ARNI?]]="",NA(),PROMETEO_Ammissione_Samuele[[#This Row],[Uso di ARNI?]])</f>
        <v>#N/A</v>
      </c>
      <c r="F92" t="e">
        <f>IF(PROMETEO_Ammissione_Samuele[[#This Row],[Uso di MRA?]]="",NA(),PROMETEO_Ammissione_Samuele[[#This Row],[Uso di MRA?]])</f>
        <v>#N/A</v>
      </c>
      <c r="G92" t="e">
        <f>IF(PROMETEO_Ammissione_Samuele[[#This Row],[Uso di SGLT2i?]]="",NA(),PROMETEO_Ammissione_Samuele[[#This Row],[Uso di SGLT2i?]])</f>
        <v>#N/A</v>
      </c>
    </row>
    <row r="93" spans="1:7" x14ac:dyDescent="0.3">
      <c r="A93">
        <v>92</v>
      </c>
      <c r="B93" t="e">
        <f>IF(PROMETEO_Ammissione_Samuele[[#This Row],[Uso di Ace-Inibitore?]]="",NA(),PROMETEO_Ammissione_Samuele[[#This Row],[Uso di Ace-Inibitore?]])</f>
        <v>#N/A</v>
      </c>
      <c r="C93" t="e">
        <f>IF(PROMETEO_Ammissione_Samuele[[#This Row],[Uso di Sartano?]]="",NA(),PROMETEO_Ammissione_Samuele[[#This Row],[Uso di Sartano?]])</f>
        <v>#N/A</v>
      </c>
      <c r="D93" t="e">
        <f>IF(PROMETEO_Ammissione_Samuele[[#This Row],[Uso di Beta-Bloccanti?]]="",NA(),PROMETEO_Ammissione_Samuele[[#This Row],[Uso di Beta-Bloccanti?]])</f>
        <v>#N/A</v>
      </c>
      <c r="E93" t="e">
        <f>IF(PROMETEO_Ammissione_Samuele[[#This Row],[Uso di ARNI?]]="",NA(),PROMETEO_Ammissione_Samuele[[#This Row],[Uso di ARNI?]])</f>
        <v>#N/A</v>
      </c>
      <c r="F93" t="e">
        <f>IF(PROMETEO_Ammissione_Samuele[[#This Row],[Uso di MRA?]]="",NA(),PROMETEO_Ammissione_Samuele[[#This Row],[Uso di MRA?]])</f>
        <v>#N/A</v>
      </c>
      <c r="G93" t="e">
        <f>IF(PROMETEO_Ammissione_Samuele[[#This Row],[Uso di SGLT2i?]]="",NA(),PROMETEO_Ammissione_Samuele[[#This Row],[Uso di SGLT2i?]])</f>
        <v>#N/A</v>
      </c>
    </row>
    <row r="94" spans="1:7" x14ac:dyDescent="0.3">
      <c r="A94">
        <v>93</v>
      </c>
      <c r="B94" t="str">
        <f>IF(PROMETEO_Ammissione_Samuele[[#This Row],[Uso di Ace-Inibitore?]]="",NA(),PROMETEO_Ammissione_Samuele[[#This Row],[Uso di Ace-Inibitore?]])</f>
        <v>No</v>
      </c>
      <c r="C94" t="str">
        <f>IF(PROMETEO_Ammissione_Samuele[[#This Row],[Uso di Sartano?]]="",NA(),PROMETEO_Ammissione_Samuele[[#This Row],[Uso di Sartano?]])</f>
        <v>No</v>
      </c>
      <c r="D94" t="str">
        <f>IF(PROMETEO_Ammissione_Samuele[[#This Row],[Uso di Beta-Bloccanti?]]="",NA(),PROMETEO_Ammissione_Samuele[[#This Row],[Uso di Beta-Bloccanti?]])</f>
        <v>Yes</v>
      </c>
      <c r="E94" t="str">
        <f>IF(PROMETEO_Ammissione_Samuele[[#This Row],[Uso di ARNI?]]="",NA(),PROMETEO_Ammissione_Samuele[[#This Row],[Uso di ARNI?]])</f>
        <v>No</v>
      </c>
      <c r="F94" t="str">
        <f>IF(PROMETEO_Ammissione_Samuele[[#This Row],[Uso di MRA?]]="",NA(),PROMETEO_Ammissione_Samuele[[#This Row],[Uso di MRA?]])</f>
        <v>Yes</v>
      </c>
      <c r="G94" t="str">
        <f>IF(PROMETEO_Ammissione_Samuele[[#This Row],[Uso di SGLT2i?]]="",NA(),PROMETEO_Ammissione_Samuele[[#This Row],[Uso di SGLT2i?]])</f>
        <v>No</v>
      </c>
    </row>
    <row r="95" spans="1:7" x14ac:dyDescent="0.3">
      <c r="A95">
        <v>94</v>
      </c>
      <c r="B95" t="str">
        <f>IF(PROMETEO_Ammissione_Samuele[[#This Row],[Uso di Ace-Inibitore?]]="",NA(),PROMETEO_Ammissione_Samuele[[#This Row],[Uso di Ace-Inibitore?]])</f>
        <v>Yes</v>
      </c>
      <c r="C95" t="str">
        <f>IF(PROMETEO_Ammissione_Samuele[[#This Row],[Uso di Sartano?]]="",NA(),PROMETEO_Ammissione_Samuele[[#This Row],[Uso di Sartano?]])</f>
        <v>No</v>
      </c>
      <c r="D95" t="str">
        <f>IF(PROMETEO_Ammissione_Samuele[[#This Row],[Uso di Beta-Bloccanti?]]="",NA(),PROMETEO_Ammissione_Samuele[[#This Row],[Uso di Beta-Bloccanti?]])</f>
        <v>No</v>
      </c>
      <c r="E95" t="str">
        <f>IF(PROMETEO_Ammissione_Samuele[[#This Row],[Uso di ARNI?]]="",NA(),PROMETEO_Ammissione_Samuele[[#This Row],[Uso di ARNI?]])</f>
        <v>No</v>
      </c>
      <c r="F95" t="str">
        <f>IF(PROMETEO_Ammissione_Samuele[[#This Row],[Uso di MRA?]]="",NA(),PROMETEO_Ammissione_Samuele[[#This Row],[Uso di MRA?]])</f>
        <v>No</v>
      </c>
      <c r="G95" t="str">
        <f>IF(PROMETEO_Ammissione_Samuele[[#This Row],[Uso di SGLT2i?]]="",NA(),PROMETEO_Ammissione_Samuele[[#This Row],[Uso di SGLT2i?]])</f>
        <v>No</v>
      </c>
    </row>
    <row r="96" spans="1:7" x14ac:dyDescent="0.3">
      <c r="A96">
        <v>95</v>
      </c>
      <c r="B96" t="str">
        <f>IF(PROMETEO_Ammissione_Samuele[[#This Row],[Uso di Ace-Inibitore?]]="",NA(),PROMETEO_Ammissione_Samuele[[#This Row],[Uso di Ace-Inibitore?]])</f>
        <v>No</v>
      </c>
      <c r="C96" t="str">
        <f>IF(PROMETEO_Ammissione_Samuele[[#This Row],[Uso di Sartano?]]="",NA(),PROMETEO_Ammissione_Samuele[[#This Row],[Uso di Sartano?]])</f>
        <v>No</v>
      </c>
      <c r="D96" t="str">
        <f>IF(PROMETEO_Ammissione_Samuele[[#This Row],[Uso di Beta-Bloccanti?]]="",NA(),PROMETEO_Ammissione_Samuele[[#This Row],[Uso di Beta-Bloccanti?]])</f>
        <v>Yes</v>
      </c>
      <c r="E96" t="str">
        <f>IF(PROMETEO_Ammissione_Samuele[[#This Row],[Uso di ARNI?]]="",NA(),PROMETEO_Ammissione_Samuele[[#This Row],[Uso di ARNI?]])</f>
        <v>Yes</v>
      </c>
      <c r="F96" t="str">
        <f>IF(PROMETEO_Ammissione_Samuele[[#This Row],[Uso di MRA?]]="",NA(),PROMETEO_Ammissione_Samuele[[#This Row],[Uso di MRA?]])</f>
        <v>No</v>
      </c>
      <c r="G96" t="str">
        <f>IF(PROMETEO_Ammissione_Samuele[[#This Row],[Uso di SGLT2i?]]="",NA(),PROMETEO_Ammissione_Samuele[[#This Row],[Uso di SGLT2i?]])</f>
        <v>Yes</v>
      </c>
    </row>
    <row r="97" spans="1:7" x14ac:dyDescent="0.3">
      <c r="A97">
        <v>96</v>
      </c>
      <c r="B97" t="str">
        <f>IF(PROMETEO_Ammissione_Samuele[[#This Row],[Uso di Ace-Inibitore?]]="",NA(),PROMETEO_Ammissione_Samuele[[#This Row],[Uso di Ace-Inibitore?]])</f>
        <v>No</v>
      </c>
      <c r="C97" t="str">
        <f>IF(PROMETEO_Ammissione_Samuele[[#This Row],[Uso di Sartano?]]="",NA(),PROMETEO_Ammissione_Samuele[[#This Row],[Uso di Sartano?]])</f>
        <v>No</v>
      </c>
      <c r="D97" t="str">
        <f>IF(PROMETEO_Ammissione_Samuele[[#This Row],[Uso di Beta-Bloccanti?]]="",NA(),PROMETEO_Ammissione_Samuele[[#This Row],[Uso di Beta-Bloccanti?]])</f>
        <v>Yes</v>
      </c>
      <c r="E97" t="str">
        <f>IF(PROMETEO_Ammissione_Samuele[[#This Row],[Uso di ARNI?]]="",NA(),PROMETEO_Ammissione_Samuele[[#This Row],[Uso di ARNI?]])</f>
        <v>Yes</v>
      </c>
      <c r="F97" t="str">
        <f>IF(PROMETEO_Ammissione_Samuele[[#This Row],[Uso di MRA?]]="",NA(),PROMETEO_Ammissione_Samuele[[#This Row],[Uso di MRA?]])</f>
        <v>Yes</v>
      </c>
      <c r="G97" t="str">
        <f>IF(PROMETEO_Ammissione_Samuele[[#This Row],[Uso di SGLT2i?]]="",NA(),PROMETEO_Ammissione_Samuele[[#This Row],[Uso di SGLT2i?]])</f>
        <v>Yes</v>
      </c>
    </row>
    <row r="98" spans="1:7" x14ac:dyDescent="0.3">
      <c r="A98">
        <v>97</v>
      </c>
      <c r="B98" t="e">
        <f>IF(PROMETEO_Ammissione_Samuele[[#This Row],[Uso di Ace-Inibitore?]]="",NA(),PROMETEO_Ammissione_Samuele[[#This Row],[Uso di Ace-Inibitore?]])</f>
        <v>#N/A</v>
      </c>
      <c r="C98" t="e">
        <f>IF(PROMETEO_Ammissione_Samuele[[#This Row],[Uso di Sartano?]]="",NA(),PROMETEO_Ammissione_Samuele[[#This Row],[Uso di Sartano?]])</f>
        <v>#N/A</v>
      </c>
      <c r="D98" t="e">
        <f>IF(PROMETEO_Ammissione_Samuele[[#This Row],[Uso di Beta-Bloccanti?]]="",NA(),PROMETEO_Ammissione_Samuele[[#This Row],[Uso di Beta-Bloccanti?]])</f>
        <v>#N/A</v>
      </c>
      <c r="E98" t="e">
        <f>IF(PROMETEO_Ammissione_Samuele[[#This Row],[Uso di ARNI?]]="",NA(),PROMETEO_Ammissione_Samuele[[#This Row],[Uso di ARNI?]])</f>
        <v>#N/A</v>
      </c>
      <c r="F98" t="e">
        <f>IF(PROMETEO_Ammissione_Samuele[[#This Row],[Uso di MRA?]]="",NA(),PROMETEO_Ammissione_Samuele[[#This Row],[Uso di MRA?]])</f>
        <v>#N/A</v>
      </c>
      <c r="G98" t="e">
        <f>IF(PROMETEO_Ammissione_Samuele[[#This Row],[Uso di SGLT2i?]]="",NA(),PROMETEO_Ammissione_Samuele[[#This Row],[Uso di SGLT2i?]])</f>
        <v>#N/A</v>
      </c>
    </row>
    <row r="99" spans="1:7" x14ac:dyDescent="0.3">
      <c r="A99">
        <v>98</v>
      </c>
      <c r="B99" t="str">
        <f>IF(PROMETEO_Ammissione_Samuele[[#This Row],[Uso di Ace-Inibitore?]]="",NA(),PROMETEO_Ammissione_Samuele[[#This Row],[Uso di Ace-Inibitore?]])</f>
        <v>No</v>
      </c>
      <c r="C99" t="str">
        <f>IF(PROMETEO_Ammissione_Samuele[[#This Row],[Uso di Sartano?]]="",NA(),PROMETEO_Ammissione_Samuele[[#This Row],[Uso di Sartano?]])</f>
        <v>No</v>
      </c>
      <c r="D99" t="str">
        <f>IF(PROMETEO_Ammissione_Samuele[[#This Row],[Uso di Beta-Bloccanti?]]="",NA(),PROMETEO_Ammissione_Samuele[[#This Row],[Uso di Beta-Bloccanti?]])</f>
        <v>Yes</v>
      </c>
      <c r="E99" t="str">
        <f>IF(PROMETEO_Ammissione_Samuele[[#This Row],[Uso di ARNI?]]="",NA(),PROMETEO_Ammissione_Samuele[[#This Row],[Uso di ARNI?]])</f>
        <v>No</v>
      </c>
      <c r="F99" t="str">
        <f>IF(PROMETEO_Ammissione_Samuele[[#This Row],[Uso di MRA?]]="",NA(),PROMETEO_Ammissione_Samuele[[#This Row],[Uso di MRA?]])</f>
        <v>Yes</v>
      </c>
      <c r="G99" t="str">
        <f>IF(PROMETEO_Ammissione_Samuele[[#This Row],[Uso di SGLT2i?]]="",NA(),PROMETEO_Ammissione_Samuele[[#This Row],[Uso di SGLT2i?]])</f>
        <v>No</v>
      </c>
    </row>
    <row r="100" spans="1:7" x14ac:dyDescent="0.3">
      <c r="A100">
        <v>99</v>
      </c>
      <c r="B100" t="e">
        <f>IF(PROMETEO_Ammissione_Samuele[[#This Row],[Uso di Ace-Inibitore?]]="",NA(),PROMETEO_Ammissione_Samuele[[#This Row],[Uso di Ace-Inibitore?]])</f>
        <v>#N/A</v>
      </c>
      <c r="C100" t="e">
        <f>IF(PROMETEO_Ammissione_Samuele[[#This Row],[Uso di Sartano?]]="",NA(),PROMETEO_Ammissione_Samuele[[#This Row],[Uso di Sartano?]])</f>
        <v>#N/A</v>
      </c>
      <c r="D100" t="e">
        <f>IF(PROMETEO_Ammissione_Samuele[[#This Row],[Uso di Beta-Bloccanti?]]="",NA(),PROMETEO_Ammissione_Samuele[[#This Row],[Uso di Beta-Bloccanti?]])</f>
        <v>#N/A</v>
      </c>
      <c r="E100" t="e">
        <f>IF(PROMETEO_Ammissione_Samuele[[#This Row],[Uso di ARNI?]]="",NA(),PROMETEO_Ammissione_Samuele[[#This Row],[Uso di ARNI?]])</f>
        <v>#N/A</v>
      </c>
      <c r="F100" t="e">
        <f>IF(PROMETEO_Ammissione_Samuele[[#This Row],[Uso di MRA?]]="",NA(),PROMETEO_Ammissione_Samuele[[#This Row],[Uso di MRA?]])</f>
        <v>#N/A</v>
      </c>
      <c r="G100" t="e">
        <f>IF(PROMETEO_Ammissione_Samuele[[#This Row],[Uso di SGLT2i?]]="",NA(),PROMETEO_Ammissione_Samuele[[#This Row],[Uso di SGLT2i?]])</f>
        <v>#N/A</v>
      </c>
    </row>
    <row r="101" spans="1:7" x14ac:dyDescent="0.3">
      <c r="A101">
        <v>100</v>
      </c>
      <c r="B101" t="e">
        <f>IF(PROMETEO_Ammissione_Samuele[[#This Row],[Uso di Ace-Inibitore?]]="",NA(),PROMETEO_Ammissione_Samuele[[#This Row],[Uso di Ace-Inibitore?]])</f>
        <v>#N/A</v>
      </c>
      <c r="C101" t="e">
        <f>IF(PROMETEO_Ammissione_Samuele[[#This Row],[Uso di Sartano?]]="",NA(),PROMETEO_Ammissione_Samuele[[#This Row],[Uso di Sartano?]])</f>
        <v>#N/A</v>
      </c>
      <c r="D101" t="e">
        <f>IF(PROMETEO_Ammissione_Samuele[[#This Row],[Uso di Beta-Bloccanti?]]="",NA(),PROMETEO_Ammissione_Samuele[[#This Row],[Uso di Beta-Bloccanti?]])</f>
        <v>#N/A</v>
      </c>
      <c r="E101" t="e">
        <f>IF(PROMETEO_Ammissione_Samuele[[#This Row],[Uso di ARNI?]]="",NA(),PROMETEO_Ammissione_Samuele[[#This Row],[Uso di ARNI?]])</f>
        <v>#N/A</v>
      </c>
      <c r="F101" t="e">
        <f>IF(PROMETEO_Ammissione_Samuele[[#This Row],[Uso di MRA?]]="",NA(),PROMETEO_Ammissione_Samuele[[#This Row],[Uso di MRA?]])</f>
        <v>#N/A</v>
      </c>
      <c r="G101" t="e">
        <f>IF(PROMETEO_Ammissione_Samuele[[#This Row],[Uso di SGLT2i?]]="",NA(),PROMETEO_Ammissione_Samuele[[#This Row],[Uso di SGLT2i?]])</f>
        <v>#N/A</v>
      </c>
    </row>
    <row r="102" spans="1:7" x14ac:dyDescent="0.3">
      <c r="A102">
        <v>101</v>
      </c>
      <c r="B102" t="str">
        <f>IF(PROMETEO_Ammissione_Samuele[[#This Row],[Uso di Ace-Inibitore?]]="",NA(),PROMETEO_Ammissione_Samuele[[#This Row],[Uso di Ace-Inibitore?]])</f>
        <v>No</v>
      </c>
      <c r="C102" t="str">
        <f>IF(PROMETEO_Ammissione_Samuele[[#This Row],[Uso di Sartano?]]="",NA(),PROMETEO_Ammissione_Samuele[[#This Row],[Uso di Sartano?]])</f>
        <v>Yes</v>
      </c>
      <c r="D102" t="str">
        <f>IF(PROMETEO_Ammissione_Samuele[[#This Row],[Uso di Beta-Bloccanti?]]="",NA(),PROMETEO_Ammissione_Samuele[[#This Row],[Uso di Beta-Bloccanti?]])</f>
        <v>Yes</v>
      </c>
      <c r="E102" t="str">
        <f>IF(PROMETEO_Ammissione_Samuele[[#This Row],[Uso di ARNI?]]="",NA(),PROMETEO_Ammissione_Samuele[[#This Row],[Uso di ARNI?]])</f>
        <v>No</v>
      </c>
      <c r="F102" t="str">
        <f>IF(PROMETEO_Ammissione_Samuele[[#This Row],[Uso di MRA?]]="",NA(),PROMETEO_Ammissione_Samuele[[#This Row],[Uso di MRA?]])</f>
        <v>No</v>
      </c>
      <c r="G102" t="str">
        <f>IF(PROMETEO_Ammissione_Samuele[[#This Row],[Uso di SGLT2i?]]="",NA(),PROMETEO_Ammissione_Samuele[[#This Row],[Uso di SGLT2i?]])</f>
        <v>No</v>
      </c>
    </row>
    <row r="103" spans="1:7" x14ac:dyDescent="0.3">
      <c r="A103">
        <v>102</v>
      </c>
      <c r="B103" t="str">
        <f>IF(PROMETEO_Ammissione_Samuele[[#This Row],[Uso di Ace-Inibitore?]]="",NA(),PROMETEO_Ammissione_Samuele[[#This Row],[Uso di Ace-Inibitore?]])</f>
        <v>No</v>
      </c>
      <c r="C103" t="str">
        <f>IF(PROMETEO_Ammissione_Samuele[[#This Row],[Uso di Sartano?]]="",NA(),PROMETEO_Ammissione_Samuele[[#This Row],[Uso di Sartano?]])</f>
        <v>No</v>
      </c>
      <c r="D103" t="str">
        <f>IF(PROMETEO_Ammissione_Samuele[[#This Row],[Uso di Beta-Bloccanti?]]="",NA(),PROMETEO_Ammissione_Samuele[[#This Row],[Uso di Beta-Bloccanti?]])</f>
        <v>Yes</v>
      </c>
      <c r="E103" t="str">
        <f>IF(PROMETEO_Ammissione_Samuele[[#This Row],[Uso di ARNI?]]="",NA(),PROMETEO_Ammissione_Samuele[[#This Row],[Uso di ARNI?]])</f>
        <v>Yes</v>
      </c>
      <c r="F103" t="str">
        <f>IF(PROMETEO_Ammissione_Samuele[[#This Row],[Uso di MRA?]]="",NA(),PROMETEO_Ammissione_Samuele[[#This Row],[Uso di MRA?]])</f>
        <v>Yes</v>
      </c>
      <c r="G103" t="str">
        <f>IF(PROMETEO_Ammissione_Samuele[[#This Row],[Uso di SGLT2i?]]="",NA(),PROMETEO_Ammissione_Samuele[[#This Row],[Uso di SGLT2i?]])</f>
        <v>No</v>
      </c>
    </row>
    <row r="104" spans="1:7" x14ac:dyDescent="0.3">
      <c r="A104">
        <v>103</v>
      </c>
      <c r="B104" t="e">
        <f>IF(PROMETEO_Ammissione_Samuele[[#This Row],[Uso di Ace-Inibitore?]]="",NA(),PROMETEO_Ammissione_Samuele[[#This Row],[Uso di Ace-Inibitore?]])</f>
        <v>#N/A</v>
      </c>
      <c r="C104" t="e">
        <f>IF(PROMETEO_Ammissione_Samuele[[#This Row],[Uso di Sartano?]]="",NA(),PROMETEO_Ammissione_Samuele[[#This Row],[Uso di Sartano?]])</f>
        <v>#N/A</v>
      </c>
      <c r="D104" t="e">
        <f>IF(PROMETEO_Ammissione_Samuele[[#This Row],[Uso di Beta-Bloccanti?]]="",NA(),PROMETEO_Ammissione_Samuele[[#This Row],[Uso di Beta-Bloccanti?]])</f>
        <v>#N/A</v>
      </c>
      <c r="E104" t="e">
        <f>IF(PROMETEO_Ammissione_Samuele[[#This Row],[Uso di ARNI?]]="",NA(),PROMETEO_Ammissione_Samuele[[#This Row],[Uso di ARNI?]])</f>
        <v>#N/A</v>
      </c>
      <c r="F104" t="e">
        <f>IF(PROMETEO_Ammissione_Samuele[[#This Row],[Uso di MRA?]]="",NA(),PROMETEO_Ammissione_Samuele[[#This Row],[Uso di MRA?]])</f>
        <v>#N/A</v>
      </c>
      <c r="G104" t="e">
        <f>IF(PROMETEO_Ammissione_Samuele[[#This Row],[Uso di SGLT2i?]]="",NA(),PROMETEO_Ammissione_Samuele[[#This Row],[Uso di SGLT2i?]])</f>
        <v>#N/A</v>
      </c>
    </row>
    <row r="105" spans="1:7" x14ac:dyDescent="0.3">
      <c r="A105">
        <v>104</v>
      </c>
      <c r="B105" t="e">
        <f>IF(PROMETEO_Ammissione_Samuele[[#This Row],[Uso di Ace-Inibitore?]]="",NA(),PROMETEO_Ammissione_Samuele[[#This Row],[Uso di Ace-Inibitore?]])</f>
        <v>#N/A</v>
      </c>
      <c r="C105" t="e">
        <f>IF(PROMETEO_Ammissione_Samuele[[#This Row],[Uso di Sartano?]]="",NA(),PROMETEO_Ammissione_Samuele[[#This Row],[Uso di Sartano?]])</f>
        <v>#N/A</v>
      </c>
      <c r="D105" t="e">
        <f>IF(PROMETEO_Ammissione_Samuele[[#This Row],[Uso di Beta-Bloccanti?]]="",NA(),PROMETEO_Ammissione_Samuele[[#This Row],[Uso di Beta-Bloccanti?]])</f>
        <v>#N/A</v>
      </c>
      <c r="E105" t="e">
        <f>IF(PROMETEO_Ammissione_Samuele[[#This Row],[Uso di ARNI?]]="",NA(),PROMETEO_Ammissione_Samuele[[#This Row],[Uso di ARNI?]])</f>
        <v>#N/A</v>
      </c>
      <c r="F105" t="e">
        <f>IF(PROMETEO_Ammissione_Samuele[[#This Row],[Uso di MRA?]]="",NA(),PROMETEO_Ammissione_Samuele[[#This Row],[Uso di MRA?]])</f>
        <v>#N/A</v>
      </c>
      <c r="G105" t="e">
        <f>IF(PROMETEO_Ammissione_Samuele[[#This Row],[Uso di SGLT2i?]]="",NA(),PROMETEO_Ammissione_Samuele[[#This Row],[Uso di SGLT2i?]])</f>
        <v>#N/A</v>
      </c>
    </row>
    <row r="106" spans="1:7" x14ac:dyDescent="0.3">
      <c r="A106">
        <v>105</v>
      </c>
      <c r="B106" t="e">
        <f>IF(PROMETEO_Ammissione_Samuele[[#This Row],[Uso di Ace-Inibitore?]]="",NA(),PROMETEO_Ammissione_Samuele[[#This Row],[Uso di Ace-Inibitore?]])</f>
        <v>#N/A</v>
      </c>
      <c r="C106" t="e">
        <f>IF(PROMETEO_Ammissione_Samuele[[#This Row],[Uso di Sartano?]]="",NA(),PROMETEO_Ammissione_Samuele[[#This Row],[Uso di Sartano?]])</f>
        <v>#N/A</v>
      </c>
      <c r="D106" t="e">
        <f>IF(PROMETEO_Ammissione_Samuele[[#This Row],[Uso di Beta-Bloccanti?]]="",NA(),PROMETEO_Ammissione_Samuele[[#This Row],[Uso di Beta-Bloccanti?]])</f>
        <v>#N/A</v>
      </c>
      <c r="E106" t="e">
        <f>IF(PROMETEO_Ammissione_Samuele[[#This Row],[Uso di ARNI?]]="",NA(),PROMETEO_Ammissione_Samuele[[#This Row],[Uso di ARNI?]])</f>
        <v>#N/A</v>
      </c>
      <c r="F106" t="e">
        <f>IF(PROMETEO_Ammissione_Samuele[[#This Row],[Uso di MRA?]]="",NA(),PROMETEO_Ammissione_Samuele[[#This Row],[Uso di MRA?]])</f>
        <v>#N/A</v>
      </c>
      <c r="G106" t="e">
        <f>IF(PROMETEO_Ammissione_Samuele[[#This Row],[Uso di SGLT2i?]]="",NA(),PROMETEO_Ammissione_Samuele[[#This Row],[Uso di SGLT2i?]])</f>
        <v>#N/A</v>
      </c>
    </row>
    <row r="107" spans="1:7" x14ac:dyDescent="0.3">
      <c r="A107">
        <v>106</v>
      </c>
      <c r="B107" t="e">
        <f>IF(PROMETEO_Ammissione_Samuele[[#This Row],[Uso di Ace-Inibitore?]]="",NA(),PROMETEO_Ammissione_Samuele[[#This Row],[Uso di Ace-Inibitore?]])</f>
        <v>#N/A</v>
      </c>
      <c r="C107" t="e">
        <f>IF(PROMETEO_Ammissione_Samuele[[#This Row],[Uso di Sartano?]]="",NA(),PROMETEO_Ammissione_Samuele[[#This Row],[Uso di Sartano?]])</f>
        <v>#N/A</v>
      </c>
      <c r="D107" t="e">
        <f>IF(PROMETEO_Ammissione_Samuele[[#This Row],[Uso di Beta-Bloccanti?]]="",NA(),PROMETEO_Ammissione_Samuele[[#This Row],[Uso di Beta-Bloccanti?]])</f>
        <v>#N/A</v>
      </c>
      <c r="E107" t="e">
        <f>IF(PROMETEO_Ammissione_Samuele[[#This Row],[Uso di ARNI?]]="",NA(),PROMETEO_Ammissione_Samuele[[#This Row],[Uso di ARNI?]])</f>
        <v>#N/A</v>
      </c>
      <c r="F107" t="e">
        <f>IF(PROMETEO_Ammissione_Samuele[[#This Row],[Uso di MRA?]]="",NA(),PROMETEO_Ammissione_Samuele[[#This Row],[Uso di MRA?]])</f>
        <v>#N/A</v>
      </c>
      <c r="G107" t="e">
        <f>IF(PROMETEO_Ammissione_Samuele[[#This Row],[Uso di SGLT2i?]]="",NA(),PROMETEO_Ammissione_Samuele[[#This Row],[Uso di SGLT2i?]])</f>
        <v>#N/A</v>
      </c>
    </row>
    <row r="108" spans="1:7" x14ac:dyDescent="0.3">
      <c r="A108">
        <v>107</v>
      </c>
      <c r="B108" t="e">
        <f>IF(PROMETEO_Ammissione_Samuele[[#This Row],[Uso di Ace-Inibitore?]]="",NA(),PROMETEO_Ammissione_Samuele[[#This Row],[Uso di Ace-Inibitore?]])</f>
        <v>#N/A</v>
      </c>
      <c r="C108" t="e">
        <f>IF(PROMETEO_Ammissione_Samuele[[#This Row],[Uso di Sartano?]]="",NA(),PROMETEO_Ammissione_Samuele[[#This Row],[Uso di Sartano?]])</f>
        <v>#N/A</v>
      </c>
      <c r="D108" t="e">
        <f>IF(PROMETEO_Ammissione_Samuele[[#This Row],[Uso di Beta-Bloccanti?]]="",NA(),PROMETEO_Ammissione_Samuele[[#This Row],[Uso di Beta-Bloccanti?]])</f>
        <v>#N/A</v>
      </c>
      <c r="E108" t="e">
        <f>IF(PROMETEO_Ammissione_Samuele[[#This Row],[Uso di ARNI?]]="",NA(),PROMETEO_Ammissione_Samuele[[#This Row],[Uso di ARNI?]])</f>
        <v>#N/A</v>
      </c>
      <c r="F108" t="e">
        <f>IF(PROMETEO_Ammissione_Samuele[[#This Row],[Uso di MRA?]]="",NA(),PROMETEO_Ammissione_Samuele[[#This Row],[Uso di MRA?]])</f>
        <v>#N/A</v>
      </c>
      <c r="G108" t="e">
        <f>IF(PROMETEO_Ammissione_Samuele[[#This Row],[Uso di SGLT2i?]]="",NA(),PROMETEO_Ammissione_Samuele[[#This Row],[Uso di SGLT2i?]])</f>
        <v>#N/A</v>
      </c>
    </row>
    <row r="109" spans="1:7" x14ac:dyDescent="0.3">
      <c r="A109">
        <v>108</v>
      </c>
      <c r="B109" t="e">
        <f>IF(PROMETEO_Ammissione_Samuele[[#This Row],[Uso di Ace-Inibitore?]]="",NA(),PROMETEO_Ammissione_Samuele[[#This Row],[Uso di Ace-Inibitore?]])</f>
        <v>#N/A</v>
      </c>
      <c r="C109" t="e">
        <f>IF(PROMETEO_Ammissione_Samuele[[#This Row],[Uso di Sartano?]]="",NA(),PROMETEO_Ammissione_Samuele[[#This Row],[Uso di Sartano?]])</f>
        <v>#N/A</v>
      </c>
      <c r="D109" t="e">
        <f>IF(PROMETEO_Ammissione_Samuele[[#This Row],[Uso di Beta-Bloccanti?]]="",NA(),PROMETEO_Ammissione_Samuele[[#This Row],[Uso di Beta-Bloccanti?]])</f>
        <v>#N/A</v>
      </c>
      <c r="E109" t="e">
        <f>IF(PROMETEO_Ammissione_Samuele[[#This Row],[Uso di ARNI?]]="",NA(),PROMETEO_Ammissione_Samuele[[#This Row],[Uso di ARNI?]])</f>
        <v>#N/A</v>
      </c>
      <c r="F109" t="e">
        <f>IF(PROMETEO_Ammissione_Samuele[[#This Row],[Uso di MRA?]]="",NA(),PROMETEO_Ammissione_Samuele[[#This Row],[Uso di MRA?]])</f>
        <v>#N/A</v>
      </c>
      <c r="G109" t="e">
        <f>IF(PROMETEO_Ammissione_Samuele[[#This Row],[Uso di SGLT2i?]]="",NA(),PROMETEO_Ammissione_Samuele[[#This Row],[Uso di SGLT2i?]])</f>
        <v>#N/A</v>
      </c>
    </row>
    <row r="110" spans="1:7" x14ac:dyDescent="0.3">
      <c r="A110">
        <v>109</v>
      </c>
      <c r="B110" t="e">
        <f>IF(PROMETEO_Ammissione_Samuele[[#This Row],[Uso di Ace-Inibitore?]]="",NA(),PROMETEO_Ammissione_Samuele[[#This Row],[Uso di Ace-Inibitore?]])</f>
        <v>#N/A</v>
      </c>
      <c r="C110" t="e">
        <f>IF(PROMETEO_Ammissione_Samuele[[#This Row],[Uso di Sartano?]]="",NA(),PROMETEO_Ammissione_Samuele[[#This Row],[Uso di Sartano?]])</f>
        <v>#N/A</v>
      </c>
      <c r="D110" t="e">
        <f>IF(PROMETEO_Ammissione_Samuele[[#This Row],[Uso di Beta-Bloccanti?]]="",NA(),PROMETEO_Ammissione_Samuele[[#This Row],[Uso di Beta-Bloccanti?]])</f>
        <v>#N/A</v>
      </c>
      <c r="E110" t="e">
        <f>IF(PROMETEO_Ammissione_Samuele[[#This Row],[Uso di ARNI?]]="",NA(),PROMETEO_Ammissione_Samuele[[#This Row],[Uso di ARNI?]])</f>
        <v>#N/A</v>
      </c>
      <c r="F110" t="e">
        <f>IF(PROMETEO_Ammissione_Samuele[[#This Row],[Uso di MRA?]]="",NA(),PROMETEO_Ammissione_Samuele[[#This Row],[Uso di MRA?]])</f>
        <v>#N/A</v>
      </c>
      <c r="G110" t="e">
        <f>IF(PROMETEO_Ammissione_Samuele[[#This Row],[Uso di SGLT2i?]]="",NA(),PROMETEO_Ammissione_Samuele[[#This Row],[Uso di SGLT2i?]])</f>
        <v>#N/A</v>
      </c>
    </row>
    <row r="111" spans="1:7" x14ac:dyDescent="0.3">
      <c r="A111">
        <v>110</v>
      </c>
      <c r="B111" t="e">
        <f>IF(PROMETEO_Ammissione_Samuele[[#This Row],[Uso di Ace-Inibitore?]]="",NA(),PROMETEO_Ammissione_Samuele[[#This Row],[Uso di Ace-Inibitore?]])</f>
        <v>#N/A</v>
      </c>
      <c r="C111" t="e">
        <f>IF(PROMETEO_Ammissione_Samuele[[#This Row],[Uso di Sartano?]]="",NA(),PROMETEO_Ammissione_Samuele[[#This Row],[Uso di Sartano?]])</f>
        <v>#N/A</v>
      </c>
      <c r="D111" t="e">
        <f>IF(PROMETEO_Ammissione_Samuele[[#This Row],[Uso di Beta-Bloccanti?]]="",NA(),PROMETEO_Ammissione_Samuele[[#This Row],[Uso di Beta-Bloccanti?]])</f>
        <v>#N/A</v>
      </c>
      <c r="E111" t="e">
        <f>IF(PROMETEO_Ammissione_Samuele[[#This Row],[Uso di ARNI?]]="",NA(),PROMETEO_Ammissione_Samuele[[#This Row],[Uso di ARNI?]])</f>
        <v>#N/A</v>
      </c>
      <c r="F111" t="e">
        <f>IF(PROMETEO_Ammissione_Samuele[[#This Row],[Uso di MRA?]]="",NA(),PROMETEO_Ammissione_Samuele[[#This Row],[Uso di MRA?]])</f>
        <v>#N/A</v>
      </c>
      <c r="G111" t="e">
        <f>IF(PROMETEO_Ammissione_Samuele[[#This Row],[Uso di SGLT2i?]]="",NA(),PROMETEO_Ammissione_Samuele[[#This Row],[Uso di SGLT2i?]])</f>
        <v>#N/A</v>
      </c>
    </row>
    <row r="112" spans="1:7" x14ac:dyDescent="0.3">
      <c r="A112">
        <v>111</v>
      </c>
      <c r="B112" t="e">
        <f>IF(PROMETEO_Ammissione_Samuele[[#This Row],[Uso di Ace-Inibitore?]]="",NA(),PROMETEO_Ammissione_Samuele[[#This Row],[Uso di Ace-Inibitore?]])</f>
        <v>#N/A</v>
      </c>
      <c r="C112" t="e">
        <f>IF(PROMETEO_Ammissione_Samuele[[#This Row],[Uso di Sartano?]]="",NA(),PROMETEO_Ammissione_Samuele[[#This Row],[Uso di Sartano?]])</f>
        <v>#N/A</v>
      </c>
      <c r="D112" t="e">
        <f>IF(PROMETEO_Ammissione_Samuele[[#This Row],[Uso di Beta-Bloccanti?]]="",NA(),PROMETEO_Ammissione_Samuele[[#This Row],[Uso di Beta-Bloccanti?]])</f>
        <v>#N/A</v>
      </c>
      <c r="E112" t="e">
        <f>IF(PROMETEO_Ammissione_Samuele[[#This Row],[Uso di ARNI?]]="",NA(),PROMETEO_Ammissione_Samuele[[#This Row],[Uso di ARNI?]])</f>
        <v>#N/A</v>
      </c>
      <c r="F112" t="e">
        <f>IF(PROMETEO_Ammissione_Samuele[[#This Row],[Uso di MRA?]]="",NA(),PROMETEO_Ammissione_Samuele[[#This Row],[Uso di MRA?]])</f>
        <v>#N/A</v>
      </c>
      <c r="G112" t="e">
        <f>IF(PROMETEO_Ammissione_Samuele[[#This Row],[Uso di SGLT2i?]]="",NA(),PROMETEO_Ammissione_Samuele[[#This Row],[Uso di SGLT2i?]])</f>
        <v>#N/A</v>
      </c>
    </row>
    <row r="113" spans="1:7" x14ac:dyDescent="0.3">
      <c r="A113">
        <v>112</v>
      </c>
      <c r="B113" t="e">
        <f>IF(PROMETEO_Ammissione_Samuele[[#This Row],[Uso di Ace-Inibitore?]]="",NA(),PROMETEO_Ammissione_Samuele[[#This Row],[Uso di Ace-Inibitore?]])</f>
        <v>#N/A</v>
      </c>
      <c r="C113" t="e">
        <f>IF(PROMETEO_Ammissione_Samuele[[#This Row],[Uso di Sartano?]]="",NA(),PROMETEO_Ammissione_Samuele[[#This Row],[Uso di Sartano?]])</f>
        <v>#N/A</v>
      </c>
      <c r="D113" t="e">
        <f>IF(PROMETEO_Ammissione_Samuele[[#This Row],[Uso di Beta-Bloccanti?]]="",NA(),PROMETEO_Ammissione_Samuele[[#This Row],[Uso di Beta-Bloccanti?]])</f>
        <v>#N/A</v>
      </c>
      <c r="E113" t="e">
        <f>IF(PROMETEO_Ammissione_Samuele[[#This Row],[Uso di ARNI?]]="",NA(),PROMETEO_Ammissione_Samuele[[#This Row],[Uso di ARNI?]])</f>
        <v>#N/A</v>
      </c>
      <c r="F113" t="e">
        <f>IF(PROMETEO_Ammissione_Samuele[[#This Row],[Uso di MRA?]]="",NA(),PROMETEO_Ammissione_Samuele[[#This Row],[Uso di MRA?]])</f>
        <v>#N/A</v>
      </c>
      <c r="G113" t="e">
        <f>IF(PROMETEO_Ammissione_Samuele[[#This Row],[Uso di SGLT2i?]]="",NA(),PROMETEO_Ammissione_Samuele[[#This Row],[Uso di SGLT2i?]])</f>
        <v>#N/A</v>
      </c>
    </row>
    <row r="114" spans="1:7" x14ac:dyDescent="0.3">
      <c r="A114">
        <v>113</v>
      </c>
      <c r="B114" t="str">
        <f>IF(PROMETEO_Ammissione_Samuele[[#This Row],[Uso di Ace-Inibitore?]]="",NA(),PROMETEO_Ammissione_Samuele[[#This Row],[Uso di Ace-Inibitore?]])</f>
        <v>No</v>
      </c>
      <c r="C114" t="str">
        <f>IF(PROMETEO_Ammissione_Samuele[[#This Row],[Uso di Sartano?]]="",NA(),PROMETEO_Ammissione_Samuele[[#This Row],[Uso di Sartano?]])</f>
        <v>No</v>
      </c>
      <c r="D114" t="str">
        <f>IF(PROMETEO_Ammissione_Samuele[[#This Row],[Uso di Beta-Bloccanti?]]="",NA(),PROMETEO_Ammissione_Samuele[[#This Row],[Uso di Beta-Bloccanti?]])</f>
        <v>Yes</v>
      </c>
      <c r="E114" t="str">
        <f>IF(PROMETEO_Ammissione_Samuele[[#This Row],[Uso di ARNI?]]="",NA(),PROMETEO_Ammissione_Samuele[[#This Row],[Uso di ARNI?]])</f>
        <v>Yes</v>
      </c>
      <c r="F114" t="str">
        <f>IF(PROMETEO_Ammissione_Samuele[[#This Row],[Uso di MRA?]]="",NA(),PROMETEO_Ammissione_Samuele[[#This Row],[Uso di MRA?]])</f>
        <v>Yes</v>
      </c>
      <c r="G114" t="str">
        <f>IF(PROMETEO_Ammissione_Samuele[[#This Row],[Uso di SGLT2i?]]="",NA(),PROMETEO_Ammissione_Samuele[[#This Row],[Uso di SGLT2i?]])</f>
        <v>Yes</v>
      </c>
    </row>
    <row r="115" spans="1:7" x14ac:dyDescent="0.3">
      <c r="A115">
        <v>114</v>
      </c>
      <c r="B115" t="str">
        <f>IF(PROMETEO_Ammissione_Samuele[[#This Row],[Uso di Ace-Inibitore?]]="",NA(),PROMETEO_Ammissione_Samuele[[#This Row],[Uso di Ace-Inibitore?]])</f>
        <v>No</v>
      </c>
      <c r="C115" t="str">
        <f>IF(PROMETEO_Ammissione_Samuele[[#This Row],[Uso di Sartano?]]="",NA(),PROMETEO_Ammissione_Samuele[[#This Row],[Uso di Sartano?]])</f>
        <v>No</v>
      </c>
      <c r="D115" t="str">
        <f>IF(PROMETEO_Ammissione_Samuele[[#This Row],[Uso di Beta-Bloccanti?]]="",NA(),PROMETEO_Ammissione_Samuele[[#This Row],[Uso di Beta-Bloccanti?]])</f>
        <v>Yes</v>
      </c>
      <c r="E115" t="str">
        <f>IF(PROMETEO_Ammissione_Samuele[[#This Row],[Uso di ARNI?]]="",NA(),PROMETEO_Ammissione_Samuele[[#This Row],[Uso di ARNI?]])</f>
        <v>Yes</v>
      </c>
      <c r="F115" t="str">
        <f>IF(PROMETEO_Ammissione_Samuele[[#This Row],[Uso di MRA?]]="",NA(),PROMETEO_Ammissione_Samuele[[#This Row],[Uso di MRA?]])</f>
        <v>Yes</v>
      </c>
      <c r="G115" t="str">
        <f>IF(PROMETEO_Ammissione_Samuele[[#This Row],[Uso di SGLT2i?]]="",NA(),PROMETEO_Ammissione_Samuele[[#This Row],[Uso di SGLT2i?]])</f>
        <v>Yes</v>
      </c>
    </row>
    <row r="116" spans="1:7" x14ac:dyDescent="0.3">
      <c r="A116">
        <v>115</v>
      </c>
      <c r="B116" t="e">
        <f>IF(PROMETEO_Ammissione_Samuele[[#This Row],[Uso di Ace-Inibitore?]]="",NA(),PROMETEO_Ammissione_Samuele[[#This Row],[Uso di Ace-Inibitore?]])</f>
        <v>#N/A</v>
      </c>
      <c r="C116" t="e">
        <f>IF(PROMETEO_Ammissione_Samuele[[#This Row],[Uso di Sartano?]]="",NA(),PROMETEO_Ammissione_Samuele[[#This Row],[Uso di Sartano?]])</f>
        <v>#N/A</v>
      </c>
      <c r="D116" t="e">
        <f>IF(PROMETEO_Ammissione_Samuele[[#This Row],[Uso di Beta-Bloccanti?]]="",NA(),PROMETEO_Ammissione_Samuele[[#This Row],[Uso di Beta-Bloccanti?]])</f>
        <v>#N/A</v>
      </c>
      <c r="E116" t="e">
        <f>IF(PROMETEO_Ammissione_Samuele[[#This Row],[Uso di ARNI?]]="",NA(),PROMETEO_Ammissione_Samuele[[#This Row],[Uso di ARNI?]])</f>
        <v>#N/A</v>
      </c>
      <c r="F116" t="e">
        <f>IF(PROMETEO_Ammissione_Samuele[[#This Row],[Uso di MRA?]]="",NA(),PROMETEO_Ammissione_Samuele[[#This Row],[Uso di MRA?]])</f>
        <v>#N/A</v>
      </c>
      <c r="G116" t="e">
        <f>IF(PROMETEO_Ammissione_Samuele[[#This Row],[Uso di SGLT2i?]]="",NA(),PROMETEO_Ammissione_Samuele[[#This Row],[Uso di SGLT2i?]])</f>
        <v>#N/A</v>
      </c>
    </row>
    <row r="117" spans="1:7" x14ac:dyDescent="0.3">
      <c r="A117">
        <v>116</v>
      </c>
      <c r="B117" t="e">
        <f>IF(PROMETEO_Ammissione_Samuele[[#This Row],[Uso di Ace-Inibitore?]]="",NA(),PROMETEO_Ammissione_Samuele[[#This Row],[Uso di Ace-Inibitore?]])</f>
        <v>#N/A</v>
      </c>
      <c r="C117" t="e">
        <f>IF(PROMETEO_Ammissione_Samuele[[#This Row],[Uso di Sartano?]]="",NA(),PROMETEO_Ammissione_Samuele[[#This Row],[Uso di Sartano?]])</f>
        <v>#N/A</v>
      </c>
      <c r="D117" t="e">
        <f>IF(PROMETEO_Ammissione_Samuele[[#This Row],[Uso di Beta-Bloccanti?]]="",NA(),PROMETEO_Ammissione_Samuele[[#This Row],[Uso di Beta-Bloccanti?]])</f>
        <v>#N/A</v>
      </c>
      <c r="E117" t="e">
        <f>IF(PROMETEO_Ammissione_Samuele[[#This Row],[Uso di ARNI?]]="",NA(),PROMETEO_Ammissione_Samuele[[#This Row],[Uso di ARNI?]])</f>
        <v>#N/A</v>
      </c>
      <c r="F117" t="e">
        <f>IF(PROMETEO_Ammissione_Samuele[[#This Row],[Uso di MRA?]]="",NA(),PROMETEO_Ammissione_Samuele[[#This Row],[Uso di MRA?]])</f>
        <v>#N/A</v>
      </c>
      <c r="G117" t="e">
        <f>IF(PROMETEO_Ammissione_Samuele[[#This Row],[Uso di SGLT2i?]]="",NA(),PROMETEO_Ammissione_Samuele[[#This Row],[Uso di SGLT2i?]])</f>
        <v>#N/A</v>
      </c>
    </row>
    <row r="118" spans="1:7" x14ac:dyDescent="0.3">
      <c r="A118">
        <v>117</v>
      </c>
      <c r="B118" t="e">
        <f>IF(PROMETEO_Ammissione_Samuele[[#This Row],[Uso di Ace-Inibitore?]]="",NA(),PROMETEO_Ammissione_Samuele[[#This Row],[Uso di Ace-Inibitore?]])</f>
        <v>#N/A</v>
      </c>
      <c r="C118" t="e">
        <f>IF(PROMETEO_Ammissione_Samuele[[#This Row],[Uso di Sartano?]]="",NA(),PROMETEO_Ammissione_Samuele[[#This Row],[Uso di Sartano?]])</f>
        <v>#N/A</v>
      </c>
      <c r="D118" t="e">
        <f>IF(PROMETEO_Ammissione_Samuele[[#This Row],[Uso di Beta-Bloccanti?]]="",NA(),PROMETEO_Ammissione_Samuele[[#This Row],[Uso di Beta-Bloccanti?]])</f>
        <v>#N/A</v>
      </c>
      <c r="E118" t="e">
        <f>IF(PROMETEO_Ammissione_Samuele[[#This Row],[Uso di ARNI?]]="",NA(),PROMETEO_Ammissione_Samuele[[#This Row],[Uso di ARNI?]])</f>
        <v>#N/A</v>
      </c>
      <c r="F118" t="e">
        <f>IF(PROMETEO_Ammissione_Samuele[[#This Row],[Uso di MRA?]]="",NA(),PROMETEO_Ammissione_Samuele[[#This Row],[Uso di MRA?]])</f>
        <v>#N/A</v>
      </c>
      <c r="G118" t="e">
        <f>IF(PROMETEO_Ammissione_Samuele[[#This Row],[Uso di SGLT2i?]]="",NA(),PROMETEO_Ammissione_Samuele[[#This Row],[Uso di SGLT2i?]])</f>
        <v>#N/A</v>
      </c>
    </row>
    <row r="119" spans="1:7" x14ac:dyDescent="0.3">
      <c r="A119">
        <v>118</v>
      </c>
      <c r="B119" t="str">
        <f>IF(PROMETEO_Ammissione_Samuele[[#This Row],[Uso di Ace-Inibitore?]]="",NA(),PROMETEO_Ammissione_Samuele[[#This Row],[Uso di Ace-Inibitore?]])</f>
        <v>No</v>
      </c>
      <c r="C119" t="str">
        <f>IF(PROMETEO_Ammissione_Samuele[[#This Row],[Uso di Sartano?]]="",NA(),PROMETEO_Ammissione_Samuele[[#This Row],[Uso di Sartano?]])</f>
        <v>No</v>
      </c>
      <c r="D119" t="str">
        <f>IF(PROMETEO_Ammissione_Samuele[[#This Row],[Uso di Beta-Bloccanti?]]="",NA(),PROMETEO_Ammissione_Samuele[[#This Row],[Uso di Beta-Bloccanti?]])</f>
        <v>Yes</v>
      </c>
      <c r="E119" t="str">
        <f>IF(PROMETEO_Ammissione_Samuele[[#This Row],[Uso di ARNI?]]="",NA(),PROMETEO_Ammissione_Samuele[[#This Row],[Uso di ARNI?]])</f>
        <v>Yes</v>
      </c>
      <c r="F119" t="str">
        <f>IF(PROMETEO_Ammissione_Samuele[[#This Row],[Uso di MRA?]]="",NA(),PROMETEO_Ammissione_Samuele[[#This Row],[Uso di MRA?]])</f>
        <v>Yes</v>
      </c>
      <c r="G119" t="str">
        <f>IF(PROMETEO_Ammissione_Samuele[[#This Row],[Uso di SGLT2i?]]="",NA(),PROMETEO_Ammissione_Samuele[[#This Row],[Uso di SGLT2i?]])</f>
        <v>Yes</v>
      </c>
    </row>
    <row r="120" spans="1:7" x14ac:dyDescent="0.3">
      <c r="A120">
        <v>119</v>
      </c>
      <c r="B120" t="str">
        <f>IF(PROMETEO_Ammissione_Samuele[[#This Row],[Uso di Ace-Inibitore?]]="",NA(),PROMETEO_Ammissione_Samuele[[#This Row],[Uso di Ace-Inibitore?]])</f>
        <v>No</v>
      </c>
      <c r="C120" t="str">
        <f>IF(PROMETEO_Ammissione_Samuele[[#This Row],[Uso di Sartano?]]="",NA(),PROMETEO_Ammissione_Samuele[[#This Row],[Uso di Sartano?]])</f>
        <v>No</v>
      </c>
      <c r="D120" t="str">
        <f>IF(PROMETEO_Ammissione_Samuele[[#This Row],[Uso di Beta-Bloccanti?]]="",NA(),PROMETEO_Ammissione_Samuele[[#This Row],[Uso di Beta-Bloccanti?]])</f>
        <v>Yes</v>
      </c>
      <c r="E120" t="str">
        <f>IF(PROMETEO_Ammissione_Samuele[[#This Row],[Uso di ARNI?]]="",NA(),PROMETEO_Ammissione_Samuele[[#This Row],[Uso di ARNI?]])</f>
        <v>Yes</v>
      </c>
      <c r="F120" t="str">
        <f>IF(PROMETEO_Ammissione_Samuele[[#This Row],[Uso di MRA?]]="",NA(),PROMETEO_Ammissione_Samuele[[#This Row],[Uso di MRA?]])</f>
        <v>Yes</v>
      </c>
      <c r="G120" t="str">
        <f>IF(PROMETEO_Ammissione_Samuele[[#This Row],[Uso di SGLT2i?]]="",NA(),PROMETEO_Ammissione_Samuele[[#This Row],[Uso di SGLT2i?]])</f>
        <v>Yes</v>
      </c>
    </row>
    <row r="121" spans="1:7" x14ac:dyDescent="0.3">
      <c r="A121">
        <v>120</v>
      </c>
      <c r="B121" t="e">
        <f>IF(PROMETEO_Ammissione_Samuele[[#This Row],[Uso di Ace-Inibitore?]]="",NA(),PROMETEO_Ammissione_Samuele[[#This Row],[Uso di Ace-Inibitore?]])</f>
        <v>#N/A</v>
      </c>
      <c r="C121" t="e">
        <f>IF(PROMETEO_Ammissione_Samuele[[#This Row],[Uso di Sartano?]]="",NA(),PROMETEO_Ammissione_Samuele[[#This Row],[Uso di Sartano?]])</f>
        <v>#N/A</v>
      </c>
      <c r="D121" t="e">
        <f>IF(PROMETEO_Ammissione_Samuele[[#This Row],[Uso di Beta-Bloccanti?]]="",NA(),PROMETEO_Ammissione_Samuele[[#This Row],[Uso di Beta-Bloccanti?]])</f>
        <v>#N/A</v>
      </c>
      <c r="E121" t="e">
        <f>IF(PROMETEO_Ammissione_Samuele[[#This Row],[Uso di ARNI?]]="",NA(),PROMETEO_Ammissione_Samuele[[#This Row],[Uso di ARNI?]])</f>
        <v>#N/A</v>
      </c>
      <c r="F121" t="e">
        <f>IF(PROMETEO_Ammissione_Samuele[[#This Row],[Uso di MRA?]]="",NA(),PROMETEO_Ammissione_Samuele[[#This Row],[Uso di MRA?]])</f>
        <v>#N/A</v>
      </c>
      <c r="G121" t="e">
        <f>IF(PROMETEO_Ammissione_Samuele[[#This Row],[Uso di SGLT2i?]]="",NA(),PROMETEO_Ammissione_Samuele[[#This Row],[Uso di SGLT2i?]])</f>
        <v>#N/A</v>
      </c>
    </row>
    <row r="122" spans="1:7" x14ac:dyDescent="0.3">
      <c r="A122">
        <v>121</v>
      </c>
      <c r="B122" t="e">
        <f>IF(PROMETEO_Ammissione_Samuele[[#This Row],[Uso di Ace-Inibitore?]]="",NA(),PROMETEO_Ammissione_Samuele[[#This Row],[Uso di Ace-Inibitore?]])</f>
        <v>#N/A</v>
      </c>
      <c r="C122" t="e">
        <f>IF(PROMETEO_Ammissione_Samuele[[#This Row],[Uso di Sartano?]]="",NA(),PROMETEO_Ammissione_Samuele[[#This Row],[Uso di Sartano?]])</f>
        <v>#N/A</v>
      </c>
      <c r="D122" t="e">
        <f>IF(PROMETEO_Ammissione_Samuele[[#This Row],[Uso di Beta-Bloccanti?]]="",NA(),PROMETEO_Ammissione_Samuele[[#This Row],[Uso di Beta-Bloccanti?]])</f>
        <v>#N/A</v>
      </c>
      <c r="E122" t="e">
        <f>IF(PROMETEO_Ammissione_Samuele[[#This Row],[Uso di ARNI?]]="",NA(),PROMETEO_Ammissione_Samuele[[#This Row],[Uso di ARNI?]])</f>
        <v>#N/A</v>
      </c>
      <c r="F122" t="e">
        <f>IF(PROMETEO_Ammissione_Samuele[[#This Row],[Uso di MRA?]]="",NA(),PROMETEO_Ammissione_Samuele[[#This Row],[Uso di MRA?]])</f>
        <v>#N/A</v>
      </c>
      <c r="G122" t="e">
        <f>IF(PROMETEO_Ammissione_Samuele[[#This Row],[Uso di SGLT2i?]]="",NA(),PROMETEO_Ammissione_Samuele[[#This Row],[Uso di SGLT2i?]])</f>
        <v>#N/A</v>
      </c>
    </row>
    <row r="123" spans="1:7" x14ac:dyDescent="0.3">
      <c r="A123">
        <v>122</v>
      </c>
      <c r="B123" t="str">
        <f>IF(PROMETEO_Ammissione_Samuele[[#This Row],[Uso di Ace-Inibitore?]]="",NA(),PROMETEO_Ammissione_Samuele[[#This Row],[Uso di Ace-Inibitore?]])</f>
        <v>No</v>
      </c>
      <c r="C123" t="e">
        <f>IF(PROMETEO_Ammissione_Samuele[[#This Row],[Uso di Sartano?]]="",NA(),PROMETEO_Ammissione_Samuele[[#This Row],[Uso di Sartano?]])</f>
        <v>#N/A</v>
      </c>
      <c r="D123" t="str">
        <f>IF(PROMETEO_Ammissione_Samuele[[#This Row],[Uso di Beta-Bloccanti?]]="",NA(),PROMETEO_Ammissione_Samuele[[#This Row],[Uso di Beta-Bloccanti?]])</f>
        <v>Yes</v>
      </c>
      <c r="E123" t="str">
        <f>IF(PROMETEO_Ammissione_Samuele[[#This Row],[Uso di ARNI?]]="",NA(),PROMETEO_Ammissione_Samuele[[#This Row],[Uso di ARNI?]])</f>
        <v>Yes</v>
      </c>
      <c r="F123" t="str">
        <f>IF(PROMETEO_Ammissione_Samuele[[#This Row],[Uso di MRA?]]="",NA(),PROMETEO_Ammissione_Samuele[[#This Row],[Uso di MRA?]])</f>
        <v>Yes</v>
      </c>
      <c r="G123" t="str">
        <f>IF(PROMETEO_Ammissione_Samuele[[#This Row],[Uso di SGLT2i?]]="",NA(),PROMETEO_Ammissione_Samuele[[#This Row],[Uso di SGLT2i?]])</f>
        <v>Yes</v>
      </c>
    </row>
    <row r="124" spans="1:7" x14ac:dyDescent="0.3">
      <c r="A124">
        <v>123</v>
      </c>
      <c r="B124" t="str">
        <f>IF(PROMETEO_Ammissione_Samuele[[#This Row],[Uso di Ace-Inibitore?]]="",NA(),PROMETEO_Ammissione_Samuele[[#This Row],[Uso di Ace-Inibitore?]])</f>
        <v>No</v>
      </c>
      <c r="C124" t="str">
        <f>IF(PROMETEO_Ammissione_Samuele[[#This Row],[Uso di Sartano?]]="",NA(),PROMETEO_Ammissione_Samuele[[#This Row],[Uso di Sartano?]])</f>
        <v>No</v>
      </c>
      <c r="D124" t="str">
        <f>IF(PROMETEO_Ammissione_Samuele[[#This Row],[Uso di Beta-Bloccanti?]]="",NA(),PROMETEO_Ammissione_Samuele[[#This Row],[Uso di Beta-Bloccanti?]])</f>
        <v>Yes</v>
      </c>
      <c r="E124" t="str">
        <f>IF(PROMETEO_Ammissione_Samuele[[#This Row],[Uso di ARNI?]]="",NA(),PROMETEO_Ammissione_Samuele[[#This Row],[Uso di ARNI?]])</f>
        <v>Yes</v>
      </c>
      <c r="F124" t="str">
        <f>IF(PROMETEO_Ammissione_Samuele[[#This Row],[Uso di MRA?]]="",NA(),PROMETEO_Ammissione_Samuele[[#This Row],[Uso di MRA?]])</f>
        <v>Yes</v>
      </c>
      <c r="G124" t="str">
        <f>IF(PROMETEO_Ammissione_Samuele[[#This Row],[Uso di SGLT2i?]]="",NA(),PROMETEO_Ammissione_Samuele[[#This Row],[Uso di SGLT2i?]])</f>
        <v>Yes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66E7-E87B-45AC-A5B9-C9DA3A92B501}">
  <sheetPr>
    <tabColor theme="5" tint="0.59999389629810485"/>
  </sheetPr>
  <dimension ref="A1:B124"/>
  <sheetViews>
    <sheetView workbookViewId="0">
      <selection activeCell="E8" sqref="E8"/>
    </sheetView>
  </sheetViews>
  <sheetFormatPr defaultRowHeight="14.4" x14ac:dyDescent="0.3"/>
  <cols>
    <col min="1" max="1" width="5" bestFit="1" customWidth="1"/>
    <col min="2" max="2" width="23.33203125" bestFit="1" customWidth="1"/>
  </cols>
  <sheetData>
    <row r="1" spans="1:2" x14ac:dyDescent="0.3">
      <c r="A1" t="s">
        <v>489</v>
      </c>
      <c r="B1" s="1" t="s">
        <v>783</v>
      </c>
    </row>
    <row r="2" spans="1:2" x14ac:dyDescent="0.3">
      <c r="A2">
        <v>1</v>
      </c>
      <c r="B2" s="1">
        <f>IF(PROMETEO_Ammissione_Samuele[[#This Row],[Inserire data ammissione percorso riabilitativo:]]="",NA(),PROMETEO_Ammissione_Samuele[[#This Row],[Inserire data ammissione percorso riabilitativo:]])</f>
        <v>45076</v>
      </c>
    </row>
    <row r="3" spans="1:2" x14ac:dyDescent="0.3">
      <c r="A3">
        <v>2</v>
      </c>
      <c r="B3" s="1">
        <f>IF(PROMETEO_Ammissione_Samuele[[#This Row],[Inserire data ammissione percorso riabilitativo:]]="",NA(),PROMETEO_Ammissione_Samuele[[#This Row],[Inserire data ammissione percorso riabilitativo:]])</f>
        <v>45082</v>
      </c>
    </row>
    <row r="4" spans="1:2" x14ac:dyDescent="0.3">
      <c r="A4">
        <v>3</v>
      </c>
      <c r="B4" s="1">
        <f>IF(PROMETEO_Ammissione_Samuele[[#This Row],[Inserire data ammissione percorso riabilitativo:]]="",NA(),PROMETEO_Ammissione_Samuele[[#This Row],[Inserire data ammissione percorso riabilitativo:]])</f>
        <v>45083</v>
      </c>
    </row>
    <row r="5" spans="1:2" x14ac:dyDescent="0.3">
      <c r="A5">
        <v>4</v>
      </c>
      <c r="B5" s="1">
        <f>IF(PROMETEO_Ammissione_Samuele[[#This Row],[Inserire data ammissione percorso riabilitativo:]]="",NA(),PROMETEO_Ammissione_Samuele[[#This Row],[Inserire data ammissione percorso riabilitativo:]])</f>
        <v>45065</v>
      </c>
    </row>
    <row r="6" spans="1:2" x14ac:dyDescent="0.3">
      <c r="A6">
        <v>5</v>
      </c>
      <c r="B6" s="1">
        <f>IF(PROMETEO_Ammissione_Samuele[[#This Row],[Inserire data ammissione percorso riabilitativo:]]="",NA(),PROMETEO_Ammissione_Samuele[[#This Row],[Inserire data ammissione percorso riabilitativo:]])</f>
        <v>45072</v>
      </c>
    </row>
    <row r="7" spans="1:2" x14ac:dyDescent="0.3">
      <c r="A7">
        <v>6</v>
      </c>
      <c r="B7" s="1">
        <f>IF(PROMETEO_Ammissione_Samuele[[#This Row],[Inserire data ammissione percorso riabilitativo:]]="",NA(),PROMETEO_Ammissione_Samuele[[#This Row],[Inserire data ammissione percorso riabilitativo:]])</f>
        <v>45092</v>
      </c>
    </row>
    <row r="8" spans="1:2" x14ac:dyDescent="0.3">
      <c r="A8">
        <v>7</v>
      </c>
      <c r="B8" s="1">
        <f>IF(PROMETEO_Ammissione_Samuele[[#This Row],[Inserire data ammissione percorso riabilitativo:]]="",NA(),PROMETEO_Ammissione_Samuele[[#This Row],[Inserire data ammissione percorso riabilitativo:]])</f>
        <v>45097</v>
      </c>
    </row>
    <row r="9" spans="1:2" x14ac:dyDescent="0.3">
      <c r="A9">
        <v>8</v>
      </c>
      <c r="B9" s="1">
        <f>IF(PROMETEO_Ammissione_Samuele[[#This Row],[Inserire data ammissione percorso riabilitativo:]]="",NA(),PROMETEO_Ammissione_Samuele[[#This Row],[Inserire data ammissione percorso riabilitativo:]])</f>
        <v>45097</v>
      </c>
    </row>
    <row r="10" spans="1:2" x14ac:dyDescent="0.3">
      <c r="A10">
        <v>9</v>
      </c>
      <c r="B10" s="1">
        <f>IF(PROMETEO_Ammissione_Samuele[[#This Row],[Inserire data ammissione percorso riabilitativo:]]="",NA(),PROMETEO_Ammissione_Samuele[[#This Row],[Inserire data ammissione percorso riabilitativo:]])</f>
        <v>45068</v>
      </c>
    </row>
    <row r="11" spans="1:2" x14ac:dyDescent="0.3">
      <c r="A11">
        <v>10</v>
      </c>
      <c r="B11" s="1">
        <f>IF(PROMETEO_Ammissione_Samuele[[#This Row],[Inserire data ammissione percorso riabilitativo:]]="",NA(),PROMETEO_Ammissione_Samuele[[#This Row],[Inserire data ammissione percorso riabilitativo:]])</f>
        <v>45410</v>
      </c>
    </row>
    <row r="12" spans="1:2" x14ac:dyDescent="0.3">
      <c r="A12">
        <v>11</v>
      </c>
      <c r="B12" s="1">
        <f>IF(PROMETEO_Ammissione_Samuele[[#This Row],[Inserire data ammissione percorso riabilitativo:]]="",NA(),PROMETEO_Ammissione_Samuele[[#This Row],[Inserire data ammissione percorso riabilitativo:]])</f>
        <v>45070</v>
      </c>
    </row>
    <row r="13" spans="1:2" x14ac:dyDescent="0.3">
      <c r="A13">
        <v>12</v>
      </c>
      <c r="B13" s="1">
        <f>IF(PROMETEO_Ammissione_Samuele[[#This Row],[Inserire data ammissione percorso riabilitativo:]]="",NA(),PROMETEO_Ammissione_Samuele[[#This Row],[Inserire data ammissione percorso riabilitativo:]])</f>
        <v>45069</v>
      </c>
    </row>
    <row r="14" spans="1:2" x14ac:dyDescent="0.3">
      <c r="A14">
        <v>13</v>
      </c>
      <c r="B14" s="1">
        <f>IF(PROMETEO_Ammissione_Samuele[[#This Row],[Inserire data ammissione percorso riabilitativo:]]="",NA(),PROMETEO_Ammissione_Samuele[[#This Row],[Inserire data ammissione percorso riabilitativo:]])</f>
        <v>45072</v>
      </c>
    </row>
    <row r="15" spans="1:2" x14ac:dyDescent="0.3">
      <c r="A15">
        <v>14</v>
      </c>
      <c r="B15" s="1">
        <f>IF(PROMETEO_Ammissione_Samuele[[#This Row],[Inserire data ammissione percorso riabilitativo:]]="",NA(),PROMETEO_Ammissione_Samuele[[#This Row],[Inserire data ammissione percorso riabilitativo:]])</f>
        <v>45083</v>
      </c>
    </row>
    <row r="16" spans="1:2" x14ac:dyDescent="0.3">
      <c r="A16">
        <v>15</v>
      </c>
      <c r="B16" s="1">
        <f>IF(PROMETEO_Ammissione_Samuele[[#This Row],[Inserire data ammissione percorso riabilitativo:]]="",NA(),PROMETEO_Ammissione_Samuele[[#This Row],[Inserire data ammissione percorso riabilitativo:]])</f>
        <v>45100</v>
      </c>
    </row>
    <row r="17" spans="1:2" x14ac:dyDescent="0.3">
      <c r="A17">
        <v>16</v>
      </c>
      <c r="B17" s="1">
        <f>IF(PROMETEO_Ammissione_Samuele[[#This Row],[Inserire data ammissione percorso riabilitativo:]]="",NA(),PROMETEO_Ammissione_Samuele[[#This Row],[Inserire data ammissione percorso riabilitativo:]])</f>
        <v>45117</v>
      </c>
    </row>
    <row r="18" spans="1:2" x14ac:dyDescent="0.3">
      <c r="A18">
        <v>17</v>
      </c>
      <c r="B18" s="1">
        <f>IF(PROMETEO_Ammissione_Samuele[[#This Row],[Inserire data ammissione percorso riabilitativo:]]="",NA(),PROMETEO_Ammissione_Samuele[[#This Row],[Inserire data ammissione percorso riabilitativo:]])</f>
        <v>45100</v>
      </c>
    </row>
    <row r="19" spans="1:2" x14ac:dyDescent="0.3">
      <c r="A19">
        <v>18</v>
      </c>
      <c r="B19" s="1">
        <f>IF(PROMETEO_Ammissione_Samuele[[#This Row],[Inserire data ammissione percorso riabilitativo:]]="",NA(),PROMETEO_Ammissione_Samuele[[#This Row],[Inserire data ammissione percorso riabilitativo:]])</f>
        <v>45120</v>
      </c>
    </row>
    <row r="20" spans="1:2" x14ac:dyDescent="0.3">
      <c r="A20">
        <v>19</v>
      </c>
      <c r="B20" s="1">
        <f>IF(PROMETEO_Ammissione_Samuele[[#This Row],[Inserire data ammissione percorso riabilitativo:]]="",NA(),PROMETEO_Ammissione_Samuele[[#This Row],[Inserire data ammissione percorso riabilitativo:]])</f>
        <v>45099</v>
      </c>
    </row>
    <row r="21" spans="1:2" x14ac:dyDescent="0.3">
      <c r="A21">
        <v>20</v>
      </c>
      <c r="B21" s="1">
        <f>IF(PROMETEO_Ammissione_Samuele[[#This Row],[Inserire data ammissione percorso riabilitativo:]]="",NA(),PROMETEO_Ammissione_Samuele[[#This Row],[Inserire data ammissione percorso riabilitativo:]])</f>
        <v>45128</v>
      </c>
    </row>
    <row r="22" spans="1:2" x14ac:dyDescent="0.3">
      <c r="A22">
        <v>21</v>
      </c>
      <c r="B22" s="1">
        <f>IF(PROMETEO_Ammissione_Samuele[[#This Row],[Inserire data ammissione percorso riabilitativo:]]="",NA(),PROMETEO_Ammissione_Samuele[[#This Row],[Inserire data ammissione percorso riabilitativo:]])</f>
        <v>45110</v>
      </c>
    </row>
    <row r="23" spans="1:2" x14ac:dyDescent="0.3">
      <c r="A23">
        <v>22</v>
      </c>
      <c r="B23" s="1">
        <f>IF(PROMETEO_Ammissione_Samuele[[#This Row],[Inserire data ammissione percorso riabilitativo:]]="",NA(),PROMETEO_Ammissione_Samuele[[#This Row],[Inserire data ammissione percorso riabilitativo:]])</f>
        <v>45135</v>
      </c>
    </row>
    <row r="24" spans="1:2" x14ac:dyDescent="0.3">
      <c r="A24">
        <v>23</v>
      </c>
      <c r="B24" s="1">
        <f>IF(PROMETEO_Ammissione_Samuele[[#This Row],[Inserire data ammissione percorso riabilitativo:]]="",NA(),PROMETEO_Ammissione_Samuele[[#This Row],[Inserire data ammissione percorso riabilitativo:]])</f>
        <v>45140</v>
      </c>
    </row>
    <row r="25" spans="1:2" x14ac:dyDescent="0.3">
      <c r="A25">
        <v>24</v>
      </c>
      <c r="B25" s="1">
        <f>IF(PROMETEO_Ammissione_Samuele[[#This Row],[Inserire data ammissione percorso riabilitativo:]]="",NA(),PROMETEO_Ammissione_Samuele[[#This Row],[Inserire data ammissione percorso riabilitativo:]])</f>
        <v>45117</v>
      </c>
    </row>
    <row r="26" spans="1:2" x14ac:dyDescent="0.3">
      <c r="A26">
        <v>25</v>
      </c>
      <c r="B26" s="1">
        <f>IF(PROMETEO_Ammissione_Samuele[[#This Row],[Inserire data ammissione percorso riabilitativo:]]="",NA(),PROMETEO_Ammissione_Samuele[[#This Row],[Inserire data ammissione percorso riabilitativo:]])</f>
        <v>45058</v>
      </c>
    </row>
    <row r="27" spans="1:2" x14ac:dyDescent="0.3">
      <c r="A27">
        <v>26</v>
      </c>
      <c r="B27" s="1">
        <f>IF(PROMETEO_Ammissione_Samuele[[#This Row],[Inserire data ammissione percorso riabilitativo:]]="",NA(),PROMETEO_Ammissione_Samuele[[#This Row],[Inserire data ammissione percorso riabilitativo:]])</f>
        <v>45138</v>
      </c>
    </row>
    <row r="28" spans="1:2" x14ac:dyDescent="0.3">
      <c r="A28">
        <v>27</v>
      </c>
      <c r="B28" s="1">
        <f>IF(PROMETEO_Ammissione_Samuele[[#This Row],[Inserire data ammissione percorso riabilitativo:]]="",NA(),PROMETEO_Ammissione_Samuele[[#This Row],[Inserire data ammissione percorso riabilitativo:]])</f>
        <v>45160</v>
      </c>
    </row>
    <row r="29" spans="1:2" x14ac:dyDescent="0.3">
      <c r="A29">
        <v>28</v>
      </c>
      <c r="B29" s="1">
        <f>IF(PROMETEO_Ammissione_Samuele[[#This Row],[Inserire data ammissione percorso riabilitativo:]]="",NA(),PROMETEO_Ammissione_Samuele[[#This Row],[Inserire data ammissione percorso riabilitativo:]])</f>
        <v>45160</v>
      </c>
    </row>
    <row r="30" spans="1:2" x14ac:dyDescent="0.3">
      <c r="A30">
        <v>29</v>
      </c>
      <c r="B30" s="1">
        <f>IF(PROMETEO_Ammissione_Samuele[[#This Row],[Inserire data ammissione percorso riabilitativo:]]="",NA(),PROMETEO_Ammissione_Samuele[[#This Row],[Inserire data ammissione percorso riabilitativo:]])</f>
        <v>45166</v>
      </c>
    </row>
    <row r="31" spans="1:2" x14ac:dyDescent="0.3">
      <c r="A31">
        <v>30</v>
      </c>
      <c r="B31" s="1">
        <f>IF(PROMETEO_Ammissione_Samuele[[#This Row],[Inserire data ammissione percorso riabilitativo:]]="",NA(),PROMETEO_Ammissione_Samuele[[#This Row],[Inserire data ammissione percorso riabilitativo:]])</f>
        <v>45135</v>
      </c>
    </row>
    <row r="32" spans="1:2" x14ac:dyDescent="0.3">
      <c r="A32">
        <v>31</v>
      </c>
      <c r="B32" s="1">
        <f>IF(PROMETEO_Ammissione_Samuele[[#This Row],[Inserire data ammissione percorso riabilitativo:]]="",NA(),PROMETEO_Ammissione_Samuele[[#This Row],[Inserire data ammissione percorso riabilitativo:]])</f>
        <v>45184</v>
      </c>
    </row>
    <row r="33" spans="1:2" x14ac:dyDescent="0.3">
      <c r="A33">
        <v>32</v>
      </c>
      <c r="B33" s="1">
        <f>IF(PROMETEO_Ammissione_Samuele[[#This Row],[Inserire data ammissione percorso riabilitativo:]]="",NA(),PROMETEO_Ammissione_Samuele[[#This Row],[Inserire data ammissione percorso riabilitativo:]])</f>
        <v>45187</v>
      </c>
    </row>
    <row r="34" spans="1:2" x14ac:dyDescent="0.3">
      <c r="A34">
        <v>33</v>
      </c>
      <c r="B34" s="1">
        <f>IF(PROMETEO_Ammissione_Samuele[[#This Row],[Inserire data ammissione percorso riabilitativo:]]="",NA(),PROMETEO_Ammissione_Samuele[[#This Row],[Inserire data ammissione percorso riabilitativo:]])</f>
        <v>45162</v>
      </c>
    </row>
    <row r="35" spans="1:2" x14ac:dyDescent="0.3">
      <c r="A35">
        <v>34</v>
      </c>
      <c r="B35" s="1">
        <f>IF(PROMETEO_Ammissione_Samuele[[#This Row],[Inserire data ammissione percorso riabilitativo:]]="",NA(),PROMETEO_Ammissione_Samuele[[#This Row],[Inserire data ammissione percorso riabilitativo:]])</f>
        <v>45205</v>
      </c>
    </row>
    <row r="36" spans="1:2" x14ac:dyDescent="0.3">
      <c r="A36">
        <v>35</v>
      </c>
      <c r="B36" s="1">
        <f>IF(PROMETEO_Ammissione_Samuele[[#This Row],[Inserire data ammissione percorso riabilitativo:]]="",NA(),PROMETEO_Ammissione_Samuele[[#This Row],[Inserire data ammissione percorso riabilitativo:]])</f>
        <v>45187</v>
      </c>
    </row>
    <row r="37" spans="1:2" x14ac:dyDescent="0.3">
      <c r="A37">
        <v>36</v>
      </c>
      <c r="B37" s="1">
        <f>IF(PROMETEO_Ammissione_Samuele[[#This Row],[Inserire data ammissione percorso riabilitativo:]]="",NA(),PROMETEO_Ammissione_Samuele[[#This Row],[Inserire data ammissione percorso riabilitativo:]])</f>
        <v>45188</v>
      </c>
    </row>
    <row r="38" spans="1:2" x14ac:dyDescent="0.3">
      <c r="A38">
        <v>37</v>
      </c>
      <c r="B38" s="1">
        <f>IF(PROMETEO_Ammissione_Samuele[[#This Row],[Inserire data ammissione percorso riabilitativo:]]="",NA(),PROMETEO_Ammissione_Samuele[[#This Row],[Inserire data ammissione percorso riabilitativo:]])</f>
        <v>45198</v>
      </c>
    </row>
    <row r="39" spans="1:2" x14ac:dyDescent="0.3">
      <c r="A39">
        <v>38</v>
      </c>
      <c r="B39" s="1">
        <f>IF(PROMETEO_Ammissione_Samuele[[#This Row],[Inserire data ammissione percorso riabilitativo:]]="",NA(),PROMETEO_Ammissione_Samuele[[#This Row],[Inserire data ammissione percorso riabilitativo:]])</f>
        <v>45208</v>
      </c>
    </row>
    <row r="40" spans="1:2" x14ac:dyDescent="0.3">
      <c r="A40">
        <v>39</v>
      </c>
      <c r="B40" s="1">
        <f>IF(PROMETEO_Ammissione_Samuele[[#This Row],[Inserire data ammissione percorso riabilitativo:]]="",NA(),PROMETEO_Ammissione_Samuele[[#This Row],[Inserire data ammissione percorso riabilitativo:]])</f>
        <v>45208</v>
      </c>
    </row>
    <row r="41" spans="1:2" x14ac:dyDescent="0.3">
      <c r="A41">
        <v>40</v>
      </c>
      <c r="B41" s="1">
        <f>IF(PROMETEO_Ammissione_Samuele[[#This Row],[Inserire data ammissione percorso riabilitativo:]]="",NA(),PROMETEO_Ammissione_Samuele[[#This Row],[Inserire data ammissione percorso riabilitativo:]])</f>
        <v>45232</v>
      </c>
    </row>
    <row r="42" spans="1:2" x14ac:dyDescent="0.3">
      <c r="A42">
        <v>41</v>
      </c>
      <c r="B42" s="1">
        <f>IF(PROMETEO_Ammissione_Samuele[[#This Row],[Inserire data ammissione percorso riabilitativo:]]="",NA(),PROMETEO_Ammissione_Samuele[[#This Row],[Inserire data ammissione percorso riabilitativo:]])</f>
        <v>45233</v>
      </c>
    </row>
    <row r="43" spans="1:2" x14ac:dyDescent="0.3">
      <c r="A43">
        <v>42</v>
      </c>
      <c r="B43" s="1">
        <f>IF(PROMETEO_Ammissione_Samuele[[#This Row],[Inserire data ammissione percorso riabilitativo:]]="",NA(),PROMETEO_Ammissione_Samuele[[#This Row],[Inserire data ammissione percorso riabilitativo:]])</f>
        <v>45216</v>
      </c>
    </row>
    <row r="44" spans="1:2" x14ac:dyDescent="0.3">
      <c r="A44">
        <v>43</v>
      </c>
      <c r="B44" s="1">
        <f>IF(PROMETEO_Ammissione_Samuele[[#This Row],[Inserire data ammissione percorso riabilitativo:]]="",NA(),PROMETEO_Ammissione_Samuele[[#This Row],[Inserire data ammissione percorso riabilitativo:]])</f>
        <v>45187</v>
      </c>
    </row>
    <row r="45" spans="1:2" x14ac:dyDescent="0.3">
      <c r="A45">
        <v>44</v>
      </c>
      <c r="B45" s="1">
        <f>IF(PROMETEO_Ammissione_Samuele[[#This Row],[Inserire data ammissione percorso riabilitativo:]]="",NA(),PROMETEO_Ammissione_Samuele[[#This Row],[Inserire data ammissione percorso riabilitativo:]])</f>
        <v>45222</v>
      </c>
    </row>
    <row r="46" spans="1:2" x14ac:dyDescent="0.3">
      <c r="A46">
        <v>45</v>
      </c>
      <c r="B46" s="1">
        <f>IF(PROMETEO_Ammissione_Samuele[[#This Row],[Inserire data ammissione percorso riabilitativo:]]="",NA(),PROMETEO_Ammissione_Samuele[[#This Row],[Inserire data ammissione percorso riabilitativo:]])</f>
        <v>45205</v>
      </c>
    </row>
    <row r="47" spans="1:2" x14ac:dyDescent="0.3">
      <c r="A47">
        <v>46</v>
      </c>
      <c r="B47" s="1">
        <f>IF(PROMETEO_Ammissione_Samuele[[#This Row],[Inserire data ammissione percorso riabilitativo:]]="",NA(),PROMETEO_Ammissione_Samuele[[#This Row],[Inserire data ammissione percorso riabilitativo:]])</f>
        <v>45253</v>
      </c>
    </row>
    <row r="48" spans="1:2" x14ac:dyDescent="0.3">
      <c r="A48">
        <v>47</v>
      </c>
      <c r="B48" s="1">
        <f>IF(PROMETEO_Ammissione_Samuele[[#This Row],[Inserire data ammissione percorso riabilitativo:]]="",NA(),PROMETEO_Ammissione_Samuele[[#This Row],[Inserire data ammissione percorso riabilitativo:]])</f>
        <v>45247</v>
      </c>
    </row>
    <row r="49" spans="1:2" x14ac:dyDescent="0.3">
      <c r="A49">
        <v>48</v>
      </c>
      <c r="B49" s="1">
        <f>IF(PROMETEO_Ammissione_Samuele[[#This Row],[Inserire data ammissione percorso riabilitativo:]]="",NA(),PROMETEO_Ammissione_Samuele[[#This Row],[Inserire data ammissione percorso riabilitativo:]])</f>
        <v>45223</v>
      </c>
    </row>
    <row r="50" spans="1:2" x14ac:dyDescent="0.3">
      <c r="A50">
        <v>49</v>
      </c>
      <c r="B50" s="1">
        <f>IF(PROMETEO_Ammissione_Samuele[[#This Row],[Inserire data ammissione percorso riabilitativo:]]="",NA(),PROMETEO_Ammissione_Samuele[[#This Row],[Inserire data ammissione percorso riabilitativo:]])</f>
        <v>45238</v>
      </c>
    </row>
    <row r="51" spans="1:2" x14ac:dyDescent="0.3">
      <c r="A51">
        <v>50</v>
      </c>
      <c r="B51" s="1">
        <f>IF(PROMETEO_Ammissione_Samuele[[#This Row],[Inserire data ammissione percorso riabilitativo:]]="",NA(),PROMETEO_Ammissione_Samuele[[#This Row],[Inserire data ammissione percorso riabilitativo:]])</f>
        <v>45230</v>
      </c>
    </row>
    <row r="52" spans="1:2" x14ac:dyDescent="0.3">
      <c r="A52">
        <v>51</v>
      </c>
      <c r="B52" s="1">
        <f>IF(PROMETEO_Ammissione_Samuele[[#This Row],[Inserire data ammissione percorso riabilitativo:]]="",NA(),PROMETEO_Ammissione_Samuele[[#This Row],[Inserire data ammissione percorso riabilitativo:]])</f>
        <v>45264</v>
      </c>
    </row>
    <row r="53" spans="1:2" x14ac:dyDescent="0.3">
      <c r="A53">
        <v>52</v>
      </c>
      <c r="B53" s="1">
        <f>IF(PROMETEO_Ammissione_Samuele[[#This Row],[Inserire data ammissione percorso riabilitativo:]]="",NA(),PROMETEO_Ammissione_Samuele[[#This Row],[Inserire data ammissione percorso riabilitativo:]])</f>
        <v>45264</v>
      </c>
    </row>
    <row r="54" spans="1:2" x14ac:dyDescent="0.3">
      <c r="A54">
        <v>53</v>
      </c>
      <c r="B54" s="1">
        <f>IF(PROMETEO_Ammissione_Samuele[[#This Row],[Inserire data ammissione percorso riabilitativo:]]="",NA(),PROMETEO_Ammissione_Samuele[[#This Row],[Inserire data ammissione percorso riabilitativo:]])</f>
        <v>45246</v>
      </c>
    </row>
    <row r="55" spans="1:2" x14ac:dyDescent="0.3">
      <c r="A55">
        <v>54</v>
      </c>
      <c r="B55" s="1">
        <f>IF(PROMETEO_Ammissione_Samuele[[#This Row],[Inserire data ammissione percorso riabilitativo:]]="",NA(),PROMETEO_Ammissione_Samuele[[#This Row],[Inserire data ammissione percorso riabilitativo:]])</f>
        <v>45272</v>
      </c>
    </row>
    <row r="56" spans="1:2" x14ac:dyDescent="0.3">
      <c r="A56">
        <v>55</v>
      </c>
      <c r="B56" s="1">
        <f>IF(PROMETEO_Ammissione_Samuele[[#This Row],[Inserire data ammissione percorso riabilitativo:]]="",NA(),PROMETEO_Ammissione_Samuele[[#This Row],[Inserire data ammissione percorso riabilitativo:]])</f>
        <v>45638</v>
      </c>
    </row>
    <row r="57" spans="1:2" x14ac:dyDescent="0.3">
      <c r="A57">
        <v>56</v>
      </c>
      <c r="B57" s="1">
        <f>IF(PROMETEO_Ammissione_Samuele[[#This Row],[Inserire data ammissione percorso riabilitativo:]]="",NA(),PROMETEO_Ammissione_Samuele[[#This Row],[Inserire data ammissione percorso riabilitativo:]])</f>
        <v>45251</v>
      </c>
    </row>
    <row r="58" spans="1:2" x14ac:dyDescent="0.3">
      <c r="A58">
        <v>57</v>
      </c>
      <c r="B58" s="1">
        <f>IF(PROMETEO_Ammissione_Samuele[[#This Row],[Inserire data ammissione percorso riabilitativo:]]="",NA(),PROMETEO_Ammissione_Samuele[[#This Row],[Inserire data ammissione percorso riabilitativo:]])</f>
        <v>45271</v>
      </c>
    </row>
    <row r="59" spans="1:2" x14ac:dyDescent="0.3">
      <c r="A59">
        <v>58</v>
      </c>
      <c r="B59" s="1">
        <f>IF(PROMETEO_Ammissione_Samuele[[#This Row],[Inserire data ammissione percorso riabilitativo:]]="",NA(),PROMETEO_Ammissione_Samuele[[#This Row],[Inserire data ammissione percorso riabilitativo:]])</f>
        <v>45271</v>
      </c>
    </row>
    <row r="60" spans="1:2" x14ac:dyDescent="0.3">
      <c r="A60">
        <v>59</v>
      </c>
      <c r="B60" s="1">
        <f>IF(PROMETEO_Ammissione_Samuele[[#This Row],[Inserire data ammissione percorso riabilitativo:]]="",NA(),PROMETEO_Ammissione_Samuele[[#This Row],[Inserire data ammissione percorso riabilitativo:]])</f>
        <v>45275</v>
      </c>
    </row>
    <row r="61" spans="1:2" x14ac:dyDescent="0.3">
      <c r="A61">
        <v>60</v>
      </c>
      <c r="B61" s="1">
        <f>IF(PROMETEO_Ammissione_Samuele[[#This Row],[Inserire data ammissione percorso riabilitativo:]]="",NA(),PROMETEO_Ammissione_Samuele[[#This Row],[Inserire data ammissione percorso riabilitativo:]])</f>
        <v>45275</v>
      </c>
    </row>
    <row r="62" spans="1:2" x14ac:dyDescent="0.3">
      <c r="A62">
        <v>61</v>
      </c>
      <c r="B62" s="1">
        <f>IF(PROMETEO_Ammissione_Samuele[[#This Row],[Inserire data ammissione percorso riabilitativo:]]="",NA(),PROMETEO_Ammissione_Samuele[[#This Row],[Inserire data ammissione percorso riabilitativo:]])</f>
        <v>45260</v>
      </c>
    </row>
    <row r="63" spans="1:2" x14ac:dyDescent="0.3">
      <c r="A63">
        <v>62</v>
      </c>
      <c r="B63" s="1">
        <f>IF(PROMETEO_Ammissione_Samuele[[#This Row],[Inserire data ammissione percorso riabilitativo:]]="",NA(),PROMETEO_Ammissione_Samuele[[#This Row],[Inserire data ammissione percorso riabilitativo:]])</f>
        <v>45259</v>
      </c>
    </row>
    <row r="64" spans="1:2" x14ac:dyDescent="0.3">
      <c r="A64">
        <v>63</v>
      </c>
      <c r="B64" s="1">
        <f>IF(PROMETEO_Ammissione_Samuele[[#This Row],[Inserire data ammissione percorso riabilitativo:]]="",NA(),PROMETEO_Ammissione_Samuele[[#This Row],[Inserire data ammissione percorso riabilitativo:]])</f>
        <v>45279</v>
      </c>
    </row>
    <row r="65" spans="1:2" x14ac:dyDescent="0.3">
      <c r="A65">
        <v>64</v>
      </c>
      <c r="B65" s="1">
        <f>IF(PROMETEO_Ammissione_Samuele[[#This Row],[Inserire data ammissione percorso riabilitativo:]]="",NA(),PROMETEO_Ammissione_Samuele[[#This Row],[Inserire data ammissione percorso riabilitativo:]])</f>
        <v>45257</v>
      </c>
    </row>
    <row r="66" spans="1:2" x14ac:dyDescent="0.3">
      <c r="A66">
        <v>65</v>
      </c>
      <c r="B66" s="1">
        <f>IF(PROMETEO_Ammissione_Samuele[[#This Row],[Inserire data ammissione percorso riabilitativo:]]="",NA(),PROMETEO_Ammissione_Samuele[[#This Row],[Inserire data ammissione percorso riabilitativo:]])</f>
        <v>45260</v>
      </c>
    </row>
    <row r="67" spans="1:2" x14ac:dyDescent="0.3">
      <c r="A67">
        <v>66</v>
      </c>
      <c r="B67" s="1">
        <f>IF(PROMETEO_Ammissione_Samuele[[#This Row],[Inserire data ammissione percorso riabilitativo:]]="",NA(),PROMETEO_Ammissione_Samuele[[#This Row],[Inserire data ammissione percorso riabilitativo:]])</f>
        <v>45252</v>
      </c>
    </row>
    <row r="68" spans="1:2" x14ac:dyDescent="0.3">
      <c r="A68">
        <v>67</v>
      </c>
      <c r="B68" s="1">
        <f>IF(PROMETEO_Ammissione_Samuele[[#This Row],[Inserire data ammissione percorso riabilitativo:]]="",NA(),PROMETEO_Ammissione_Samuele[[#This Row],[Inserire data ammissione percorso riabilitativo:]])</f>
        <v>45260</v>
      </c>
    </row>
    <row r="69" spans="1:2" x14ac:dyDescent="0.3">
      <c r="A69">
        <v>68</v>
      </c>
      <c r="B69" s="1">
        <f>IF(PROMETEO_Ammissione_Samuele[[#This Row],[Inserire data ammissione percorso riabilitativo:]]="",NA(),PROMETEO_Ammissione_Samuele[[#This Row],[Inserire data ammissione percorso riabilitativo:]])</f>
        <v>45264</v>
      </c>
    </row>
    <row r="70" spans="1:2" x14ac:dyDescent="0.3">
      <c r="A70">
        <v>69</v>
      </c>
      <c r="B70" s="1">
        <f>IF(PROMETEO_Ammissione_Samuele[[#This Row],[Inserire data ammissione percorso riabilitativo:]]="",NA(),PROMETEO_Ammissione_Samuele[[#This Row],[Inserire data ammissione percorso riabilitativo:]])</f>
        <v>45281</v>
      </c>
    </row>
    <row r="71" spans="1:2" x14ac:dyDescent="0.3">
      <c r="A71">
        <v>70</v>
      </c>
      <c r="B71" s="1">
        <f>IF(PROMETEO_Ammissione_Samuele[[#This Row],[Inserire data ammissione percorso riabilitativo:]]="",NA(),PROMETEO_Ammissione_Samuele[[#This Row],[Inserire data ammissione percorso riabilitativo:]])</f>
        <v>45294</v>
      </c>
    </row>
    <row r="72" spans="1:2" x14ac:dyDescent="0.3">
      <c r="A72">
        <v>71</v>
      </c>
      <c r="B72" s="1">
        <f>IF(PROMETEO_Ammissione_Samuele[[#This Row],[Inserire data ammissione percorso riabilitativo:]]="",NA(),PROMETEO_Ammissione_Samuele[[#This Row],[Inserire data ammissione percorso riabilitativo:]])</f>
        <v>45296</v>
      </c>
    </row>
    <row r="73" spans="1:2" x14ac:dyDescent="0.3">
      <c r="A73">
        <v>72</v>
      </c>
      <c r="B73" s="1">
        <f>IF(PROMETEO_Ammissione_Samuele[[#This Row],[Inserire data ammissione percorso riabilitativo:]]="",NA(),PROMETEO_Ammissione_Samuele[[#This Row],[Inserire data ammissione percorso riabilitativo:]])</f>
        <v>45300</v>
      </c>
    </row>
    <row r="74" spans="1:2" x14ac:dyDescent="0.3">
      <c r="A74">
        <v>73</v>
      </c>
      <c r="B74" s="1">
        <f>IF(PROMETEO_Ammissione_Samuele[[#This Row],[Inserire data ammissione percorso riabilitativo:]]="",NA(),PROMETEO_Ammissione_Samuele[[#This Row],[Inserire data ammissione percorso riabilitativo:]])</f>
        <v>45272</v>
      </c>
    </row>
    <row r="75" spans="1:2" x14ac:dyDescent="0.3">
      <c r="A75">
        <v>74</v>
      </c>
      <c r="B75" s="1">
        <f>IF(PROMETEO_Ammissione_Samuele[[#This Row],[Inserire data ammissione percorso riabilitativo:]]="",NA(),PROMETEO_Ammissione_Samuele[[#This Row],[Inserire data ammissione percorso riabilitativo:]])</f>
        <v>45301</v>
      </c>
    </row>
    <row r="76" spans="1:2" x14ac:dyDescent="0.3">
      <c r="A76">
        <v>75</v>
      </c>
      <c r="B76" s="1">
        <f>IF(PROMETEO_Ammissione_Samuele[[#This Row],[Inserire data ammissione percorso riabilitativo:]]="",NA(),PROMETEO_Ammissione_Samuele[[#This Row],[Inserire data ammissione percorso riabilitativo:]])</f>
        <v>45301</v>
      </c>
    </row>
    <row r="77" spans="1:2" x14ac:dyDescent="0.3">
      <c r="A77">
        <v>76</v>
      </c>
      <c r="B77" s="1">
        <f>IF(PROMETEO_Ammissione_Samuele[[#This Row],[Inserire data ammissione percorso riabilitativo:]]="",NA(),PROMETEO_Ammissione_Samuele[[#This Row],[Inserire data ammissione percorso riabilitativo:]])</f>
        <v>45309</v>
      </c>
    </row>
    <row r="78" spans="1:2" x14ac:dyDescent="0.3">
      <c r="A78">
        <v>77</v>
      </c>
      <c r="B78" s="1">
        <f>IF(PROMETEO_Ammissione_Samuele[[#This Row],[Inserire data ammissione percorso riabilitativo:]]="",NA(),PROMETEO_Ammissione_Samuele[[#This Row],[Inserire data ammissione percorso riabilitativo:]])</f>
        <v>45309</v>
      </c>
    </row>
    <row r="79" spans="1:2" x14ac:dyDescent="0.3">
      <c r="A79">
        <v>78</v>
      </c>
      <c r="B79" s="1">
        <f>IF(PROMETEO_Ammissione_Samuele[[#This Row],[Inserire data ammissione percorso riabilitativo:]]="",NA(),PROMETEO_Ammissione_Samuele[[#This Row],[Inserire data ammissione percorso riabilitativo:]])</f>
        <v>45308</v>
      </c>
    </row>
    <row r="80" spans="1:2" x14ac:dyDescent="0.3">
      <c r="A80">
        <v>79</v>
      </c>
      <c r="B80" s="1">
        <f>IF(PROMETEO_Ammissione_Samuele[[#This Row],[Inserire data ammissione percorso riabilitativo:]]="",NA(),PROMETEO_Ammissione_Samuele[[#This Row],[Inserire data ammissione percorso riabilitativo:]])</f>
        <v>45309</v>
      </c>
    </row>
    <row r="81" spans="1:2" x14ac:dyDescent="0.3">
      <c r="A81">
        <v>80</v>
      </c>
      <c r="B81" s="1">
        <f>IF(PROMETEO_Ammissione_Samuele[[#This Row],[Inserire data ammissione percorso riabilitativo:]]="",NA(),PROMETEO_Ammissione_Samuele[[#This Row],[Inserire data ammissione percorso riabilitativo:]])</f>
        <v>45313</v>
      </c>
    </row>
    <row r="82" spans="1:2" x14ac:dyDescent="0.3">
      <c r="A82">
        <v>81</v>
      </c>
      <c r="B82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83" spans="1:2" x14ac:dyDescent="0.3">
      <c r="A83">
        <v>82</v>
      </c>
      <c r="B83" s="1">
        <f>IF(PROMETEO_Ammissione_Samuele[[#This Row],[Inserire data ammissione percorso riabilitativo:]]="",NA(),PROMETEO_Ammissione_Samuele[[#This Row],[Inserire data ammissione percorso riabilitativo:]])</f>
        <v>45306</v>
      </c>
    </row>
    <row r="84" spans="1:2" x14ac:dyDescent="0.3">
      <c r="A84">
        <v>83</v>
      </c>
      <c r="B84" s="1">
        <f>IF(PROMETEO_Ammissione_Samuele[[#This Row],[Inserire data ammissione percorso riabilitativo:]]="",NA(),PROMETEO_Ammissione_Samuele[[#This Row],[Inserire data ammissione percorso riabilitativo:]])</f>
        <v>45315</v>
      </c>
    </row>
    <row r="85" spans="1:2" x14ac:dyDescent="0.3">
      <c r="A85">
        <v>84</v>
      </c>
      <c r="B85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86" spans="1:2" x14ac:dyDescent="0.3">
      <c r="A86">
        <v>85</v>
      </c>
      <c r="B86" s="1">
        <f>IF(PROMETEO_Ammissione_Samuele[[#This Row],[Inserire data ammissione percorso riabilitativo:]]="",NA(),PROMETEO_Ammissione_Samuele[[#This Row],[Inserire data ammissione percorso riabilitativo:]])</f>
        <v>45294</v>
      </c>
    </row>
    <row r="87" spans="1:2" x14ac:dyDescent="0.3">
      <c r="A87">
        <v>86</v>
      </c>
      <c r="B87" s="1">
        <f>IF(PROMETEO_Ammissione_Samuele[[#This Row],[Inserire data ammissione percorso riabilitativo:]]="",NA(),PROMETEO_Ammissione_Samuele[[#This Row],[Inserire data ammissione percorso riabilitativo:]])</f>
        <v>45321</v>
      </c>
    </row>
    <row r="88" spans="1:2" x14ac:dyDescent="0.3">
      <c r="A88">
        <v>87</v>
      </c>
      <c r="B88" s="1">
        <f>IF(PROMETEO_Ammissione_Samuele[[#This Row],[Inserire data ammissione percorso riabilitativo:]]="",NA(),PROMETEO_Ammissione_Samuele[[#This Row],[Inserire data ammissione percorso riabilitativo:]])</f>
        <v>45303</v>
      </c>
    </row>
    <row r="89" spans="1:2" x14ac:dyDescent="0.3">
      <c r="A89">
        <v>88</v>
      </c>
      <c r="B89" s="1">
        <f>IF(PROMETEO_Ammissione_Samuele[[#This Row],[Inserire data ammissione percorso riabilitativo:]]="",NA(),PROMETEO_Ammissione_Samuele[[#This Row],[Inserire data ammissione percorso riabilitativo:]])</f>
        <v>45320</v>
      </c>
    </row>
    <row r="90" spans="1:2" x14ac:dyDescent="0.3">
      <c r="A90">
        <v>89</v>
      </c>
      <c r="B90" s="1">
        <f>IF(PROMETEO_Ammissione_Samuele[[#This Row],[Inserire data ammissione percorso riabilitativo:]]="",NA(),PROMETEO_Ammissione_Samuele[[#This Row],[Inserire data ammissione percorso riabilitativo:]])</f>
        <v>45313</v>
      </c>
    </row>
    <row r="91" spans="1:2" x14ac:dyDescent="0.3">
      <c r="A91">
        <v>90</v>
      </c>
      <c r="B91" s="1">
        <f>IF(PROMETEO_Ammissione_Samuele[[#This Row],[Inserire data ammissione percorso riabilitativo:]]="",NA(),PROMETEO_Ammissione_Samuele[[#This Row],[Inserire data ammissione percorso riabilitativo:]])</f>
        <v>45330</v>
      </c>
    </row>
    <row r="92" spans="1:2" x14ac:dyDescent="0.3">
      <c r="A92">
        <v>91</v>
      </c>
      <c r="B92" s="1">
        <f>IF(PROMETEO_Ammissione_Samuele[[#This Row],[Inserire data ammissione percorso riabilitativo:]]="",NA(),PROMETEO_Ammissione_Samuele[[#This Row],[Inserire data ammissione percorso riabilitativo:]])</f>
        <v>45335</v>
      </c>
    </row>
    <row r="93" spans="1:2" x14ac:dyDescent="0.3">
      <c r="A93">
        <v>92</v>
      </c>
      <c r="B93" s="1">
        <f>IF(PROMETEO_Ammissione_Samuele[[#This Row],[Inserire data ammissione percorso riabilitativo:]]="",NA(),PROMETEO_Ammissione_Samuele[[#This Row],[Inserire data ammissione percorso riabilitativo:]])</f>
        <v>45335</v>
      </c>
    </row>
    <row r="94" spans="1:2" x14ac:dyDescent="0.3">
      <c r="A94">
        <v>93</v>
      </c>
      <c r="B94" s="1">
        <f>IF(PROMETEO_Ammissione_Samuele[[#This Row],[Inserire data ammissione percorso riabilitativo:]]="",NA(),PROMETEO_Ammissione_Samuele[[#This Row],[Inserire data ammissione percorso riabilitativo:]])</f>
        <v>45320</v>
      </c>
    </row>
    <row r="95" spans="1:2" x14ac:dyDescent="0.3">
      <c r="A95">
        <v>94</v>
      </c>
      <c r="B95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96" spans="1:2" x14ac:dyDescent="0.3">
      <c r="A96">
        <v>95</v>
      </c>
      <c r="B96" s="1">
        <f>IF(PROMETEO_Ammissione_Samuele[[#This Row],[Inserire data ammissione percorso riabilitativo:]]="",NA(),PROMETEO_Ammissione_Samuele[[#This Row],[Inserire data ammissione percorso riabilitativo:]])</f>
        <v>45345</v>
      </c>
    </row>
    <row r="97" spans="1:2" x14ac:dyDescent="0.3">
      <c r="A97">
        <v>96</v>
      </c>
      <c r="B97" s="1">
        <f>IF(PROMETEO_Ammissione_Samuele[[#This Row],[Inserire data ammissione percorso riabilitativo:]]="",NA(),PROMETEO_Ammissione_Samuele[[#This Row],[Inserire data ammissione percorso riabilitativo:]])</f>
        <v>45348</v>
      </c>
    </row>
    <row r="98" spans="1:2" x14ac:dyDescent="0.3">
      <c r="A98">
        <v>97</v>
      </c>
      <c r="B98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99" spans="1:2" x14ac:dyDescent="0.3">
      <c r="A99">
        <v>98</v>
      </c>
      <c r="B99" s="1">
        <f>IF(PROMETEO_Ammissione_Samuele[[#This Row],[Inserire data ammissione percorso riabilitativo:]]="",NA(),PROMETEO_Ammissione_Samuele[[#This Row],[Inserire data ammissione percorso riabilitativo:]])</f>
        <v>45329</v>
      </c>
    </row>
    <row r="100" spans="1:2" x14ac:dyDescent="0.3">
      <c r="A100">
        <v>99</v>
      </c>
      <c r="B100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1" spans="1:2" x14ac:dyDescent="0.3">
      <c r="A101">
        <v>100</v>
      </c>
      <c r="B101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2" spans="1:2" x14ac:dyDescent="0.3">
      <c r="A102">
        <v>101</v>
      </c>
      <c r="B102" s="1">
        <f>IF(PROMETEO_Ammissione_Samuele[[#This Row],[Inserire data ammissione percorso riabilitativo:]]="",NA(),PROMETEO_Ammissione_Samuele[[#This Row],[Inserire data ammissione percorso riabilitativo:]])</f>
        <v>45352</v>
      </c>
    </row>
    <row r="103" spans="1:2" x14ac:dyDescent="0.3">
      <c r="A103">
        <v>102</v>
      </c>
      <c r="B103" s="1">
        <f>IF(PROMETEO_Ammissione_Samuele[[#This Row],[Inserire data ammissione percorso riabilitativo:]]="",NA(),PROMETEO_Ammissione_Samuele[[#This Row],[Inserire data ammissione percorso riabilitativo:]])</f>
        <v>45344</v>
      </c>
    </row>
    <row r="104" spans="1:2" x14ac:dyDescent="0.3">
      <c r="A104">
        <v>103</v>
      </c>
      <c r="B104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5" spans="1:2" x14ac:dyDescent="0.3">
      <c r="A105">
        <v>104</v>
      </c>
      <c r="B105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6" spans="1:2" x14ac:dyDescent="0.3">
      <c r="A106">
        <v>105</v>
      </c>
      <c r="B106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7" spans="1:2" x14ac:dyDescent="0.3">
      <c r="A107">
        <v>106</v>
      </c>
      <c r="B107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8" spans="1:2" x14ac:dyDescent="0.3">
      <c r="A108">
        <v>107</v>
      </c>
      <c r="B108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09" spans="1:2" x14ac:dyDescent="0.3">
      <c r="A109">
        <v>108</v>
      </c>
      <c r="B109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0" spans="1:2" x14ac:dyDescent="0.3">
      <c r="A110">
        <v>109</v>
      </c>
      <c r="B110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1" spans="1:2" x14ac:dyDescent="0.3">
      <c r="A111">
        <v>110</v>
      </c>
      <c r="B111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2" spans="1:2" x14ac:dyDescent="0.3">
      <c r="A112">
        <v>111</v>
      </c>
      <c r="B112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3" spans="1:2" x14ac:dyDescent="0.3">
      <c r="A113">
        <v>112</v>
      </c>
      <c r="B113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4" spans="1:2" x14ac:dyDescent="0.3">
      <c r="A114">
        <v>113</v>
      </c>
      <c r="B114" s="1">
        <f>IF(PROMETEO_Ammissione_Samuele[[#This Row],[Inserire data ammissione percorso riabilitativo:]]="",NA(),PROMETEO_Ammissione_Samuele[[#This Row],[Inserire data ammissione percorso riabilitativo:]])</f>
        <v>45379</v>
      </c>
    </row>
    <row r="115" spans="1:2" x14ac:dyDescent="0.3">
      <c r="A115">
        <v>114</v>
      </c>
      <c r="B115" s="1">
        <f>IF(PROMETEO_Ammissione_Samuele[[#This Row],[Inserire data ammissione percorso riabilitativo:]]="",NA(),PROMETEO_Ammissione_Samuele[[#This Row],[Inserire data ammissione percorso riabilitativo:]])</f>
        <v>45363</v>
      </c>
    </row>
    <row r="116" spans="1:2" x14ac:dyDescent="0.3">
      <c r="A116">
        <v>115</v>
      </c>
      <c r="B116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7" spans="1:2" x14ac:dyDescent="0.3">
      <c r="A117">
        <v>116</v>
      </c>
      <c r="B117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8" spans="1:2" x14ac:dyDescent="0.3">
      <c r="A118">
        <v>117</v>
      </c>
      <c r="B118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19" spans="1:2" x14ac:dyDescent="0.3">
      <c r="A119">
        <v>118</v>
      </c>
      <c r="B119" s="1">
        <f>IF(PROMETEO_Ammissione_Samuele[[#This Row],[Inserire data ammissione percorso riabilitativo:]]="",NA(),PROMETEO_Ammissione_Samuele[[#This Row],[Inserire data ammissione percorso riabilitativo:]])</f>
        <v>45370</v>
      </c>
    </row>
    <row r="120" spans="1:2" x14ac:dyDescent="0.3">
      <c r="A120">
        <v>119</v>
      </c>
      <c r="B120" s="1">
        <f>IF(PROMETEO_Ammissione_Samuele[[#This Row],[Inserire data ammissione percorso riabilitativo:]]="",NA(),PROMETEO_Ammissione_Samuele[[#This Row],[Inserire data ammissione percorso riabilitativo:]])</f>
        <v>45371</v>
      </c>
    </row>
    <row r="121" spans="1:2" x14ac:dyDescent="0.3">
      <c r="A121">
        <v>120</v>
      </c>
      <c r="B121" s="1" t="e">
        <f>IF(PROMETEO_Ammissione_Samuele[[#This Row],[Inserire data ammissione percorso riabilitativo:]]="",NA(),PROMETEO_Ammissione_Samuele[[#This Row],[Inserire data ammissione percorso riabilitativo:]])</f>
        <v>#N/A</v>
      </c>
    </row>
    <row r="122" spans="1:2" x14ac:dyDescent="0.3">
      <c r="A122">
        <v>121</v>
      </c>
      <c r="B122" s="1">
        <f>IF(PROMETEO_Ammissione_Samuele[[#This Row],[Inserire data ammissione percorso riabilitativo:]]="",NA(),PROMETEO_Ammissione_Samuele[[#This Row],[Inserire data ammissione percorso riabilitativo:]])</f>
        <v>45394</v>
      </c>
    </row>
    <row r="123" spans="1:2" x14ac:dyDescent="0.3">
      <c r="A123">
        <v>122</v>
      </c>
      <c r="B123" s="1">
        <f>IF(PROMETEO_Ammissione_Samuele[[#This Row],[Inserire data ammissione percorso riabilitativo:]]="",NA(),PROMETEO_Ammissione_Samuele[[#This Row],[Inserire data ammissione percorso riabilitativo:]])</f>
        <v>45377</v>
      </c>
    </row>
    <row r="124" spans="1:2" x14ac:dyDescent="0.3">
      <c r="A124">
        <v>123</v>
      </c>
      <c r="B124" s="1">
        <f>IF(PROMETEO_Ammissione_Samuele[[#This Row],[Inserire data ammissione percorso riabilitativo:]]="",NA(),PROMETEO_Ammissione_Samuele[[#This Row],[Inserire data ammissione percorso riabilitativo:]])</f>
        <v>45359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B935-E7FD-4808-BB8A-0D406C1624F6}">
  <sheetPr>
    <tabColor theme="5" tint="0.59999389629810485"/>
  </sheetPr>
  <dimension ref="A1:G124"/>
  <sheetViews>
    <sheetView topLeftCell="A3" zoomScale="80" zoomScaleNormal="80" workbookViewId="0">
      <selection activeCell="P25" sqref="P25"/>
    </sheetView>
  </sheetViews>
  <sheetFormatPr defaultRowHeight="14.4" x14ac:dyDescent="0.3"/>
  <cols>
    <col min="2" max="2" width="16.5546875" customWidth="1"/>
    <col min="3" max="3" width="21.6640625" bestFit="1" customWidth="1"/>
    <col min="5" max="5" width="15.5546875" customWidth="1"/>
    <col min="6" max="6" width="15.109375" customWidth="1"/>
    <col min="7" max="7" width="11.5546875" bestFit="1" customWidth="1"/>
  </cols>
  <sheetData>
    <row r="1" spans="1:7" x14ac:dyDescent="0.3">
      <c r="A1" t="s">
        <v>489</v>
      </c>
      <c r="B1" t="s">
        <v>638</v>
      </c>
      <c r="C1" t="s">
        <v>785</v>
      </c>
      <c r="E1" t="s">
        <v>630</v>
      </c>
      <c r="F1" t="s">
        <v>493</v>
      </c>
      <c r="G1" t="s">
        <v>631</v>
      </c>
    </row>
    <row r="2" spans="1:7" x14ac:dyDescent="0.3">
      <c r="A2">
        <v>1</v>
      </c>
      <c r="B2" t="str">
        <f>IF(PROMETEO_Ammissione_Samuele[[#This Row],[Classe NYHA:]]="",NA(),PROMETEO_Ammissione_Samuele[[#This Row],[Classe NYHA:]])</f>
        <v>II</v>
      </c>
      <c r="C2">
        <f>IF(Table17[[#This Row],[NYHA class]]="I",1,IF(Table17[[#This Row],[NYHA class]]="II",2,IF(Table17[[#This Row],[NYHA class]]="III",3,IF(Table17[[#This Row],[NYHA class]]="IV",4))))</f>
        <v>2</v>
      </c>
      <c r="E2" t="s">
        <v>420</v>
      </c>
      <c r="F2">
        <f>COUNTIF(Table17[NYHA class],"I")</f>
        <v>7</v>
      </c>
      <c r="G2" s="12">
        <f>(Table18[[#This Row],[Total]]/$F$7)</f>
        <v>5.6910569105691054E-2</v>
      </c>
    </row>
    <row r="3" spans="1:7" x14ac:dyDescent="0.3">
      <c r="A3">
        <v>2</v>
      </c>
      <c r="B3" t="str">
        <f>IF(PROMETEO_Ammissione_Samuele[[#This Row],[Classe NYHA:]]="",NA(),PROMETEO_Ammissione_Samuele[[#This Row],[Classe NYHA:]])</f>
        <v>III</v>
      </c>
      <c r="C3">
        <f>IF(Table17[[#This Row],[NYHA class]]="I",1,IF(Table17[[#This Row],[NYHA class]]="II",2,IF(Table17[[#This Row],[NYHA class]]="III",3,IF(Table17[[#This Row],[NYHA class]]="IV",4))))</f>
        <v>3</v>
      </c>
      <c r="E3" t="s">
        <v>343</v>
      </c>
      <c r="F3">
        <f>COUNTIF(Table17[NYHA class],"II")</f>
        <v>44</v>
      </c>
      <c r="G3" s="12">
        <f>(Table18[[#This Row],[Total]]/$F$7)</f>
        <v>0.35772357723577236</v>
      </c>
    </row>
    <row r="4" spans="1:7" x14ac:dyDescent="0.3">
      <c r="A4">
        <v>3</v>
      </c>
      <c r="B4" t="str">
        <f>IF(PROMETEO_Ammissione_Samuele[[#This Row],[Classe NYHA:]]="",NA(),PROMETEO_Ammissione_Samuele[[#This Row],[Classe NYHA:]])</f>
        <v>III</v>
      </c>
      <c r="C4">
        <f>IF(Table17[[#This Row],[NYHA class]]="I",1,IF(Table17[[#This Row],[NYHA class]]="II",2,IF(Table17[[#This Row],[NYHA class]]="III",3,IF(Table17[[#This Row],[NYHA class]]="IV",4))))</f>
        <v>3</v>
      </c>
      <c r="E4" t="s">
        <v>365</v>
      </c>
      <c r="F4">
        <f>COUNTIF(Table17[NYHA class],"III")</f>
        <v>26</v>
      </c>
      <c r="G4" s="12">
        <f>(Table18[[#This Row],[Total]]/$F$7)</f>
        <v>0.21138211382113822</v>
      </c>
    </row>
    <row r="5" spans="1:7" x14ac:dyDescent="0.3">
      <c r="A5">
        <v>4</v>
      </c>
      <c r="B5" t="str">
        <f>IF(PROMETEO_Ammissione_Samuele[[#This Row],[Classe NYHA:]]="",NA(),PROMETEO_Ammissione_Samuele[[#This Row],[Classe NYHA:]])</f>
        <v>II</v>
      </c>
      <c r="C5">
        <f>IF(Table17[[#This Row],[NYHA class]]="I",1,IF(Table17[[#This Row],[NYHA class]]="II",2,IF(Table17[[#This Row],[NYHA class]]="III",3,IF(Table17[[#This Row],[NYHA class]]="IV",4))))</f>
        <v>2</v>
      </c>
      <c r="E5" t="s">
        <v>405</v>
      </c>
      <c r="F5">
        <f>COUNTIF(Table17[NYHA class],"IV")</f>
        <v>3</v>
      </c>
      <c r="G5" s="12">
        <f>(Table18[[#This Row],[Total]]/$F$7)</f>
        <v>2.4390243902439025E-2</v>
      </c>
    </row>
    <row r="6" spans="1:7" x14ac:dyDescent="0.3">
      <c r="A6">
        <v>5</v>
      </c>
      <c r="B6" t="str">
        <f>IF(PROMETEO_Ammissione_Samuele[[#This Row],[Classe NYHA:]]="",NA(),PROMETEO_Ammissione_Samuele[[#This Row],[Classe NYHA:]])</f>
        <v>II</v>
      </c>
      <c r="C6">
        <f>IF(Table17[[#This Row],[NYHA class]]="I",1,IF(Table17[[#This Row],[NYHA class]]="II",2,IF(Table17[[#This Row],[NYHA class]]="III",3,IF(Table17[[#This Row],[NYHA class]]="IV",4))))</f>
        <v>2</v>
      </c>
      <c r="E6" t="s">
        <v>877</v>
      </c>
      <c r="F6">
        <f>COUNTIF(Table17[NYHA class],NA())</f>
        <v>43</v>
      </c>
      <c r="G6" s="12">
        <f>(Table18[[#This Row],[Total]]/$F$7)</f>
        <v>0.34959349593495936</v>
      </c>
    </row>
    <row r="7" spans="1:7" x14ac:dyDescent="0.3">
      <c r="A7">
        <v>6</v>
      </c>
      <c r="B7" t="str">
        <f>IF(PROMETEO_Ammissione_Samuele[[#This Row],[Classe NYHA:]]="",NA(),PROMETEO_Ammissione_Samuele[[#This Row],[Classe NYHA:]])</f>
        <v>III</v>
      </c>
      <c r="C7">
        <f>IF(Table17[[#This Row],[NYHA class]]="I",1,IF(Table17[[#This Row],[NYHA class]]="II",2,IF(Table17[[#This Row],[NYHA class]]="III",3,IF(Table17[[#This Row],[NYHA class]]="IV",4))))</f>
        <v>3</v>
      </c>
      <c r="E7" t="s">
        <v>502</v>
      </c>
      <c r="F7">
        <f>SUBTOTAL(109,F2:F6)</f>
        <v>123</v>
      </c>
      <c r="G7" s="12">
        <f>(Table18[[#This Row],[Total]]/$F$7)</f>
        <v>1</v>
      </c>
    </row>
    <row r="8" spans="1:7" x14ac:dyDescent="0.3">
      <c r="A8">
        <v>7</v>
      </c>
      <c r="B8" t="str">
        <f>IF(PROMETEO_Ammissione_Samuele[[#This Row],[Classe NYHA:]]="",NA(),PROMETEO_Ammissione_Samuele[[#This Row],[Classe NYHA:]])</f>
        <v>II</v>
      </c>
      <c r="C8">
        <f>IF(Table17[[#This Row],[NYHA class]]="I",1,IF(Table17[[#This Row],[NYHA class]]="II",2,IF(Table17[[#This Row],[NYHA class]]="III",3,IF(Table17[[#This Row],[NYHA class]]="IV",4))))</f>
        <v>2</v>
      </c>
    </row>
    <row r="9" spans="1:7" x14ac:dyDescent="0.3">
      <c r="A9">
        <v>8</v>
      </c>
      <c r="B9" t="str">
        <f>IF(PROMETEO_Ammissione_Samuele[[#This Row],[Classe NYHA:]]="",NA(),PROMETEO_Ammissione_Samuele[[#This Row],[Classe NYHA:]])</f>
        <v>II</v>
      </c>
      <c r="C9">
        <f>IF(Table17[[#This Row],[NYHA class]]="I",1,IF(Table17[[#This Row],[NYHA class]]="II",2,IF(Table17[[#This Row],[NYHA class]]="III",3,IF(Table17[[#This Row],[NYHA class]]="IV",4))))</f>
        <v>2</v>
      </c>
    </row>
    <row r="10" spans="1:7" x14ac:dyDescent="0.3">
      <c r="A10">
        <v>9</v>
      </c>
      <c r="B10" t="str">
        <f>IF(PROMETEO_Ammissione_Samuele[[#This Row],[Classe NYHA:]]="",NA(),PROMETEO_Ammissione_Samuele[[#This Row],[Classe NYHA:]])</f>
        <v>II</v>
      </c>
      <c r="C10">
        <f>IF(Table17[[#This Row],[NYHA class]]="I",1,IF(Table17[[#This Row],[NYHA class]]="II",2,IF(Table17[[#This Row],[NYHA class]]="III",3,IF(Table17[[#This Row],[NYHA class]]="IV",4))))</f>
        <v>2</v>
      </c>
    </row>
    <row r="11" spans="1:7" x14ac:dyDescent="0.3">
      <c r="A11">
        <v>10</v>
      </c>
      <c r="B11" t="str">
        <f>IF(PROMETEO_Ammissione_Samuele[[#This Row],[Classe NYHA:]]="",NA(),PROMETEO_Ammissione_Samuele[[#This Row],[Classe NYHA:]])</f>
        <v>III</v>
      </c>
      <c r="C11">
        <f>IF(Table17[[#This Row],[NYHA class]]="I",1,IF(Table17[[#This Row],[NYHA class]]="II",2,IF(Table17[[#This Row],[NYHA class]]="III",3,IF(Table17[[#This Row],[NYHA class]]="IV",4))))</f>
        <v>3</v>
      </c>
    </row>
    <row r="12" spans="1:7" x14ac:dyDescent="0.3">
      <c r="A12">
        <v>11</v>
      </c>
      <c r="B12" t="str">
        <f>IF(PROMETEO_Ammissione_Samuele[[#This Row],[Classe NYHA:]]="",NA(),PROMETEO_Ammissione_Samuele[[#This Row],[Classe NYHA:]])</f>
        <v>II</v>
      </c>
      <c r="C12">
        <f>IF(Table17[[#This Row],[NYHA class]]="I",1,IF(Table17[[#This Row],[NYHA class]]="II",2,IF(Table17[[#This Row],[NYHA class]]="III",3,IF(Table17[[#This Row],[NYHA class]]="IV",4))))</f>
        <v>2</v>
      </c>
    </row>
    <row r="13" spans="1:7" x14ac:dyDescent="0.3">
      <c r="A13">
        <v>12</v>
      </c>
      <c r="B13" t="str">
        <f>IF(PROMETEO_Ammissione_Samuele[[#This Row],[Classe NYHA:]]="",NA(),PROMETEO_Ammissione_Samuele[[#This Row],[Classe NYHA:]])</f>
        <v>III</v>
      </c>
      <c r="C13">
        <f>IF(Table17[[#This Row],[NYHA class]]="I",1,IF(Table17[[#This Row],[NYHA class]]="II",2,IF(Table17[[#This Row],[NYHA class]]="III",3,IF(Table17[[#This Row],[NYHA class]]="IV",4))))</f>
        <v>3</v>
      </c>
    </row>
    <row r="14" spans="1:7" x14ac:dyDescent="0.3">
      <c r="A14">
        <v>13</v>
      </c>
      <c r="B14" t="str">
        <f>IF(PROMETEO_Ammissione_Samuele[[#This Row],[Classe NYHA:]]="",NA(),PROMETEO_Ammissione_Samuele[[#This Row],[Classe NYHA:]])</f>
        <v>II</v>
      </c>
      <c r="C14">
        <f>IF(Table17[[#This Row],[NYHA class]]="I",1,IF(Table17[[#This Row],[NYHA class]]="II",2,IF(Table17[[#This Row],[NYHA class]]="III",3,IF(Table17[[#This Row],[NYHA class]]="IV",4))))</f>
        <v>2</v>
      </c>
    </row>
    <row r="15" spans="1:7" x14ac:dyDescent="0.3">
      <c r="A15">
        <v>14</v>
      </c>
      <c r="B15" t="str">
        <f>IF(PROMETEO_Ammissione_Samuele[[#This Row],[Classe NYHA:]]="",NA(),PROMETEO_Ammissione_Samuele[[#This Row],[Classe NYHA:]])</f>
        <v>III</v>
      </c>
      <c r="C15">
        <f>IF(Table17[[#This Row],[NYHA class]]="I",1,IF(Table17[[#This Row],[NYHA class]]="II",2,IF(Table17[[#This Row],[NYHA class]]="III",3,IF(Table17[[#This Row],[NYHA class]]="IV",4))))</f>
        <v>3</v>
      </c>
    </row>
    <row r="16" spans="1:7" x14ac:dyDescent="0.3">
      <c r="A16">
        <v>15</v>
      </c>
      <c r="B16" t="str">
        <f>IF(PROMETEO_Ammissione_Samuele[[#This Row],[Classe NYHA:]]="",NA(),PROMETEO_Ammissione_Samuele[[#This Row],[Classe NYHA:]])</f>
        <v>III</v>
      </c>
      <c r="C16">
        <f>IF(Table17[[#This Row],[NYHA class]]="I",1,IF(Table17[[#This Row],[NYHA class]]="II",2,IF(Table17[[#This Row],[NYHA class]]="III",3,IF(Table17[[#This Row],[NYHA class]]="IV",4))))</f>
        <v>3</v>
      </c>
    </row>
    <row r="17" spans="1:3" x14ac:dyDescent="0.3">
      <c r="A17">
        <v>16</v>
      </c>
      <c r="B17" t="str">
        <f>IF(PROMETEO_Ammissione_Samuele[[#This Row],[Classe NYHA:]]="",NA(),PROMETEO_Ammissione_Samuele[[#This Row],[Classe NYHA:]])</f>
        <v>III</v>
      </c>
      <c r="C17">
        <f>IF(Table17[[#This Row],[NYHA class]]="I",1,IF(Table17[[#This Row],[NYHA class]]="II",2,IF(Table17[[#This Row],[NYHA class]]="III",3,IF(Table17[[#This Row],[NYHA class]]="IV",4))))</f>
        <v>3</v>
      </c>
    </row>
    <row r="18" spans="1:3" x14ac:dyDescent="0.3">
      <c r="A18">
        <v>17</v>
      </c>
      <c r="B18" t="str">
        <f>IF(PROMETEO_Ammissione_Samuele[[#This Row],[Classe NYHA:]]="",NA(),PROMETEO_Ammissione_Samuele[[#This Row],[Classe NYHA:]])</f>
        <v>IV</v>
      </c>
      <c r="C18">
        <f>IF(Table17[[#This Row],[NYHA class]]="I",1,IF(Table17[[#This Row],[NYHA class]]="II",2,IF(Table17[[#This Row],[NYHA class]]="III",3,IF(Table17[[#This Row],[NYHA class]]="IV",4))))</f>
        <v>4</v>
      </c>
    </row>
    <row r="19" spans="1:3" x14ac:dyDescent="0.3">
      <c r="A19">
        <v>18</v>
      </c>
      <c r="B19" t="str">
        <f>IF(PROMETEO_Ammissione_Samuele[[#This Row],[Classe NYHA:]]="",NA(),PROMETEO_Ammissione_Samuele[[#This Row],[Classe NYHA:]])</f>
        <v>II</v>
      </c>
      <c r="C19">
        <f>IF(Table17[[#This Row],[NYHA class]]="I",1,IF(Table17[[#This Row],[NYHA class]]="II",2,IF(Table17[[#This Row],[NYHA class]]="III",3,IF(Table17[[#This Row],[NYHA class]]="IV",4))))</f>
        <v>2</v>
      </c>
    </row>
    <row r="20" spans="1:3" x14ac:dyDescent="0.3">
      <c r="A20">
        <v>19</v>
      </c>
      <c r="B20" t="str">
        <f>IF(PROMETEO_Ammissione_Samuele[[#This Row],[Classe NYHA:]]="",NA(),PROMETEO_Ammissione_Samuele[[#This Row],[Classe NYHA:]])</f>
        <v>II</v>
      </c>
      <c r="C20">
        <f>IF(Table17[[#This Row],[NYHA class]]="I",1,IF(Table17[[#This Row],[NYHA class]]="II",2,IF(Table17[[#This Row],[NYHA class]]="III",3,IF(Table17[[#This Row],[NYHA class]]="IV",4))))</f>
        <v>2</v>
      </c>
    </row>
    <row r="21" spans="1:3" x14ac:dyDescent="0.3">
      <c r="A21">
        <v>20</v>
      </c>
      <c r="B21" t="str">
        <f>IF(PROMETEO_Ammissione_Samuele[[#This Row],[Classe NYHA:]]="",NA(),PROMETEO_Ammissione_Samuele[[#This Row],[Classe NYHA:]])</f>
        <v>III</v>
      </c>
      <c r="C21">
        <f>IF(Table17[[#This Row],[NYHA class]]="I",1,IF(Table17[[#This Row],[NYHA class]]="II",2,IF(Table17[[#This Row],[NYHA class]]="III",3,IF(Table17[[#This Row],[NYHA class]]="IV",4))))</f>
        <v>3</v>
      </c>
    </row>
    <row r="22" spans="1:3" x14ac:dyDescent="0.3">
      <c r="A22">
        <v>21</v>
      </c>
      <c r="B22" t="str">
        <f>IF(PROMETEO_Ammissione_Samuele[[#This Row],[Classe NYHA:]]="",NA(),PROMETEO_Ammissione_Samuele[[#This Row],[Classe NYHA:]])</f>
        <v>II</v>
      </c>
      <c r="C22">
        <f>IF(Table17[[#This Row],[NYHA class]]="I",1,IF(Table17[[#This Row],[NYHA class]]="II",2,IF(Table17[[#This Row],[NYHA class]]="III",3,IF(Table17[[#This Row],[NYHA class]]="IV",4))))</f>
        <v>2</v>
      </c>
    </row>
    <row r="23" spans="1:3" x14ac:dyDescent="0.3">
      <c r="A23">
        <v>22</v>
      </c>
      <c r="B23" t="str">
        <f>IF(PROMETEO_Ammissione_Samuele[[#This Row],[Classe NYHA:]]="",NA(),PROMETEO_Ammissione_Samuele[[#This Row],[Classe NYHA:]])</f>
        <v>II</v>
      </c>
      <c r="C23">
        <f>IF(Table17[[#This Row],[NYHA class]]="I",1,IF(Table17[[#This Row],[NYHA class]]="II",2,IF(Table17[[#This Row],[NYHA class]]="III",3,IF(Table17[[#This Row],[NYHA class]]="IV",4))))</f>
        <v>2</v>
      </c>
    </row>
    <row r="24" spans="1:3" x14ac:dyDescent="0.3">
      <c r="A24">
        <v>23</v>
      </c>
      <c r="B24" t="e">
        <f>IF(PROMETEO_Ammissione_Samuele[[#This Row],[Classe NYHA:]]="",NA(),PROMETEO_Ammissione_Samuele[[#This Row],[Classe NYHA:]])</f>
        <v>#N/A</v>
      </c>
      <c r="C24" t="e">
        <f>IF(Table17[[#This Row],[NYHA class]]="I",1,IF(Table17[[#This Row],[NYHA class]]="II",2,IF(Table17[[#This Row],[NYHA class]]="III",3,IF(Table17[[#This Row],[NYHA class]]="IV",4))))</f>
        <v>#N/A</v>
      </c>
    </row>
    <row r="25" spans="1:3" x14ac:dyDescent="0.3">
      <c r="A25">
        <v>24</v>
      </c>
      <c r="B25" t="str">
        <f>IF(PROMETEO_Ammissione_Samuele[[#This Row],[Classe NYHA:]]="",NA(),PROMETEO_Ammissione_Samuele[[#This Row],[Classe NYHA:]])</f>
        <v>II</v>
      </c>
      <c r="C25">
        <f>IF(Table17[[#This Row],[NYHA class]]="I",1,IF(Table17[[#This Row],[NYHA class]]="II",2,IF(Table17[[#This Row],[NYHA class]]="III",3,IF(Table17[[#This Row],[NYHA class]]="IV",4))))</f>
        <v>2</v>
      </c>
    </row>
    <row r="26" spans="1:3" x14ac:dyDescent="0.3">
      <c r="A26">
        <v>25</v>
      </c>
      <c r="B26" t="str">
        <f>IF(PROMETEO_Ammissione_Samuele[[#This Row],[Classe NYHA:]]="",NA(),PROMETEO_Ammissione_Samuele[[#This Row],[Classe NYHA:]])</f>
        <v>II</v>
      </c>
      <c r="C26">
        <f>IF(Table17[[#This Row],[NYHA class]]="I",1,IF(Table17[[#This Row],[NYHA class]]="II",2,IF(Table17[[#This Row],[NYHA class]]="III",3,IF(Table17[[#This Row],[NYHA class]]="IV",4))))</f>
        <v>2</v>
      </c>
    </row>
    <row r="27" spans="1:3" x14ac:dyDescent="0.3">
      <c r="A27">
        <v>26</v>
      </c>
      <c r="B27" t="str">
        <f>IF(PROMETEO_Ammissione_Samuele[[#This Row],[Classe NYHA:]]="",NA(),PROMETEO_Ammissione_Samuele[[#This Row],[Classe NYHA:]])</f>
        <v>II</v>
      </c>
      <c r="C27">
        <f>IF(Table17[[#This Row],[NYHA class]]="I",1,IF(Table17[[#This Row],[NYHA class]]="II",2,IF(Table17[[#This Row],[NYHA class]]="III",3,IF(Table17[[#This Row],[NYHA class]]="IV",4))))</f>
        <v>2</v>
      </c>
    </row>
    <row r="28" spans="1:3" x14ac:dyDescent="0.3">
      <c r="A28">
        <v>27</v>
      </c>
      <c r="B28" t="e">
        <f>IF(PROMETEO_Ammissione_Samuele[[#This Row],[Classe NYHA:]]="",NA(),PROMETEO_Ammissione_Samuele[[#This Row],[Classe NYHA:]])</f>
        <v>#N/A</v>
      </c>
      <c r="C28" t="e">
        <f>IF(Table17[[#This Row],[NYHA class]]="I",1,IF(Table17[[#This Row],[NYHA class]]="II",2,IF(Table17[[#This Row],[NYHA class]]="III",3,IF(Table17[[#This Row],[NYHA class]]="IV",4))))</f>
        <v>#N/A</v>
      </c>
    </row>
    <row r="29" spans="1:3" x14ac:dyDescent="0.3">
      <c r="A29">
        <v>28</v>
      </c>
      <c r="B29" t="e">
        <f>IF(PROMETEO_Ammissione_Samuele[[#This Row],[Classe NYHA:]]="",NA(),PROMETEO_Ammissione_Samuele[[#This Row],[Classe NYHA:]])</f>
        <v>#N/A</v>
      </c>
      <c r="C29" t="e">
        <f>IF(Table17[[#This Row],[NYHA class]]="I",1,IF(Table17[[#This Row],[NYHA class]]="II",2,IF(Table17[[#This Row],[NYHA class]]="III",3,IF(Table17[[#This Row],[NYHA class]]="IV",4))))</f>
        <v>#N/A</v>
      </c>
    </row>
    <row r="30" spans="1:3" x14ac:dyDescent="0.3">
      <c r="A30">
        <v>29</v>
      </c>
      <c r="B30" t="str">
        <f>IF(PROMETEO_Ammissione_Samuele[[#This Row],[Classe NYHA:]]="",NA(),PROMETEO_Ammissione_Samuele[[#This Row],[Classe NYHA:]])</f>
        <v>I</v>
      </c>
      <c r="C30">
        <f>IF(Table17[[#This Row],[NYHA class]]="I",1,IF(Table17[[#This Row],[NYHA class]]="II",2,IF(Table17[[#This Row],[NYHA class]]="III",3,IF(Table17[[#This Row],[NYHA class]]="IV",4))))</f>
        <v>1</v>
      </c>
    </row>
    <row r="31" spans="1:3" x14ac:dyDescent="0.3">
      <c r="A31">
        <v>30</v>
      </c>
      <c r="B31" t="str">
        <f>IF(PROMETEO_Ammissione_Samuele[[#This Row],[Classe NYHA:]]="",NA(),PROMETEO_Ammissione_Samuele[[#This Row],[Classe NYHA:]])</f>
        <v>III</v>
      </c>
      <c r="C31">
        <f>IF(Table17[[#This Row],[NYHA class]]="I",1,IF(Table17[[#This Row],[NYHA class]]="II",2,IF(Table17[[#This Row],[NYHA class]]="III",3,IF(Table17[[#This Row],[NYHA class]]="IV",4))))</f>
        <v>3</v>
      </c>
    </row>
    <row r="32" spans="1:3" x14ac:dyDescent="0.3">
      <c r="A32">
        <v>31</v>
      </c>
      <c r="B32" t="str">
        <f>IF(PROMETEO_Ammissione_Samuele[[#This Row],[Classe NYHA:]]="",NA(),PROMETEO_Ammissione_Samuele[[#This Row],[Classe NYHA:]])</f>
        <v>II</v>
      </c>
      <c r="C32">
        <f>IF(Table17[[#This Row],[NYHA class]]="I",1,IF(Table17[[#This Row],[NYHA class]]="II",2,IF(Table17[[#This Row],[NYHA class]]="III",3,IF(Table17[[#This Row],[NYHA class]]="IV",4))))</f>
        <v>2</v>
      </c>
    </row>
    <row r="33" spans="1:3" x14ac:dyDescent="0.3">
      <c r="A33">
        <v>32</v>
      </c>
      <c r="B33" t="str">
        <f>IF(PROMETEO_Ammissione_Samuele[[#This Row],[Classe NYHA:]]="",NA(),PROMETEO_Ammissione_Samuele[[#This Row],[Classe NYHA:]])</f>
        <v>I</v>
      </c>
      <c r="C33">
        <f>IF(Table17[[#This Row],[NYHA class]]="I",1,IF(Table17[[#This Row],[NYHA class]]="II",2,IF(Table17[[#This Row],[NYHA class]]="III",3,IF(Table17[[#This Row],[NYHA class]]="IV",4))))</f>
        <v>1</v>
      </c>
    </row>
    <row r="34" spans="1:3" x14ac:dyDescent="0.3">
      <c r="A34">
        <v>33</v>
      </c>
      <c r="B34" t="e">
        <f>IF(PROMETEO_Ammissione_Samuele[[#This Row],[Classe NYHA:]]="",NA(),PROMETEO_Ammissione_Samuele[[#This Row],[Classe NYHA:]])</f>
        <v>#N/A</v>
      </c>
      <c r="C34" t="e">
        <f>IF(Table17[[#This Row],[NYHA class]]="I",1,IF(Table17[[#This Row],[NYHA class]]="II",2,IF(Table17[[#This Row],[NYHA class]]="III",3,IF(Table17[[#This Row],[NYHA class]]="IV",4))))</f>
        <v>#N/A</v>
      </c>
    </row>
    <row r="35" spans="1:3" x14ac:dyDescent="0.3">
      <c r="A35">
        <v>34</v>
      </c>
      <c r="B35" t="e">
        <f>IF(PROMETEO_Ammissione_Samuele[[#This Row],[Classe NYHA:]]="",NA(),PROMETEO_Ammissione_Samuele[[#This Row],[Classe NYHA:]])</f>
        <v>#N/A</v>
      </c>
      <c r="C35" t="e">
        <f>IF(Table17[[#This Row],[NYHA class]]="I",1,IF(Table17[[#This Row],[NYHA class]]="II",2,IF(Table17[[#This Row],[NYHA class]]="III",3,IF(Table17[[#This Row],[NYHA class]]="IV",4))))</f>
        <v>#N/A</v>
      </c>
    </row>
    <row r="36" spans="1:3" x14ac:dyDescent="0.3">
      <c r="A36">
        <v>35</v>
      </c>
      <c r="B36" t="str">
        <f>IF(PROMETEO_Ammissione_Samuele[[#This Row],[Classe NYHA:]]="",NA(),PROMETEO_Ammissione_Samuele[[#This Row],[Classe NYHA:]])</f>
        <v>III</v>
      </c>
      <c r="C36">
        <f>IF(Table17[[#This Row],[NYHA class]]="I",1,IF(Table17[[#This Row],[NYHA class]]="II",2,IF(Table17[[#This Row],[NYHA class]]="III",3,IF(Table17[[#This Row],[NYHA class]]="IV",4))))</f>
        <v>3</v>
      </c>
    </row>
    <row r="37" spans="1:3" x14ac:dyDescent="0.3">
      <c r="A37">
        <v>36</v>
      </c>
      <c r="B37" t="str">
        <f>IF(PROMETEO_Ammissione_Samuele[[#This Row],[Classe NYHA:]]="",NA(),PROMETEO_Ammissione_Samuele[[#This Row],[Classe NYHA:]])</f>
        <v>III</v>
      </c>
      <c r="C37">
        <f>IF(Table17[[#This Row],[NYHA class]]="I",1,IF(Table17[[#This Row],[NYHA class]]="II",2,IF(Table17[[#This Row],[NYHA class]]="III",3,IF(Table17[[#This Row],[NYHA class]]="IV",4))))</f>
        <v>3</v>
      </c>
    </row>
    <row r="38" spans="1:3" x14ac:dyDescent="0.3">
      <c r="A38">
        <v>37</v>
      </c>
      <c r="B38" t="str">
        <f>IF(PROMETEO_Ammissione_Samuele[[#This Row],[Classe NYHA:]]="",NA(),PROMETEO_Ammissione_Samuele[[#This Row],[Classe NYHA:]])</f>
        <v>II</v>
      </c>
      <c r="C38">
        <f>IF(Table17[[#This Row],[NYHA class]]="I",1,IF(Table17[[#This Row],[NYHA class]]="II",2,IF(Table17[[#This Row],[NYHA class]]="III",3,IF(Table17[[#This Row],[NYHA class]]="IV",4))))</f>
        <v>2</v>
      </c>
    </row>
    <row r="39" spans="1:3" x14ac:dyDescent="0.3">
      <c r="A39">
        <v>38</v>
      </c>
      <c r="B39" t="str">
        <f>IF(PROMETEO_Ammissione_Samuele[[#This Row],[Classe NYHA:]]="",NA(),PROMETEO_Ammissione_Samuele[[#This Row],[Classe NYHA:]])</f>
        <v>II</v>
      </c>
      <c r="C39">
        <f>IF(Table17[[#This Row],[NYHA class]]="I",1,IF(Table17[[#This Row],[NYHA class]]="II",2,IF(Table17[[#This Row],[NYHA class]]="III",3,IF(Table17[[#This Row],[NYHA class]]="IV",4))))</f>
        <v>2</v>
      </c>
    </row>
    <row r="40" spans="1:3" x14ac:dyDescent="0.3">
      <c r="A40">
        <v>39</v>
      </c>
      <c r="B40" t="str">
        <f>IF(PROMETEO_Ammissione_Samuele[[#This Row],[Classe NYHA:]]="",NA(),PROMETEO_Ammissione_Samuele[[#This Row],[Classe NYHA:]])</f>
        <v>II</v>
      </c>
      <c r="C40">
        <f>IF(Table17[[#This Row],[NYHA class]]="I",1,IF(Table17[[#This Row],[NYHA class]]="II",2,IF(Table17[[#This Row],[NYHA class]]="III",3,IF(Table17[[#This Row],[NYHA class]]="IV",4))))</f>
        <v>2</v>
      </c>
    </row>
    <row r="41" spans="1:3" x14ac:dyDescent="0.3">
      <c r="A41">
        <v>40</v>
      </c>
      <c r="B41" t="e">
        <f>IF(PROMETEO_Ammissione_Samuele[[#This Row],[Classe NYHA:]]="",NA(),PROMETEO_Ammissione_Samuele[[#This Row],[Classe NYHA:]])</f>
        <v>#N/A</v>
      </c>
      <c r="C41" t="e">
        <f>IF(Table17[[#This Row],[NYHA class]]="I",1,IF(Table17[[#This Row],[NYHA class]]="II",2,IF(Table17[[#This Row],[NYHA class]]="III",3,IF(Table17[[#This Row],[NYHA class]]="IV",4))))</f>
        <v>#N/A</v>
      </c>
    </row>
    <row r="42" spans="1:3" x14ac:dyDescent="0.3">
      <c r="A42">
        <v>41</v>
      </c>
      <c r="B42" t="e">
        <f>IF(PROMETEO_Ammissione_Samuele[[#This Row],[Classe NYHA:]]="",NA(),PROMETEO_Ammissione_Samuele[[#This Row],[Classe NYHA:]])</f>
        <v>#N/A</v>
      </c>
      <c r="C42" t="e">
        <f>IF(Table17[[#This Row],[NYHA class]]="I",1,IF(Table17[[#This Row],[NYHA class]]="II",2,IF(Table17[[#This Row],[NYHA class]]="III",3,IF(Table17[[#This Row],[NYHA class]]="IV",4))))</f>
        <v>#N/A</v>
      </c>
    </row>
    <row r="43" spans="1:3" x14ac:dyDescent="0.3">
      <c r="A43">
        <v>42</v>
      </c>
      <c r="B43" t="str">
        <f>IF(PROMETEO_Ammissione_Samuele[[#This Row],[Classe NYHA:]]="",NA(),PROMETEO_Ammissione_Samuele[[#This Row],[Classe NYHA:]])</f>
        <v>II</v>
      </c>
      <c r="C43">
        <f>IF(Table17[[#This Row],[NYHA class]]="I",1,IF(Table17[[#This Row],[NYHA class]]="II",2,IF(Table17[[#This Row],[NYHA class]]="III",3,IF(Table17[[#This Row],[NYHA class]]="IV",4))))</f>
        <v>2</v>
      </c>
    </row>
    <row r="44" spans="1:3" x14ac:dyDescent="0.3">
      <c r="A44">
        <v>43</v>
      </c>
      <c r="B44" t="str">
        <f>IF(PROMETEO_Ammissione_Samuele[[#This Row],[Classe NYHA:]]="",NA(),PROMETEO_Ammissione_Samuele[[#This Row],[Classe NYHA:]])</f>
        <v>II</v>
      </c>
      <c r="C44">
        <f>IF(Table17[[#This Row],[NYHA class]]="I",1,IF(Table17[[#This Row],[NYHA class]]="II",2,IF(Table17[[#This Row],[NYHA class]]="III",3,IF(Table17[[#This Row],[NYHA class]]="IV",4))))</f>
        <v>2</v>
      </c>
    </row>
    <row r="45" spans="1:3" x14ac:dyDescent="0.3">
      <c r="A45">
        <v>44</v>
      </c>
      <c r="B45" t="str">
        <f>IF(PROMETEO_Ammissione_Samuele[[#This Row],[Classe NYHA:]]="",NA(),PROMETEO_Ammissione_Samuele[[#This Row],[Classe NYHA:]])</f>
        <v>II</v>
      </c>
      <c r="C45">
        <f>IF(Table17[[#This Row],[NYHA class]]="I",1,IF(Table17[[#This Row],[NYHA class]]="II",2,IF(Table17[[#This Row],[NYHA class]]="III",3,IF(Table17[[#This Row],[NYHA class]]="IV",4))))</f>
        <v>2</v>
      </c>
    </row>
    <row r="46" spans="1:3" x14ac:dyDescent="0.3">
      <c r="A46">
        <v>45</v>
      </c>
      <c r="B46" t="str">
        <f>IF(PROMETEO_Ammissione_Samuele[[#This Row],[Classe NYHA:]]="",NA(),PROMETEO_Ammissione_Samuele[[#This Row],[Classe NYHA:]])</f>
        <v>III</v>
      </c>
      <c r="C46">
        <f>IF(Table17[[#This Row],[NYHA class]]="I",1,IF(Table17[[#This Row],[NYHA class]]="II",2,IF(Table17[[#This Row],[NYHA class]]="III",3,IF(Table17[[#This Row],[NYHA class]]="IV",4))))</f>
        <v>3</v>
      </c>
    </row>
    <row r="47" spans="1:3" x14ac:dyDescent="0.3">
      <c r="A47">
        <v>46</v>
      </c>
      <c r="B47" t="str">
        <f>IF(PROMETEO_Ammissione_Samuele[[#This Row],[Classe NYHA:]]="",NA(),PROMETEO_Ammissione_Samuele[[#This Row],[Classe NYHA:]])</f>
        <v>III</v>
      </c>
      <c r="C47">
        <f>IF(Table17[[#This Row],[NYHA class]]="I",1,IF(Table17[[#This Row],[NYHA class]]="II",2,IF(Table17[[#This Row],[NYHA class]]="III",3,IF(Table17[[#This Row],[NYHA class]]="IV",4))))</f>
        <v>3</v>
      </c>
    </row>
    <row r="48" spans="1:3" x14ac:dyDescent="0.3">
      <c r="A48">
        <v>47</v>
      </c>
      <c r="B48" t="str">
        <f>IF(PROMETEO_Ammissione_Samuele[[#This Row],[Classe NYHA:]]="",NA(),PROMETEO_Ammissione_Samuele[[#This Row],[Classe NYHA:]])</f>
        <v>IV</v>
      </c>
      <c r="C48">
        <f>IF(Table17[[#This Row],[NYHA class]]="I",1,IF(Table17[[#This Row],[NYHA class]]="II",2,IF(Table17[[#This Row],[NYHA class]]="III",3,IF(Table17[[#This Row],[NYHA class]]="IV",4))))</f>
        <v>4</v>
      </c>
    </row>
    <row r="49" spans="1:3" x14ac:dyDescent="0.3">
      <c r="A49">
        <v>48</v>
      </c>
      <c r="B49" t="str">
        <f>IF(PROMETEO_Ammissione_Samuele[[#This Row],[Classe NYHA:]]="",NA(),PROMETEO_Ammissione_Samuele[[#This Row],[Classe NYHA:]])</f>
        <v>III</v>
      </c>
      <c r="C49">
        <f>IF(Table17[[#This Row],[NYHA class]]="I",1,IF(Table17[[#This Row],[NYHA class]]="II",2,IF(Table17[[#This Row],[NYHA class]]="III",3,IF(Table17[[#This Row],[NYHA class]]="IV",4))))</f>
        <v>3</v>
      </c>
    </row>
    <row r="50" spans="1:3" x14ac:dyDescent="0.3">
      <c r="A50">
        <v>49</v>
      </c>
      <c r="B50" t="str">
        <f>IF(PROMETEO_Ammissione_Samuele[[#This Row],[Classe NYHA:]]="",NA(),PROMETEO_Ammissione_Samuele[[#This Row],[Classe NYHA:]])</f>
        <v>II</v>
      </c>
      <c r="C50">
        <f>IF(Table17[[#This Row],[NYHA class]]="I",1,IF(Table17[[#This Row],[NYHA class]]="II",2,IF(Table17[[#This Row],[NYHA class]]="III",3,IF(Table17[[#This Row],[NYHA class]]="IV",4))))</f>
        <v>2</v>
      </c>
    </row>
    <row r="51" spans="1:3" x14ac:dyDescent="0.3">
      <c r="A51">
        <v>50</v>
      </c>
      <c r="B51" t="str">
        <f>IF(PROMETEO_Ammissione_Samuele[[#This Row],[Classe NYHA:]]="",NA(),PROMETEO_Ammissione_Samuele[[#This Row],[Classe NYHA:]])</f>
        <v>II</v>
      </c>
      <c r="C51">
        <f>IF(Table17[[#This Row],[NYHA class]]="I",1,IF(Table17[[#This Row],[NYHA class]]="II",2,IF(Table17[[#This Row],[NYHA class]]="III",3,IF(Table17[[#This Row],[NYHA class]]="IV",4))))</f>
        <v>2</v>
      </c>
    </row>
    <row r="52" spans="1:3" x14ac:dyDescent="0.3">
      <c r="A52">
        <v>51</v>
      </c>
      <c r="B52" t="str">
        <f>IF(PROMETEO_Ammissione_Samuele[[#This Row],[Classe NYHA:]]="",NA(),PROMETEO_Ammissione_Samuele[[#This Row],[Classe NYHA:]])</f>
        <v>II</v>
      </c>
      <c r="C52">
        <f>IF(Table17[[#This Row],[NYHA class]]="I",1,IF(Table17[[#This Row],[NYHA class]]="II",2,IF(Table17[[#This Row],[NYHA class]]="III",3,IF(Table17[[#This Row],[NYHA class]]="IV",4))))</f>
        <v>2</v>
      </c>
    </row>
    <row r="53" spans="1:3" x14ac:dyDescent="0.3">
      <c r="A53">
        <v>52</v>
      </c>
      <c r="B53" t="e">
        <f>IF(PROMETEO_Ammissione_Samuele[[#This Row],[Classe NYHA:]]="",NA(),PROMETEO_Ammissione_Samuele[[#This Row],[Classe NYHA:]])</f>
        <v>#N/A</v>
      </c>
      <c r="C53" t="e">
        <f>IF(Table17[[#This Row],[NYHA class]]="I",1,IF(Table17[[#This Row],[NYHA class]]="II",2,IF(Table17[[#This Row],[NYHA class]]="III",3,IF(Table17[[#This Row],[NYHA class]]="IV",4))))</f>
        <v>#N/A</v>
      </c>
    </row>
    <row r="54" spans="1:3" x14ac:dyDescent="0.3">
      <c r="A54">
        <v>53</v>
      </c>
      <c r="B54" t="str">
        <f>IF(PROMETEO_Ammissione_Samuele[[#This Row],[Classe NYHA:]]="",NA(),PROMETEO_Ammissione_Samuele[[#This Row],[Classe NYHA:]])</f>
        <v>II</v>
      </c>
      <c r="C54">
        <f>IF(Table17[[#This Row],[NYHA class]]="I",1,IF(Table17[[#This Row],[NYHA class]]="II",2,IF(Table17[[#This Row],[NYHA class]]="III",3,IF(Table17[[#This Row],[NYHA class]]="IV",4))))</f>
        <v>2</v>
      </c>
    </row>
    <row r="55" spans="1:3" x14ac:dyDescent="0.3">
      <c r="A55">
        <v>54</v>
      </c>
      <c r="B55" t="e">
        <f>IF(PROMETEO_Ammissione_Samuele[[#This Row],[Classe NYHA:]]="",NA(),PROMETEO_Ammissione_Samuele[[#This Row],[Classe NYHA:]])</f>
        <v>#N/A</v>
      </c>
      <c r="C55" t="e">
        <f>IF(Table17[[#This Row],[NYHA class]]="I",1,IF(Table17[[#This Row],[NYHA class]]="II",2,IF(Table17[[#This Row],[NYHA class]]="III",3,IF(Table17[[#This Row],[NYHA class]]="IV",4))))</f>
        <v>#N/A</v>
      </c>
    </row>
    <row r="56" spans="1:3" x14ac:dyDescent="0.3">
      <c r="A56">
        <v>55</v>
      </c>
      <c r="B56" t="e">
        <f>IF(PROMETEO_Ammissione_Samuele[[#This Row],[Classe NYHA:]]="",NA(),PROMETEO_Ammissione_Samuele[[#This Row],[Classe NYHA:]])</f>
        <v>#N/A</v>
      </c>
      <c r="C56" t="e">
        <f>IF(Table17[[#This Row],[NYHA class]]="I",1,IF(Table17[[#This Row],[NYHA class]]="II",2,IF(Table17[[#This Row],[NYHA class]]="III",3,IF(Table17[[#This Row],[NYHA class]]="IV",4))))</f>
        <v>#N/A</v>
      </c>
    </row>
    <row r="57" spans="1:3" x14ac:dyDescent="0.3">
      <c r="A57">
        <v>56</v>
      </c>
      <c r="B57" t="str">
        <f>IF(PROMETEO_Ammissione_Samuele[[#This Row],[Classe NYHA:]]="",NA(),PROMETEO_Ammissione_Samuele[[#This Row],[Classe NYHA:]])</f>
        <v>II</v>
      </c>
      <c r="C57">
        <f>IF(Table17[[#This Row],[NYHA class]]="I",1,IF(Table17[[#This Row],[NYHA class]]="II",2,IF(Table17[[#This Row],[NYHA class]]="III",3,IF(Table17[[#This Row],[NYHA class]]="IV",4))))</f>
        <v>2</v>
      </c>
    </row>
    <row r="58" spans="1:3" x14ac:dyDescent="0.3">
      <c r="A58">
        <v>57</v>
      </c>
      <c r="B58" t="str">
        <f>IF(PROMETEO_Ammissione_Samuele[[#This Row],[Classe NYHA:]]="",NA(),PROMETEO_Ammissione_Samuele[[#This Row],[Classe NYHA:]])</f>
        <v>III</v>
      </c>
      <c r="C58">
        <f>IF(Table17[[#This Row],[NYHA class]]="I",1,IF(Table17[[#This Row],[NYHA class]]="II",2,IF(Table17[[#This Row],[NYHA class]]="III",3,IF(Table17[[#This Row],[NYHA class]]="IV",4))))</f>
        <v>3</v>
      </c>
    </row>
    <row r="59" spans="1:3" x14ac:dyDescent="0.3">
      <c r="A59">
        <v>58</v>
      </c>
      <c r="B59" t="e">
        <f>IF(PROMETEO_Ammissione_Samuele[[#This Row],[Classe NYHA:]]="",NA(),PROMETEO_Ammissione_Samuele[[#This Row],[Classe NYHA:]])</f>
        <v>#N/A</v>
      </c>
      <c r="C59" t="e">
        <f>IF(Table17[[#This Row],[NYHA class]]="I",1,IF(Table17[[#This Row],[NYHA class]]="II",2,IF(Table17[[#This Row],[NYHA class]]="III",3,IF(Table17[[#This Row],[NYHA class]]="IV",4))))</f>
        <v>#N/A</v>
      </c>
    </row>
    <row r="60" spans="1:3" x14ac:dyDescent="0.3">
      <c r="A60">
        <v>59</v>
      </c>
      <c r="B60" t="e">
        <f>IF(PROMETEO_Ammissione_Samuele[[#This Row],[Classe NYHA:]]="",NA(),PROMETEO_Ammissione_Samuele[[#This Row],[Classe NYHA:]])</f>
        <v>#N/A</v>
      </c>
      <c r="C60" t="e">
        <f>IF(Table17[[#This Row],[NYHA class]]="I",1,IF(Table17[[#This Row],[NYHA class]]="II",2,IF(Table17[[#This Row],[NYHA class]]="III",3,IF(Table17[[#This Row],[NYHA class]]="IV",4))))</f>
        <v>#N/A</v>
      </c>
    </row>
    <row r="61" spans="1:3" x14ac:dyDescent="0.3">
      <c r="A61">
        <v>60</v>
      </c>
      <c r="B61" t="str">
        <f>IF(PROMETEO_Ammissione_Samuele[[#This Row],[Classe NYHA:]]="",NA(),PROMETEO_Ammissione_Samuele[[#This Row],[Classe NYHA:]])</f>
        <v>III</v>
      </c>
      <c r="C61">
        <f>IF(Table17[[#This Row],[NYHA class]]="I",1,IF(Table17[[#This Row],[NYHA class]]="II",2,IF(Table17[[#This Row],[NYHA class]]="III",3,IF(Table17[[#This Row],[NYHA class]]="IV",4))))</f>
        <v>3</v>
      </c>
    </row>
    <row r="62" spans="1:3" x14ac:dyDescent="0.3">
      <c r="A62">
        <v>61</v>
      </c>
      <c r="B62" t="e">
        <f>IF(PROMETEO_Ammissione_Samuele[[#This Row],[Classe NYHA:]]="",NA(),PROMETEO_Ammissione_Samuele[[#This Row],[Classe NYHA:]])</f>
        <v>#N/A</v>
      </c>
      <c r="C62" t="e">
        <f>IF(Table17[[#This Row],[NYHA class]]="I",1,IF(Table17[[#This Row],[NYHA class]]="II",2,IF(Table17[[#This Row],[NYHA class]]="III",3,IF(Table17[[#This Row],[NYHA class]]="IV",4))))</f>
        <v>#N/A</v>
      </c>
    </row>
    <row r="63" spans="1:3" x14ac:dyDescent="0.3">
      <c r="A63">
        <v>62</v>
      </c>
      <c r="B63" t="str">
        <f>IF(PROMETEO_Ammissione_Samuele[[#This Row],[Classe NYHA:]]="",NA(),PROMETEO_Ammissione_Samuele[[#This Row],[Classe NYHA:]])</f>
        <v>II</v>
      </c>
      <c r="C63">
        <f>IF(Table17[[#This Row],[NYHA class]]="I",1,IF(Table17[[#This Row],[NYHA class]]="II",2,IF(Table17[[#This Row],[NYHA class]]="III",3,IF(Table17[[#This Row],[NYHA class]]="IV",4))))</f>
        <v>2</v>
      </c>
    </row>
    <row r="64" spans="1:3" x14ac:dyDescent="0.3">
      <c r="A64">
        <v>63</v>
      </c>
      <c r="B64" t="str">
        <f>IF(PROMETEO_Ammissione_Samuele[[#This Row],[Classe NYHA:]]="",NA(),PROMETEO_Ammissione_Samuele[[#This Row],[Classe NYHA:]])</f>
        <v>II</v>
      </c>
      <c r="C64">
        <f>IF(Table17[[#This Row],[NYHA class]]="I",1,IF(Table17[[#This Row],[NYHA class]]="II",2,IF(Table17[[#This Row],[NYHA class]]="III",3,IF(Table17[[#This Row],[NYHA class]]="IV",4))))</f>
        <v>2</v>
      </c>
    </row>
    <row r="65" spans="1:3" x14ac:dyDescent="0.3">
      <c r="A65">
        <v>64</v>
      </c>
      <c r="B65" t="str">
        <f>IF(PROMETEO_Ammissione_Samuele[[#This Row],[Classe NYHA:]]="",NA(),PROMETEO_Ammissione_Samuele[[#This Row],[Classe NYHA:]])</f>
        <v>II</v>
      </c>
      <c r="C65">
        <f>IF(Table17[[#This Row],[NYHA class]]="I",1,IF(Table17[[#This Row],[NYHA class]]="II",2,IF(Table17[[#This Row],[NYHA class]]="III",3,IF(Table17[[#This Row],[NYHA class]]="IV",4))))</f>
        <v>2</v>
      </c>
    </row>
    <row r="66" spans="1:3" x14ac:dyDescent="0.3">
      <c r="A66">
        <v>65</v>
      </c>
      <c r="B66" t="str">
        <f>IF(PROMETEO_Ammissione_Samuele[[#This Row],[Classe NYHA:]]="",NA(),PROMETEO_Ammissione_Samuele[[#This Row],[Classe NYHA:]])</f>
        <v>II</v>
      </c>
      <c r="C66">
        <f>IF(Table17[[#This Row],[NYHA class]]="I",1,IF(Table17[[#This Row],[NYHA class]]="II",2,IF(Table17[[#This Row],[NYHA class]]="III",3,IF(Table17[[#This Row],[NYHA class]]="IV",4))))</f>
        <v>2</v>
      </c>
    </row>
    <row r="67" spans="1:3" x14ac:dyDescent="0.3">
      <c r="A67">
        <v>66</v>
      </c>
      <c r="B67" t="str">
        <f>IF(PROMETEO_Ammissione_Samuele[[#This Row],[Classe NYHA:]]="",NA(),PROMETEO_Ammissione_Samuele[[#This Row],[Classe NYHA:]])</f>
        <v>II</v>
      </c>
      <c r="C67">
        <f>IF(Table17[[#This Row],[NYHA class]]="I",1,IF(Table17[[#This Row],[NYHA class]]="II",2,IF(Table17[[#This Row],[NYHA class]]="III",3,IF(Table17[[#This Row],[NYHA class]]="IV",4))))</f>
        <v>2</v>
      </c>
    </row>
    <row r="68" spans="1:3" x14ac:dyDescent="0.3">
      <c r="A68">
        <v>67</v>
      </c>
      <c r="B68" t="str">
        <f>IF(PROMETEO_Ammissione_Samuele[[#This Row],[Classe NYHA:]]="",NA(),PROMETEO_Ammissione_Samuele[[#This Row],[Classe NYHA:]])</f>
        <v>III</v>
      </c>
      <c r="C68">
        <f>IF(Table17[[#This Row],[NYHA class]]="I",1,IF(Table17[[#This Row],[NYHA class]]="II",2,IF(Table17[[#This Row],[NYHA class]]="III",3,IF(Table17[[#This Row],[NYHA class]]="IV",4))))</f>
        <v>3</v>
      </c>
    </row>
    <row r="69" spans="1:3" x14ac:dyDescent="0.3">
      <c r="A69">
        <v>68</v>
      </c>
      <c r="B69" t="str">
        <f>IF(PROMETEO_Ammissione_Samuele[[#This Row],[Classe NYHA:]]="",NA(),PROMETEO_Ammissione_Samuele[[#This Row],[Classe NYHA:]])</f>
        <v>II</v>
      </c>
      <c r="C69">
        <f>IF(Table17[[#This Row],[NYHA class]]="I",1,IF(Table17[[#This Row],[NYHA class]]="II",2,IF(Table17[[#This Row],[NYHA class]]="III",3,IF(Table17[[#This Row],[NYHA class]]="IV",4))))</f>
        <v>2</v>
      </c>
    </row>
    <row r="70" spans="1:3" x14ac:dyDescent="0.3">
      <c r="A70">
        <v>69</v>
      </c>
      <c r="B70" t="e">
        <f>IF(PROMETEO_Ammissione_Samuele[[#This Row],[Classe NYHA:]]="",NA(),PROMETEO_Ammissione_Samuele[[#This Row],[Classe NYHA:]])</f>
        <v>#N/A</v>
      </c>
      <c r="C70" t="e">
        <f>IF(Table17[[#This Row],[NYHA class]]="I",1,IF(Table17[[#This Row],[NYHA class]]="II",2,IF(Table17[[#This Row],[NYHA class]]="III",3,IF(Table17[[#This Row],[NYHA class]]="IV",4))))</f>
        <v>#N/A</v>
      </c>
    </row>
    <row r="71" spans="1:3" x14ac:dyDescent="0.3">
      <c r="A71">
        <v>70</v>
      </c>
      <c r="B71" t="str">
        <f>IF(PROMETEO_Ammissione_Samuele[[#This Row],[Classe NYHA:]]="",NA(),PROMETEO_Ammissione_Samuele[[#This Row],[Classe NYHA:]])</f>
        <v>III</v>
      </c>
      <c r="C71">
        <f>IF(Table17[[#This Row],[NYHA class]]="I",1,IF(Table17[[#This Row],[NYHA class]]="II",2,IF(Table17[[#This Row],[NYHA class]]="III",3,IF(Table17[[#This Row],[NYHA class]]="IV",4))))</f>
        <v>3</v>
      </c>
    </row>
    <row r="72" spans="1:3" x14ac:dyDescent="0.3">
      <c r="A72">
        <v>71</v>
      </c>
      <c r="B72" t="str">
        <f>IF(PROMETEO_Ammissione_Samuele[[#This Row],[Classe NYHA:]]="",NA(),PROMETEO_Ammissione_Samuele[[#This Row],[Classe NYHA:]])</f>
        <v>III</v>
      </c>
      <c r="C72">
        <f>IF(Table17[[#This Row],[NYHA class]]="I",1,IF(Table17[[#This Row],[NYHA class]]="II",2,IF(Table17[[#This Row],[NYHA class]]="III",3,IF(Table17[[#This Row],[NYHA class]]="IV",4))))</f>
        <v>3</v>
      </c>
    </row>
    <row r="73" spans="1:3" x14ac:dyDescent="0.3">
      <c r="A73">
        <v>72</v>
      </c>
      <c r="B73" t="e">
        <f>IF(PROMETEO_Ammissione_Samuele[[#This Row],[Classe NYHA:]]="",NA(),PROMETEO_Ammissione_Samuele[[#This Row],[Classe NYHA:]])</f>
        <v>#N/A</v>
      </c>
      <c r="C73" t="e">
        <f>IF(Table17[[#This Row],[NYHA class]]="I",1,IF(Table17[[#This Row],[NYHA class]]="II",2,IF(Table17[[#This Row],[NYHA class]]="III",3,IF(Table17[[#This Row],[NYHA class]]="IV",4))))</f>
        <v>#N/A</v>
      </c>
    </row>
    <row r="74" spans="1:3" x14ac:dyDescent="0.3">
      <c r="A74">
        <v>73</v>
      </c>
      <c r="B74" t="e">
        <f>IF(PROMETEO_Ammissione_Samuele[[#This Row],[Classe NYHA:]]="",NA(),PROMETEO_Ammissione_Samuele[[#This Row],[Classe NYHA:]])</f>
        <v>#N/A</v>
      </c>
      <c r="C74" t="e">
        <f>IF(Table17[[#This Row],[NYHA class]]="I",1,IF(Table17[[#This Row],[NYHA class]]="II",2,IF(Table17[[#This Row],[NYHA class]]="III",3,IF(Table17[[#This Row],[NYHA class]]="IV",4))))</f>
        <v>#N/A</v>
      </c>
    </row>
    <row r="75" spans="1:3" x14ac:dyDescent="0.3">
      <c r="A75">
        <v>74</v>
      </c>
      <c r="B75" t="e">
        <f>IF(PROMETEO_Ammissione_Samuele[[#This Row],[Classe NYHA:]]="",NA(),PROMETEO_Ammissione_Samuele[[#This Row],[Classe NYHA:]])</f>
        <v>#N/A</v>
      </c>
      <c r="C75" t="e">
        <f>IF(Table17[[#This Row],[NYHA class]]="I",1,IF(Table17[[#This Row],[NYHA class]]="II",2,IF(Table17[[#This Row],[NYHA class]]="III",3,IF(Table17[[#This Row],[NYHA class]]="IV",4))))</f>
        <v>#N/A</v>
      </c>
    </row>
    <row r="76" spans="1:3" x14ac:dyDescent="0.3">
      <c r="A76">
        <v>75</v>
      </c>
      <c r="B76" t="e">
        <f>IF(PROMETEO_Ammissione_Samuele[[#This Row],[Classe NYHA:]]="",NA(),PROMETEO_Ammissione_Samuele[[#This Row],[Classe NYHA:]])</f>
        <v>#N/A</v>
      </c>
      <c r="C76" t="e">
        <f>IF(Table17[[#This Row],[NYHA class]]="I",1,IF(Table17[[#This Row],[NYHA class]]="II",2,IF(Table17[[#This Row],[NYHA class]]="III",3,IF(Table17[[#This Row],[NYHA class]]="IV",4))))</f>
        <v>#N/A</v>
      </c>
    </row>
    <row r="77" spans="1:3" x14ac:dyDescent="0.3">
      <c r="A77">
        <v>76</v>
      </c>
      <c r="B77" t="str">
        <f>IF(PROMETEO_Ammissione_Samuele[[#This Row],[Classe NYHA:]]="",NA(),PROMETEO_Ammissione_Samuele[[#This Row],[Classe NYHA:]])</f>
        <v>II</v>
      </c>
      <c r="C77">
        <f>IF(Table17[[#This Row],[NYHA class]]="I",1,IF(Table17[[#This Row],[NYHA class]]="II",2,IF(Table17[[#This Row],[NYHA class]]="III",3,IF(Table17[[#This Row],[NYHA class]]="IV",4))))</f>
        <v>2</v>
      </c>
    </row>
    <row r="78" spans="1:3" x14ac:dyDescent="0.3">
      <c r="A78">
        <v>77</v>
      </c>
      <c r="B78" t="str">
        <f>IF(PROMETEO_Ammissione_Samuele[[#This Row],[Classe NYHA:]]="",NA(),PROMETEO_Ammissione_Samuele[[#This Row],[Classe NYHA:]])</f>
        <v>II</v>
      </c>
      <c r="C78">
        <f>IF(Table17[[#This Row],[NYHA class]]="I",1,IF(Table17[[#This Row],[NYHA class]]="II",2,IF(Table17[[#This Row],[NYHA class]]="III",3,IF(Table17[[#This Row],[NYHA class]]="IV",4))))</f>
        <v>2</v>
      </c>
    </row>
    <row r="79" spans="1:3" x14ac:dyDescent="0.3">
      <c r="A79">
        <v>78</v>
      </c>
      <c r="B79" t="e">
        <f>IF(PROMETEO_Ammissione_Samuele[[#This Row],[Classe NYHA:]]="",NA(),PROMETEO_Ammissione_Samuele[[#This Row],[Classe NYHA:]])</f>
        <v>#N/A</v>
      </c>
      <c r="C79" t="e">
        <f>IF(Table17[[#This Row],[NYHA class]]="I",1,IF(Table17[[#This Row],[NYHA class]]="II",2,IF(Table17[[#This Row],[NYHA class]]="III",3,IF(Table17[[#This Row],[NYHA class]]="IV",4))))</f>
        <v>#N/A</v>
      </c>
    </row>
    <row r="80" spans="1:3" x14ac:dyDescent="0.3">
      <c r="A80">
        <v>79</v>
      </c>
      <c r="B80" t="str">
        <f>IF(PROMETEO_Ammissione_Samuele[[#This Row],[Classe NYHA:]]="",NA(),PROMETEO_Ammissione_Samuele[[#This Row],[Classe NYHA:]])</f>
        <v>III</v>
      </c>
      <c r="C80">
        <f>IF(Table17[[#This Row],[NYHA class]]="I",1,IF(Table17[[#This Row],[NYHA class]]="II",2,IF(Table17[[#This Row],[NYHA class]]="III",3,IF(Table17[[#This Row],[NYHA class]]="IV",4))))</f>
        <v>3</v>
      </c>
    </row>
    <row r="81" spans="1:3" x14ac:dyDescent="0.3">
      <c r="A81">
        <v>80</v>
      </c>
      <c r="B81" t="e">
        <f>IF(PROMETEO_Ammissione_Samuele[[#This Row],[Classe NYHA:]]="",NA(),PROMETEO_Ammissione_Samuele[[#This Row],[Classe NYHA:]])</f>
        <v>#N/A</v>
      </c>
      <c r="C81" t="e">
        <f>IF(Table17[[#This Row],[NYHA class]]="I",1,IF(Table17[[#This Row],[NYHA class]]="II",2,IF(Table17[[#This Row],[NYHA class]]="III",3,IF(Table17[[#This Row],[NYHA class]]="IV",4))))</f>
        <v>#N/A</v>
      </c>
    </row>
    <row r="82" spans="1:3" x14ac:dyDescent="0.3">
      <c r="A82">
        <v>81</v>
      </c>
      <c r="B82" t="e">
        <f>IF(PROMETEO_Ammissione_Samuele[[#This Row],[Classe NYHA:]]="",NA(),PROMETEO_Ammissione_Samuele[[#This Row],[Classe NYHA:]])</f>
        <v>#N/A</v>
      </c>
      <c r="C82" t="e">
        <f>IF(Table17[[#This Row],[NYHA class]]="I",1,IF(Table17[[#This Row],[NYHA class]]="II",2,IF(Table17[[#This Row],[NYHA class]]="III",3,IF(Table17[[#This Row],[NYHA class]]="IV",4))))</f>
        <v>#N/A</v>
      </c>
    </row>
    <row r="83" spans="1:3" x14ac:dyDescent="0.3">
      <c r="A83">
        <v>82</v>
      </c>
      <c r="B83" t="str">
        <f>IF(PROMETEO_Ammissione_Samuele[[#This Row],[Classe NYHA:]]="",NA(),PROMETEO_Ammissione_Samuele[[#This Row],[Classe NYHA:]])</f>
        <v>III</v>
      </c>
      <c r="C83">
        <f>IF(Table17[[#This Row],[NYHA class]]="I",1,IF(Table17[[#This Row],[NYHA class]]="II",2,IF(Table17[[#This Row],[NYHA class]]="III",3,IF(Table17[[#This Row],[NYHA class]]="IV",4))))</f>
        <v>3</v>
      </c>
    </row>
    <row r="84" spans="1:3" x14ac:dyDescent="0.3">
      <c r="A84">
        <v>83</v>
      </c>
      <c r="B84" t="e">
        <f>IF(PROMETEO_Ammissione_Samuele[[#This Row],[Classe NYHA:]]="",NA(),PROMETEO_Ammissione_Samuele[[#This Row],[Classe NYHA:]])</f>
        <v>#N/A</v>
      </c>
      <c r="C84" t="e">
        <f>IF(Table17[[#This Row],[NYHA class]]="I",1,IF(Table17[[#This Row],[NYHA class]]="II",2,IF(Table17[[#This Row],[NYHA class]]="III",3,IF(Table17[[#This Row],[NYHA class]]="IV",4))))</f>
        <v>#N/A</v>
      </c>
    </row>
    <row r="85" spans="1:3" x14ac:dyDescent="0.3">
      <c r="A85">
        <v>84</v>
      </c>
      <c r="B85" t="e">
        <f>IF(PROMETEO_Ammissione_Samuele[[#This Row],[Classe NYHA:]]="",NA(),PROMETEO_Ammissione_Samuele[[#This Row],[Classe NYHA:]])</f>
        <v>#N/A</v>
      </c>
      <c r="C85" t="e">
        <f>IF(Table17[[#This Row],[NYHA class]]="I",1,IF(Table17[[#This Row],[NYHA class]]="II",2,IF(Table17[[#This Row],[NYHA class]]="III",3,IF(Table17[[#This Row],[NYHA class]]="IV",4))))</f>
        <v>#N/A</v>
      </c>
    </row>
    <row r="86" spans="1:3" x14ac:dyDescent="0.3">
      <c r="A86">
        <v>85</v>
      </c>
      <c r="B86" t="str">
        <f>IF(PROMETEO_Ammissione_Samuele[[#This Row],[Classe NYHA:]]="",NA(),PROMETEO_Ammissione_Samuele[[#This Row],[Classe NYHA:]])</f>
        <v>III</v>
      </c>
      <c r="C86">
        <f>IF(Table17[[#This Row],[NYHA class]]="I",1,IF(Table17[[#This Row],[NYHA class]]="II",2,IF(Table17[[#This Row],[NYHA class]]="III",3,IF(Table17[[#This Row],[NYHA class]]="IV",4))))</f>
        <v>3</v>
      </c>
    </row>
    <row r="87" spans="1:3" x14ac:dyDescent="0.3">
      <c r="A87">
        <v>86</v>
      </c>
      <c r="B87" t="str">
        <f>IF(PROMETEO_Ammissione_Samuele[[#This Row],[Classe NYHA:]]="",NA(),PROMETEO_Ammissione_Samuele[[#This Row],[Classe NYHA:]])</f>
        <v>I</v>
      </c>
      <c r="C87">
        <f>IF(Table17[[#This Row],[NYHA class]]="I",1,IF(Table17[[#This Row],[NYHA class]]="II",2,IF(Table17[[#This Row],[NYHA class]]="III",3,IF(Table17[[#This Row],[NYHA class]]="IV",4))))</f>
        <v>1</v>
      </c>
    </row>
    <row r="88" spans="1:3" x14ac:dyDescent="0.3">
      <c r="A88">
        <v>87</v>
      </c>
      <c r="B88" t="str">
        <f>IF(PROMETEO_Ammissione_Samuele[[#This Row],[Classe NYHA:]]="",NA(),PROMETEO_Ammissione_Samuele[[#This Row],[Classe NYHA:]])</f>
        <v>II</v>
      </c>
      <c r="C88">
        <f>IF(Table17[[#This Row],[NYHA class]]="I",1,IF(Table17[[#This Row],[NYHA class]]="II",2,IF(Table17[[#This Row],[NYHA class]]="III",3,IF(Table17[[#This Row],[NYHA class]]="IV",4))))</f>
        <v>2</v>
      </c>
    </row>
    <row r="89" spans="1:3" x14ac:dyDescent="0.3">
      <c r="A89">
        <v>88</v>
      </c>
      <c r="B89" t="e">
        <f>IF(PROMETEO_Ammissione_Samuele[[#This Row],[Classe NYHA:]]="",NA(),PROMETEO_Ammissione_Samuele[[#This Row],[Classe NYHA:]])</f>
        <v>#N/A</v>
      </c>
      <c r="C89" t="e">
        <f>IF(Table17[[#This Row],[NYHA class]]="I",1,IF(Table17[[#This Row],[NYHA class]]="II",2,IF(Table17[[#This Row],[NYHA class]]="III",3,IF(Table17[[#This Row],[NYHA class]]="IV",4))))</f>
        <v>#N/A</v>
      </c>
    </row>
    <row r="90" spans="1:3" x14ac:dyDescent="0.3">
      <c r="A90">
        <v>89</v>
      </c>
      <c r="B90" t="e">
        <f>IF(PROMETEO_Ammissione_Samuele[[#This Row],[Classe NYHA:]]="",NA(),PROMETEO_Ammissione_Samuele[[#This Row],[Classe NYHA:]])</f>
        <v>#N/A</v>
      </c>
      <c r="C90" t="e">
        <f>IF(Table17[[#This Row],[NYHA class]]="I",1,IF(Table17[[#This Row],[NYHA class]]="II",2,IF(Table17[[#This Row],[NYHA class]]="III",3,IF(Table17[[#This Row],[NYHA class]]="IV",4))))</f>
        <v>#N/A</v>
      </c>
    </row>
    <row r="91" spans="1:3" x14ac:dyDescent="0.3">
      <c r="A91">
        <v>90</v>
      </c>
      <c r="B91" t="str">
        <f>IF(PROMETEO_Ammissione_Samuele[[#This Row],[Classe NYHA:]]="",NA(),PROMETEO_Ammissione_Samuele[[#This Row],[Classe NYHA:]])</f>
        <v>III</v>
      </c>
      <c r="C91">
        <f>IF(Table17[[#This Row],[NYHA class]]="I",1,IF(Table17[[#This Row],[NYHA class]]="II",2,IF(Table17[[#This Row],[NYHA class]]="III",3,IF(Table17[[#This Row],[NYHA class]]="IV",4))))</f>
        <v>3</v>
      </c>
    </row>
    <row r="92" spans="1:3" x14ac:dyDescent="0.3">
      <c r="A92">
        <v>91</v>
      </c>
      <c r="B92" t="str">
        <f>IF(PROMETEO_Ammissione_Samuele[[#This Row],[Classe NYHA:]]="",NA(),PROMETEO_Ammissione_Samuele[[#This Row],[Classe NYHA:]])</f>
        <v>II</v>
      </c>
      <c r="C92">
        <f>IF(Table17[[#This Row],[NYHA class]]="I",1,IF(Table17[[#This Row],[NYHA class]]="II",2,IF(Table17[[#This Row],[NYHA class]]="III",3,IF(Table17[[#This Row],[NYHA class]]="IV",4))))</f>
        <v>2</v>
      </c>
    </row>
    <row r="93" spans="1:3" x14ac:dyDescent="0.3">
      <c r="A93">
        <v>92</v>
      </c>
      <c r="B93" t="str">
        <f>IF(PROMETEO_Ammissione_Samuele[[#This Row],[Classe NYHA:]]="",NA(),PROMETEO_Ammissione_Samuele[[#This Row],[Classe NYHA:]])</f>
        <v>I</v>
      </c>
      <c r="C93">
        <f>IF(Table17[[#This Row],[NYHA class]]="I",1,IF(Table17[[#This Row],[NYHA class]]="II",2,IF(Table17[[#This Row],[NYHA class]]="III",3,IF(Table17[[#This Row],[NYHA class]]="IV",4))))</f>
        <v>1</v>
      </c>
    </row>
    <row r="94" spans="1:3" x14ac:dyDescent="0.3">
      <c r="A94">
        <v>93</v>
      </c>
      <c r="B94" t="str">
        <f>IF(PROMETEO_Ammissione_Samuele[[#This Row],[Classe NYHA:]]="",NA(),PROMETEO_Ammissione_Samuele[[#This Row],[Classe NYHA:]])</f>
        <v>III</v>
      </c>
      <c r="C94">
        <f>IF(Table17[[#This Row],[NYHA class]]="I",1,IF(Table17[[#This Row],[NYHA class]]="II",2,IF(Table17[[#This Row],[NYHA class]]="III",3,IF(Table17[[#This Row],[NYHA class]]="IV",4))))</f>
        <v>3</v>
      </c>
    </row>
    <row r="95" spans="1:3" x14ac:dyDescent="0.3">
      <c r="A95">
        <v>94</v>
      </c>
      <c r="B95" t="str">
        <f>IF(PROMETEO_Ammissione_Samuele[[#This Row],[Classe NYHA:]]="",NA(),PROMETEO_Ammissione_Samuele[[#This Row],[Classe NYHA:]])</f>
        <v>I</v>
      </c>
      <c r="C95">
        <f>IF(Table17[[#This Row],[NYHA class]]="I",1,IF(Table17[[#This Row],[NYHA class]]="II",2,IF(Table17[[#This Row],[NYHA class]]="III",3,IF(Table17[[#This Row],[NYHA class]]="IV",4))))</f>
        <v>1</v>
      </c>
    </row>
    <row r="96" spans="1:3" x14ac:dyDescent="0.3">
      <c r="A96">
        <v>95</v>
      </c>
      <c r="B96" t="str">
        <f>IF(PROMETEO_Ammissione_Samuele[[#This Row],[Classe NYHA:]]="",NA(),PROMETEO_Ammissione_Samuele[[#This Row],[Classe NYHA:]])</f>
        <v>II</v>
      </c>
      <c r="C96">
        <f>IF(Table17[[#This Row],[NYHA class]]="I",1,IF(Table17[[#This Row],[NYHA class]]="II",2,IF(Table17[[#This Row],[NYHA class]]="III",3,IF(Table17[[#This Row],[NYHA class]]="IV",4))))</f>
        <v>2</v>
      </c>
    </row>
    <row r="97" spans="1:3" x14ac:dyDescent="0.3">
      <c r="A97">
        <v>96</v>
      </c>
      <c r="B97" t="str">
        <f>IF(PROMETEO_Ammissione_Samuele[[#This Row],[Classe NYHA:]]="",NA(),PROMETEO_Ammissione_Samuele[[#This Row],[Classe NYHA:]])</f>
        <v>I</v>
      </c>
      <c r="C97">
        <f>IF(Table17[[#This Row],[NYHA class]]="I",1,IF(Table17[[#This Row],[NYHA class]]="II",2,IF(Table17[[#This Row],[NYHA class]]="III",3,IF(Table17[[#This Row],[NYHA class]]="IV",4))))</f>
        <v>1</v>
      </c>
    </row>
    <row r="98" spans="1:3" x14ac:dyDescent="0.3">
      <c r="A98">
        <v>97</v>
      </c>
      <c r="B98" t="e">
        <f>IF(PROMETEO_Ammissione_Samuele[[#This Row],[Classe NYHA:]]="",NA(),PROMETEO_Ammissione_Samuele[[#This Row],[Classe NYHA:]])</f>
        <v>#N/A</v>
      </c>
      <c r="C98" t="e">
        <f>IF(Table17[[#This Row],[NYHA class]]="I",1,IF(Table17[[#This Row],[NYHA class]]="II",2,IF(Table17[[#This Row],[NYHA class]]="III",3,IF(Table17[[#This Row],[NYHA class]]="IV",4))))</f>
        <v>#N/A</v>
      </c>
    </row>
    <row r="99" spans="1:3" x14ac:dyDescent="0.3">
      <c r="A99">
        <v>98</v>
      </c>
      <c r="B99" t="str">
        <f>IF(PROMETEO_Ammissione_Samuele[[#This Row],[Classe NYHA:]]="",NA(),PROMETEO_Ammissione_Samuele[[#This Row],[Classe NYHA:]])</f>
        <v>III</v>
      </c>
      <c r="C99">
        <f>IF(Table17[[#This Row],[NYHA class]]="I",1,IF(Table17[[#This Row],[NYHA class]]="II",2,IF(Table17[[#This Row],[NYHA class]]="III",3,IF(Table17[[#This Row],[NYHA class]]="IV",4))))</f>
        <v>3</v>
      </c>
    </row>
    <row r="100" spans="1:3" x14ac:dyDescent="0.3">
      <c r="A100">
        <v>99</v>
      </c>
      <c r="B100" t="e">
        <f>IF(PROMETEO_Ammissione_Samuele[[#This Row],[Classe NYHA:]]="",NA(),PROMETEO_Ammissione_Samuele[[#This Row],[Classe NYHA:]])</f>
        <v>#N/A</v>
      </c>
      <c r="C100" t="e">
        <f>IF(Table17[[#This Row],[NYHA class]]="I",1,IF(Table17[[#This Row],[NYHA class]]="II",2,IF(Table17[[#This Row],[NYHA class]]="III",3,IF(Table17[[#This Row],[NYHA class]]="IV",4))))</f>
        <v>#N/A</v>
      </c>
    </row>
    <row r="101" spans="1:3" x14ac:dyDescent="0.3">
      <c r="A101">
        <v>100</v>
      </c>
      <c r="B101" t="e">
        <f>IF(PROMETEO_Ammissione_Samuele[[#This Row],[Classe NYHA:]]="",NA(),PROMETEO_Ammissione_Samuele[[#This Row],[Classe NYHA:]])</f>
        <v>#N/A</v>
      </c>
      <c r="C101" t="e">
        <f>IF(Table17[[#This Row],[NYHA class]]="I",1,IF(Table17[[#This Row],[NYHA class]]="II",2,IF(Table17[[#This Row],[NYHA class]]="III",3,IF(Table17[[#This Row],[NYHA class]]="IV",4))))</f>
        <v>#N/A</v>
      </c>
    </row>
    <row r="102" spans="1:3" x14ac:dyDescent="0.3">
      <c r="A102">
        <v>101</v>
      </c>
      <c r="B102" t="str">
        <f>IF(PROMETEO_Ammissione_Samuele[[#This Row],[Classe NYHA:]]="",NA(),PROMETEO_Ammissione_Samuele[[#This Row],[Classe NYHA:]])</f>
        <v>IV</v>
      </c>
      <c r="C102">
        <f>IF(Table17[[#This Row],[NYHA class]]="I",1,IF(Table17[[#This Row],[NYHA class]]="II",2,IF(Table17[[#This Row],[NYHA class]]="III",3,IF(Table17[[#This Row],[NYHA class]]="IV",4))))</f>
        <v>4</v>
      </c>
    </row>
    <row r="103" spans="1:3" x14ac:dyDescent="0.3">
      <c r="A103">
        <v>102</v>
      </c>
      <c r="B103" t="str">
        <f>IF(PROMETEO_Ammissione_Samuele[[#This Row],[Classe NYHA:]]="",NA(),PROMETEO_Ammissione_Samuele[[#This Row],[Classe NYHA:]])</f>
        <v>II</v>
      </c>
      <c r="C103">
        <f>IF(Table17[[#This Row],[NYHA class]]="I",1,IF(Table17[[#This Row],[NYHA class]]="II",2,IF(Table17[[#This Row],[NYHA class]]="III",3,IF(Table17[[#This Row],[NYHA class]]="IV",4))))</f>
        <v>2</v>
      </c>
    </row>
    <row r="104" spans="1:3" x14ac:dyDescent="0.3">
      <c r="A104">
        <v>103</v>
      </c>
      <c r="B104" t="e">
        <f>IF(PROMETEO_Ammissione_Samuele[[#This Row],[Classe NYHA:]]="",NA(),PROMETEO_Ammissione_Samuele[[#This Row],[Classe NYHA:]])</f>
        <v>#N/A</v>
      </c>
      <c r="C104" t="e">
        <f>IF(Table17[[#This Row],[NYHA class]]="I",1,IF(Table17[[#This Row],[NYHA class]]="II",2,IF(Table17[[#This Row],[NYHA class]]="III",3,IF(Table17[[#This Row],[NYHA class]]="IV",4))))</f>
        <v>#N/A</v>
      </c>
    </row>
    <row r="105" spans="1:3" x14ac:dyDescent="0.3">
      <c r="A105">
        <v>104</v>
      </c>
      <c r="B105" t="e">
        <f>IF(PROMETEO_Ammissione_Samuele[[#This Row],[Classe NYHA:]]="",NA(),PROMETEO_Ammissione_Samuele[[#This Row],[Classe NYHA:]])</f>
        <v>#N/A</v>
      </c>
      <c r="C105" t="e">
        <f>IF(Table17[[#This Row],[NYHA class]]="I",1,IF(Table17[[#This Row],[NYHA class]]="II",2,IF(Table17[[#This Row],[NYHA class]]="III",3,IF(Table17[[#This Row],[NYHA class]]="IV",4))))</f>
        <v>#N/A</v>
      </c>
    </row>
    <row r="106" spans="1:3" x14ac:dyDescent="0.3">
      <c r="A106">
        <v>105</v>
      </c>
      <c r="B106" t="e">
        <f>IF(PROMETEO_Ammissione_Samuele[[#This Row],[Classe NYHA:]]="",NA(),PROMETEO_Ammissione_Samuele[[#This Row],[Classe NYHA:]])</f>
        <v>#N/A</v>
      </c>
      <c r="C106" t="e">
        <f>IF(Table17[[#This Row],[NYHA class]]="I",1,IF(Table17[[#This Row],[NYHA class]]="II",2,IF(Table17[[#This Row],[NYHA class]]="III",3,IF(Table17[[#This Row],[NYHA class]]="IV",4))))</f>
        <v>#N/A</v>
      </c>
    </row>
    <row r="107" spans="1:3" x14ac:dyDescent="0.3">
      <c r="A107">
        <v>106</v>
      </c>
      <c r="B107" t="e">
        <f>IF(PROMETEO_Ammissione_Samuele[[#This Row],[Classe NYHA:]]="",NA(),PROMETEO_Ammissione_Samuele[[#This Row],[Classe NYHA:]])</f>
        <v>#N/A</v>
      </c>
      <c r="C107" t="e">
        <f>IF(Table17[[#This Row],[NYHA class]]="I",1,IF(Table17[[#This Row],[NYHA class]]="II",2,IF(Table17[[#This Row],[NYHA class]]="III",3,IF(Table17[[#This Row],[NYHA class]]="IV",4))))</f>
        <v>#N/A</v>
      </c>
    </row>
    <row r="108" spans="1:3" x14ac:dyDescent="0.3">
      <c r="A108">
        <v>107</v>
      </c>
      <c r="B108" t="e">
        <f>IF(PROMETEO_Ammissione_Samuele[[#This Row],[Classe NYHA:]]="",NA(),PROMETEO_Ammissione_Samuele[[#This Row],[Classe NYHA:]])</f>
        <v>#N/A</v>
      </c>
      <c r="C108" t="e">
        <f>IF(Table17[[#This Row],[NYHA class]]="I",1,IF(Table17[[#This Row],[NYHA class]]="II",2,IF(Table17[[#This Row],[NYHA class]]="III",3,IF(Table17[[#This Row],[NYHA class]]="IV",4))))</f>
        <v>#N/A</v>
      </c>
    </row>
    <row r="109" spans="1:3" x14ac:dyDescent="0.3">
      <c r="A109">
        <v>108</v>
      </c>
      <c r="B109" t="e">
        <f>IF(PROMETEO_Ammissione_Samuele[[#This Row],[Classe NYHA:]]="",NA(),PROMETEO_Ammissione_Samuele[[#This Row],[Classe NYHA:]])</f>
        <v>#N/A</v>
      </c>
      <c r="C109" t="e">
        <f>IF(Table17[[#This Row],[NYHA class]]="I",1,IF(Table17[[#This Row],[NYHA class]]="II",2,IF(Table17[[#This Row],[NYHA class]]="III",3,IF(Table17[[#This Row],[NYHA class]]="IV",4))))</f>
        <v>#N/A</v>
      </c>
    </row>
    <row r="110" spans="1:3" x14ac:dyDescent="0.3">
      <c r="A110">
        <v>109</v>
      </c>
      <c r="B110" t="e">
        <f>IF(PROMETEO_Ammissione_Samuele[[#This Row],[Classe NYHA:]]="",NA(),PROMETEO_Ammissione_Samuele[[#This Row],[Classe NYHA:]])</f>
        <v>#N/A</v>
      </c>
      <c r="C110" t="e">
        <f>IF(Table17[[#This Row],[NYHA class]]="I",1,IF(Table17[[#This Row],[NYHA class]]="II",2,IF(Table17[[#This Row],[NYHA class]]="III",3,IF(Table17[[#This Row],[NYHA class]]="IV",4))))</f>
        <v>#N/A</v>
      </c>
    </row>
    <row r="111" spans="1:3" x14ac:dyDescent="0.3">
      <c r="A111">
        <v>110</v>
      </c>
      <c r="B111" t="e">
        <f>IF(PROMETEO_Ammissione_Samuele[[#This Row],[Classe NYHA:]]="",NA(),PROMETEO_Ammissione_Samuele[[#This Row],[Classe NYHA:]])</f>
        <v>#N/A</v>
      </c>
      <c r="C111" t="e">
        <f>IF(Table17[[#This Row],[NYHA class]]="I",1,IF(Table17[[#This Row],[NYHA class]]="II",2,IF(Table17[[#This Row],[NYHA class]]="III",3,IF(Table17[[#This Row],[NYHA class]]="IV",4))))</f>
        <v>#N/A</v>
      </c>
    </row>
    <row r="112" spans="1:3" x14ac:dyDescent="0.3">
      <c r="A112">
        <v>111</v>
      </c>
      <c r="B112" t="e">
        <f>IF(PROMETEO_Ammissione_Samuele[[#This Row],[Classe NYHA:]]="",NA(),PROMETEO_Ammissione_Samuele[[#This Row],[Classe NYHA:]])</f>
        <v>#N/A</v>
      </c>
      <c r="C112" t="e">
        <f>IF(Table17[[#This Row],[NYHA class]]="I",1,IF(Table17[[#This Row],[NYHA class]]="II",2,IF(Table17[[#This Row],[NYHA class]]="III",3,IF(Table17[[#This Row],[NYHA class]]="IV",4))))</f>
        <v>#N/A</v>
      </c>
    </row>
    <row r="113" spans="1:3" x14ac:dyDescent="0.3">
      <c r="A113">
        <v>112</v>
      </c>
      <c r="B113" t="e">
        <f>IF(PROMETEO_Ammissione_Samuele[[#This Row],[Classe NYHA:]]="",NA(),PROMETEO_Ammissione_Samuele[[#This Row],[Classe NYHA:]])</f>
        <v>#N/A</v>
      </c>
      <c r="C113" t="e">
        <f>IF(Table17[[#This Row],[NYHA class]]="I",1,IF(Table17[[#This Row],[NYHA class]]="II",2,IF(Table17[[#This Row],[NYHA class]]="III",3,IF(Table17[[#This Row],[NYHA class]]="IV",4))))</f>
        <v>#N/A</v>
      </c>
    </row>
    <row r="114" spans="1:3" x14ac:dyDescent="0.3">
      <c r="A114">
        <v>113</v>
      </c>
      <c r="B114" t="str">
        <f>IF(PROMETEO_Ammissione_Samuele[[#This Row],[Classe NYHA:]]="",NA(),PROMETEO_Ammissione_Samuele[[#This Row],[Classe NYHA:]])</f>
        <v>I</v>
      </c>
      <c r="C114">
        <f>IF(Table17[[#This Row],[NYHA class]]="I",1,IF(Table17[[#This Row],[NYHA class]]="II",2,IF(Table17[[#This Row],[NYHA class]]="III",3,IF(Table17[[#This Row],[NYHA class]]="IV",4))))</f>
        <v>1</v>
      </c>
    </row>
    <row r="115" spans="1:3" x14ac:dyDescent="0.3">
      <c r="A115">
        <v>114</v>
      </c>
      <c r="B115" t="str">
        <f>IF(PROMETEO_Ammissione_Samuele[[#This Row],[Classe NYHA:]]="",NA(),PROMETEO_Ammissione_Samuele[[#This Row],[Classe NYHA:]])</f>
        <v>II</v>
      </c>
      <c r="C115">
        <f>IF(Table17[[#This Row],[NYHA class]]="I",1,IF(Table17[[#This Row],[NYHA class]]="II",2,IF(Table17[[#This Row],[NYHA class]]="III",3,IF(Table17[[#This Row],[NYHA class]]="IV",4))))</f>
        <v>2</v>
      </c>
    </row>
    <row r="116" spans="1:3" x14ac:dyDescent="0.3">
      <c r="A116">
        <v>115</v>
      </c>
      <c r="B116" t="e">
        <f>IF(PROMETEO_Ammissione_Samuele[[#This Row],[Classe NYHA:]]="",NA(),PROMETEO_Ammissione_Samuele[[#This Row],[Classe NYHA:]])</f>
        <v>#N/A</v>
      </c>
      <c r="C116" t="e">
        <f>IF(Table17[[#This Row],[NYHA class]]="I",1,IF(Table17[[#This Row],[NYHA class]]="II",2,IF(Table17[[#This Row],[NYHA class]]="III",3,IF(Table17[[#This Row],[NYHA class]]="IV",4))))</f>
        <v>#N/A</v>
      </c>
    </row>
    <row r="117" spans="1:3" x14ac:dyDescent="0.3">
      <c r="A117">
        <v>116</v>
      </c>
      <c r="B117" t="e">
        <f>IF(PROMETEO_Ammissione_Samuele[[#This Row],[Classe NYHA:]]="",NA(),PROMETEO_Ammissione_Samuele[[#This Row],[Classe NYHA:]])</f>
        <v>#N/A</v>
      </c>
      <c r="C117" t="e">
        <f>IF(Table17[[#This Row],[NYHA class]]="I",1,IF(Table17[[#This Row],[NYHA class]]="II",2,IF(Table17[[#This Row],[NYHA class]]="III",3,IF(Table17[[#This Row],[NYHA class]]="IV",4))))</f>
        <v>#N/A</v>
      </c>
    </row>
    <row r="118" spans="1:3" x14ac:dyDescent="0.3">
      <c r="A118">
        <v>117</v>
      </c>
      <c r="B118" t="e">
        <f>IF(PROMETEO_Ammissione_Samuele[[#This Row],[Classe NYHA:]]="",NA(),PROMETEO_Ammissione_Samuele[[#This Row],[Classe NYHA:]])</f>
        <v>#N/A</v>
      </c>
      <c r="C118" t="e">
        <f>IF(Table17[[#This Row],[NYHA class]]="I",1,IF(Table17[[#This Row],[NYHA class]]="II",2,IF(Table17[[#This Row],[NYHA class]]="III",3,IF(Table17[[#This Row],[NYHA class]]="IV",4))))</f>
        <v>#N/A</v>
      </c>
    </row>
    <row r="119" spans="1:3" x14ac:dyDescent="0.3">
      <c r="A119">
        <v>118</v>
      </c>
      <c r="B119" t="str">
        <f>IF(PROMETEO_Ammissione_Samuele[[#This Row],[Classe NYHA:]]="",NA(),PROMETEO_Ammissione_Samuele[[#This Row],[Classe NYHA:]])</f>
        <v>II</v>
      </c>
      <c r="C119">
        <f>IF(Table17[[#This Row],[NYHA class]]="I",1,IF(Table17[[#This Row],[NYHA class]]="II",2,IF(Table17[[#This Row],[NYHA class]]="III",3,IF(Table17[[#This Row],[NYHA class]]="IV",4))))</f>
        <v>2</v>
      </c>
    </row>
    <row r="120" spans="1:3" x14ac:dyDescent="0.3">
      <c r="A120">
        <v>119</v>
      </c>
      <c r="B120" t="str">
        <f>IF(PROMETEO_Ammissione_Samuele[[#This Row],[Classe NYHA:]]="",NA(),PROMETEO_Ammissione_Samuele[[#This Row],[Classe NYHA:]])</f>
        <v>II</v>
      </c>
      <c r="C120">
        <f>IF(Table17[[#This Row],[NYHA class]]="I",1,IF(Table17[[#This Row],[NYHA class]]="II",2,IF(Table17[[#This Row],[NYHA class]]="III",3,IF(Table17[[#This Row],[NYHA class]]="IV",4))))</f>
        <v>2</v>
      </c>
    </row>
    <row r="121" spans="1:3" x14ac:dyDescent="0.3">
      <c r="A121">
        <v>120</v>
      </c>
      <c r="B121" t="e">
        <f>IF(PROMETEO_Ammissione_Samuele[[#This Row],[Classe NYHA:]]="",NA(),PROMETEO_Ammissione_Samuele[[#This Row],[Classe NYHA:]])</f>
        <v>#N/A</v>
      </c>
      <c r="C121" t="e">
        <f>IF(Table17[[#This Row],[NYHA class]]="I",1,IF(Table17[[#This Row],[NYHA class]]="II",2,IF(Table17[[#This Row],[NYHA class]]="III",3,IF(Table17[[#This Row],[NYHA class]]="IV",4))))</f>
        <v>#N/A</v>
      </c>
    </row>
    <row r="122" spans="1:3" x14ac:dyDescent="0.3">
      <c r="A122">
        <v>121</v>
      </c>
      <c r="B122" t="e">
        <f>IF(PROMETEO_Ammissione_Samuele[[#This Row],[Classe NYHA:]]="",NA(),PROMETEO_Ammissione_Samuele[[#This Row],[Classe NYHA:]])</f>
        <v>#N/A</v>
      </c>
      <c r="C122" t="e">
        <f>IF(Table17[[#This Row],[NYHA class]]="I",1,IF(Table17[[#This Row],[NYHA class]]="II",2,IF(Table17[[#This Row],[NYHA class]]="III",3,IF(Table17[[#This Row],[NYHA class]]="IV",4))))</f>
        <v>#N/A</v>
      </c>
    </row>
    <row r="123" spans="1:3" x14ac:dyDescent="0.3">
      <c r="A123">
        <v>122</v>
      </c>
      <c r="B123" t="str">
        <f>IF(PROMETEO_Ammissione_Samuele[[#This Row],[Classe NYHA:]]="",NA(),PROMETEO_Ammissione_Samuele[[#This Row],[Classe NYHA:]])</f>
        <v>II</v>
      </c>
      <c r="C123">
        <f>IF(Table17[[#This Row],[NYHA class]]="I",1,IF(Table17[[#This Row],[NYHA class]]="II",2,IF(Table17[[#This Row],[NYHA class]]="III",3,IF(Table17[[#This Row],[NYHA class]]="IV",4))))</f>
        <v>2</v>
      </c>
    </row>
    <row r="124" spans="1:3" x14ac:dyDescent="0.3">
      <c r="A124">
        <v>123</v>
      </c>
      <c r="B124" t="str">
        <f>IF(PROMETEO_Ammissione_Samuele[[#This Row],[Classe NYHA:]]="",NA(),PROMETEO_Ammissione_Samuele[[#This Row],[Classe NYHA:]])</f>
        <v>II</v>
      </c>
      <c r="C124">
        <f>IF(Table17[[#This Row],[NYHA class]]="I",1,IF(Table17[[#This Row],[NYHA class]]="II",2,IF(Table17[[#This Row],[NYHA class]]="III",3,IF(Table17[[#This Row],[NYHA class]]="IV",4))))</f>
        <v>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B7C6-0AA0-468A-8B0F-812559B56DA3}">
  <sheetPr>
    <tabColor theme="5" tint="0.59999389629810485"/>
  </sheetPr>
  <dimension ref="A1:G124"/>
  <sheetViews>
    <sheetView topLeftCell="A5" workbookViewId="0">
      <selection activeCell="N11" sqref="N11"/>
    </sheetView>
  </sheetViews>
  <sheetFormatPr defaultRowHeight="14.4" x14ac:dyDescent="0.3"/>
  <cols>
    <col min="2" max="2" width="23.44140625" customWidth="1"/>
    <col min="5" max="5" width="15.109375" customWidth="1"/>
    <col min="6" max="6" width="9.88671875" bestFit="1" customWidth="1"/>
    <col min="7" max="7" width="11.88671875" bestFit="1" customWidth="1"/>
  </cols>
  <sheetData>
    <row r="1" spans="1:7" x14ac:dyDescent="0.3">
      <c r="A1" t="s">
        <v>489</v>
      </c>
      <c r="B1" t="s">
        <v>639</v>
      </c>
      <c r="E1" t="s">
        <v>630</v>
      </c>
      <c r="F1" t="s">
        <v>493</v>
      </c>
      <c r="G1" t="s">
        <v>631</v>
      </c>
    </row>
    <row r="2" spans="1:7" x14ac:dyDescent="0.3">
      <c r="A2">
        <v>1</v>
      </c>
      <c r="B2" t="str">
        <f>IF(PROMETEO_Ammissione_Samuele[[#This Row],[Inserire ritmo:]]="",NA(),PROMETEO_Ammissione_Samuele[[#This Row],[Inserire ritmo:]])</f>
        <v>Sinusale</v>
      </c>
      <c r="E2" t="s">
        <v>344</v>
      </c>
      <c r="F2">
        <f>COUNTIF(Table21[Rhythm],"Sinusale")</f>
        <v>78</v>
      </c>
      <c r="G2" s="12">
        <f>Table1825[[#This Row],[Total]]/F$7</f>
        <v>0.63414634146341464</v>
      </c>
    </row>
    <row r="3" spans="1:7" x14ac:dyDescent="0.3">
      <c r="A3">
        <v>2</v>
      </c>
      <c r="B3" t="str">
        <f>IF(PROMETEO_Ammissione_Samuele[[#This Row],[Inserire ritmo:]]="",NA(),PROMETEO_Ammissione_Samuele[[#This Row],[Inserire ritmo:]])</f>
        <v>Sinusale</v>
      </c>
      <c r="E3" t="s">
        <v>397</v>
      </c>
      <c r="F3">
        <f>COUNTIF(Table21[Rhythm],"PM-guidato")</f>
        <v>11</v>
      </c>
      <c r="G3" s="12">
        <f>Table1825[[#This Row],[Total]]/F$7</f>
        <v>8.943089430894309E-2</v>
      </c>
    </row>
    <row r="4" spans="1:7" x14ac:dyDescent="0.3">
      <c r="A4">
        <v>3</v>
      </c>
      <c r="B4" t="str">
        <f>IF(PROMETEO_Ammissione_Samuele[[#This Row],[Inserire ritmo:]]="",NA(),PROMETEO_Ammissione_Samuele[[#This Row],[Inserire ritmo:]])</f>
        <v>Altro</v>
      </c>
      <c r="E4" t="s">
        <v>385</v>
      </c>
      <c r="F4">
        <f>COUNTIF(Table21[Rhythm],"FA")</f>
        <v>7</v>
      </c>
      <c r="G4" s="12">
        <f>Table1825[[#This Row],[Total]]/F$7</f>
        <v>5.6910569105691054E-2</v>
      </c>
    </row>
    <row r="5" spans="1:7" x14ac:dyDescent="0.3">
      <c r="A5">
        <v>4</v>
      </c>
      <c r="B5" t="str">
        <f>IF(PROMETEO_Ammissione_Samuele[[#This Row],[Inserire ritmo:]]="",NA(),PROMETEO_Ammissione_Samuele[[#This Row],[Inserire ritmo:]])</f>
        <v>Sinusale</v>
      </c>
      <c r="E5" t="s">
        <v>362</v>
      </c>
      <c r="F5">
        <f>COUNTIF(Table21[Rhythm],"Altro")</f>
        <v>5</v>
      </c>
      <c r="G5" s="12">
        <f>Table1825[[#This Row],[Total]]/F$7</f>
        <v>4.065040650406504E-2</v>
      </c>
    </row>
    <row r="6" spans="1:7" x14ac:dyDescent="0.3">
      <c r="A6">
        <v>5</v>
      </c>
      <c r="B6" t="str">
        <f>IF(PROMETEO_Ammissione_Samuele[[#This Row],[Inserire ritmo:]]="",NA(),PROMETEO_Ammissione_Samuele[[#This Row],[Inserire ritmo:]])</f>
        <v>FA</v>
      </c>
      <c r="E6" t="s">
        <v>877</v>
      </c>
      <c r="F6">
        <f>COUNTIF(Table21[Rhythm],NA())</f>
        <v>22</v>
      </c>
      <c r="G6" s="12">
        <f>Table1825[[#This Row],[Total]]/F$7</f>
        <v>0.17886178861788618</v>
      </c>
    </row>
    <row r="7" spans="1:7" x14ac:dyDescent="0.3">
      <c r="A7">
        <v>6</v>
      </c>
      <c r="B7" t="str">
        <f>IF(PROMETEO_Ammissione_Samuele[[#This Row],[Inserire ritmo:]]="",NA(),PROMETEO_Ammissione_Samuele[[#This Row],[Inserire ritmo:]])</f>
        <v>Sinusale</v>
      </c>
      <c r="E7" t="s">
        <v>502</v>
      </c>
      <c r="F7">
        <f>SUBTOTAL(109,F2:F6)</f>
        <v>123</v>
      </c>
      <c r="G7" s="12">
        <f>Table1825[[#This Row],[Total]]/F$7</f>
        <v>1</v>
      </c>
    </row>
    <row r="8" spans="1:7" x14ac:dyDescent="0.3">
      <c r="A8">
        <v>7</v>
      </c>
      <c r="B8" t="str">
        <f>IF(PROMETEO_Ammissione_Samuele[[#This Row],[Inserire ritmo:]]="",NA(),PROMETEO_Ammissione_Samuele[[#This Row],[Inserire ritmo:]])</f>
        <v>Sinusale</v>
      </c>
    </row>
    <row r="9" spans="1:7" x14ac:dyDescent="0.3">
      <c r="A9">
        <v>8</v>
      </c>
      <c r="B9" t="str">
        <f>IF(PROMETEO_Ammissione_Samuele[[#This Row],[Inserire ritmo:]]="",NA(),PROMETEO_Ammissione_Samuele[[#This Row],[Inserire ritmo:]])</f>
        <v>Sinusale</v>
      </c>
    </row>
    <row r="10" spans="1:7" x14ac:dyDescent="0.3">
      <c r="A10">
        <v>9</v>
      </c>
      <c r="B10" t="str">
        <f>IF(PROMETEO_Ammissione_Samuele[[#This Row],[Inserire ritmo:]]="",NA(),PROMETEO_Ammissione_Samuele[[#This Row],[Inserire ritmo:]])</f>
        <v>Sinusale</v>
      </c>
    </row>
    <row r="11" spans="1:7" x14ac:dyDescent="0.3">
      <c r="A11">
        <v>10</v>
      </c>
      <c r="B11" t="str">
        <f>IF(PROMETEO_Ammissione_Samuele[[#This Row],[Inserire ritmo:]]="",NA(),PROMETEO_Ammissione_Samuele[[#This Row],[Inserire ritmo:]])</f>
        <v>Sinusale</v>
      </c>
    </row>
    <row r="12" spans="1:7" x14ac:dyDescent="0.3">
      <c r="A12">
        <v>11</v>
      </c>
      <c r="B12" t="str">
        <f>IF(PROMETEO_Ammissione_Samuele[[#This Row],[Inserire ritmo:]]="",NA(),PROMETEO_Ammissione_Samuele[[#This Row],[Inserire ritmo:]])</f>
        <v>Sinusale</v>
      </c>
    </row>
    <row r="13" spans="1:7" x14ac:dyDescent="0.3">
      <c r="A13">
        <v>12</v>
      </c>
      <c r="B13" t="str">
        <f>IF(PROMETEO_Ammissione_Samuele[[#This Row],[Inserire ritmo:]]="",NA(),PROMETEO_Ammissione_Samuele[[#This Row],[Inserire ritmo:]])</f>
        <v>FA</v>
      </c>
    </row>
    <row r="14" spans="1:7" x14ac:dyDescent="0.3">
      <c r="A14">
        <v>13</v>
      </c>
      <c r="B14" t="str">
        <f>IF(PROMETEO_Ammissione_Samuele[[#This Row],[Inserire ritmo:]]="",NA(),PROMETEO_Ammissione_Samuele[[#This Row],[Inserire ritmo:]])</f>
        <v>Sinusale</v>
      </c>
    </row>
    <row r="15" spans="1:7" x14ac:dyDescent="0.3">
      <c r="A15">
        <v>14</v>
      </c>
      <c r="B15" t="str">
        <f>IF(PROMETEO_Ammissione_Samuele[[#This Row],[Inserire ritmo:]]="",NA(),PROMETEO_Ammissione_Samuele[[#This Row],[Inserire ritmo:]])</f>
        <v>PM-guidato</v>
      </c>
    </row>
    <row r="16" spans="1:7" x14ac:dyDescent="0.3">
      <c r="A16">
        <v>15</v>
      </c>
      <c r="B16" t="str">
        <f>IF(PROMETEO_Ammissione_Samuele[[#This Row],[Inserire ritmo:]]="",NA(),PROMETEO_Ammissione_Samuele[[#This Row],[Inserire ritmo:]])</f>
        <v>FA</v>
      </c>
    </row>
    <row r="17" spans="1:2" x14ac:dyDescent="0.3">
      <c r="A17">
        <v>16</v>
      </c>
      <c r="B17" t="str">
        <f>IF(PROMETEO_Ammissione_Samuele[[#This Row],[Inserire ritmo:]]="",NA(),PROMETEO_Ammissione_Samuele[[#This Row],[Inserire ritmo:]])</f>
        <v>Sinusale</v>
      </c>
    </row>
    <row r="18" spans="1:2" x14ac:dyDescent="0.3">
      <c r="A18">
        <v>17</v>
      </c>
      <c r="B18" t="str">
        <f>IF(PROMETEO_Ammissione_Samuele[[#This Row],[Inserire ritmo:]]="",NA(),PROMETEO_Ammissione_Samuele[[#This Row],[Inserire ritmo:]])</f>
        <v>Sinusale</v>
      </c>
    </row>
    <row r="19" spans="1:2" x14ac:dyDescent="0.3">
      <c r="A19">
        <v>18</v>
      </c>
      <c r="B19" t="str">
        <f>IF(PROMETEO_Ammissione_Samuele[[#This Row],[Inserire ritmo:]]="",NA(),PROMETEO_Ammissione_Samuele[[#This Row],[Inserire ritmo:]])</f>
        <v>Sinusale</v>
      </c>
    </row>
    <row r="20" spans="1:2" x14ac:dyDescent="0.3">
      <c r="A20">
        <v>19</v>
      </c>
      <c r="B20" t="str">
        <f>IF(PROMETEO_Ammissione_Samuele[[#This Row],[Inserire ritmo:]]="",NA(),PROMETEO_Ammissione_Samuele[[#This Row],[Inserire ritmo:]])</f>
        <v>Sinusale</v>
      </c>
    </row>
    <row r="21" spans="1:2" x14ac:dyDescent="0.3">
      <c r="A21">
        <v>20</v>
      </c>
      <c r="B21" t="str">
        <f>IF(PROMETEO_Ammissione_Samuele[[#This Row],[Inserire ritmo:]]="",NA(),PROMETEO_Ammissione_Samuele[[#This Row],[Inserire ritmo:]])</f>
        <v>Sinusale</v>
      </c>
    </row>
    <row r="22" spans="1:2" x14ac:dyDescent="0.3">
      <c r="A22">
        <v>21</v>
      </c>
      <c r="B22" t="str">
        <f>IF(PROMETEO_Ammissione_Samuele[[#This Row],[Inserire ritmo:]]="",NA(),PROMETEO_Ammissione_Samuele[[#This Row],[Inserire ritmo:]])</f>
        <v>Sinusale</v>
      </c>
    </row>
    <row r="23" spans="1:2" x14ac:dyDescent="0.3">
      <c r="A23">
        <v>22</v>
      </c>
      <c r="B23" t="str">
        <f>IF(PROMETEO_Ammissione_Samuele[[#This Row],[Inserire ritmo:]]="",NA(),PROMETEO_Ammissione_Samuele[[#This Row],[Inserire ritmo:]])</f>
        <v>Sinusale</v>
      </c>
    </row>
    <row r="24" spans="1:2" x14ac:dyDescent="0.3">
      <c r="A24">
        <v>23</v>
      </c>
      <c r="B24" t="str">
        <f>IF(PROMETEO_Ammissione_Samuele[[#This Row],[Inserire ritmo:]]="",NA(),PROMETEO_Ammissione_Samuele[[#This Row],[Inserire ritmo:]])</f>
        <v>Sinusale</v>
      </c>
    </row>
    <row r="25" spans="1:2" x14ac:dyDescent="0.3">
      <c r="A25">
        <v>24</v>
      </c>
      <c r="B25" t="str">
        <f>IF(PROMETEO_Ammissione_Samuele[[#This Row],[Inserire ritmo:]]="",NA(),PROMETEO_Ammissione_Samuele[[#This Row],[Inserire ritmo:]])</f>
        <v>Sinusale</v>
      </c>
    </row>
    <row r="26" spans="1:2" x14ac:dyDescent="0.3">
      <c r="A26">
        <v>25</v>
      </c>
      <c r="B26" t="str">
        <f>IF(PROMETEO_Ammissione_Samuele[[#This Row],[Inserire ritmo:]]="",NA(),PROMETEO_Ammissione_Samuele[[#This Row],[Inserire ritmo:]])</f>
        <v>FA</v>
      </c>
    </row>
    <row r="27" spans="1:2" x14ac:dyDescent="0.3">
      <c r="A27">
        <v>26</v>
      </c>
      <c r="B27" t="str">
        <f>IF(PROMETEO_Ammissione_Samuele[[#This Row],[Inserire ritmo:]]="",NA(),PROMETEO_Ammissione_Samuele[[#This Row],[Inserire ritmo:]])</f>
        <v>Sinusale</v>
      </c>
    </row>
    <row r="28" spans="1:2" x14ac:dyDescent="0.3">
      <c r="A28">
        <v>27</v>
      </c>
      <c r="B28" t="str">
        <f>IF(PROMETEO_Ammissione_Samuele[[#This Row],[Inserire ritmo:]]="",NA(),PROMETEO_Ammissione_Samuele[[#This Row],[Inserire ritmo:]])</f>
        <v>Sinusale</v>
      </c>
    </row>
    <row r="29" spans="1:2" x14ac:dyDescent="0.3">
      <c r="A29">
        <v>28</v>
      </c>
      <c r="B29" t="str">
        <f>IF(PROMETEO_Ammissione_Samuele[[#This Row],[Inserire ritmo:]]="",NA(),PROMETEO_Ammissione_Samuele[[#This Row],[Inserire ritmo:]])</f>
        <v>Sinusale</v>
      </c>
    </row>
    <row r="30" spans="1:2" x14ac:dyDescent="0.3">
      <c r="A30">
        <v>29</v>
      </c>
      <c r="B30" t="str">
        <f>IF(PROMETEO_Ammissione_Samuele[[#This Row],[Inserire ritmo:]]="",NA(),PROMETEO_Ammissione_Samuele[[#This Row],[Inserire ritmo:]])</f>
        <v>Sinusale</v>
      </c>
    </row>
    <row r="31" spans="1:2" x14ac:dyDescent="0.3">
      <c r="A31">
        <v>30</v>
      </c>
      <c r="B31" t="str">
        <f>IF(PROMETEO_Ammissione_Samuele[[#This Row],[Inserire ritmo:]]="",NA(),PROMETEO_Ammissione_Samuele[[#This Row],[Inserire ritmo:]])</f>
        <v>Sinusale</v>
      </c>
    </row>
    <row r="32" spans="1:2" x14ac:dyDescent="0.3">
      <c r="A32">
        <v>31</v>
      </c>
      <c r="B32" t="str">
        <f>IF(PROMETEO_Ammissione_Samuele[[#This Row],[Inserire ritmo:]]="",NA(),PROMETEO_Ammissione_Samuele[[#This Row],[Inserire ritmo:]])</f>
        <v>Sinusale</v>
      </c>
    </row>
    <row r="33" spans="1:2" x14ac:dyDescent="0.3">
      <c r="A33">
        <v>32</v>
      </c>
      <c r="B33" t="str">
        <f>IF(PROMETEO_Ammissione_Samuele[[#This Row],[Inserire ritmo:]]="",NA(),PROMETEO_Ammissione_Samuele[[#This Row],[Inserire ritmo:]])</f>
        <v>Sinusale</v>
      </c>
    </row>
    <row r="34" spans="1:2" x14ac:dyDescent="0.3">
      <c r="A34">
        <v>33</v>
      </c>
      <c r="B34" t="str">
        <f>IF(PROMETEO_Ammissione_Samuele[[#This Row],[Inserire ritmo:]]="",NA(),PROMETEO_Ammissione_Samuele[[#This Row],[Inserire ritmo:]])</f>
        <v>FA</v>
      </c>
    </row>
    <row r="35" spans="1:2" x14ac:dyDescent="0.3">
      <c r="A35">
        <v>34</v>
      </c>
      <c r="B35" t="str">
        <f>IF(PROMETEO_Ammissione_Samuele[[#This Row],[Inserire ritmo:]]="",NA(),PROMETEO_Ammissione_Samuele[[#This Row],[Inserire ritmo:]])</f>
        <v>Sinusale</v>
      </c>
    </row>
    <row r="36" spans="1:2" x14ac:dyDescent="0.3">
      <c r="A36">
        <v>35</v>
      </c>
      <c r="B36" t="str">
        <f>IF(PROMETEO_Ammissione_Samuele[[#This Row],[Inserire ritmo:]]="",NA(),PROMETEO_Ammissione_Samuele[[#This Row],[Inserire ritmo:]])</f>
        <v>Sinusale</v>
      </c>
    </row>
    <row r="37" spans="1:2" x14ac:dyDescent="0.3">
      <c r="A37">
        <v>36</v>
      </c>
      <c r="B37" t="str">
        <f>IF(PROMETEO_Ammissione_Samuele[[#This Row],[Inserire ritmo:]]="",NA(),PROMETEO_Ammissione_Samuele[[#This Row],[Inserire ritmo:]])</f>
        <v>Sinusale</v>
      </c>
    </row>
    <row r="38" spans="1:2" x14ac:dyDescent="0.3">
      <c r="A38">
        <v>37</v>
      </c>
      <c r="B38" t="str">
        <f>IF(PROMETEO_Ammissione_Samuele[[#This Row],[Inserire ritmo:]]="",NA(),PROMETEO_Ammissione_Samuele[[#This Row],[Inserire ritmo:]])</f>
        <v>Sinusale</v>
      </c>
    </row>
    <row r="39" spans="1:2" x14ac:dyDescent="0.3">
      <c r="A39">
        <v>38</v>
      </c>
      <c r="B39" t="str">
        <f>IF(PROMETEO_Ammissione_Samuele[[#This Row],[Inserire ritmo:]]="",NA(),PROMETEO_Ammissione_Samuele[[#This Row],[Inserire ritmo:]])</f>
        <v>Sinusale</v>
      </c>
    </row>
    <row r="40" spans="1:2" x14ac:dyDescent="0.3">
      <c r="A40">
        <v>39</v>
      </c>
      <c r="B40" t="str">
        <f>IF(PROMETEO_Ammissione_Samuele[[#This Row],[Inserire ritmo:]]="",NA(),PROMETEO_Ammissione_Samuele[[#This Row],[Inserire ritmo:]])</f>
        <v>Sinusale</v>
      </c>
    </row>
    <row r="41" spans="1:2" x14ac:dyDescent="0.3">
      <c r="A41">
        <v>40</v>
      </c>
      <c r="B41" t="str">
        <f>IF(PROMETEO_Ammissione_Samuele[[#This Row],[Inserire ritmo:]]="",NA(),PROMETEO_Ammissione_Samuele[[#This Row],[Inserire ritmo:]])</f>
        <v>Sinusale</v>
      </c>
    </row>
    <row r="42" spans="1:2" x14ac:dyDescent="0.3">
      <c r="A42">
        <v>41</v>
      </c>
      <c r="B42" t="str">
        <f>IF(PROMETEO_Ammissione_Samuele[[#This Row],[Inserire ritmo:]]="",NA(),PROMETEO_Ammissione_Samuele[[#This Row],[Inserire ritmo:]])</f>
        <v>Sinusale</v>
      </c>
    </row>
    <row r="43" spans="1:2" x14ac:dyDescent="0.3">
      <c r="A43">
        <v>42</v>
      </c>
      <c r="B43" t="str">
        <f>IF(PROMETEO_Ammissione_Samuele[[#This Row],[Inserire ritmo:]]="",NA(),PROMETEO_Ammissione_Samuele[[#This Row],[Inserire ritmo:]])</f>
        <v>Sinusale</v>
      </c>
    </row>
    <row r="44" spans="1:2" x14ac:dyDescent="0.3">
      <c r="A44">
        <v>43</v>
      </c>
      <c r="B44" t="str">
        <f>IF(PROMETEO_Ammissione_Samuele[[#This Row],[Inserire ritmo:]]="",NA(),PROMETEO_Ammissione_Samuele[[#This Row],[Inserire ritmo:]])</f>
        <v>PM-guidato</v>
      </c>
    </row>
    <row r="45" spans="1:2" x14ac:dyDescent="0.3">
      <c r="A45">
        <v>44</v>
      </c>
      <c r="B45" t="str">
        <f>IF(PROMETEO_Ammissione_Samuele[[#This Row],[Inserire ritmo:]]="",NA(),PROMETEO_Ammissione_Samuele[[#This Row],[Inserire ritmo:]])</f>
        <v>Sinusale</v>
      </c>
    </row>
    <row r="46" spans="1:2" x14ac:dyDescent="0.3">
      <c r="A46">
        <v>45</v>
      </c>
      <c r="B46" t="str">
        <f>IF(PROMETEO_Ammissione_Samuele[[#This Row],[Inserire ritmo:]]="",NA(),PROMETEO_Ammissione_Samuele[[#This Row],[Inserire ritmo:]])</f>
        <v>Sinusale</v>
      </c>
    </row>
    <row r="47" spans="1:2" x14ac:dyDescent="0.3">
      <c r="A47">
        <v>46</v>
      </c>
      <c r="B47" t="str">
        <f>IF(PROMETEO_Ammissione_Samuele[[#This Row],[Inserire ritmo:]]="",NA(),PROMETEO_Ammissione_Samuele[[#This Row],[Inserire ritmo:]])</f>
        <v>Sinusale</v>
      </c>
    </row>
    <row r="48" spans="1:2" x14ac:dyDescent="0.3">
      <c r="A48">
        <v>47</v>
      </c>
      <c r="B48" t="str">
        <f>IF(PROMETEO_Ammissione_Samuele[[#This Row],[Inserire ritmo:]]="",NA(),PROMETEO_Ammissione_Samuele[[#This Row],[Inserire ritmo:]])</f>
        <v>FA</v>
      </c>
    </row>
    <row r="49" spans="1:2" x14ac:dyDescent="0.3">
      <c r="A49">
        <v>48</v>
      </c>
      <c r="B49" t="str">
        <f>IF(PROMETEO_Ammissione_Samuele[[#This Row],[Inserire ritmo:]]="",NA(),PROMETEO_Ammissione_Samuele[[#This Row],[Inserire ritmo:]])</f>
        <v>Sinusale</v>
      </c>
    </row>
    <row r="50" spans="1:2" x14ac:dyDescent="0.3">
      <c r="A50">
        <v>49</v>
      </c>
      <c r="B50" t="str">
        <f>IF(PROMETEO_Ammissione_Samuele[[#This Row],[Inserire ritmo:]]="",NA(),PROMETEO_Ammissione_Samuele[[#This Row],[Inserire ritmo:]])</f>
        <v>Sinusale</v>
      </c>
    </row>
    <row r="51" spans="1:2" x14ac:dyDescent="0.3">
      <c r="A51">
        <v>50</v>
      </c>
      <c r="B51" t="str">
        <f>IF(PROMETEO_Ammissione_Samuele[[#This Row],[Inserire ritmo:]]="",NA(),PROMETEO_Ammissione_Samuele[[#This Row],[Inserire ritmo:]])</f>
        <v>FA</v>
      </c>
    </row>
    <row r="52" spans="1:2" x14ac:dyDescent="0.3">
      <c r="A52">
        <v>51</v>
      </c>
      <c r="B52" t="str">
        <f>IF(PROMETEO_Ammissione_Samuele[[#This Row],[Inserire ritmo:]]="",NA(),PROMETEO_Ammissione_Samuele[[#This Row],[Inserire ritmo:]])</f>
        <v>Sinusale</v>
      </c>
    </row>
    <row r="53" spans="1:2" x14ac:dyDescent="0.3">
      <c r="A53">
        <v>52</v>
      </c>
      <c r="B53" t="str">
        <f>IF(PROMETEO_Ammissione_Samuele[[#This Row],[Inserire ritmo:]]="",NA(),PROMETEO_Ammissione_Samuele[[#This Row],[Inserire ritmo:]])</f>
        <v>PM-guidato</v>
      </c>
    </row>
    <row r="54" spans="1:2" x14ac:dyDescent="0.3">
      <c r="A54">
        <v>53</v>
      </c>
      <c r="B54" t="str">
        <f>IF(PROMETEO_Ammissione_Samuele[[#This Row],[Inserire ritmo:]]="",NA(),PROMETEO_Ammissione_Samuele[[#This Row],[Inserire ritmo:]])</f>
        <v>Sinusale</v>
      </c>
    </row>
    <row r="55" spans="1:2" x14ac:dyDescent="0.3">
      <c r="A55">
        <v>54</v>
      </c>
      <c r="B55" t="str">
        <f>IF(PROMETEO_Ammissione_Samuele[[#This Row],[Inserire ritmo:]]="",NA(),PROMETEO_Ammissione_Samuele[[#This Row],[Inserire ritmo:]])</f>
        <v>Sinusale</v>
      </c>
    </row>
    <row r="56" spans="1:2" x14ac:dyDescent="0.3">
      <c r="A56">
        <v>55</v>
      </c>
      <c r="B56" t="str">
        <f>IF(PROMETEO_Ammissione_Samuele[[#This Row],[Inserire ritmo:]]="",NA(),PROMETEO_Ammissione_Samuele[[#This Row],[Inserire ritmo:]])</f>
        <v>Sinusale</v>
      </c>
    </row>
    <row r="57" spans="1:2" x14ac:dyDescent="0.3">
      <c r="A57">
        <v>56</v>
      </c>
      <c r="B57" t="str">
        <f>IF(PROMETEO_Ammissione_Samuele[[#This Row],[Inserire ritmo:]]="",NA(),PROMETEO_Ammissione_Samuele[[#This Row],[Inserire ritmo:]])</f>
        <v>PM-guidato</v>
      </c>
    </row>
    <row r="58" spans="1:2" x14ac:dyDescent="0.3">
      <c r="A58">
        <v>57</v>
      </c>
      <c r="B58" t="str">
        <f>IF(PROMETEO_Ammissione_Samuele[[#This Row],[Inserire ritmo:]]="",NA(),PROMETEO_Ammissione_Samuele[[#This Row],[Inserire ritmo:]])</f>
        <v>Sinusale</v>
      </c>
    </row>
    <row r="59" spans="1:2" x14ac:dyDescent="0.3">
      <c r="A59">
        <v>58</v>
      </c>
      <c r="B59" t="str">
        <f>IF(PROMETEO_Ammissione_Samuele[[#This Row],[Inserire ritmo:]]="",NA(),PROMETEO_Ammissione_Samuele[[#This Row],[Inserire ritmo:]])</f>
        <v>PM-guidato</v>
      </c>
    </row>
    <row r="60" spans="1:2" x14ac:dyDescent="0.3">
      <c r="A60">
        <v>59</v>
      </c>
      <c r="B60" t="str">
        <f>IF(PROMETEO_Ammissione_Samuele[[#This Row],[Inserire ritmo:]]="",NA(),PROMETEO_Ammissione_Samuele[[#This Row],[Inserire ritmo:]])</f>
        <v>Sinusale</v>
      </c>
    </row>
    <row r="61" spans="1:2" x14ac:dyDescent="0.3">
      <c r="A61">
        <v>60</v>
      </c>
      <c r="B61" t="str">
        <f>IF(PROMETEO_Ammissione_Samuele[[#This Row],[Inserire ritmo:]]="",NA(),PROMETEO_Ammissione_Samuele[[#This Row],[Inserire ritmo:]])</f>
        <v>Sinusale</v>
      </c>
    </row>
    <row r="62" spans="1:2" x14ac:dyDescent="0.3">
      <c r="A62">
        <v>61</v>
      </c>
      <c r="B62" t="str">
        <f>IF(PROMETEO_Ammissione_Samuele[[#This Row],[Inserire ritmo:]]="",NA(),PROMETEO_Ammissione_Samuele[[#This Row],[Inserire ritmo:]])</f>
        <v>Sinusale</v>
      </c>
    </row>
    <row r="63" spans="1:2" x14ac:dyDescent="0.3">
      <c r="A63">
        <v>62</v>
      </c>
      <c r="B63" t="str">
        <f>IF(PROMETEO_Ammissione_Samuele[[#This Row],[Inserire ritmo:]]="",NA(),PROMETEO_Ammissione_Samuele[[#This Row],[Inserire ritmo:]])</f>
        <v>Sinusale</v>
      </c>
    </row>
    <row r="64" spans="1:2" x14ac:dyDescent="0.3">
      <c r="A64">
        <v>63</v>
      </c>
      <c r="B64" t="str">
        <f>IF(PROMETEO_Ammissione_Samuele[[#This Row],[Inserire ritmo:]]="",NA(),PROMETEO_Ammissione_Samuele[[#This Row],[Inserire ritmo:]])</f>
        <v>Sinusale</v>
      </c>
    </row>
    <row r="65" spans="1:2" x14ac:dyDescent="0.3">
      <c r="A65">
        <v>64</v>
      </c>
      <c r="B65" t="str">
        <f>IF(PROMETEO_Ammissione_Samuele[[#This Row],[Inserire ritmo:]]="",NA(),PROMETEO_Ammissione_Samuele[[#This Row],[Inserire ritmo:]])</f>
        <v>Sinusale</v>
      </c>
    </row>
    <row r="66" spans="1:2" x14ac:dyDescent="0.3">
      <c r="A66">
        <v>65</v>
      </c>
      <c r="B66" t="str">
        <f>IF(PROMETEO_Ammissione_Samuele[[#This Row],[Inserire ritmo:]]="",NA(),PROMETEO_Ammissione_Samuele[[#This Row],[Inserire ritmo:]])</f>
        <v>Sinusale</v>
      </c>
    </row>
    <row r="67" spans="1:2" x14ac:dyDescent="0.3">
      <c r="A67">
        <v>66</v>
      </c>
      <c r="B67" t="str">
        <f>IF(PROMETEO_Ammissione_Samuele[[#This Row],[Inserire ritmo:]]="",NA(),PROMETEO_Ammissione_Samuele[[#This Row],[Inserire ritmo:]])</f>
        <v>Sinusale</v>
      </c>
    </row>
    <row r="68" spans="1:2" x14ac:dyDescent="0.3">
      <c r="A68">
        <v>67</v>
      </c>
      <c r="B68" t="str">
        <f>IF(PROMETEO_Ammissione_Samuele[[#This Row],[Inserire ritmo:]]="",NA(),PROMETEO_Ammissione_Samuele[[#This Row],[Inserire ritmo:]])</f>
        <v>Sinusale</v>
      </c>
    </row>
    <row r="69" spans="1:2" x14ac:dyDescent="0.3">
      <c r="A69">
        <v>68</v>
      </c>
      <c r="B69" t="str">
        <f>IF(PROMETEO_Ammissione_Samuele[[#This Row],[Inserire ritmo:]]="",NA(),PROMETEO_Ammissione_Samuele[[#This Row],[Inserire ritmo:]])</f>
        <v>Sinusale</v>
      </c>
    </row>
    <row r="70" spans="1:2" x14ac:dyDescent="0.3">
      <c r="A70">
        <v>69</v>
      </c>
      <c r="B70" t="str">
        <f>IF(PROMETEO_Ammissione_Samuele[[#This Row],[Inserire ritmo:]]="",NA(),PROMETEO_Ammissione_Samuele[[#This Row],[Inserire ritmo:]])</f>
        <v>Sinusale</v>
      </c>
    </row>
    <row r="71" spans="1:2" x14ac:dyDescent="0.3">
      <c r="A71">
        <v>70</v>
      </c>
      <c r="B71" t="str">
        <f>IF(PROMETEO_Ammissione_Samuele[[#This Row],[Inserire ritmo:]]="",NA(),PROMETEO_Ammissione_Samuele[[#This Row],[Inserire ritmo:]])</f>
        <v>Sinusale</v>
      </c>
    </row>
    <row r="72" spans="1:2" x14ac:dyDescent="0.3">
      <c r="A72">
        <v>71</v>
      </c>
      <c r="B72" t="str">
        <f>IF(PROMETEO_Ammissione_Samuele[[#This Row],[Inserire ritmo:]]="",NA(),PROMETEO_Ammissione_Samuele[[#This Row],[Inserire ritmo:]])</f>
        <v>Altro</v>
      </c>
    </row>
    <row r="73" spans="1:2" x14ac:dyDescent="0.3">
      <c r="A73">
        <v>72</v>
      </c>
      <c r="B73" t="str">
        <f>IF(PROMETEO_Ammissione_Samuele[[#This Row],[Inserire ritmo:]]="",NA(),PROMETEO_Ammissione_Samuele[[#This Row],[Inserire ritmo:]])</f>
        <v>Sinusale</v>
      </c>
    </row>
    <row r="74" spans="1:2" x14ac:dyDescent="0.3">
      <c r="A74">
        <v>73</v>
      </c>
      <c r="B74" t="str">
        <f>IF(PROMETEO_Ammissione_Samuele[[#This Row],[Inserire ritmo:]]="",NA(),PROMETEO_Ammissione_Samuele[[#This Row],[Inserire ritmo:]])</f>
        <v>Altro</v>
      </c>
    </row>
    <row r="75" spans="1:2" x14ac:dyDescent="0.3">
      <c r="A75">
        <v>74</v>
      </c>
      <c r="B75" t="str">
        <f>IF(PROMETEO_Ammissione_Samuele[[#This Row],[Inserire ritmo:]]="",NA(),PROMETEO_Ammissione_Samuele[[#This Row],[Inserire ritmo:]])</f>
        <v>Sinusale</v>
      </c>
    </row>
    <row r="76" spans="1:2" x14ac:dyDescent="0.3">
      <c r="A76">
        <v>75</v>
      </c>
      <c r="B76" t="str">
        <f>IF(PROMETEO_Ammissione_Samuele[[#This Row],[Inserire ritmo:]]="",NA(),PROMETEO_Ammissione_Samuele[[#This Row],[Inserire ritmo:]])</f>
        <v>Sinusale</v>
      </c>
    </row>
    <row r="77" spans="1:2" x14ac:dyDescent="0.3">
      <c r="A77">
        <v>76</v>
      </c>
      <c r="B77" t="str">
        <f>IF(PROMETEO_Ammissione_Samuele[[#This Row],[Inserire ritmo:]]="",NA(),PROMETEO_Ammissione_Samuele[[#This Row],[Inserire ritmo:]])</f>
        <v>Sinusale</v>
      </c>
    </row>
    <row r="78" spans="1:2" x14ac:dyDescent="0.3">
      <c r="A78">
        <v>77</v>
      </c>
      <c r="B78" t="str">
        <f>IF(PROMETEO_Ammissione_Samuele[[#This Row],[Inserire ritmo:]]="",NA(),PROMETEO_Ammissione_Samuele[[#This Row],[Inserire ritmo:]])</f>
        <v>Sinusale</v>
      </c>
    </row>
    <row r="79" spans="1:2" x14ac:dyDescent="0.3">
      <c r="A79">
        <v>78</v>
      </c>
      <c r="B79" t="str">
        <f>IF(PROMETEO_Ammissione_Samuele[[#This Row],[Inserire ritmo:]]="",NA(),PROMETEO_Ammissione_Samuele[[#This Row],[Inserire ritmo:]])</f>
        <v>Sinusale</v>
      </c>
    </row>
    <row r="80" spans="1:2" x14ac:dyDescent="0.3">
      <c r="A80">
        <v>79</v>
      </c>
      <c r="B80" t="str">
        <f>IF(PROMETEO_Ammissione_Samuele[[#This Row],[Inserire ritmo:]]="",NA(),PROMETEO_Ammissione_Samuele[[#This Row],[Inserire ritmo:]])</f>
        <v>PM-guidato</v>
      </c>
    </row>
    <row r="81" spans="1:2" x14ac:dyDescent="0.3">
      <c r="A81">
        <v>80</v>
      </c>
      <c r="B81" t="str">
        <f>IF(PROMETEO_Ammissione_Samuele[[#This Row],[Inserire ritmo:]]="",NA(),PROMETEO_Ammissione_Samuele[[#This Row],[Inserire ritmo:]])</f>
        <v>PM-guidato</v>
      </c>
    </row>
    <row r="82" spans="1:2" x14ac:dyDescent="0.3">
      <c r="A82">
        <v>81</v>
      </c>
      <c r="B82" t="e">
        <f>IF(PROMETEO_Ammissione_Samuele[[#This Row],[Inserire ritmo:]]="",NA(),PROMETEO_Ammissione_Samuele[[#This Row],[Inserire ritmo:]])</f>
        <v>#N/A</v>
      </c>
    </row>
    <row r="83" spans="1:2" x14ac:dyDescent="0.3">
      <c r="A83">
        <v>82</v>
      </c>
      <c r="B83" t="str">
        <f>IF(PROMETEO_Ammissione_Samuele[[#This Row],[Inserire ritmo:]]="",NA(),PROMETEO_Ammissione_Samuele[[#This Row],[Inserire ritmo:]])</f>
        <v>Sinusale</v>
      </c>
    </row>
    <row r="84" spans="1:2" x14ac:dyDescent="0.3">
      <c r="A84">
        <v>83</v>
      </c>
      <c r="B84" t="str">
        <f>IF(PROMETEO_Ammissione_Samuele[[#This Row],[Inserire ritmo:]]="",NA(),PROMETEO_Ammissione_Samuele[[#This Row],[Inserire ritmo:]])</f>
        <v>PM-guidato</v>
      </c>
    </row>
    <row r="85" spans="1:2" x14ac:dyDescent="0.3">
      <c r="A85">
        <v>84</v>
      </c>
      <c r="B85" t="e">
        <f>IF(PROMETEO_Ammissione_Samuele[[#This Row],[Inserire ritmo:]]="",NA(),PROMETEO_Ammissione_Samuele[[#This Row],[Inserire ritmo:]])</f>
        <v>#N/A</v>
      </c>
    </row>
    <row r="86" spans="1:2" x14ac:dyDescent="0.3">
      <c r="A86">
        <v>85</v>
      </c>
      <c r="B86" t="str">
        <f>IF(PROMETEO_Ammissione_Samuele[[#This Row],[Inserire ritmo:]]="",NA(),PROMETEO_Ammissione_Samuele[[#This Row],[Inserire ritmo:]])</f>
        <v>Sinusale</v>
      </c>
    </row>
    <row r="87" spans="1:2" x14ac:dyDescent="0.3">
      <c r="A87">
        <v>86</v>
      </c>
      <c r="B87" t="str">
        <f>IF(PROMETEO_Ammissione_Samuele[[#This Row],[Inserire ritmo:]]="",NA(),PROMETEO_Ammissione_Samuele[[#This Row],[Inserire ritmo:]])</f>
        <v>Sinusale</v>
      </c>
    </row>
    <row r="88" spans="1:2" x14ac:dyDescent="0.3">
      <c r="A88">
        <v>87</v>
      </c>
      <c r="B88" t="str">
        <f>IF(PROMETEO_Ammissione_Samuele[[#This Row],[Inserire ritmo:]]="",NA(),PROMETEO_Ammissione_Samuele[[#This Row],[Inserire ritmo:]])</f>
        <v>Sinusale</v>
      </c>
    </row>
    <row r="89" spans="1:2" x14ac:dyDescent="0.3">
      <c r="A89">
        <v>88</v>
      </c>
      <c r="B89" t="e">
        <f>IF(PROMETEO_Ammissione_Samuele[[#This Row],[Inserire ritmo:]]="",NA(),PROMETEO_Ammissione_Samuele[[#This Row],[Inserire ritmo:]])</f>
        <v>#N/A</v>
      </c>
    </row>
    <row r="90" spans="1:2" x14ac:dyDescent="0.3">
      <c r="A90">
        <v>89</v>
      </c>
      <c r="B90" t="str">
        <f>IF(PROMETEO_Ammissione_Samuele[[#This Row],[Inserire ritmo:]]="",NA(),PROMETEO_Ammissione_Samuele[[#This Row],[Inserire ritmo:]])</f>
        <v>PM-guidato</v>
      </c>
    </row>
    <row r="91" spans="1:2" x14ac:dyDescent="0.3">
      <c r="A91">
        <v>90</v>
      </c>
      <c r="B91" t="str">
        <f>IF(PROMETEO_Ammissione_Samuele[[#This Row],[Inserire ritmo:]]="",NA(),PROMETEO_Ammissione_Samuele[[#This Row],[Inserire ritmo:]])</f>
        <v>Sinusale</v>
      </c>
    </row>
    <row r="92" spans="1:2" x14ac:dyDescent="0.3">
      <c r="A92">
        <v>91</v>
      </c>
      <c r="B92" t="str">
        <f>IF(PROMETEO_Ammissione_Samuele[[#This Row],[Inserire ritmo:]]="",NA(),PROMETEO_Ammissione_Samuele[[#This Row],[Inserire ritmo:]])</f>
        <v>Sinusale</v>
      </c>
    </row>
    <row r="93" spans="1:2" x14ac:dyDescent="0.3">
      <c r="A93">
        <v>92</v>
      </c>
      <c r="B93" t="str">
        <f>IF(PROMETEO_Ammissione_Samuele[[#This Row],[Inserire ritmo:]]="",NA(),PROMETEO_Ammissione_Samuele[[#This Row],[Inserire ritmo:]])</f>
        <v>Sinusale</v>
      </c>
    </row>
    <row r="94" spans="1:2" x14ac:dyDescent="0.3">
      <c r="A94">
        <v>93</v>
      </c>
      <c r="B94" t="str">
        <f>IF(PROMETEO_Ammissione_Samuele[[#This Row],[Inserire ritmo:]]="",NA(),PROMETEO_Ammissione_Samuele[[#This Row],[Inserire ritmo:]])</f>
        <v>Sinusale</v>
      </c>
    </row>
    <row r="95" spans="1:2" x14ac:dyDescent="0.3">
      <c r="A95">
        <v>94</v>
      </c>
      <c r="B95" t="e">
        <f>IF(PROMETEO_Ammissione_Samuele[[#This Row],[Inserire ritmo:]]="",NA(),PROMETEO_Ammissione_Samuele[[#This Row],[Inserire ritmo:]])</f>
        <v>#N/A</v>
      </c>
    </row>
    <row r="96" spans="1:2" x14ac:dyDescent="0.3">
      <c r="A96">
        <v>95</v>
      </c>
      <c r="B96" t="str">
        <f>IF(PROMETEO_Ammissione_Samuele[[#This Row],[Inserire ritmo:]]="",NA(),PROMETEO_Ammissione_Samuele[[#This Row],[Inserire ritmo:]])</f>
        <v>Altro</v>
      </c>
    </row>
    <row r="97" spans="1:2" x14ac:dyDescent="0.3">
      <c r="A97">
        <v>96</v>
      </c>
      <c r="B97" t="str">
        <f>IF(PROMETEO_Ammissione_Samuele[[#This Row],[Inserire ritmo:]]="",NA(),PROMETEO_Ammissione_Samuele[[#This Row],[Inserire ritmo:]])</f>
        <v>Altro</v>
      </c>
    </row>
    <row r="98" spans="1:2" x14ac:dyDescent="0.3">
      <c r="A98">
        <v>97</v>
      </c>
      <c r="B98" t="e">
        <f>IF(PROMETEO_Ammissione_Samuele[[#This Row],[Inserire ritmo:]]="",NA(),PROMETEO_Ammissione_Samuele[[#This Row],[Inserire ritmo:]])</f>
        <v>#N/A</v>
      </c>
    </row>
    <row r="99" spans="1:2" x14ac:dyDescent="0.3">
      <c r="A99">
        <v>98</v>
      </c>
      <c r="B99" t="str">
        <f>IF(PROMETEO_Ammissione_Samuele[[#This Row],[Inserire ritmo:]]="",NA(),PROMETEO_Ammissione_Samuele[[#This Row],[Inserire ritmo:]])</f>
        <v>PM-guidato</v>
      </c>
    </row>
    <row r="100" spans="1:2" x14ac:dyDescent="0.3">
      <c r="A100">
        <v>99</v>
      </c>
      <c r="B100" t="e">
        <f>IF(PROMETEO_Ammissione_Samuele[[#This Row],[Inserire ritmo:]]="",NA(),PROMETEO_Ammissione_Samuele[[#This Row],[Inserire ritmo:]])</f>
        <v>#N/A</v>
      </c>
    </row>
    <row r="101" spans="1:2" x14ac:dyDescent="0.3">
      <c r="A101">
        <v>100</v>
      </c>
      <c r="B101" t="e">
        <f>IF(PROMETEO_Ammissione_Samuele[[#This Row],[Inserire ritmo:]]="",NA(),PROMETEO_Ammissione_Samuele[[#This Row],[Inserire ritmo:]])</f>
        <v>#N/A</v>
      </c>
    </row>
    <row r="102" spans="1:2" x14ac:dyDescent="0.3">
      <c r="A102">
        <v>101</v>
      </c>
      <c r="B102" t="str">
        <f>IF(PROMETEO_Ammissione_Samuele[[#This Row],[Inserire ritmo:]]="",NA(),PROMETEO_Ammissione_Samuele[[#This Row],[Inserire ritmo:]])</f>
        <v>PM-guidato</v>
      </c>
    </row>
    <row r="103" spans="1:2" x14ac:dyDescent="0.3">
      <c r="A103">
        <v>102</v>
      </c>
      <c r="B103" t="str">
        <f>IF(PROMETEO_Ammissione_Samuele[[#This Row],[Inserire ritmo:]]="",NA(),PROMETEO_Ammissione_Samuele[[#This Row],[Inserire ritmo:]])</f>
        <v>Sinusale</v>
      </c>
    </row>
    <row r="104" spans="1:2" x14ac:dyDescent="0.3">
      <c r="A104">
        <v>103</v>
      </c>
      <c r="B104" t="e">
        <f>IF(PROMETEO_Ammissione_Samuele[[#This Row],[Inserire ritmo:]]="",NA(),PROMETEO_Ammissione_Samuele[[#This Row],[Inserire ritmo:]])</f>
        <v>#N/A</v>
      </c>
    </row>
    <row r="105" spans="1:2" x14ac:dyDescent="0.3">
      <c r="A105">
        <v>104</v>
      </c>
      <c r="B105" t="e">
        <f>IF(PROMETEO_Ammissione_Samuele[[#This Row],[Inserire ritmo:]]="",NA(),PROMETEO_Ammissione_Samuele[[#This Row],[Inserire ritmo:]])</f>
        <v>#N/A</v>
      </c>
    </row>
    <row r="106" spans="1:2" x14ac:dyDescent="0.3">
      <c r="A106">
        <v>105</v>
      </c>
      <c r="B106" t="e">
        <f>IF(PROMETEO_Ammissione_Samuele[[#This Row],[Inserire ritmo:]]="",NA(),PROMETEO_Ammissione_Samuele[[#This Row],[Inserire ritmo:]])</f>
        <v>#N/A</v>
      </c>
    </row>
    <row r="107" spans="1:2" x14ac:dyDescent="0.3">
      <c r="A107">
        <v>106</v>
      </c>
      <c r="B107" t="e">
        <f>IF(PROMETEO_Ammissione_Samuele[[#This Row],[Inserire ritmo:]]="",NA(),PROMETEO_Ammissione_Samuele[[#This Row],[Inserire ritmo:]])</f>
        <v>#N/A</v>
      </c>
    </row>
    <row r="108" spans="1:2" x14ac:dyDescent="0.3">
      <c r="A108">
        <v>107</v>
      </c>
      <c r="B108" t="e">
        <f>IF(PROMETEO_Ammissione_Samuele[[#This Row],[Inserire ritmo:]]="",NA(),PROMETEO_Ammissione_Samuele[[#This Row],[Inserire ritmo:]])</f>
        <v>#N/A</v>
      </c>
    </row>
    <row r="109" spans="1:2" x14ac:dyDescent="0.3">
      <c r="A109">
        <v>108</v>
      </c>
      <c r="B109" t="e">
        <f>IF(PROMETEO_Ammissione_Samuele[[#This Row],[Inserire ritmo:]]="",NA(),PROMETEO_Ammissione_Samuele[[#This Row],[Inserire ritmo:]])</f>
        <v>#N/A</v>
      </c>
    </row>
    <row r="110" spans="1:2" x14ac:dyDescent="0.3">
      <c r="A110">
        <v>109</v>
      </c>
      <c r="B110" t="e">
        <f>IF(PROMETEO_Ammissione_Samuele[[#This Row],[Inserire ritmo:]]="",NA(),PROMETEO_Ammissione_Samuele[[#This Row],[Inserire ritmo:]])</f>
        <v>#N/A</v>
      </c>
    </row>
    <row r="111" spans="1:2" x14ac:dyDescent="0.3">
      <c r="A111">
        <v>110</v>
      </c>
      <c r="B111" t="e">
        <f>IF(PROMETEO_Ammissione_Samuele[[#This Row],[Inserire ritmo:]]="",NA(),PROMETEO_Ammissione_Samuele[[#This Row],[Inserire ritmo:]])</f>
        <v>#N/A</v>
      </c>
    </row>
    <row r="112" spans="1:2" x14ac:dyDescent="0.3">
      <c r="A112">
        <v>111</v>
      </c>
      <c r="B112" t="e">
        <f>IF(PROMETEO_Ammissione_Samuele[[#This Row],[Inserire ritmo:]]="",NA(),PROMETEO_Ammissione_Samuele[[#This Row],[Inserire ritmo:]])</f>
        <v>#N/A</v>
      </c>
    </row>
    <row r="113" spans="1:2" x14ac:dyDescent="0.3">
      <c r="A113">
        <v>112</v>
      </c>
      <c r="B113" t="e">
        <f>IF(PROMETEO_Ammissione_Samuele[[#This Row],[Inserire ritmo:]]="",NA(),PROMETEO_Ammissione_Samuele[[#This Row],[Inserire ritmo:]])</f>
        <v>#N/A</v>
      </c>
    </row>
    <row r="114" spans="1:2" x14ac:dyDescent="0.3">
      <c r="A114">
        <v>113</v>
      </c>
      <c r="B114" t="str">
        <f>IF(PROMETEO_Ammissione_Samuele[[#This Row],[Inserire ritmo:]]="",NA(),PROMETEO_Ammissione_Samuele[[#This Row],[Inserire ritmo:]])</f>
        <v>Sinusale</v>
      </c>
    </row>
    <row r="115" spans="1:2" x14ac:dyDescent="0.3">
      <c r="A115">
        <v>114</v>
      </c>
      <c r="B115" t="str">
        <f>IF(PROMETEO_Ammissione_Samuele[[#This Row],[Inserire ritmo:]]="",NA(),PROMETEO_Ammissione_Samuele[[#This Row],[Inserire ritmo:]])</f>
        <v>Sinusale</v>
      </c>
    </row>
    <row r="116" spans="1:2" x14ac:dyDescent="0.3">
      <c r="A116">
        <v>115</v>
      </c>
      <c r="B116" t="e">
        <f>IF(PROMETEO_Ammissione_Samuele[[#This Row],[Inserire ritmo:]]="",NA(),PROMETEO_Ammissione_Samuele[[#This Row],[Inserire ritmo:]])</f>
        <v>#N/A</v>
      </c>
    </row>
    <row r="117" spans="1:2" x14ac:dyDescent="0.3">
      <c r="A117">
        <v>116</v>
      </c>
      <c r="B117" t="e">
        <f>IF(PROMETEO_Ammissione_Samuele[[#This Row],[Inserire ritmo:]]="",NA(),PROMETEO_Ammissione_Samuele[[#This Row],[Inserire ritmo:]])</f>
        <v>#N/A</v>
      </c>
    </row>
    <row r="118" spans="1:2" x14ac:dyDescent="0.3">
      <c r="A118">
        <v>117</v>
      </c>
      <c r="B118" t="e">
        <f>IF(PROMETEO_Ammissione_Samuele[[#This Row],[Inserire ritmo:]]="",NA(),PROMETEO_Ammissione_Samuele[[#This Row],[Inserire ritmo:]])</f>
        <v>#N/A</v>
      </c>
    </row>
    <row r="119" spans="1:2" x14ac:dyDescent="0.3">
      <c r="A119">
        <v>118</v>
      </c>
      <c r="B119" t="str">
        <f>IF(PROMETEO_Ammissione_Samuele[[#This Row],[Inserire ritmo:]]="",NA(),PROMETEO_Ammissione_Samuele[[#This Row],[Inserire ritmo:]])</f>
        <v>Sinusale</v>
      </c>
    </row>
    <row r="120" spans="1:2" x14ac:dyDescent="0.3">
      <c r="A120">
        <v>119</v>
      </c>
      <c r="B120" t="str">
        <f>IF(PROMETEO_Ammissione_Samuele[[#This Row],[Inserire ritmo:]]="",NA(),PROMETEO_Ammissione_Samuele[[#This Row],[Inserire ritmo:]])</f>
        <v>Sinusale</v>
      </c>
    </row>
    <row r="121" spans="1:2" x14ac:dyDescent="0.3">
      <c r="A121">
        <v>120</v>
      </c>
      <c r="B121" t="e">
        <f>IF(PROMETEO_Ammissione_Samuele[[#This Row],[Inserire ritmo:]]="",NA(),PROMETEO_Ammissione_Samuele[[#This Row],[Inserire ritmo:]])</f>
        <v>#N/A</v>
      </c>
    </row>
    <row r="122" spans="1:2" x14ac:dyDescent="0.3">
      <c r="A122">
        <v>121</v>
      </c>
      <c r="B122" t="e">
        <f>IF(PROMETEO_Ammissione_Samuele[[#This Row],[Inserire ritmo:]]="",NA(),PROMETEO_Ammissione_Samuele[[#This Row],[Inserire ritmo:]])</f>
        <v>#N/A</v>
      </c>
    </row>
    <row r="123" spans="1:2" x14ac:dyDescent="0.3">
      <c r="A123">
        <v>122</v>
      </c>
      <c r="B123" t="str">
        <f>IF(PROMETEO_Ammissione_Samuele[[#This Row],[Inserire ritmo:]]="",NA(),PROMETEO_Ammissione_Samuele[[#This Row],[Inserire ritmo:]])</f>
        <v>Sinusale</v>
      </c>
    </row>
    <row r="124" spans="1:2" x14ac:dyDescent="0.3">
      <c r="A124">
        <v>123</v>
      </c>
      <c r="B124" t="str">
        <f>IF(PROMETEO_Ammissione_Samuele[[#This Row],[Inserire ritmo:]]="",NA(),PROMETEO_Ammissione_Samuele[[#This Row],[Inserire ritmo:]])</f>
        <v>Sinusale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32A3-E549-42E2-B4EE-DDB45C47B2E5}">
  <sheetPr>
    <tabColor theme="5" tint="0.59999389629810485"/>
  </sheetPr>
  <dimension ref="A1:C124"/>
  <sheetViews>
    <sheetView topLeftCell="C21" zoomScale="85" zoomScaleNormal="85" workbookViewId="0">
      <selection activeCell="F51" sqref="F51"/>
    </sheetView>
  </sheetViews>
  <sheetFormatPr defaultRowHeight="14.4" x14ac:dyDescent="0.3"/>
  <cols>
    <col min="2" max="2" width="33.33203125" bestFit="1" customWidth="1"/>
    <col min="3" max="3" width="34.88671875" bestFit="1" customWidth="1"/>
  </cols>
  <sheetData>
    <row r="1" spans="1:3" x14ac:dyDescent="0.3">
      <c r="A1" t="s">
        <v>489</v>
      </c>
      <c r="B1" t="s">
        <v>562</v>
      </c>
      <c r="C1" t="s">
        <v>563</v>
      </c>
    </row>
    <row r="2" spans="1:3" x14ac:dyDescent="0.3">
      <c r="A2">
        <v>1</v>
      </c>
      <c r="B2">
        <f>IF(PROMETEO_Ammissione_Samuele[[#This Row],[Inserire pressione arteriosa sistolica:]]="",NA(),PROMETEO_Ammissione_Samuele[[#This Row],[Inserire pressione arteriosa sistolica:]])</f>
        <v>116</v>
      </c>
      <c r="C2">
        <f>IF(PROMETEO_Ammissione_Samuele[[#This Row],[Inserire pressione arteriosa diastolica:]]="",NA(),PROMETEO_Ammissione_Samuele[[#This Row],[Inserire pressione arteriosa diastolica:]])</f>
        <v>81</v>
      </c>
    </row>
    <row r="3" spans="1:3" x14ac:dyDescent="0.3">
      <c r="A3">
        <v>2</v>
      </c>
      <c r="B3" t="e">
        <f>IF(PROMETEO_Ammissione_Samuele[[#This Row],[Inserire pressione arteriosa sistolica:]]="",NA(),PROMETEO_Ammissione_Samuele[[#This Row],[Inserire pressione arteriosa sistolica:]])</f>
        <v>#N/A</v>
      </c>
      <c r="C3" t="e">
        <f>IF(PROMETEO_Ammissione_Samuele[[#This Row],[Inserire pressione arteriosa diastolica:]]="",NA(),PROMETEO_Ammissione_Samuele[[#This Row],[Inserire pressione arteriosa diastolica:]])</f>
        <v>#N/A</v>
      </c>
    </row>
    <row r="4" spans="1:3" x14ac:dyDescent="0.3">
      <c r="A4">
        <v>3</v>
      </c>
      <c r="B4">
        <f>IF(PROMETEO_Ammissione_Samuele[[#This Row],[Inserire pressione arteriosa sistolica:]]="",NA(),PROMETEO_Ammissione_Samuele[[#This Row],[Inserire pressione arteriosa sistolica:]])</f>
        <v>85</v>
      </c>
      <c r="C4">
        <f>IF(PROMETEO_Ammissione_Samuele[[#This Row],[Inserire pressione arteriosa diastolica:]]="",NA(),PROMETEO_Ammissione_Samuele[[#This Row],[Inserire pressione arteriosa diastolica:]])</f>
        <v>60</v>
      </c>
    </row>
    <row r="5" spans="1:3" x14ac:dyDescent="0.3">
      <c r="A5">
        <v>4</v>
      </c>
      <c r="B5" t="e">
        <f>IF(PROMETEO_Ammissione_Samuele[[#This Row],[Inserire pressione arteriosa sistolica:]]="",NA(),PROMETEO_Ammissione_Samuele[[#This Row],[Inserire pressione arteriosa sistolica:]])</f>
        <v>#N/A</v>
      </c>
      <c r="C5" t="e">
        <f>IF(PROMETEO_Ammissione_Samuele[[#This Row],[Inserire pressione arteriosa diastolica:]]="",NA(),PROMETEO_Ammissione_Samuele[[#This Row],[Inserire pressione arteriosa diastolica:]])</f>
        <v>#N/A</v>
      </c>
    </row>
    <row r="6" spans="1:3" x14ac:dyDescent="0.3">
      <c r="A6">
        <v>5</v>
      </c>
      <c r="B6">
        <f>IF(PROMETEO_Ammissione_Samuele[[#This Row],[Inserire pressione arteriosa sistolica:]]="",NA(),PROMETEO_Ammissione_Samuele[[#This Row],[Inserire pressione arteriosa sistolica:]])</f>
        <v>110</v>
      </c>
      <c r="C6">
        <f>IF(PROMETEO_Ammissione_Samuele[[#This Row],[Inserire pressione arteriosa diastolica:]]="",NA(),PROMETEO_Ammissione_Samuele[[#This Row],[Inserire pressione arteriosa diastolica:]])</f>
        <v>60</v>
      </c>
    </row>
    <row r="7" spans="1:3" x14ac:dyDescent="0.3">
      <c r="A7">
        <v>6</v>
      </c>
      <c r="B7">
        <f>IF(PROMETEO_Ammissione_Samuele[[#This Row],[Inserire pressione arteriosa sistolica:]]="",NA(),PROMETEO_Ammissione_Samuele[[#This Row],[Inserire pressione arteriosa sistolica:]])</f>
        <v>115</v>
      </c>
      <c r="C7">
        <f>IF(PROMETEO_Ammissione_Samuele[[#This Row],[Inserire pressione arteriosa diastolica:]]="",NA(),PROMETEO_Ammissione_Samuele[[#This Row],[Inserire pressione arteriosa diastolica:]])</f>
        <v>55</v>
      </c>
    </row>
    <row r="8" spans="1:3" x14ac:dyDescent="0.3">
      <c r="A8">
        <v>7</v>
      </c>
      <c r="B8">
        <f>IF(PROMETEO_Ammissione_Samuele[[#This Row],[Inserire pressione arteriosa sistolica:]]="",NA(),PROMETEO_Ammissione_Samuele[[#This Row],[Inserire pressione arteriosa sistolica:]])</f>
        <v>95</v>
      </c>
      <c r="C8">
        <f>IF(PROMETEO_Ammissione_Samuele[[#This Row],[Inserire pressione arteriosa diastolica:]]="",NA(),PROMETEO_Ammissione_Samuele[[#This Row],[Inserire pressione arteriosa diastolica:]])</f>
        <v>55</v>
      </c>
    </row>
    <row r="9" spans="1:3" x14ac:dyDescent="0.3">
      <c r="A9">
        <v>8</v>
      </c>
      <c r="B9">
        <f>IF(PROMETEO_Ammissione_Samuele[[#This Row],[Inserire pressione arteriosa sistolica:]]="",NA(),PROMETEO_Ammissione_Samuele[[#This Row],[Inserire pressione arteriosa sistolica:]])</f>
        <v>100</v>
      </c>
      <c r="C9">
        <f>IF(PROMETEO_Ammissione_Samuele[[#This Row],[Inserire pressione arteriosa diastolica:]]="",NA(),PROMETEO_Ammissione_Samuele[[#This Row],[Inserire pressione arteriosa diastolica:]])</f>
        <v>70</v>
      </c>
    </row>
    <row r="10" spans="1:3" x14ac:dyDescent="0.3">
      <c r="A10">
        <v>9</v>
      </c>
      <c r="B10">
        <f>IF(PROMETEO_Ammissione_Samuele[[#This Row],[Inserire pressione arteriosa sistolica:]]="",NA(),PROMETEO_Ammissione_Samuele[[#This Row],[Inserire pressione arteriosa sistolica:]])</f>
        <v>135</v>
      </c>
      <c r="C10">
        <f>IF(PROMETEO_Ammissione_Samuele[[#This Row],[Inserire pressione arteriosa diastolica:]]="",NA(),PROMETEO_Ammissione_Samuele[[#This Row],[Inserire pressione arteriosa diastolica:]])</f>
        <v>70</v>
      </c>
    </row>
    <row r="11" spans="1:3" x14ac:dyDescent="0.3">
      <c r="A11">
        <v>10</v>
      </c>
      <c r="B11">
        <f>IF(PROMETEO_Ammissione_Samuele[[#This Row],[Inserire pressione arteriosa sistolica:]]="",NA(),PROMETEO_Ammissione_Samuele[[#This Row],[Inserire pressione arteriosa sistolica:]])</f>
        <v>90</v>
      </c>
      <c r="C11">
        <f>IF(PROMETEO_Ammissione_Samuele[[#This Row],[Inserire pressione arteriosa diastolica:]]="",NA(),PROMETEO_Ammissione_Samuele[[#This Row],[Inserire pressione arteriosa diastolica:]])</f>
        <v>60</v>
      </c>
    </row>
    <row r="12" spans="1:3" x14ac:dyDescent="0.3">
      <c r="A12">
        <v>11</v>
      </c>
      <c r="B12">
        <f>IF(PROMETEO_Ammissione_Samuele[[#This Row],[Inserire pressione arteriosa sistolica:]]="",NA(),PROMETEO_Ammissione_Samuele[[#This Row],[Inserire pressione arteriosa sistolica:]])</f>
        <v>120</v>
      </c>
      <c r="C12">
        <f>IF(PROMETEO_Ammissione_Samuele[[#This Row],[Inserire pressione arteriosa diastolica:]]="",NA(),PROMETEO_Ammissione_Samuele[[#This Row],[Inserire pressione arteriosa diastolica:]])</f>
        <v>70</v>
      </c>
    </row>
    <row r="13" spans="1:3" x14ac:dyDescent="0.3">
      <c r="A13">
        <v>12</v>
      </c>
      <c r="B13">
        <f>IF(PROMETEO_Ammissione_Samuele[[#This Row],[Inserire pressione arteriosa sistolica:]]="",NA(),PROMETEO_Ammissione_Samuele[[#This Row],[Inserire pressione arteriosa sistolica:]])</f>
        <v>120</v>
      </c>
      <c r="C13">
        <f>IF(PROMETEO_Ammissione_Samuele[[#This Row],[Inserire pressione arteriosa diastolica:]]="",NA(),PROMETEO_Ammissione_Samuele[[#This Row],[Inserire pressione arteriosa diastolica:]])</f>
        <v>80</v>
      </c>
    </row>
    <row r="14" spans="1:3" x14ac:dyDescent="0.3">
      <c r="A14">
        <v>13</v>
      </c>
      <c r="B14">
        <f>IF(PROMETEO_Ammissione_Samuele[[#This Row],[Inserire pressione arteriosa sistolica:]]="",NA(),PROMETEO_Ammissione_Samuele[[#This Row],[Inserire pressione arteriosa sistolica:]])</f>
        <v>115</v>
      </c>
      <c r="C14">
        <f>IF(PROMETEO_Ammissione_Samuele[[#This Row],[Inserire pressione arteriosa diastolica:]]="",NA(),PROMETEO_Ammissione_Samuele[[#This Row],[Inserire pressione arteriosa diastolica:]])</f>
        <v>70</v>
      </c>
    </row>
    <row r="15" spans="1:3" x14ac:dyDescent="0.3">
      <c r="A15">
        <v>14</v>
      </c>
      <c r="B15">
        <f>IF(PROMETEO_Ammissione_Samuele[[#This Row],[Inserire pressione arteriosa sistolica:]]="",NA(),PROMETEO_Ammissione_Samuele[[#This Row],[Inserire pressione arteriosa sistolica:]])</f>
        <v>120</v>
      </c>
      <c r="C15">
        <f>IF(PROMETEO_Ammissione_Samuele[[#This Row],[Inserire pressione arteriosa diastolica:]]="",NA(),PROMETEO_Ammissione_Samuele[[#This Row],[Inserire pressione arteriosa diastolica:]])</f>
        <v>60</v>
      </c>
    </row>
    <row r="16" spans="1:3" x14ac:dyDescent="0.3">
      <c r="A16">
        <v>15</v>
      </c>
      <c r="B16">
        <f>IF(PROMETEO_Ammissione_Samuele[[#This Row],[Inserire pressione arteriosa sistolica:]]="",NA(),PROMETEO_Ammissione_Samuele[[#This Row],[Inserire pressione arteriosa sistolica:]])</f>
        <v>115</v>
      </c>
      <c r="C16">
        <f>IF(PROMETEO_Ammissione_Samuele[[#This Row],[Inserire pressione arteriosa diastolica:]]="",NA(),PROMETEO_Ammissione_Samuele[[#This Row],[Inserire pressione arteriosa diastolica:]])</f>
        <v>80</v>
      </c>
    </row>
    <row r="17" spans="1:3" x14ac:dyDescent="0.3">
      <c r="A17">
        <v>16</v>
      </c>
      <c r="B17">
        <f>IF(PROMETEO_Ammissione_Samuele[[#This Row],[Inserire pressione arteriosa sistolica:]]="",NA(),PROMETEO_Ammissione_Samuele[[#This Row],[Inserire pressione arteriosa sistolica:]])</f>
        <v>94</v>
      </c>
      <c r="C17">
        <f>IF(PROMETEO_Ammissione_Samuele[[#This Row],[Inserire pressione arteriosa diastolica:]]="",NA(),PROMETEO_Ammissione_Samuele[[#This Row],[Inserire pressione arteriosa diastolica:]])</f>
        <v>62</v>
      </c>
    </row>
    <row r="18" spans="1:3" x14ac:dyDescent="0.3">
      <c r="A18">
        <v>17</v>
      </c>
      <c r="B18">
        <f>IF(PROMETEO_Ammissione_Samuele[[#This Row],[Inserire pressione arteriosa sistolica:]]="",NA(),PROMETEO_Ammissione_Samuele[[#This Row],[Inserire pressione arteriosa sistolica:]])</f>
        <v>95</v>
      </c>
      <c r="C18">
        <f>IF(PROMETEO_Ammissione_Samuele[[#This Row],[Inserire pressione arteriosa diastolica:]]="",NA(),PROMETEO_Ammissione_Samuele[[#This Row],[Inserire pressione arteriosa diastolica:]])</f>
        <v>55</v>
      </c>
    </row>
    <row r="19" spans="1:3" x14ac:dyDescent="0.3">
      <c r="A19">
        <v>18</v>
      </c>
      <c r="B19">
        <f>IF(PROMETEO_Ammissione_Samuele[[#This Row],[Inserire pressione arteriosa sistolica:]]="",NA(),PROMETEO_Ammissione_Samuele[[#This Row],[Inserire pressione arteriosa sistolica:]])</f>
        <v>95</v>
      </c>
      <c r="C19">
        <f>IF(PROMETEO_Ammissione_Samuele[[#This Row],[Inserire pressione arteriosa diastolica:]]="",NA(),PROMETEO_Ammissione_Samuele[[#This Row],[Inserire pressione arteriosa diastolica:]])</f>
        <v>65</v>
      </c>
    </row>
    <row r="20" spans="1:3" x14ac:dyDescent="0.3">
      <c r="A20">
        <v>19</v>
      </c>
      <c r="B20">
        <f>IF(PROMETEO_Ammissione_Samuele[[#This Row],[Inserire pressione arteriosa sistolica:]]="",NA(),PROMETEO_Ammissione_Samuele[[#This Row],[Inserire pressione arteriosa sistolica:]])</f>
        <v>110</v>
      </c>
      <c r="C20">
        <f>IF(PROMETEO_Ammissione_Samuele[[#This Row],[Inserire pressione arteriosa diastolica:]]="",NA(),PROMETEO_Ammissione_Samuele[[#This Row],[Inserire pressione arteriosa diastolica:]])</f>
        <v>60</v>
      </c>
    </row>
    <row r="21" spans="1:3" x14ac:dyDescent="0.3">
      <c r="A21">
        <v>20</v>
      </c>
      <c r="B21">
        <f>IF(PROMETEO_Ammissione_Samuele[[#This Row],[Inserire pressione arteriosa sistolica:]]="",NA(),PROMETEO_Ammissione_Samuele[[#This Row],[Inserire pressione arteriosa sistolica:]])</f>
        <v>145</v>
      </c>
      <c r="C21">
        <f>IF(PROMETEO_Ammissione_Samuele[[#This Row],[Inserire pressione arteriosa diastolica:]]="",NA(),PROMETEO_Ammissione_Samuele[[#This Row],[Inserire pressione arteriosa diastolica:]])</f>
        <v>80</v>
      </c>
    </row>
    <row r="22" spans="1:3" x14ac:dyDescent="0.3">
      <c r="A22">
        <v>21</v>
      </c>
      <c r="B22">
        <f>IF(PROMETEO_Ammissione_Samuele[[#This Row],[Inserire pressione arteriosa sistolica:]]="",NA(),PROMETEO_Ammissione_Samuele[[#This Row],[Inserire pressione arteriosa sistolica:]])</f>
        <v>112</v>
      </c>
      <c r="C22">
        <f>IF(PROMETEO_Ammissione_Samuele[[#This Row],[Inserire pressione arteriosa diastolica:]]="",NA(),PROMETEO_Ammissione_Samuele[[#This Row],[Inserire pressione arteriosa diastolica:]])</f>
        <v>71</v>
      </c>
    </row>
    <row r="23" spans="1:3" x14ac:dyDescent="0.3">
      <c r="A23">
        <v>22</v>
      </c>
      <c r="B23">
        <f>IF(PROMETEO_Ammissione_Samuele[[#This Row],[Inserire pressione arteriosa sistolica:]]="",NA(),PROMETEO_Ammissione_Samuele[[#This Row],[Inserire pressione arteriosa sistolica:]])</f>
        <v>90</v>
      </c>
      <c r="C23">
        <f>IF(PROMETEO_Ammissione_Samuele[[#This Row],[Inserire pressione arteriosa diastolica:]]="",NA(),PROMETEO_Ammissione_Samuele[[#This Row],[Inserire pressione arteriosa diastolica:]])</f>
        <v>70</v>
      </c>
    </row>
    <row r="24" spans="1:3" x14ac:dyDescent="0.3">
      <c r="A24">
        <v>23</v>
      </c>
      <c r="B24">
        <f>IF(PROMETEO_Ammissione_Samuele[[#This Row],[Inserire pressione arteriosa sistolica:]]="",NA(),PROMETEO_Ammissione_Samuele[[#This Row],[Inserire pressione arteriosa sistolica:]])</f>
        <v>100</v>
      </c>
      <c r="C24">
        <f>IF(PROMETEO_Ammissione_Samuele[[#This Row],[Inserire pressione arteriosa diastolica:]]="",NA(),PROMETEO_Ammissione_Samuele[[#This Row],[Inserire pressione arteriosa diastolica:]])</f>
        <v>60</v>
      </c>
    </row>
    <row r="25" spans="1:3" x14ac:dyDescent="0.3">
      <c r="A25">
        <v>24</v>
      </c>
      <c r="B25">
        <f>IF(PROMETEO_Ammissione_Samuele[[#This Row],[Inserire pressione arteriosa sistolica:]]="",NA(),PROMETEO_Ammissione_Samuele[[#This Row],[Inserire pressione arteriosa sistolica:]])</f>
        <v>130</v>
      </c>
      <c r="C25">
        <f>IF(PROMETEO_Ammissione_Samuele[[#This Row],[Inserire pressione arteriosa diastolica:]]="",NA(),PROMETEO_Ammissione_Samuele[[#This Row],[Inserire pressione arteriosa diastolica:]])</f>
        <v>65</v>
      </c>
    </row>
    <row r="26" spans="1:3" x14ac:dyDescent="0.3">
      <c r="A26">
        <v>25</v>
      </c>
      <c r="B26">
        <f>IF(PROMETEO_Ammissione_Samuele[[#This Row],[Inserire pressione arteriosa sistolica:]]="",NA(),PROMETEO_Ammissione_Samuele[[#This Row],[Inserire pressione arteriosa sistolica:]])</f>
        <v>80</v>
      </c>
      <c r="C26">
        <f>IF(PROMETEO_Ammissione_Samuele[[#This Row],[Inserire pressione arteriosa diastolica:]]="",NA(),PROMETEO_Ammissione_Samuele[[#This Row],[Inserire pressione arteriosa diastolica:]])</f>
        <v>45</v>
      </c>
    </row>
    <row r="27" spans="1:3" x14ac:dyDescent="0.3">
      <c r="A27">
        <v>26</v>
      </c>
      <c r="B27">
        <f>IF(PROMETEO_Ammissione_Samuele[[#This Row],[Inserire pressione arteriosa sistolica:]]="",NA(),PROMETEO_Ammissione_Samuele[[#This Row],[Inserire pressione arteriosa sistolica:]])</f>
        <v>105</v>
      </c>
      <c r="C27">
        <f>IF(PROMETEO_Ammissione_Samuele[[#This Row],[Inserire pressione arteriosa diastolica:]]="",NA(),PROMETEO_Ammissione_Samuele[[#This Row],[Inserire pressione arteriosa diastolica:]])</f>
        <v>80</v>
      </c>
    </row>
    <row r="28" spans="1:3" x14ac:dyDescent="0.3">
      <c r="A28">
        <v>27</v>
      </c>
      <c r="B28">
        <f>IF(PROMETEO_Ammissione_Samuele[[#This Row],[Inserire pressione arteriosa sistolica:]]="",NA(),PROMETEO_Ammissione_Samuele[[#This Row],[Inserire pressione arteriosa sistolica:]])</f>
        <v>100</v>
      </c>
      <c r="C28">
        <f>IF(PROMETEO_Ammissione_Samuele[[#This Row],[Inserire pressione arteriosa diastolica:]]="",NA(),PROMETEO_Ammissione_Samuele[[#This Row],[Inserire pressione arteriosa diastolica:]])</f>
        <v>65</v>
      </c>
    </row>
    <row r="29" spans="1:3" x14ac:dyDescent="0.3">
      <c r="A29">
        <v>28</v>
      </c>
      <c r="B29">
        <f>IF(PROMETEO_Ammissione_Samuele[[#This Row],[Inserire pressione arteriosa sistolica:]]="",NA(),PROMETEO_Ammissione_Samuele[[#This Row],[Inserire pressione arteriosa sistolica:]])</f>
        <v>85</v>
      </c>
      <c r="C29">
        <f>IF(PROMETEO_Ammissione_Samuele[[#This Row],[Inserire pressione arteriosa diastolica:]]="",NA(),PROMETEO_Ammissione_Samuele[[#This Row],[Inserire pressione arteriosa diastolica:]])</f>
        <v>45</v>
      </c>
    </row>
    <row r="30" spans="1:3" x14ac:dyDescent="0.3">
      <c r="A30">
        <v>29</v>
      </c>
      <c r="B30">
        <f>IF(PROMETEO_Ammissione_Samuele[[#This Row],[Inserire pressione arteriosa sistolica:]]="",NA(),PROMETEO_Ammissione_Samuele[[#This Row],[Inserire pressione arteriosa sistolica:]])</f>
        <v>95</v>
      </c>
      <c r="C30">
        <f>IF(PROMETEO_Ammissione_Samuele[[#This Row],[Inserire pressione arteriosa diastolica:]]="",NA(),PROMETEO_Ammissione_Samuele[[#This Row],[Inserire pressione arteriosa diastolica:]])</f>
        <v>70</v>
      </c>
    </row>
    <row r="31" spans="1:3" x14ac:dyDescent="0.3">
      <c r="A31">
        <v>30</v>
      </c>
      <c r="B31">
        <f>IF(PROMETEO_Ammissione_Samuele[[#This Row],[Inserire pressione arteriosa sistolica:]]="",NA(),PROMETEO_Ammissione_Samuele[[#This Row],[Inserire pressione arteriosa sistolica:]])</f>
        <v>105</v>
      </c>
      <c r="C31">
        <f>IF(PROMETEO_Ammissione_Samuele[[#This Row],[Inserire pressione arteriosa diastolica:]]="",NA(),PROMETEO_Ammissione_Samuele[[#This Row],[Inserire pressione arteriosa diastolica:]])</f>
        <v>70</v>
      </c>
    </row>
    <row r="32" spans="1:3" x14ac:dyDescent="0.3">
      <c r="A32">
        <v>31</v>
      </c>
      <c r="B32">
        <f>IF(PROMETEO_Ammissione_Samuele[[#This Row],[Inserire pressione arteriosa sistolica:]]="",NA(),PROMETEO_Ammissione_Samuele[[#This Row],[Inserire pressione arteriosa sistolica:]])</f>
        <v>90</v>
      </c>
      <c r="C32">
        <f>IF(PROMETEO_Ammissione_Samuele[[#This Row],[Inserire pressione arteriosa diastolica:]]="",NA(),PROMETEO_Ammissione_Samuele[[#This Row],[Inserire pressione arteriosa diastolica:]])</f>
        <v>50</v>
      </c>
    </row>
    <row r="33" spans="1:3" x14ac:dyDescent="0.3">
      <c r="A33">
        <v>32</v>
      </c>
      <c r="B33">
        <f>IF(PROMETEO_Ammissione_Samuele[[#This Row],[Inserire pressione arteriosa sistolica:]]="",NA(),PROMETEO_Ammissione_Samuele[[#This Row],[Inserire pressione arteriosa sistolica:]])</f>
        <v>95</v>
      </c>
      <c r="C33">
        <f>IF(PROMETEO_Ammissione_Samuele[[#This Row],[Inserire pressione arteriosa diastolica:]]="",NA(),PROMETEO_Ammissione_Samuele[[#This Row],[Inserire pressione arteriosa diastolica:]])</f>
        <v>60</v>
      </c>
    </row>
    <row r="34" spans="1:3" x14ac:dyDescent="0.3">
      <c r="A34">
        <v>33</v>
      </c>
      <c r="B34">
        <f>IF(PROMETEO_Ammissione_Samuele[[#This Row],[Inserire pressione arteriosa sistolica:]]="",NA(),PROMETEO_Ammissione_Samuele[[#This Row],[Inserire pressione arteriosa sistolica:]])</f>
        <v>110</v>
      </c>
      <c r="C34">
        <f>IF(PROMETEO_Ammissione_Samuele[[#This Row],[Inserire pressione arteriosa diastolica:]]="",NA(),PROMETEO_Ammissione_Samuele[[#This Row],[Inserire pressione arteriosa diastolica:]])</f>
        <v>85</v>
      </c>
    </row>
    <row r="35" spans="1:3" x14ac:dyDescent="0.3">
      <c r="A35">
        <v>34</v>
      </c>
      <c r="B35">
        <f>IF(PROMETEO_Ammissione_Samuele[[#This Row],[Inserire pressione arteriosa sistolica:]]="",NA(),PROMETEO_Ammissione_Samuele[[#This Row],[Inserire pressione arteriosa sistolica:]])</f>
        <v>105</v>
      </c>
      <c r="C35">
        <f>IF(PROMETEO_Ammissione_Samuele[[#This Row],[Inserire pressione arteriosa diastolica:]]="",NA(),PROMETEO_Ammissione_Samuele[[#This Row],[Inserire pressione arteriosa diastolica:]])</f>
        <v>65</v>
      </c>
    </row>
    <row r="36" spans="1:3" x14ac:dyDescent="0.3">
      <c r="A36">
        <v>35</v>
      </c>
      <c r="B36">
        <f>IF(PROMETEO_Ammissione_Samuele[[#This Row],[Inserire pressione arteriosa sistolica:]]="",NA(),PROMETEO_Ammissione_Samuele[[#This Row],[Inserire pressione arteriosa sistolica:]])</f>
        <v>100</v>
      </c>
      <c r="C36">
        <f>IF(PROMETEO_Ammissione_Samuele[[#This Row],[Inserire pressione arteriosa diastolica:]]="",NA(),PROMETEO_Ammissione_Samuele[[#This Row],[Inserire pressione arteriosa diastolica:]])</f>
        <v>50</v>
      </c>
    </row>
    <row r="37" spans="1:3" x14ac:dyDescent="0.3">
      <c r="A37">
        <v>36</v>
      </c>
      <c r="B37">
        <f>IF(PROMETEO_Ammissione_Samuele[[#This Row],[Inserire pressione arteriosa sistolica:]]="",NA(),PROMETEO_Ammissione_Samuele[[#This Row],[Inserire pressione arteriosa sistolica:]])</f>
        <v>100</v>
      </c>
      <c r="C37">
        <f>IF(PROMETEO_Ammissione_Samuele[[#This Row],[Inserire pressione arteriosa diastolica:]]="",NA(),PROMETEO_Ammissione_Samuele[[#This Row],[Inserire pressione arteriosa diastolica:]])</f>
        <v>60</v>
      </c>
    </row>
    <row r="38" spans="1:3" x14ac:dyDescent="0.3">
      <c r="A38">
        <v>37</v>
      </c>
      <c r="B38">
        <f>IF(PROMETEO_Ammissione_Samuele[[#This Row],[Inserire pressione arteriosa sistolica:]]="",NA(),PROMETEO_Ammissione_Samuele[[#This Row],[Inserire pressione arteriosa sistolica:]])</f>
        <v>90</v>
      </c>
      <c r="C38">
        <f>IF(PROMETEO_Ammissione_Samuele[[#This Row],[Inserire pressione arteriosa diastolica:]]="",NA(),PROMETEO_Ammissione_Samuele[[#This Row],[Inserire pressione arteriosa diastolica:]])</f>
        <v>60</v>
      </c>
    </row>
    <row r="39" spans="1:3" x14ac:dyDescent="0.3">
      <c r="A39">
        <v>38</v>
      </c>
      <c r="B39">
        <f>IF(PROMETEO_Ammissione_Samuele[[#This Row],[Inserire pressione arteriosa sistolica:]]="",NA(),PROMETEO_Ammissione_Samuele[[#This Row],[Inserire pressione arteriosa sistolica:]])</f>
        <v>110</v>
      </c>
      <c r="C39">
        <f>IF(PROMETEO_Ammissione_Samuele[[#This Row],[Inserire pressione arteriosa diastolica:]]="",NA(),PROMETEO_Ammissione_Samuele[[#This Row],[Inserire pressione arteriosa diastolica:]])</f>
        <v>60</v>
      </c>
    </row>
    <row r="40" spans="1:3" x14ac:dyDescent="0.3">
      <c r="A40">
        <v>39</v>
      </c>
      <c r="B40">
        <f>IF(PROMETEO_Ammissione_Samuele[[#This Row],[Inserire pressione arteriosa sistolica:]]="",NA(),PROMETEO_Ammissione_Samuele[[#This Row],[Inserire pressione arteriosa sistolica:]])</f>
        <v>130</v>
      </c>
      <c r="C40">
        <f>IF(PROMETEO_Ammissione_Samuele[[#This Row],[Inserire pressione arteriosa diastolica:]]="",NA(),PROMETEO_Ammissione_Samuele[[#This Row],[Inserire pressione arteriosa diastolica:]])</f>
        <v>70</v>
      </c>
    </row>
    <row r="41" spans="1:3" x14ac:dyDescent="0.3">
      <c r="A41">
        <v>40</v>
      </c>
      <c r="B41">
        <f>IF(PROMETEO_Ammissione_Samuele[[#This Row],[Inserire pressione arteriosa sistolica:]]="",NA(),PROMETEO_Ammissione_Samuele[[#This Row],[Inserire pressione arteriosa sistolica:]])</f>
        <v>95</v>
      </c>
      <c r="C41">
        <f>IF(PROMETEO_Ammissione_Samuele[[#This Row],[Inserire pressione arteriosa diastolica:]]="",NA(),PROMETEO_Ammissione_Samuele[[#This Row],[Inserire pressione arteriosa diastolica:]])</f>
        <v>60</v>
      </c>
    </row>
    <row r="42" spans="1:3" x14ac:dyDescent="0.3">
      <c r="A42">
        <v>41</v>
      </c>
      <c r="B42">
        <f>IF(PROMETEO_Ammissione_Samuele[[#This Row],[Inserire pressione arteriosa sistolica:]]="",NA(),PROMETEO_Ammissione_Samuele[[#This Row],[Inserire pressione arteriosa sistolica:]])</f>
        <v>100</v>
      </c>
      <c r="C42">
        <f>IF(PROMETEO_Ammissione_Samuele[[#This Row],[Inserire pressione arteriosa diastolica:]]="",NA(),PROMETEO_Ammissione_Samuele[[#This Row],[Inserire pressione arteriosa diastolica:]])</f>
        <v>65</v>
      </c>
    </row>
    <row r="43" spans="1:3" x14ac:dyDescent="0.3">
      <c r="A43">
        <v>42</v>
      </c>
      <c r="B43">
        <f>IF(PROMETEO_Ammissione_Samuele[[#This Row],[Inserire pressione arteriosa sistolica:]]="",NA(),PROMETEO_Ammissione_Samuele[[#This Row],[Inserire pressione arteriosa sistolica:]])</f>
        <v>110</v>
      </c>
      <c r="C43">
        <f>IF(PROMETEO_Ammissione_Samuele[[#This Row],[Inserire pressione arteriosa diastolica:]]="",NA(),PROMETEO_Ammissione_Samuele[[#This Row],[Inserire pressione arteriosa diastolica:]])</f>
        <v>70</v>
      </c>
    </row>
    <row r="44" spans="1:3" x14ac:dyDescent="0.3">
      <c r="A44">
        <v>43</v>
      </c>
      <c r="B44">
        <f>IF(PROMETEO_Ammissione_Samuele[[#This Row],[Inserire pressione arteriosa sistolica:]]="",NA(),PROMETEO_Ammissione_Samuele[[#This Row],[Inserire pressione arteriosa sistolica:]])</f>
        <v>110</v>
      </c>
      <c r="C44">
        <f>IF(PROMETEO_Ammissione_Samuele[[#This Row],[Inserire pressione arteriosa diastolica:]]="",NA(),PROMETEO_Ammissione_Samuele[[#This Row],[Inserire pressione arteriosa diastolica:]])</f>
        <v>70</v>
      </c>
    </row>
    <row r="45" spans="1:3" x14ac:dyDescent="0.3">
      <c r="A45">
        <v>44</v>
      </c>
      <c r="B45">
        <f>IF(PROMETEO_Ammissione_Samuele[[#This Row],[Inserire pressione arteriosa sistolica:]]="",NA(),PROMETEO_Ammissione_Samuele[[#This Row],[Inserire pressione arteriosa sistolica:]])</f>
        <v>100</v>
      </c>
      <c r="C45">
        <f>IF(PROMETEO_Ammissione_Samuele[[#This Row],[Inserire pressione arteriosa diastolica:]]="",NA(),PROMETEO_Ammissione_Samuele[[#This Row],[Inserire pressione arteriosa diastolica:]])</f>
        <v>70</v>
      </c>
    </row>
    <row r="46" spans="1:3" x14ac:dyDescent="0.3">
      <c r="A46">
        <v>45</v>
      </c>
      <c r="B46">
        <f>IF(PROMETEO_Ammissione_Samuele[[#This Row],[Inserire pressione arteriosa sistolica:]]="",NA(),PROMETEO_Ammissione_Samuele[[#This Row],[Inserire pressione arteriosa sistolica:]])</f>
        <v>110</v>
      </c>
      <c r="C46">
        <f>IF(PROMETEO_Ammissione_Samuele[[#This Row],[Inserire pressione arteriosa diastolica:]]="",NA(),PROMETEO_Ammissione_Samuele[[#This Row],[Inserire pressione arteriosa diastolica:]])</f>
        <v>80</v>
      </c>
    </row>
    <row r="47" spans="1:3" x14ac:dyDescent="0.3">
      <c r="A47">
        <v>46</v>
      </c>
      <c r="B47">
        <f>IF(PROMETEO_Ammissione_Samuele[[#This Row],[Inserire pressione arteriosa sistolica:]]="",NA(),PROMETEO_Ammissione_Samuele[[#This Row],[Inserire pressione arteriosa sistolica:]])</f>
        <v>100</v>
      </c>
      <c r="C47">
        <f>IF(PROMETEO_Ammissione_Samuele[[#This Row],[Inserire pressione arteriosa diastolica:]]="",NA(),PROMETEO_Ammissione_Samuele[[#This Row],[Inserire pressione arteriosa diastolica:]])</f>
        <v>60</v>
      </c>
    </row>
    <row r="48" spans="1:3" x14ac:dyDescent="0.3">
      <c r="A48">
        <v>47</v>
      </c>
      <c r="B48">
        <f>IF(PROMETEO_Ammissione_Samuele[[#This Row],[Inserire pressione arteriosa sistolica:]]="",NA(),PROMETEO_Ammissione_Samuele[[#This Row],[Inserire pressione arteriosa sistolica:]])</f>
        <v>120</v>
      </c>
      <c r="C48">
        <f>IF(PROMETEO_Ammissione_Samuele[[#This Row],[Inserire pressione arteriosa diastolica:]]="",NA(),PROMETEO_Ammissione_Samuele[[#This Row],[Inserire pressione arteriosa diastolica:]])</f>
        <v>80</v>
      </c>
    </row>
    <row r="49" spans="1:3" x14ac:dyDescent="0.3">
      <c r="A49">
        <v>48</v>
      </c>
      <c r="B49">
        <f>IF(PROMETEO_Ammissione_Samuele[[#This Row],[Inserire pressione arteriosa sistolica:]]="",NA(),PROMETEO_Ammissione_Samuele[[#This Row],[Inserire pressione arteriosa sistolica:]])</f>
        <v>90</v>
      </c>
      <c r="C49">
        <f>IF(PROMETEO_Ammissione_Samuele[[#This Row],[Inserire pressione arteriosa diastolica:]]="",NA(),PROMETEO_Ammissione_Samuele[[#This Row],[Inserire pressione arteriosa diastolica:]])</f>
        <v>50</v>
      </c>
    </row>
    <row r="50" spans="1:3" x14ac:dyDescent="0.3">
      <c r="A50">
        <v>49</v>
      </c>
      <c r="B50">
        <f>IF(PROMETEO_Ammissione_Samuele[[#This Row],[Inserire pressione arteriosa sistolica:]]="",NA(),PROMETEO_Ammissione_Samuele[[#This Row],[Inserire pressione arteriosa sistolica:]])</f>
        <v>130</v>
      </c>
      <c r="C50">
        <f>IF(PROMETEO_Ammissione_Samuele[[#This Row],[Inserire pressione arteriosa diastolica:]]="",NA(),PROMETEO_Ammissione_Samuele[[#This Row],[Inserire pressione arteriosa diastolica:]])</f>
        <v>60</v>
      </c>
    </row>
    <row r="51" spans="1:3" x14ac:dyDescent="0.3">
      <c r="A51">
        <v>50</v>
      </c>
      <c r="B51">
        <f>IF(PROMETEO_Ammissione_Samuele[[#This Row],[Inserire pressione arteriosa sistolica:]]="",NA(),PROMETEO_Ammissione_Samuele[[#This Row],[Inserire pressione arteriosa sistolica:]])</f>
        <v>150</v>
      </c>
      <c r="C51">
        <f>IF(PROMETEO_Ammissione_Samuele[[#This Row],[Inserire pressione arteriosa diastolica:]]="",NA(),PROMETEO_Ammissione_Samuele[[#This Row],[Inserire pressione arteriosa diastolica:]])</f>
        <v>75</v>
      </c>
    </row>
    <row r="52" spans="1:3" x14ac:dyDescent="0.3">
      <c r="A52">
        <v>51</v>
      </c>
      <c r="B52">
        <f>IF(PROMETEO_Ammissione_Samuele[[#This Row],[Inserire pressione arteriosa sistolica:]]="",NA(),PROMETEO_Ammissione_Samuele[[#This Row],[Inserire pressione arteriosa sistolica:]])</f>
        <v>85</v>
      </c>
      <c r="C52">
        <f>IF(PROMETEO_Ammissione_Samuele[[#This Row],[Inserire pressione arteriosa diastolica:]]="",NA(),PROMETEO_Ammissione_Samuele[[#This Row],[Inserire pressione arteriosa diastolica:]])</f>
        <v>55</v>
      </c>
    </row>
    <row r="53" spans="1:3" x14ac:dyDescent="0.3">
      <c r="A53">
        <v>52</v>
      </c>
      <c r="B53">
        <f>IF(PROMETEO_Ammissione_Samuele[[#This Row],[Inserire pressione arteriosa sistolica:]]="",NA(),PROMETEO_Ammissione_Samuele[[#This Row],[Inserire pressione arteriosa sistolica:]])</f>
        <v>135</v>
      </c>
      <c r="C53">
        <f>IF(PROMETEO_Ammissione_Samuele[[#This Row],[Inserire pressione arteriosa diastolica:]]="",NA(),PROMETEO_Ammissione_Samuele[[#This Row],[Inserire pressione arteriosa diastolica:]])</f>
        <v>70</v>
      </c>
    </row>
    <row r="54" spans="1:3" x14ac:dyDescent="0.3">
      <c r="A54">
        <v>53</v>
      </c>
      <c r="B54">
        <f>IF(PROMETEO_Ammissione_Samuele[[#This Row],[Inserire pressione arteriosa sistolica:]]="",NA(),PROMETEO_Ammissione_Samuele[[#This Row],[Inserire pressione arteriosa sistolica:]])</f>
        <v>130</v>
      </c>
      <c r="C54">
        <f>IF(PROMETEO_Ammissione_Samuele[[#This Row],[Inserire pressione arteriosa diastolica:]]="",NA(),PROMETEO_Ammissione_Samuele[[#This Row],[Inserire pressione arteriosa diastolica:]])</f>
        <v>65</v>
      </c>
    </row>
    <row r="55" spans="1:3" x14ac:dyDescent="0.3">
      <c r="A55">
        <v>54</v>
      </c>
      <c r="B55">
        <f>IF(PROMETEO_Ammissione_Samuele[[#This Row],[Inserire pressione arteriosa sistolica:]]="",NA(),PROMETEO_Ammissione_Samuele[[#This Row],[Inserire pressione arteriosa sistolica:]])</f>
        <v>90</v>
      </c>
      <c r="C55">
        <f>IF(PROMETEO_Ammissione_Samuele[[#This Row],[Inserire pressione arteriosa diastolica:]]="",NA(),PROMETEO_Ammissione_Samuele[[#This Row],[Inserire pressione arteriosa diastolica:]])</f>
        <v>60</v>
      </c>
    </row>
    <row r="56" spans="1:3" x14ac:dyDescent="0.3">
      <c r="A56">
        <v>55</v>
      </c>
      <c r="B56">
        <f>IF(PROMETEO_Ammissione_Samuele[[#This Row],[Inserire pressione arteriosa sistolica:]]="",NA(),PROMETEO_Ammissione_Samuele[[#This Row],[Inserire pressione arteriosa sistolica:]])</f>
        <v>90</v>
      </c>
      <c r="C56">
        <f>IF(PROMETEO_Ammissione_Samuele[[#This Row],[Inserire pressione arteriosa diastolica:]]="",NA(),PROMETEO_Ammissione_Samuele[[#This Row],[Inserire pressione arteriosa diastolica:]])</f>
        <v>60</v>
      </c>
    </row>
    <row r="57" spans="1:3" x14ac:dyDescent="0.3">
      <c r="A57">
        <v>56</v>
      </c>
      <c r="B57">
        <f>IF(PROMETEO_Ammissione_Samuele[[#This Row],[Inserire pressione arteriosa sistolica:]]="",NA(),PROMETEO_Ammissione_Samuele[[#This Row],[Inserire pressione arteriosa sistolica:]])</f>
        <v>110</v>
      </c>
      <c r="C57">
        <f>IF(PROMETEO_Ammissione_Samuele[[#This Row],[Inserire pressione arteriosa diastolica:]]="",NA(),PROMETEO_Ammissione_Samuele[[#This Row],[Inserire pressione arteriosa diastolica:]])</f>
        <v>70</v>
      </c>
    </row>
    <row r="58" spans="1:3" x14ac:dyDescent="0.3">
      <c r="A58">
        <v>57</v>
      </c>
      <c r="B58">
        <f>IF(PROMETEO_Ammissione_Samuele[[#This Row],[Inserire pressione arteriosa sistolica:]]="",NA(),PROMETEO_Ammissione_Samuele[[#This Row],[Inserire pressione arteriosa sistolica:]])</f>
        <v>100</v>
      </c>
      <c r="C58">
        <f>IF(PROMETEO_Ammissione_Samuele[[#This Row],[Inserire pressione arteriosa diastolica:]]="",NA(),PROMETEO_Ammissione_Samuele[[#This Row],[Inserire pressione arteriosa diastolica:]])</f>
        <v>60</v>
      </c>
    </row>
    <row r="59" spans="1:3" x14ac:dyDescent="0.3">
      <c r="A59">
        <v>58</v>
      </c>
      <c r="B59">
        <f>IF(PROMETEO_Ammissione_Samuele[[#This Row],[Inserire pressione arteriosa sistolica:]]="",NA(),PROMETEO_Ammissione_Samuele[[#This Row],[Inserire pressione arteriosa sistolica:]])</f>
        <v>95</v>
      </c>
      <c r="C59">
        <f>IF(PROMETEO_Ammissione_Samuele[[#This Row],[Inserire pressione arteriosa diastolica:]]="",NA(),PROMETEO_Ammissione_Samuele[[#This Row],[Inserire pressione arteriosa diastolica:]])</f>
        <v>45</v>
      </c>
    </row>
    <row r="60" spans="1:3" x14ac:dyDescent="0.3">
      <c r="A60">
        <v>59</v>
      </c>
      <c r="B60">
        <f>IF(PROMETEO_Ammissione_Samuele[[#This Row],[Inserire pressione arteriosa sistolica:]]="",NA(),PROMETEO_Ammissione_Samuele[[#This Row],[Inserire pressione arteriosa sistolica:]])</f>
        <v>125</v>
      </c>
      <c r="C60">
        <f>IF(PROMETEO_Ammissione_Samuele[[#This Row],[Inserire pressione arteriosa diastolica:]]="",NA(),PROMETEO_Ammissione_Samuele[[#This Row],[Inserire pressione arteriosa diastolica:]])</f>
        <v>70</v>
      </c>
    </row>
    <row r="61" spans="1:3" x14ac:dyDescent="0.3">
      <c r="A61">
        <v>60</v>
      </c>
      <c r="B61">
        <f>IF(PROMETEO_Ammissione_Samuele[[#This Row],[Inserire pressione arteriosa sistolica:]]="",NA(),PROMETEO_Ammissione_Samuele[[#This Row],[Inserire pressione arteriosa sistolica:]])</f>
        <v>95</v>
      </c>
      <c r="C61">
        <f>IF(PROMETEO_Ammissione_Samuele[[#This Row],[Inserire pressione arteriosa diastolica:]]="",NA(),PROMETEO_Ammissione_Samuele[[#This Row],[Inserire pressione arteriosa diastolica:]])</f>
        <v>65</v>
      </c>
    </row>
    <row r="62" spans="1:3" x14ac:dyDescent="0.3">
      <c r="A62">
        <v>61</v>
      </c>
      <c r="B62">
        <f>IF(PROMETEO_Ammissione_Samuele[[#This Row],[Inserire pressione arteriosa sistolica:]]="",NA(),PROMETEO_Ammissione_Samuele[[#This Row],[Inserire pressione arteriosa sistolica:]])</f>
        <v>90</v>
      </c>
      <c r="C62">
        <f>IF(PROMETEO_Ammissione_Samuele[[#This Row],[Inserire pressione arteriosa diastolica:]]="",NA(),PROMETEO_Ammissione_Samuele[[#This Row],[Inserire pressione arteriosa diastolica:]])</f>
        <v>60</v>
      </c>
    </row>
    <row r="63" spans="1:3" x14ac:dyDescent="0.3">
      <c r="A63">
        <v>62</v>
      </c>
      <c r="B63">
        <f>IF(PROMETEO_Ammissione_Samuele[[#This Row],[Inserire pressione arteriosa sistolica:]]="",NA(),PROMETEO_Ammissione_Samuele[[#This Row],[Inserire pressione arteriosa sistolica:]])</f>
        <v>95</v>
      </c>
      <c r="C63">
        <f>IF(PROMETEO_Ammissione_Samuele[[#This Row],[Inserire pressione arteriosa diastolica:]]="",NA(),PROMETEO_Ammissione_Samuele[[#This Row],[Inserire pressione arteriosa diastolica:]])</f>
        <v>60</v>
      </c>
    </row>
    <row r="64" spans="1:3" x14ac:dyDescent="0.3">
      <c r="A64">
        <v>63</v>
      </c>
      <c r="B64">
        <f>IF(PROMETEO_Ammissione_Samuele[[#This Row],[Inserire pressione arteriosa sistolica:]]="",NA(),PROMETEO_Ammissione_Samuele[[#This Row],[Inserire pressione arteriosa sistolica:]])</f>
        <v>90</v>
      </c>
      <c r="C64">
        <f>IF(PROMETEO_Ammissione_Samuele[[#This Row],[Inserire pressione arteriosa diastolica:]]="",NA(),PROMETEO_Ammissione_Samuele[[#This Row],[Inserire pressione arteriosa diastolica:]])</f>
        <v>60</v>
      </c>
    </row>
    <row r="65" spans="1:3" x14ac:dyDescent="0.3">
      <c r="A65">
        <v>64</v>
      </c>
      <c r="B65">
        <f>IF(PROMETEO_Ammissione_Samuele[[#This Row],[Inserire pressione arteriosa sistolica:]]="",NA(),PROMETEO_Ammissione_Samuele[[#This Row],[Inserire pressione arteriosa sistolica:]])</f>
        <v>110</v>
      </c>
      <c r="C65">
        <f>IF(PROMETEO_Ammissione_Samuele[[#This Row],[Inserire pressione arteriosa diastolica:]]="",NA(),PROMETEO_Ammissione_Samuele[[#This Row],[Inserire pressione arteriosa diastolica:]])</f>
        <v>70</v>
      </c>
    </row>
    <row r="66" spans="1:3" x14ac:dyDescent="0.3">
      <c r="A66">
        <v>65</v>
      </c>
      <c r="B66">
        <f>IF(PROMETEO_Ammissione_Samuele[[#This Row],[Inserire pressione arteriosa sistolica:]]="",NA(),PROMETEO_Ammissione_Samuele[[#This Row],[Inserire pressione arteriosa sistolica:]])</f>
        <v>90</v>
      </c>
      <c r="C66">
        <f>IF(PROMETEO_Ammissione_Samuele[[#This Row],[Inserire pressione arteriosa diastolica:]]="",NA(),PROMETEO_Ammissione_Samuele[[#This Row],[Inserire pressione arteriosa diastolica:]])</f>
        <v>64</v>
      </c>
    </row>
    <row r="67" spans="1:3" x14ac:dyDescent="0.3">
      <c r="A67">
        <v>66</v>
      </c>
      <c r="B67">
        <f>IF(PROMETEO_Ammissione_Samuele[[#This Row],[Inserire pressione arteriosa sistolica:]]="",NA(),PROMETEO_Ammissione_Samuele[[#This Row],[Inserire pressione arteriosa sistolica:]])</f>
        <v>140</v>
      </c>
      <c r="C67">
        <f>IF(PROMETEO_Ammissione_Samuele[[#This Row],[Inserire pressione arteriosa diastolica:]]="",NA(),PROMETEO_Ammissione_Samuele[[#This Row],[Inserire pressione arteriosa diastolica:]])</f>
        <v>70</v>
      </c>
    </row>
    <row r="68" spans="1:3" x14ac:dyDescent="0.3">
      <c r="A68">
        <v>67</v>
      </c>
      <c r="B68">
        <f>IF(PROMETEO_Ammissione_Samuele[[#This Row],[Inserire pressione arteriosa sistolica:]]="",NA(),PROMETEO_Ammissione_Samuele[[#This Row],[Inserire pressione arteriosa sistolica:]])</f>
        <v>130</v>
      </c>
      <c r="C68">
        <f>IF(PROMETEO_Ammissione_Samuele[[#This Row],[Inserire pressione arteriosa diastolica:]]="",NA(),PROMETEO_Ammissione_Samuele[[#This Row],[Inserire pressione arteriosa diastolica:]])</f>
        <v>80</v>
      </c>
    </row>
    <row r="69" spans="1:3" x14ac:dyDescent="0.3">
      <c r="A69">
        <v>68</v>
      </c>
      <c r="B69">
        <f>IF(PROMETEO_Ammissione_Samuele[[#This Row],[Inserire pressione arteriosa sistolica:]]="",NA(),PROMETEO_Ammissione_Samuele[[#This Row],[Inserire pressione arteriosa sistolica:]])</f>
        <v>110</v>
      </c>
      <c r="C69">
        <f>IF(PROMETEO_Ammissione_Samuele[[#This Row],[Inserire pressione arteriosa diastolica:]]="",NA(),PROMETEO_Ammissione_Samuele[[#This Row],[Inserire pressione arteriosa diastolica:]])</f>
        <v>60</v>
      </c>
    </row>
    <row r="70" spans="1:3" x14ac:dyDescent="0.3">
      <c r="A70">
        <v>69</v>
      </c>
      <c r="B70">
        <f>IF(PROMETEO_Ammissione_Samuele[[#This Row],[Inserire pressione arteriosa sistolica:]]="",NA(),PROMETEO_Ammissione_Samuele[[#This Row],[Inserire pressione arteriosa sistolica:]])</f>
        <v>110</v>
      </c>
      <c r="C70">
        <f>IF(PROMETEO_Ammissione_Samuele[[#This Row],[Inserire pressione arteriosa diastolica:]]="",NA(),PROMETEO_Ammissione_Samuele[[#This Row],[Inserire pressione arteriosa diastolica:]])</f>
        <v>60</v>
      </c>
    </row>
    <row r="71" spans="1:3" x14ac:dyDescent="0.3">
      <c r="A71">
        <v>70</v>
      </c>
      <c r="B71">
        <f>IF(PROMETEO_Ammissione_Samuele[[#This Row],[Inserire pressione arteriosa sistolica:]]="",NA(),PROMETEO_Ammissione_Samuele[[#This Row],[Inserire pressione arteriosa sistolica:]])</f>
        <v>105</v>
      </c>
      <c r="C71">
        <f>IF(PROMETEO_Ammissione_Samuele[[#This Row],[Inserire pressione arteriosa diastolica:]]="",NA(),PROMETEO_Ammissione_Samuele[[#This Row],[Inserire pressione arteriosa diastolica:]])</f>
        <v>55</v>
      </c>
    </row>
    <row r="72" spans="1:3" x14ac:dyDescent="0.3">
      <c r="A72">
        <v>71</v>
      </c>
      <c r="B72">
        <f>IF(PROMETEO_Ammissione_Samuele[[#This Row],[Inserire pressione arteriosa sistolica:]]="",NA(),PROMETEO_Ammissione_Samuele[[#This Row],[Inserire pressione arteriosa sistolica:]])</f>
        <v>95</v>
      </c>
      <c r="C72">
        <f>IF(PROMETEO_Ammissione_Samuele[[#This Row],[Inserire pressione arteriosa diastolica:]]="",NA(),PROMETEO_Ammissione_Samuele[[#This Row],[Inserire pressione arteriosa diastolica:]])</f>
        <v>65</v>
      </c>
    </row>
    <row r="73" spans="1:3" x14ac:dyDescent="0.3">
      <c r="A73">
        <v>72</v>
      </c>
      <c r="B73">
        <f>IF(PROMETEO_Ammissione_Samuele[[#This Row],[Inserire pressione arteriosa sistolica:]]="",NA(),PROMETEO_Ammissione_Samuele[[#This Row],[Inserire pressione arteriosa sistolica:]])</f>
        <v>105</v>
      </c>
      <c r="C73">
        <f>IF(PROMETEO_Ammissione_Samuele[[#This Row],[Inserire pressione arteriosa diastolica:]]="",NA(),PROMETEO_Ammissione_Samuele[[#This Row],[Inserire pressione arteriosa diastolica:]])</f>
        <v>65</v>
      </c>
    </row>
    <row r="74" spans="1:3" x14ac:dyDescent="0.3">
      <c r="A74">
        <v>73</v>
      </c>
      <c r="B74">
        <f>IF(PROMETEO_Ammissione_Samuele[[#This Row],[Inserire pressione arteriosa sistolica:]]="",NA(),PROMETEO_Ammissione_Samuele[[#This Row],[Inserire pressione arteriosa sistolica:]])</f>
        <v>105</v>
      </c>
      <c r="C74">
        <f>IF(PROMETEO_Ammissione_Samuele[[#This Row],[Inserire pressione arteriosa diastolica:]]="",NA(),PROMETEO_Ammissione_Samuele[[#This Row],[Inserire pressione arteriosa diastolica:]])</f>
        <v>65</v>
      </c>
    </row>
    <row r="75" spans="1:3" x14ac:dyDescent="0.3">
      <c r="A75">
        <v>74</v>
      </c>
      <c r="B75">
        <f>IF(PROMETEO_Ammissione_Samuele[[#This Row],[Inserire pressione arteriosa sistolica:]]="",NA(),PROMETEO_Ammissione_Samuele[[#This Row],[Inserire pressione arteriosa sistolica:]])</f>
        <v>95</v>
      </c>
      <c r="C75">
        <f>IF(PROMETEO_Ammissione_Samuele[[#This Row],[Inserire pressione arteriosa diastolica:]]="",NA(),PROMETEO_Ammissione_Samuele[[#This Row],[Inserire pressione arteriosa diastolica:]])</f>
        <v>55</v>
      </c>
    </row>
    <row r="76" spans="1:3" x14ac:dyDescent="0.3">
      <c r="A76">
        <v>75</v>
      </c>
      <c r="B76">
        <f>IF(PROMETEO_Ammissione_Samuele[[#This Row],[Inserire pressione arteriosa sistolica:]]="",NA(),PROMETEO_Ammissione_Samuele[[#This Row],[Inserire pressione arteriosa sistolica:]])</f>
        <v>140</v>
      </c>
      <c r="C76">
        <f>IF(PROMETEO_Ammissione_Samuele[[#This Row],[Inserire pressione arteriosa diastolica:]]="",NA(),PROMETEO_Ammissione_Samuele[[#This Row],[Inserire pressione arteriosa diastolica:]])</f>
        <v>70</v>
      </c>
    </row>
    <row r="77" spans="1:3" x14ac:dyDescent="0.3">
      <c r="A77">
        <v>76</v>
      </c>
      <c r="B77">
        <f>IF(PROMETEO_Ammissione_Samuele[[#This Row],[Inserire pressione arteriosa sistolica:]]="",NA(),PROMETEO_Ammissione_Samuele[[#This Row],[Inserire pressione arteriosa sistolica:]])</f>
        <v>100</v>
      </c>
      <c r="C77">
        <f>IF(PROMETEO_Ammissione_Samuele[[#This Row],[Inserire pressione arteriosa diastolica:]]="",NA(),PROMETEO_Ammissione_Samuele[[#This Row],[Inserire pressione arteriosa diastolica:]])</f>
        <v>60</v>
      </c>
    </row>
    <row r="78" spans="1:3" x14ac:dyDescent="0.3">
      <c r="A78">
        <v>77</v>
      </c>
      <c r="B78">
        <f>IF(PROMETEO_Ammissione_Samuele[[#This Row],[Inserire pressione arteriosa sistolica:]]="",NA(),PROMETEO_Ammissione_Samuele[[#This Row],[Inserire pressione arteriosa sistolica:]])</f>
        <v>100</v>
      </c>
      <c r="C78">
        <f>IF(PROMETEO_Ammissione_Samuele[[#This Row],[Inserire pressione arteriosa diastolica:]]="",NA(),PROMETEO_Ammissione_Samuele[[#This Row],[Inserire pressione arteriosa diastolica:]])</f>
        <v>70</v>
      </c>
    </row>
    <row r="79" spans="1:3" x14ac:dyDescent="0.3">
      <c r="A79">
        <v>78</v>
      </c>
      <c r="B79">
        <f>IF(PROMETEO_Ammissione_Samuele[[#This Row],[Inserire pressione arteriosa sistolica:]]="",NA(),PROMETEO_Ammissione_Samuele[[#This Row],[Inserire pressione arteriosa sistolica:]])</f>
        <v>90</v>
      </c>
      <c r="C79">
        <f>IF(PROMETEO_Ammissione_Samuele[[#This Row],[Inserire pressione arteriosa diastolica:]]="",NA(),PROMETEO_Ammissione_Samuele[[#This Row],[Inserire pressione arteriosa diastolica:]])</f>
        <v>60</v>
      </c>
    </row>
    <row r="80" spans="1:3" x14ac:dyDescent="0.3">
      <c r="A80">
        <v>79</v>
      </c>
      <c r="B80">
        <f>IF(PROMETEO_Ammissione_Samuele[[#This Row],[Inserire pressione arteriosa sistolica:]]="",NA(),PROMETEO_Ammissione_Samuele[[#This Row],[Inserire pressione arteriosa sistolica:]])</f>
        <v>135</v>
      </c>
      <c r="C80">
        <f>IF(PROMETEO_Ammissione_Samuele[[#This Row],[Inserire pressione arteriosa diastolica:]]="",NA(),PROMETEO_Ammissione_Samuele[[#This Row],[Inserire pressione arteriosa diastolica:]])</f>
        <v>70</v>
      </c>
    </row>
    <row r="81" spans="1:3" x14ac:dyDescent="0.3">
      <c r="A81">
        <v>80</v>
      </c>
      <c r="B81">
        <f>IF(PROMETEO_Ammissione_Samuele[[#This Row],[Inserire pressione arteriosa sistolica:]]="",NA(),PROMETEO_Ammissione_Samuele[[#This Row],[Inserire pressione arteriosa sistolica:]])</f>
        <v>100</v>
      </c>
      <c r="C81">
        <f>IF(PROMETEO_Ammissione_Samuele[[#This Row],[Inserire pressione arteriosa diastolica:]]="",NA(),PROMETEO_Ammissione_Samuele[[#This Row],[Inserire pressione arteriosa diastolica:]])</f>
        <v>75</v>
      </c>
    </row>
    <row r="82" spans="1:3" x14ac:dyDescent="0.3">
      <c r="A82">
        <v>81</v>
      </c>
      <c r="B82" t="e">
        <f>IF(PROMETEO_Ammissione_Samuele[[#This Row],[Inserire pressione arteriosa sistolica:]]="",NA(),PROMETEO_Ammissione_Samuele[[#This Row],[Inserire pressione arteriosa sistolica:]])</f>
        <v>#N/A</v>
      </c>
      <c r="C82" t="e">
        <f>IF(PROMETEO_Ammissione_Samuele[[#This Row],[Inserire pressione arteriosa diastolica:]]="",NA(),PROMETEO_Ammissione_Samuele[[#This Row],[Inserire pressione arteriosa diastolica:]])</f>
        <v>#N/A</v>
      </c>
    </row>
    <row r="83" spans="1:3" x14ac:dyDescent="0.3">
      <c r="A83">
        <v>82</v>
      </c>
      <c r="B83">
        <f>IF(PROMETEO_Ammissione_Samuele[[#This Row],[Inserire pressione arteriosa sistolica:]]="",NA(),PROMETEO_Ammissione_Samuele[[#This Row],[Inserire pressione arteriosa sistolica:]])</f>
        <v>90</v>
      </c>
      <c r="C83">
        <f>IF(PROMETEO_Ammissione_Samuele[[#This Row],[Inserire pressione arteriosa diastolica:]]="",NA(),PROMETEO_Ammissione_Samuele[[#This Row],[Inserire pressione arteriosa diastolica:]])</f>
        <v>50</v>
      </c>
    </row>
    <row r="84" spans="1:3" x14ac:dyDescent="0.3">
      <c r="A84">
        <v>83</v>
      </c>
      <c r="B84">
        <f>IF(PROMETEO_Ammissione_Samuele[[#This Row],[Inserire pressione arteriosa sistolica:]]="",NA(),PROMETEO_Ammissione_Samuele[[#This Row],[Inserire pressione arteriosa sistolica:]])</f>
        <v>85</v>
      </c>
      <c r="C84">
        <f>IF(PROMETEO_Ammissione_Samuele[[#This Row],[Inserire pressione arteriosa diastolica:]]="",NA(),PROMETEO_Ammissione_Samuele[[#This Row],[Inserire pressione arteriosa diastolica:]])</f>
        <v>60</v>
      </c>
    </row>
    <row r="85" spans="1:3" x14ac:dyDescent="0.3">
      <c r="A85">
        <v>84</v>
      </c>
      <c r="B85" t="e">
        <f>IF(PROMETEO_Ammissione_Samuele[[#This Row],[Inserire pressione arteriosa sistolica:]]="",NA(),PROMETEO_Ammissione_Samuele[[#This Row],[Inserire pressione arteriosa sistolica:]])</f>
        <v>#N/A</v>
      </c>
      <c r="C85" t="e">
        <f>IF(PROMETEO_Ammissione_Samuele[[#This Row],[Inserire pressione arteriosa diastolica:]]="",NA(),PROMETEO_Ammissione_Samuele[[#This Row],[Inserire pressione arteriosa diastolica:]])</f>
        <v>#N/A</v>
      </c>
    </row>
    <row r="86" spans="1:3" x14ac:dyDescent="0.3">
      <c r="A86">
        <v>85</v>
      </c>
      <c r="B86">
        <f>IF(PROMETEO_Ammissione_Samuele[[#This Row],[Inserire pressione arteriosa sistolica:]]="",NA(),PROMETEO_Ammissione_Samuele[[#This Row],[Inserire pressione arteriosa sistolica:]])</f>
        <v>115</v>
      </c>
      <c r="C86">
        <f>IF(PROMETEO_Ammissione_Samuele[[#This Row],[Inserire pressione arteriosa diastolica:]]="",NA(),PROMETEO_Ammissione_Samuele[[#This Row],[Inserire pressione arteriosa diastolica:]])</f>
        <v>70</v>
      </c>
    </row>
    <row r="87" spans="1:3" x14ac:dyDescent="0.3">
      <c r="A87">
        <v>86</v>
      </c>
      <c r="B87">
        <f>IF(PROMETEO_Ammissione_Samuele[[#This Row],[Inserire pressione arteriosa sistolica:]]="",NA(),PROMETEO_Ammissione_Samuele[[#This Row],[Inserire pressione arteriosa sistolica:]])</f>
        <v>95</v>
      </c>
      <c r="C87">
        <f>IF(PROMETEO_Ammissione_Samuele[[#This Row],[Inserire pressione arteriosa diastolica:]]="",NA(),PROMETEO_Ammissione_Samuele[[#This Row],[Inserire pressione arteriosa diastolica:]])</f>
        <v>65</v>
      </c>
    </row>
    <row r="88" spans="1:3" x14ac:dyDescent="0.3">
      <c r="A88">
        <v>87</v>
      </c>
      <c r="B88">
        <f>IF(PROMETEO_Ammissione_Samuele[[#This Row],[Inserire pressione arteriosa sistolica:]]="",NA(),PROMETEO_Ammissione_Samuele[[#This Row],[Inserire pressione arteriosa sistolica:]])</f>
        <v>105</v>
      </c>
      <c r="C88">
        <f>IF(PROMETEO_Ammissione_Samuele[[#This Row],[Inserire pressione arteriosa diastolica:]]="",NA(),PROMETEO_Ammissione_Samuele[[#This Row],[Inserire pressione arteriosa diastolica:]])</f>
        <v>70</v>
      </c>
    </row>
    <row r="89" spans="1:3" x14ac:dyDescent="0.3">
      <c r="A89">
        <v>88</v>
      </c>
      <c r="B89" t="e">
        <f>IF(PROMETEO_Ammissione_Samuele[[#This Row],[Inserire pressione arteriosa sistolica:]]="",NA(),PROMETEO_Ammissione_Samuele[[#This Row],[Inserire pressione arteriosa sistolica:]])</f>
        <v>#N/A</v>
      </c>
      <c r="C89" t="e">
        <f>IF(PROMETEO_Ammissione_Samuele[[#This Row],[Inserire pressione arteriosa diastolica:]]="",NA(),PROMETEO_Ammissione_Samuele[[#This Row],[Inserire pressione arteriosa diastolica:]])</f>
        <v>#N/A</v>
      </c>
    </row>
    <row r="90" spans="1:3" x14ac:dyDescent="0.3">
      <c r="A90">
        <v>89</v>
      </c>
      <c r="B90">
        <f>IF(PROMETEO_Ammissione_Samuele[[#This Row],[Inserire pressione arteriosa sistolica:]]="",NA(),PROMETEO_Ammissione_Samuele[[#This Row],[Inserire pressione arteriosa sistolica:]])</f>
        <v>100</v>
      </c>
      <c r="C90">
        <f>IF(PROMETEO_Ammissione_Samuele[[#This Row],[Inserire pressione arteriosa diastolica:]]="",NA(),PROMETEO_Ammissione_Samuele[[#This Row],[Inserire pressione arteriosa diastolica:]])</f>
        <v>75</v>
      </c>
    </row>
    <row r="91" spans="1:3" x14ac:dyDescent="0.3">
      <c r="A91">
        <v>90</v>
      </c>
      <c r="B91">
        <f>IF(PROMETEO_Ammissione_Samuele[[#This Row],[Inserire pressione arteriosa sistolica:]]="",NA(),PROMETEO_Ammissione_Samuele[[#This Row],[Inserire pressione arteriosa sistolica:]])</f>
        <v>90</v>
      </c>
      <c r="C91">
        <f>IF(PROMETEO_Ammissione_Samuele[[#This Row],[Inserire pressione arteriosa diastolica:]]="",NA(),PROMETEO_Ammissione_Samuele[[#This Row],[Inserire pressione arteriosa diastolica:]])</f>
        <v>60</v>
      </c>
    </row>
    <row r="92" spans="1:3" x14ac:dyDescent="0.3">
      <c r="A92">
        <v>91</v>
      </c>
      <c r="B92">
        <f>IF(PROMETEO_Ammissione_Samuele[[#This Row],[Inserire pressione arteriosa sistolica:]]="",NA(),PROMETEO_Ammissione_Samuele[[#This Row],[Inserire pressione arteriosa sistolica:]])</f>
        <v>115</v>
      </c>
      <c r="C92">
        <f>IF(PROMETEO_Ammissione_Samuele[[#This Row],[Inserire pressione arteriosa diastolica:]]="",NA(),PROMETEO_Ammissione_Samuele[[#This Row],[Inserire pressione arteriosa diastolica:]])</f>
        <v>75</v>
      </c>
    </row>
    <row r="93" spans="1:3" x14ac:dyDescent="0.3">
      <c r="A93">
        <v>92</v>
      </c>
      <c r="B93">
        <f>IF(PROMETEO_Ammissione_Samuele[[#This Row],[Inserire pressione arteriosa sistolica:]]="",NA(),PROMETEO_Ammissione_Samuele[[#This Row],[Inserire pressione arteriosa sistolica:]])</f>
        <v>140</v>
      </c>
      <c r="C93">
        <f>IF(PROMETEO_Ammissione_Samuele[[#This Row],[Inserire pressione arteriosa diastolica:]]="",NA(),PROMETEO_Ammissione_Samuele[[#This Row],[Inserire pressione arteriosa diastolica:]])</f>
        <v>70</v>
      </c>
    </row>
    <row r="94" spans="1:3" x14ac:dyDescent="0.3">
      <c r="A94">
        <v>93</v>
      </c>
      <c r="B94">
        <f>IF(PROMETEO_Ammissione_Samuele[[#This Row],[Inserire pressione arteriosa sistolica:]]="",NA(),PROMETEO_Ammissione_Samuele[[#This Row],[Inserire pressione arteriosa sistolica:]])</f>
        <v>120</v>
      </c>
      <c r="C94">
        <f>IF(PROMETEO_Ammissione_Samuele[[#This Row],[Inserire pressione arteriosa diastolica:]]="",NA(),PROMETEO_Ammissione_Samuele[[#This Row],[Inserire pressione arteriosa diastolica:]])</f>
        <v>66</v>
      </c>
    </row>
    <row r="95" spans="1:3" x14ac:dyDescent="0.3">
      <c r="A95">
        <v>94</v>
      </c>
      <c r="B95" t="e">
        <f>IF(PROMETEO_Ammissione_Samuele[[#This Row],[Inserire pressione arteriosa sistolica:]]="",NA(),PROMETEO_Ammissione_Samuele[[#This Row],[Inserire pressione arteriosa sistolica:]])</f>
        <v>#N/A</v>
      </c>
      <c r="C95" t="e">
        <f>IF(PROMETEO_Ammissione_Samuele[[#This Row],[Inserire pressione arteriosa diastolica:]]="",NA(),PROMETEO_Ammissione_Samuele[[#This Row],[Inserire pressione arteriosa diastolica:]])</f>
        <v>#N/A</v>
      </c>
    </row>
    <row r="96" spans="1:3" x14ac:dyDescent="0.3">
      <c r="A96">
        <v>95</v>
      </c>
      <c r="B96">
        <f>IF(PROMETEO_Ammissione_Samuele[[#This Row],[Inserire pressione arteriosa sistolica:]]="",NA(),PROMETEO_Ammissione_Samuele[[#This Row],[Inserire pressione arteriosa sistolica:]])</f>
        <v>120</v>
      </c>
      <c r="C96">
        <f>IF(PROMETEO_Ammissione_Samuele[[#This Row],[Inserire pressione arteriosa diastolica:]]="",NA(),PROMETEO_Ammissione_Samuele[[#This Row],[Inserire pressione arteriosa diastolica:]])</f>
        <v>65</v>
      </c>
    </row>
    <row r="97" spans="1:3" x14ac:dyDescent="0.3">
      <c r="A97">
        <v>96</v>
      </c>
      <c r="B97">
        <f>IF(PROMETEO_Ammissione_Samuele[[#This Row],[Inserire pressione arteriosa sistolica:]]="",NA(),PROMETEO_Ammissione_Samuele[[#This Row],[Inserire pressione arteriosa sistolica:]])</f>
        <v>89</v>
      </c>
      <c r="C97">
        <f>IF(PROMETEO_Ammissione_Samuele[[#This Row],[Inserire pressione arteriosa diastolica:]]="",NA(),PROMETEO_Ammissione_Samuele[[#This Row],[Inserire pressione arteriosa diastolica:]])</f>
        <v>54</v>
      </c>
    </row>
    <row r="98" spans="1:3" x14ac:dyDescent="0.3">
      <c r="A98">
        <v>97</v>
      </c>
      <c r="B98" t="e">
        <f>IF(PROMETEO_Ammissione_Samuele[[#This Row],[Inserire pressione arteriosa sistolica:]]="",NA(),PROMETEO_Ammissione_Samuele[[#This Row],[Inserire pressione arteriosa sistolica:]])</f>
        <v>#N/A</v>
      </c>
      <c r="C98" t="e">
        <f>IF(PROMETEO_Ammissione_Samuele[[#This Row],[Inserire pressione arteriosa diastolica:]]="",NA(),PROMETEO_Ammissione_Samuele[[#This Row],[Inserire pressione arteriosa diastolica:]])</f>
        <v>#N/A</v>
      </c>
    </row>
    <row r="99" spans="1:3" x14ac:dyDescent="0.3">
      <c r="A99">
        <v>98</v>
      </c>
      <c r="B99">
        <f>IF(PROMETEO_Ammissione_Samuele[[#This Row],[Inserire pressione arteriosa sistolica:]]="",NA(),PROMETEO_Ammissione_Samuele[[#This Row],[Inserire pressione arteriosa sistolica:]])</f>
        <v>100</v>
      </c>
      <c r="C99">
        <f>IF(PROMETEO_Ammissione_Samuele[[#This Row],[Inserire pressione arteriosa diastolica:]]="",NA(),PROMETEO_Ammissione_Samuele[[#This Row],[Inserire pressione arteriosa diastolica:]])</f>
        <v>55</v>
      </c>
    </row>
    <row r="100" spans="1:3" x14ac:dyDescent="0.3">
      <c r="A100">
        <v>99</v>
      </c>
      <c r="B100" t="e">
        <f>IF(PROMETEO_Ammissione_Samuele[[#This Row],[Inserire pressione arteriosa sistolica:]]="",NA(),PROMETEO_Ammissione_Samuele[[#This Row],[Inserire pressione arteriosa sistolica:]])</f>
        <v>#N/A</v>
      </c>
      <c r="C100" t="e">
        <f>IF(PROMETEO_Ammissione_Samuele[[#This Row],[Inserire pressione arteriosa diastolica:]]="",NA(),PROMETEO_Ammissione_Samuele[[#This Row],[Inserire pressione arteriosa diastolica:]])</f>
        <v>#N/A</v>
      </c>
    </row>
    <row r="101" spans="1:3" x14ac:dyDescent="0.3">
      <c r="A101">
        <v>100</v>
      </c>
      <c r="B101" t="e">
        <f>IF(PROMETEO_Ammissione_Samuele[[#This Row],[Inserire pressione arteriosa sistolica:]]="",NA(),PROMETEO_Ammissione_Samuele[[#This Row],[Inserire pressione arteriosa sistolica:]])</f>
        <v>#N/A</v>
      </c>
      <c r="C101" t="e">
        <f>IF(PROMETEO_Ammissione_Samuele[[#This Row],[Inserire pressione arteriosa diastolica:]]="",NA(),PROMETEO_Ammissione_Samuele[[#This Row],[Inserire pressione arteriosa diastolica:]])</f>
        <v>#N/A</v>
      </c>
    </row>
    <row r="102" spans="1:3" x14ac:dyDescent="0.3">
      <c r="A102">
        <v>101</v>
      </c>
      <c r="B102">
        <f>IF(PROMETEO_Ammissione_Samuele[[#This Row],[Inserire pressione arteriosa sistolica:]]="",NA(),PROMETEO_Ammissione_Samuele[[#This Row],[Inserire pressione arteriosa sistolica:]])</f>
        <v>120</v>
      </c>
      <c r="C102">
        <f>IF(PROMETEO_Ammissione_Samuele[[#This Row],[Inserire pressione arteriosa diastolica:]]="",NA(),PROMETEO_Ammissione_Samuele[[#This Row],[Inserire pressione arteriosa diastolica:]])</f>
        <v>60</v>
      </c>
    </row>
    <row r="103" spans="1:3" x14ac:dyDescent="0.3">
      <c r="A103">
        <v>102</v>
      </c>
      <c r="B103">
        <f>IF(PROMETEO_Ammissione_Samuele[[#This Row],[Inserire pressione arteriosa sistolica:]]="",NA(),PROMETEO_Ammissione_Samuele[[#This Row],[Inserire pressione arteriosa sistolica:]])</f>
        <v>110</v>
      </c>
      <c r="C103">
        <f>IF(PROMETEO_Ammissione_Samuele[[#This Row],[Inserire pressione arteriosa diastolica:]]="",NA(),PROMETEO_Ammissione_Samuele[[#This Row],[Inserire pressione arteriosa diastolica:]])</f>
        <v>75</v>
      </c>
    </row>
    <row r="104" spans="1:3" x14ac:dyDescent="0.3">
      <c r="A104">
        <v>103</v>
      </c>
      <c r="B104" t="e">
        <f>IF(PROMETEO_Ammissione_Samuele[[#This Row],[Inserire pressione arteriosa sistolica:]]="",NA(),PROMETEO_Ammissione_Samuele[[#This Row],[Inserire pressione arteriosa sistolica:]])</f>
        <v>#N/A</v>
      </c>
      <c r="C104" t="e">
        <f>IF(PROMETEO_Ammissione_Samuele[[#This Row],[Inserire pressione arteriosa diastolica:]]="",NA(),PROMETEO_Ammissione_Samuele[[#This Row],[Inserire pressione arteriosa diastolica:]])</f>
        <v>#N/A</v>
      </c>
    </row>
    <row r="105" spans="1:3" x14ac:dyDescent="0.3">
      <c r="A105">
        <v>104</v>
      </c>
      <c r="B105" t="e">
        <f>IF(PROMETEO_Ammissione_Samuele[[#This Row],[Inserire pressione arteriosa sistolica:]]="",NA(),PROMETEO_Ammissione_Samuele[[#This Row],[Inserire pressione arteriosa sistolica:]])</f>
        <v>#N/A</v>
      </c>
      <c r="C105" t="e">
        <f>IF(PROMETEO_Ammissione_Samuele[[#This Row],[Inserire pressione arteriosa diastolica:]]="",NA(),PROMETEO_Ammissione_Samuele[[#This Row],[Inserire pressione arteriosa diastolica:]])</f>
        <v>#N/A</v>
      </c>
    </row>
    <row r="106" spans="1:3" x14ac:dyDescent="0.3">
      <c r="A106">
        <v>105</v>
      </c>
      <c r="B106" t="e">
        <f>IF(PROMETEO_Ammissione_Samuele[[#This Row],[Inserire pressione arteriosa sistolica:]]="",NA(),PROMETEO_Ammissione_Samuele[[#This Row],[Inserire pressione arteriosa sistolica:]])</f>
        <v>#N/A</v>
      </c>
      <c r="C106" t="e">
        <f>IF(PROMETEO_Ammissione_Samuele[[#This Row],[Inserire pressione arteriosa diastolica:]]="",NA(),PROMETEO_Ammissione_Samuele[[#This Row],[Inserire pressione arteriosa diastolica:]])</f>
        <v>#N/A</v>
      </c>
    </row>
    <row r="107" spans="1:3" x14ac:dyDescent="0.3">
      <c r="A107">
        <v>106</v>
      </c>
      <c r="B107" t="e">
        <f>IF(PROMETEO_Ammissione_Samuele[[#This Row],[Inserire pressione arteriosa sistolica:]]="",NA(),PROMETEO_Ammissione_Samuele[[#This Row],[Inserire pressione arteriosa sistolica:]])</f>
        <v>#N/A</v>
      </c>
      <c r="C107" t="e">
        <f>IF(PROMETEO_Ammissione_Samuele[[#This Row],[Inserire pressione arteriosa diastolica:]]="",NA(),PROMETEO_Ammissione_Samuele[[#This Row],[Inserire pressione arteriosa diastolica:]])</f>
        <v>#N/A</v>
      </c>
    </row>
    <row r="108" spans="1:3" x14ac:dyDescent="0.3">
      <c r="A108">
        <v>107</v>
      </c>
      <c r="B108" t="e">
        <f>IF(PROMETEO_Ammissione_Samuele[[#This Row],[Inserire pressione arteriosa sistolica:]]="",NA(),PROMETEO_Ammissione_Samuele[[#This Row],[Inserire pressione arteriosa sistolica:]])</f>
        <v>#N/A</v>
      </c>
      <c r="C108" t="e">
        <f>IF(PROMETEO_Ammissione_Samuele[[#This Row],[Inserire pressione arteriosa diastolica:]]="",NA(),PROMETEO_Ammissione_Samuele[[#This Row],[Inserire pressione arteriosa diastolica:]])</f>
        <v>#N/A</v>
      </c>
    </row>
    <row r="109" spans="1:3" x14ac:dyDescent="0.3">
      <c r="A109">
        <v>108</v>
      </c>
      <c r="B109" t="e">
        <f>IF(PROMETEO_Ammissione_Samuele[[#This Row],[Inserire pressione arteriosa sistolica:]]="",NA(),PROMETEO_Ammissione_Samuele[[#This Row],[Inserire pressione arteriosa sistolica:]])</f>
        <v>#N/A</v>
      </c>
      <c r="C109" t="e">
        <f>IF(PROMETEO_Ammissione_Samuele[[#This Row],[Inserire pressione arteriosa diastolica:]]="",NA(),PROMETEO_Ammissione_Samuele[[#This Row],[Inserire pressione arteriosa diastolica:]])</f>
        <v>#N/A</v>
      </c>
    </row>
    <row r="110" spans="1:3" x14ac:dyDescent="0.3">
      <c r="A110">
        <v>109</v>
      </c>
      <c r="B110" t="e">
        <f>IF(PROMETEO_Ammissione_Samuele[[#This Row],[Inserire pressione arteriosa sistolica:]]="",NA(),PROMETEO_Ammissione_Samuele[[#This Row],[Inserire pressione arteriosa sistolica:]])</f>
        <v>#N/A</v>
      </c>
      <c r="C110" t="e">
        <f>IF(PROMETEO_Ammissione_Samuele[[#This Row],[Inserire pressione arteriosa diastolica:]]="",NA(),PROMETEO_Ammissione_Samuele[[#This Row],[Inserire pressione arteriosa diastolica:]])</f>
        <v>#N/A</v>
      </c>
    </row>
    <row r="111" spans="1:3" x14ac:dyDescent="0.3">
      <c r="A111">
        <v>110</v>
      </c>
      <c r="B111" t="e">
        <f>IF(PROMETEO_Ammissione_Samuele[[#This Row],[Inserire pressione arteriosa sistolica:]]="",NA(),PROMETEO_Ammissione_Samuele[[#This Row],[Inserire pressione arteriosa sistolica:]])</f>
        <v>#N/A</v>
      </c>
      <c r="C111" t="e">
        <f>IF(PROMETEO_Ammissione_Samuele[[#This Row],[Inserire pressione arteriosa diastolica:]]="",NA(),PROMETEO_Ammissione_Samuele[[#This Row],[Inserire pressione arteriosa diastolica:]])</f>
        <v>#N/A</v>
      </c>
    </row>
    <row r="112" spans="1:3" x14ac:dyDescent="0.3">
      <c r="A112">
        <v>111</v>
      </c>
      <c r="B112" t="e">
        <f>IF(PROMETEO_Ammissione_Samuele[[#This Row],[Inserire pressione arteriosa sistolica:]]="",NA(),PROMETEO_Ammissione_Samuele[[#This Row],[Inserire pressione arteriosa sistolica:]])</f>
        <v>#N/A</v>
      </c>
      <c r="C112" t="e">
        <f>IF(PROMETEO_Ammissione_Samuele[[#This Row],[Inserire pressione arteriosa diastolica:]]="",NA(),PROMETEO_Ammissione_Samuele[[#This Row],[Inserire pressione arteriosa diastolica:]])</f>
        <v>#N/A</v>
      </c>
    </row>
    <row r="113" spans="1:3" x14ac:dyDescent="0.3">
      <c r="A113">
        <v>112</v>
      </c>
      <c r="B113" t="e">
        <f>IF(PROMETEO_Ammissione_Samuele[[#This Row],[Inserire pressione arteriosa sistolica:]]="",NA(),PROMETEO_Ammissione_Samuele[[#This Row],[Inserire pressione arteriosa sistolica:]])</f>
        <v>#N/A</v>
      </c>
      <c r="C113" t="e">
        <f>IF(PROMETEO_Ammissione_Samuele[[#This Row],[Inserire pressione arteriosa diastolica:]]="",NA(),PROMETEO_Ammissione_Samuele[[#This Row],[Inserire pressione arteriosa diastolica:]])</f>
        <v>#N/A</v>
      </c>
    </row>
    <row r="114" spans="1:3" x14ac:dyDescent="0.3">
      <c r="A114">
        <v>113</v>
      </c>
      <c r="B114">
        <f>IF(PROMETEO_Ammissione_Samuele[[#This Row],[Inserire pressione arteriosa sistolica:]]="",NA(),PROMETEO_Ammissione_Samuele[[#This Row],[Inserire pressione arteriosa sistolica:]])</f>
        <v>115</v>
      </c>
      <c r="C114">
        <f>IF(PROMETEO_Ammissione_Samuele[[#This Row],[Inserire pressione arteriosa diastolica:]]="",NA(),PROMETEO_Ammissione_Samuele[[#This Row],[Inserire pressione arteriosa diastolica:]])</f>
        <v>65</v>
      </c>
    </row>
    <row r="115" spans="1:3" x14ac:dyDescent="0.3">
      <c r="A115">
        <v>114</v>
      </c>
      <c r="B115">
        <f>IF(PROMETEO_Ammissione_Samuele[[#This Row],[Inserire pressione arteriosa sistolica:]]="",NA(),PROMETEO_Ammissione_Samuele[[#This Row],[Inserire pressione arteriosa sistolica:]])</f>
        <v>100</v>
      </c>
      <c r="C115">
        <f>IF(PROMETEO_Ammissione_Samuele[[#This Row],[Inserire pressione arteriosa diastolica:]]="",NA(),PROMETEO_Ammissione_Samuele[[#This Row],[Inserire pressione arteriosa diastolica:]])</f>
        <v>70</v>
      </c>
    </row>
    <row r="116" spans="1:3" x14ac:dyDescent="0.3">
      <c r="A116">
        <v>115</v>
      </c>
      <c r="B116" t="e">
        <f>IF(PROMETEO_Ammissione_Samuele[[#This Row],[Inserire pressione arteriosa sistolica:]]="",NA(),PROMETEO_Ammissione_Samuele[[#This Row],[Inserire pressione arteriosa sistolica:]])</f>
        <v>#N/A</v>
      </c>
      <c r="C116" t="e">
        <f>IF(PROMETEO_Ammissione_Samuele[[#This Row],[Inserire pressione arteriosa diastolica:]]="",NA(),PROMETEO_Ammissione_Samuele[[#This Row],[Inserire pressione arteriosa diastolica:]])</f>
        <v>#N/A</v>
      </c>
    </row>
    <row r="117" spans="1:3" x14ac:dyDescent="0.3">
      <c r="A117">
        <v>116</v>
      </c>
      <c r="B117" t="e">
        <f>IF(PROMETEO_Ammissione_Samuele[[#This Row],[Inserire pressione arteriosa sistolica:]]="",NA(),PROMETEO_Ammissione_Samuele[[#This Row],[Inserire pressione arteriosa sistolica:]])</f>
        <v>#N/A</v>
      </c>
      <c r="C117" t="e">
        <f>IF(PROMETEO_Ammissione_Samuele[[#This Row],[Inserire pressione arteriosa diastolica:]]="",NA(),PROMETEO_Ammissione_Samuele[[#This Row],[Inserire pressione arteriosa diastolica:]])</f>
        <v>#N/A</v>
      </c>
    </row>
    <row r="118" spans="1:3" x14ac:dyDescent="0.3">
      <c r="A118">
        <v>117</v>
      </c>
      <c r="B118" t="e">
        <f>IF(PROMETEO_Ammissione_Samuele[[#This Row],[Inserire pressione arteriosa sistolica:]]="",NA(),PROMETEO_Ammissione_Samuele[[#This Row],[Inserire pressione arteriosa sistolica:]])</f>
        <v>#N/A</v>
      </c>
      <c r="C118" t="e">
        <f>IF(PROMETEO_Ammissione_Samuele[[#This Row],[Inserire pressione arteriosa diastolica:]]="",NA(),PROMETEO_Ammissione_Samuele[[#This Row],[Inserire pressione arteriosa diastolica:]])</f>
        <v>#N/A</v>
      </c>
    </row>
    <row r="119" spans="1:3" x14ac:dyDescent="0.3">
      <c r="A119">
        <v>118</v>
      </c>
      <c r="B119">
        <f>IF(PROMETEO_Ammissione_Samuele[[#This Row],[Inserire pressione arteriosa sistolica:]]="",NA(),PROMETEO_Ammissione_Samuele[[#This Row],[Inserire pressione arteriosa sistolica:]])</f>
        <v>125</v>
      </c>
      <c r="C119">
        <f>IF(PROMETEO_Ammissione_Samuele[[#This Row],[Inserire pressione arteriosa diastolica:]]="",NA(),PROMETEO_Ammissione_Samuele[[#This Row],[Inserire pressione arteriosa diastolica:]])</f>
        <v>80</v>
      </c>
    </row>
    <row r="120" spans="1:3" x14ac:dyDescent="0.3">
      <c r="A120">
        <v>119</v>
      </c>
      <c r="B120">
        <f>IF(PROMETEO_Ammissione_Samuele[[#This Row],[Inserire pressione arteriosa sistolica:]]="",NA(),PROMETEO_Ammissione_Samuele[[#This Row],[Inserire pressione arteriosa sistolica:]])</f>
        <v>105</v>
      </c>
      <c r="C120">
        <f>IF(PROMETEO_Ammissione_Samuele[[#This Row],[Inserire pressione arteriosa diastolica:]]="",NA(),PROMETEO_Ammissione_Samuele[[#This Row],[Inserire pressione arteriosa diastolica:]])</f>
        <v>75</v>
      </c>
    </row>
    <row r="121" spans="1:3" x14ac:dyDescent="0.3">
      <c r="A121">
        <v>120</v>
      </c>
      <c r="B121" t="e">
        <f>IF(PROMETEO_Ammissione_Samuele[[#This Row],[Inserire pressione arteriosa sistolica:]]="",NA(),PROMETEO_Ammissione_Samuele[[#This Row],[Inserire pressione arteriosa sistolica:]])</f>
        <v>#N/A</v>
      </c>
      <c r="C121" t="e">
        <f>IF(PROMETEO_Ammissione_Samuele[[#This Row],[Inserire pressione arteriosa diastolica:]]="",NA(),PROMETEO_Ammissione_Samuele[[#This Row],[Inserire pressione arteriosa diastolica:]])</f>
        <v>#N/A</v>
      </c>
    </row>
    <row r="122" spans="1:3" x14ac:dyDescent="0.3">
      <c r="A122">
        <v>121</v>
      </c>
      <c r="B122" t="e">
        <f>IF(PROMETEO_Ammissione_Samuele[[#This Row],[Inserire pressione arteriosa sistolica:]]="",NA(),PROMETEO_Ammissione_Samuele[[#This Row],[Inserire pressione arteriosa sistolica:]])</f>
        <v>#N/A</v>
      </c>
      <c r="C122" t="e">
        <f>IF(PROMETEO_Ammissione_Samuele[[#This Row],[Inserire pressione arteriosa diastolica:]]="",NA(),PROMETEO_Ammissione_Samuele[[#This Row],[Inserire pressione arteriosa diastolica:]])</f>
        <v>#N/A</v>
      </c>
    </row>
    <row r="123" spans="1:3" x14ac:dyDescent="0.3">
      <c r="A123">
        <v>122</v>
      </c>
      <c r="B123">
        <f>IF(PROMETEO_Ammissione_Samuele[[#This Row],[Inserire pressione arteriosa sistolica:]]="",NA(),PROMETEO_Ammissione_Samuele[[#This Row],[Inserire pressione arteriosa sistolica:]])</f>
        <v>100</v>
      </c>
      <c r="C123">
        <f>IF(PROMETEO_Ammissione_Samuele[[#This Row],[Inserire pressione arteriosa diastolica:]]="",NA(),PROMETEO_Ammissione_Samuele[[#This Row],[Inserire pressione arteriosa diastolica:]])</f>
        <v>60</v>
      </c>
    </row>
    <row r="124" spans="1:3" x14ac:dyDescent="0.3">
      <c r="A124">
        <v>123</v>
      </c>
      <c r="B124">
        <f>IF(PROMETEO_Ammissione_Samuele[[#This Row],[Inserire pressione arteriosa sistolica:]]="",NA(),PROMETEO_Ammissione_Samuele[[#This Row],[Inserire pressione arteriosa sistolica:]])</f>
        <v>115</v>
      </c>
      <c r="C124">
        <f>IF(PROMETEO_Ammissione_Samuele[[#This Row],[Inserire pressione arteriosa diastolica:]]="",NA(),PROMETEO_Ammissione_Samuele[[#This Row],[Inserire pressione arteriosa diastolica:]])</f>
        <v>75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D5FC-CC10-42DF-B460-22D3C2028BF9}">
  <sheetPr>
    <tabColor theme="5" tint="0.59999389629810485"/>
  </sheetPr>
  <dimension ref="A1:B124"/>
  <sheetViews>
    <sheetView zoomScale="110" zoomScaleNormal="110" workbookViewId="0">
      <selection activeCell="M24" sqref="M24"/>
    </sheetView>
  </sheetViews>
  <sheetFormatPr defaultRowHeight="14.4" x14ac:dyDescent="0.3"/>
  <cols>
    <col min="2" max="2" width="19.88671875" customWidth="1"/>
  </cols>
  <sheetData>
    <row r="1" spans="1:2" x14ac:dyDescent="0.3">
      <c r="A1" t="s">
        <v>489</v>
      </c>
      <c r="B1" t="s">
        <v>565</v>
      </c>
    </row>
    <row r="2" spans="1:2" x14ac:dyDescent="0.3">
      <c r="A2">
        <v>1</v>
      </c>
      <c r="B2">
        <f>IF(PROMETEO_Ammissione_Samuele[[#This Row],[Inserire Hb:]]="",NA(),PROMETEO_Ammissione_Samuele[[#This Row],[Inserire Hb:]])</f>
        <v>147</v>
      </c>
    </row>
    <row r="3" spans="1:2" x14ac:dyDescent="0.3">
      <c r="A3">
        <v>2</v>
      </c>
      <c r="B3">
        <f>IF(PROMETEO_Ammissione_Samuele[[#This Row],[Inserire Hb:]]="",NA(),PROMETEO_Ammissione_Samuele[[#This Row],[Inserire Hb:]])</f>
        <v>126</v>
      </c>
    </row>
    <row r="4" spans="1:2" x14ac:dyDescent="0.3">
      <c r="A4">
        <v>3</v>
      </c>
      <c r="B4">
        <f>IF(PROMETEO_Ammissione_Samuele[[#This Row],[Inserire Hb:]]="",NA(),PROMETEO_Ammissione_Samuele[[#This Row],[Inserire Hb:]])</f>
        <v>169</v>
      </c>
    </row>
    <row r="5" spans="1:2" x14ac:dyDescent="0.3">
      <c r="A5">
        <v>4</v>
      </c>
      <c r="B5">
        <f>IF(PROMETEO_Ammissione_Samuele[[#This Row],[Inserire Hb:]]="",NA(),PROMETEO_Ammissione_Samuele[[#This Row],[Inserire Hb:]])</f>
        <v>136</v>
      </c>
    </row>
    <row r="6" spans="1:2" x14ac:dyDescent="0.3">
      <c r="A6">
        <v>5</v>
      </c>
      <c r="B6">
        <f>IF(PROMETEO_Ammissione_Samuele[[#This Row],[Inserire Hb:]]="",NA(),PROMETEO_Ammissione_Samuele[[#This Row],[Inserire Hb:]])</f>
        <v>105</v>
      </c>
    </row>
    <row r="7" spans="1:2" x14ac:dyDescent="0.3">
      <c r="A7">
        <v>6</v>
      </c>
      <c r="B7">
        <f>IF(PROMETEO_Ammissione_Samuele[[#This Row],[Inserire Hb:]]="",NA(),PROMETEO_Ammissione_Samuele[[#This Row],[Inserire Hb:]])</f>
        <v>103</v>
      </c>
    </row>
    <row r="8" spans="1:2" x14ac:dyDescent="0.3">
      <c r="A8">
        <v>7</v>
      </c>
      <c r="B8">
        <f>IF(PROMETEO_Ammissione_Samuele[[#This Row],[Inserire Hb:]]="",NA(),PROMETEO_Ammissione_Samuele[[#This Row],[Inserire Hb:]])</f>
        <v>126</v>
      </c>
    </row>
    <row r="9" spans="1:2" x14ac:dyDescent="0.3">
      <c r="A9">
        <v>8</v>
      </c>
      <c r="B9">
        <f>IF(PROMETEO_Ammissione_Samuele[[#This Row],[Inserire Hb:]]="",NA(),PROMETEO_Ammissione_Samuele[[#This Row],[Inserire Hb:]])</f>
        <v>93</v>
      </c>
    </row>
    <row r="10" spans="1:2" x14ac:dyDescent="0.3">
      <c r="A10">
        <v>9</v>
      </c>
      <c r="B10">
        <f>IF(PROMETEO_Ammissione_Samuele[[#This Row],[Inserire Hb:]]="",NA(),PROMETEO_Ammissione_Samuele[[#This Row],[Inserire Hb:]])</f>
        <v>115</v>
      </c>
    </row>
    <row r="11" spans="1:2" x14ac:dyDescent="0.3">
      <c r="A11">
        <v>10</v>
      </c>
      <c r="B11">
        <f>IF(PROMETEO_Ammissione_Samuele[[#This Row],[Inserire Hb:]]="",NA(),PROMETEO_Ammissione_Samuele[[#This Row],[Inserire Hb:]])</f>
        <v>93</v>
      </c>
    </row>
    <row r="12" spans="1:2" x14ac:dyDescent="0.3">
      <c r="A12">
        <v>11</v>
      </c>
      <c r="B12">
        <f>IF(PROMETEO_Ammissione_Samuele[[#This Row],[Inserire Hb:]]="",NA(),PROMETEO_Ammissione_Samuele[[#This Row],[Inserire Hb:]])</f>
        <v>93</v>
      </c>
    </row>
    <row r="13" spans="1:2" x14ac:dyDescent="0.3">
      <c r="A13">
        <v>12</v>
      </c>
      <c r="B13">
        <f>IF(PROMETEO_Ammissione_Samuele[[#This Row],[Inserire Hb:]]="",NA(),PROMETEO_Ammissione_Samuele[[#This Row],[Inserire Hb:]])</f>
        <v>133</v>
      </c>
    </row>
    <row r="14" spans="1:2" x14ac:dyDescent="0.3">
      <c r="A14">
        <v>13</v>
      </c>
      <c r="B14">
        <f>IF(PROMETEO_Ammissione_Samuele[[#This Row],[Inserire Hb:]]="",NA(),PROMETEO_Ammissione_Samuele[[#This Row],[Inserire Hb:]])</f>
        <v>126</v>
      </c>
    </row>
    <row r="15" spans="1:2" x14ac:dyDescent="0.3">
      <c r="A15">
        <v>14</v>
      </c>
      <c r="B15">
        <f>IF(PROMETEO_Ammissione_Samuele[[#This Row],[Inserire Hb:]]="",NA(),PROMETEO_Ammissione_Samuele[[#This Row],[Inserire Hb:]])</f>
        <v>103</v>
      </c>
    </row>
    <row r="16" spans="1:2" x14ac:dyDescent="0.3">
      <c r="A16">
        <v>15</v>
      </c>
      <c r="B16">
        <f>IF(PROMETEO_Ammissione_Samuele[[#This Row],[Inserire Hb:]]="",NA(),PROMETEO_Ammissione_Samuele[[#This Row],[Inserire Hb:]])</f>
        <v>14</v>
      </c>
    </row>
    <row r="17" spans="1:2" x14ac:dyDescent="0.3">
      <c r="A17">
        <v>16</v>
      </c>
      <c r="B17">
        <f>IF(PROMETEO_Ammissione_Samuele[[#This Row],[Inserire Hb:]]="",NA(),PROMETEO_Ammissione_Samuele[[#This Row],[Inserire Hb:]])</f>
        <v>105</v>
      </c>
    </row>
    <row r="18" spans="1:2" x14ac:dyDescent="0.3">
      <c r="A18">
        <v>17</v>
      </c>
      <c r="B18">
        <f>IF(PROMETEO_Ammissione_Samuele[[#This Row],[Inserire Hb:]]="",NA(),PROMETEO_Ammissione_Samuele[[#This Row],[Inserire Hb:]])</f>
        <v>103</v>
      </c>
    </row>
    <row r="19" spans="1:2" x14ac:dyDescent="0.3">
      <c r="A19">
        <v>18</v>
      </c>
      <c r="B19">
        <f>IF(PROMETEO_Ammissione_Samuele[[#This Row],[Inserire Hb:]]="",NA(),PROMETEO_Ammissione_Samuele[[#This Row],[Inserire Hb:]])</f>
        <v>142</v>
      </c>
    </row>
    <row r="20" spans="1:2" x14ac:dyDescent="0.3">
      <c r="A20">
        <v>19</v>
      </c>
      <c r="B20">
        <f>IF(PROMETEO_Ammissione_Samuele[[#This Row],[Inserire Hb:]]="",NA(),PROMETEO_Ammissione_Samuele[[#This Row],[Inserire Hb:]])</f>
        <v>14</v>
      </c>
    </row>
    <row r="21" spans="1:2" x14ac:dyDescent="0.3">
      <c r="A21">
        <v>20</v>
      </c>
      <c r="B21">
        <f>IF(PROMETEO_Ammissione_Samuele[[#This Row],[Inserire Hb:]]="",NA(),PROMETEO_Ammissione_Samuele[[#This Row],[Inserire Hb:]])</f>
        <v>118</v>
      </c>
    </row>
    <row r="22" spans="1:2" x14ac:dyDescent="0.3">
      <c r="A22">
        <v>21</v>
      </c>
      <c r="B22">
        <f>IF(PROMETEO_Ammissione_Samuele[[#This Row],[Inserire Hb:]]="",NA(),PROMETEO_Ammissione_Samuele[[#This Row],[Inserire Hb:]])</f>
        <v>155</v>
      </c>
    </row>
    <row r="23" spans="1:2" x14ac:dyDescent="0.3">
      <c r="A23">
        <v>22</v>
      </c>
      <c r="B23">
        <f>IF(PROMETEO_Ammissione_Samuele[[#This Row],[Inserire Hb:]]="",NA(),PROMETEO_Ammissione_Samuele[[#This Row],[Inserire Hb:]])</f>
        <v>171</v>
      </c>
    </row>
    <row r="24" spans="1:2" x14ac:dyDescent="0.3">
      <c r="A24">
        <v>23</v>
      </c>
      <c r="B24">
        <f>IF(PROMETEO_Ammissione_Samuele[[#This Row],[Inserire Hb:]]="",NA(),PROMETEO_Ammissione_Samuele[[#This Row],[Inserire Hb:]])</f>
        <v>100</v>
      </c>
    </row>
    <row r="25" spans="1:2" x14ac:dyDescent="0.3">
      <c r="A25">
        <v>24</v>
      </c>
      <c r="B25">
        <f>IF(PROMETEO_Ammissione_Samuele[[#This Row],[Inserire Hb:]]="",NA(),PROMETEO_Ammissione_Samuele[[#This Row],[Inserire Hb:]])</f>
        <v>142</v>
      </c>
    </row>
    <row r="26" spans="1:2" x14ac:dyDescent="0.3">
      <c r="A26">
        <v>25</v>
      </c>
      <c r="B26">
        <f>IF(PROMETEO_Ammissione_Samuele[[#This Row],[Inserire Hb:]]="",NA(),PROMETEO_Ammissione_Samuele[[#This Row],[Inserire Hb:]])</f>
        <v>12</v>
      </c>
    </row>
    <row r="27" spans="1:2" x14ac:dyDescent="0.3">
      <c r="A27">
        <v>26</v>
      </c>
      <c r="B27">
        <f>IF(PROMETEO_Ammissione_Samuele[[#This Row],[Inserire Hb:]]="",NA(),PROMETEO_Ammissione_Samuele[[#This Row],[Inserire Hb:]])</f>
        <v>149</v>
      </c>
    </row>
    <row r="28" spans="1:2" x14ac:dyDescent="0.3">
      <c r="A28">
        <v>27</v>
      </c>
      <c r="B28">
        <f>IF(PROMETEO_Ammissione_Samuele[[#This Row],[Inserire Hb:]]="",NA(),PROMETEO_Ammissione_Samuele[[#This Row],[Inserire Hb:]])</f>
        <v>115</v>
      </c>
    </row>
    <row r="29" spans="1:2" x14ac:dyDescent="0.3">
      <c r="A29">
        <v>28</v>
      </c>
      <c r="B29">
        <f>IF(PROMETEO_Ammissione_Samuele[[#This Row],[Inserire Hb:]]="",NA(),PROMETEO_Ammissione_Samuele[[#This Row],[Inserire Hb:]])</f>
        <v>121</v>
      </c>
    </row>
    <row r="30" spans="1:2" x14ac:dyDescent="0.3">
      <c r="A30">
        <v>29</v>
      </c>
      <c r="B30">
        <f>IF(PROMETEO_Ammissione_Samuele[[#This Row],[Inserire Hb:]]="",NA(),PROMETEO_Ammissione_Samuele[[#This Row],[Inserire Hb:]])</f>
        <v>110</v>
      </c>
    </row>
    <row r="31" spans="1:2" x14ac:dyDescent="0.3">
      <c r="A31">
        <v>30</v>
      </c>
      <c r="B31">
        <f>IF(PROMETEO_Ammissione_Samuele[[#This Row],[Inserire Hb:]]="",NA(),PROMETEO_Ammissione_Samuele[[#This Row],[Inserire Hb:]])</f>
        <v>104</v>
      </c>
    </row>
    <row r="32" spans="1:2" x14ac:dyDescent="0.3">
      <c r="A32">
        <v>31</v>
      </c>
      <c r="B32">
        <f>IF(PROMETEO_Ammissione_Samuele[[#This Row],[Inserire Hb:]]="",NA(),PROMETEO_Ammissione_Samuele[[#This Row],[Inserire Hb:]])</f>
        <v>141</v>
      </c>
    </row>
    <row r="33" spans="1:2" x14ac:dyDescent="0.3">
      <c r="A33">
        <v>32</v>
      </c>
      <c r="B33">
        <f>IF(PROMETEO_Ammissione_Samuele[[#This Row],[Inserire Hb:]]="",NA(),PROMETEO_Ammissione_Samuele[[#This Row],[Inserire Hb:]])</f>
        <v>134</v>
      </c>
    </row>
    <row r="34" spans="1:2" x14ac:dyDescent="0.3">
      <c r="A34">
        <v>33</v>
      </c>
      <c r="B34" t="e">
        <f>IF(PROMETEO_Ammissione_Samuele[[#This Row],[Inserire Hb:]]="",NA(),PROMETEO_Ammissione_Samuele[[#This Row],[Inserire Hb:]])</f>
        <v>#N/A</v>
      </c>
    </row>
    <row r="35" spans="1:2" x14ac:dyDescent="0.3">
      <c r="A35">
        <v>34</v>
      </c>
      <c r="B35" t="e">
        <f>IF(PROMETEO_Ammissione_Samuele[[#This Row],[Inserire Hb:]]="",NA(),PROMETEO_Ammissione_Samuele[[#This Row],[Inserire Hb:]])</f>
        <v>#N/A</v>
      </c>
    </row>
    <row r="36" spans="1:2" x14ac:dyDescent="0.3">
      <c r="A36">
        <v>35</v>
      </c>
      <c r="B36">
        <f>IF(PROMETEO_Ammissione_Samuele[[#This Row],[Inserire Hb:]]="",NA(),PROMETEO_Ammissione_Samuele[[#This Row],[Inserire Hb:]])</f>
        <v>122</v>
      </c>
    </row>
    <row r="37" spans="1:2" x14ac:dyDescent="0.3">
      <c r="A37">
        <v>36</v>
      </c>
      <c r="B37">
        <f>IF(PROMETEO_Ammissione_Samuele[[#This Row],[Inserire Hb:]]="",NA(),PROMETEO_Ammissione_Samuele[[#This Row],[Inserire Hb:]])</f>
        <v>88</v>
      </c>
    </row>
    <row r="38" spans="1:2" x14ac:dyDescent="0.3">
      <c r="A38">
        <v>37</v>
      </c>
      <c r="B38">
        <f>IF(PROMETEO_Ammissione_Samuele[[#This Row],[Inserire Hb:]]="",NA(),PROMETEO_Ammissione_Samuele[[#This Row],[Inserire Hb:]])</f>
        <v>123</v>
      </c>
    </row>
    <row r="39" spans="1:2" x14ac:dyDescent="0.3">
      <c r="A39">
        <v>38</v>
      </c>
      <c r="B39">
        <f>IF(PROMETEO_Ammissione_Samuele[[#This Row],[Inserire Hb:]]="",NA(),PROMETEO_Ammissione_Samuele[[#This Row],[Inserire Hb:]])</f>
        <v>104</v>
      </c>
    </row>
    <row r="40" spans="1:2" x14ac:dyDescent="0.3">
      <c r="A40">
        <v>39</v>
      </c>
      <c r="B40">
        <f>IF(PROMETEO_Ammissione_Samuele[[#This Row],[Inserire Hb:]]="",NA(),PROMETEO_Ammissione_Samuele[[#This Row],[Inserire Hb:]])</f>
        <v>147</v>
      </c>
    </row>
    <row r="41" spans="1:2" x14ac:dyDescent="0.3">
      <c r="A41">
        <v>40</v>
      </c>
      <c r="B41">
        <f>IF(PROMETEO_Ammissione_Samuele[[#This Row],[Inserire Hb:]]="",NA(),PROMETEO_Ammissione_Samuele[[#This Row],[Inserire Hb:]])</f>
        <v>146</v>
      </c>
    </row>
    <row r="42" spans="1:2" x14ac:dyDescent="0.3">
      <c r="A42">
        <v>41</v>
      </c>
      <c r="B42">
        <f>IF(PROMETEO_Ammissione_Samuele[[#This Row],[Inserire Hb:]]="",NA(),PROMETEO_Ammissione_Samuele[[#This Row],[Inserire Hb:]])</f>
        <v>107</v>
      </c>
    </row>
    <row r="43" spans="1:2" x14ac:dyDescent="0.3">
      <c r="A43">
        <v>42</v>
      </c>
      <c r="B43">
        <f>IF(PROMETEO_Ammissione_Samuele[[#This Row],[Inserire Hb:]]="",NA(),PROMETEO_Ammissione_Samuele[[#This Row],[Inserire Hb:]])</f>
        <v>119</v>
      </c>
    </row>
    <row r="44" spans="1:2" x14ac:dyDescent="0.3">
      <c r="A44">
        <v>43</v>
      </c>
      <c r="B44">
        <f>IF(PROMETEO_Ammissione_Samuele[[#This Row],[Inserire Hb:]]="",NA(),PROMETEO_Ammissione_Samuele[[#This Row],[Inserire Hb:]])</f>
        <v>128</v>
      </c>
    </row>
    <row r="45" spans="1:2" x14ac:dyDescent="0.3">
      <c r="A45">
        <v>44</v>
      </c>
      <c r="B45">
        <f>IF(PROMETEO_Ammissione_Samuele[[#This Row],[Inserire Hb:]]="",NA(),PROMETEO_Ammissione_Samuele[[#This Row],[Inserire Hb:]])</f>
        <v>111</v>
      </c>
    </row>
    <row r="46" spans="1:2" x14ac:dyDescent="0.3">
      <c r="A46">
        <v>45</v>
      </c>
      <c r="B46">
        <f>IF(PROMETEO_Ammissione_Samuele[[#This Row],[Inserire Hb:]]="",NA(),PROMETEO_Ammissione_Samuele[[#This Row],[Inserire Hb:]])</f>
        <v>92</v>
      </c>
    </row>
    <row r="47" spans="1:2" x14ac:dyDescent="0.3">
      <c r="A47">
        <v>46</v>
      </c>
      <c r="B47">
        <f>IF(PROMETEO_Ammissione_Samuele[[#This Row],[Inserire Hb:]]="",NA(),PROMETEO_Ammissione_Samuele[[#This Row],[Inserire Hb:]])</f>
        <v>128</v>
      </c>
    </row>
    <row r="48" spans="1:2" x14ac:dyDescent="0.3">
      <c r="A48">
        <v>47</v>
      </c>
      <c r="B48" t="e">
        <f>IF(PROMETEO_Ammissione_Samuele[[#This Row],[Inserire Hb:]]="",NA(),PROMETEO_Ammissione_Samuele[[#This Row],[Inserire Hb:]])</f>
        <v>#N/A</v>
      </c>
    </row>
    <row r="49" spans="1:2" x14ac:dyDescent="0.3">
      <c r="A49">
        <v>48</v>
      </c>
      <c r="B49">
        <f>IF(PROMETEO_Ammissione_Samuele[[#This Row],[Inserire Hb:]]="",NA(),PROMETEO_Ammissione_Samuele[[#This Row],[Inserire Hb:]])</f>
        <v>144</v>
      </c>
    </row>
    <row r="50" spans="1:2" x14ac:dyDescent="0.3">
      <c r="A50">
        <v>49</v>
      </c>
      <c r="B50">
        <f>IF(PROMETEO_Ammissione_Samuele[[#This Row],[Inserire Hb:]]="",NA(),PROMETEO_Ammissione_Samuele[[#This Row],[Inserire Hb:]])</f>
        <v>116</v>
      </c>
    </row>
    <row r="51" spans="1:2" x14ac:dyDescent="0.3">
      <c r="A51">
        <v>50</v>
      </c>
      <c r="B51">
        <f>IF(PROMETEO_Ammissione_Samuele[[#This Row],[Inserire Hb:]]="",NA(),PROMETEO_Ammissione_Samuele[[#This Row],[Inserire Hb:]])</f>
        <v>118</v>
      </c>
    </row>
    <row r="52" spans="1:2" x14ac:dyDescent="0.3">
      <c r="A52">
        <v>51</v>
      </c>
      <c r="B52">
        <f>IF(PROMETEO_Ammissione_Samuele[[#This Row],[Inserire Hb:]]="",NA(),PROMETEO_Ammissione_Samuele[[#This Row],[Inserire Hb:]])</f>
        <v>133</v>
      </c>
    </row>
    <row r="53" spans="1:2" x14ac:dyDescent="0.3">
      <c r="A53">
        <v>52</v>
      </c>
      <c r="B53" t="e">
        <f>IF(PROMETEO_Ammissione_Samuele[[#This Row],[Inserire Hb:]]="",NA(),PROMETEO_Ammissione_Samuele[[#This Row],[Inserire Hb:]])</f>
        <v>#N/A</v>
      </c>
    </row>
    <row r="54" spans="1:2" x14ac:dyDescent="0.3">
      <c r="A54">
        <v>53</v>
      </c>
      <c r="B54">
        <f>IF(PROMETEO_Ammissione_Samuele[[#This Row],[Inserire Hb:]]="",NA(),PROMETEO_Ammissione_Samuele[[#This Row],[Inserire Hb:]])</f>
        <v>148</v>
      </c>
    </row>
    <row r="55" spans="1:2" x14ac:dyDescent="0.3">
      <c r="A55">
        <v>54</v>
      </c>
      <c r="B55" t="e">
        <f>IF(PROMETEO_Ammissione_Samuele[[#This Row],[Inserire Hb:]]="",NA(),PROMETEO_Ammissione_Samuele[[#This Row],[Inserire Hb:]])</f>
        <v>#N/A</v>
      </c>
    </row>
    <row r="56" spans="1:2" x14ac:dyDescent="0.3">
      <c r="A56">
        <v>55</v>
      </c>
      <c r="B56">
        <f>IF(PROMETEO_Ammissione_Samuele[[#This Row],[Inserire Hb:]]="",NA(),PROMETEO_Ammissione_Samuele[[#This Row],[Inserire Hb:]])</f>
        <v>133</v>
      </c>
    </row>
    <row r="57" spans="1:2" x14ac:dyDescent="0.3">
      <c r="A57">
        <v>56</v>
      </c>
      <c r="B57">
        <f>IF(PROMETEO_Ammissione_Samuele[[#This Row],[Inserire Hb:]]="",NA(),PROMETEO_Ammissione_Samuele[[#This Row],[Inserire Hb:]])</f>
        <v>11</v>
      </c>
    </row>
    <row r="58" spans="1:2" x14ac:dyDescent="0.3">
      <c r="A58">
        <v>57</v>
      </c>
      <c r="B58" t="e">
        <f>IF(PROMETEO_Ammissione_Samuele[[#This Row],[Inserire Hb:]]="",NA(),PROMETEO_Ammissione_Samuele[[#This Row],[Inserire Hb:]])</f>
        <v>#N/A</v>
      </c>
    </row>
    <row r="59" spans="1:2" x14ac:dyDescent="0.3">
      <c r="A59">
        <v>58</v>
      </c>
      <c r="B59" t="e">
        <f>IF(PROMETEO_Ammissione_Samuele[[#This Row],[Inserire Hb:]]="",NA(),PROMETEO_Ammissione_Samuele[[#This Row],[Inserire Hb:]])</f>
        <v>#N/A</v>
      </c>
    </row>
    <row r="60" spans="1:2" x14ac:dyDescent="0.3">
      <c r="A60">
        <v>59</v>
      </c>
      <c r="B60" t="e">
        <f>IF(PROMETEO_Ammissione_Samuele[[#This Row],[Inserire Hb:]]="",NA(),PROMETEO_Ammissione_Samuele[[#This Row],[Inserire Hb:]])</f>
        <v>#N/A</v>
      </c>
    </row>
    <row r="61" spans="1:2" x14ac:dyDescent="0.3">
      <c r="A61">
        <v>60</v>
      </c>
      <c r="B61" t="e">
        <f>IF(PROMETEO_Ammissione_Samuele[[#This Row],[Inserire Hb:]]="",NA(),PROMETEO_Ammissione_Samuele[[#This Row],[Inserire Hb:]])</f>
        <v>#N/A</v>
      </c>
    </row>
    <row r="62" spans="1:2" x14ac:dyDescent="0.3">
      <c r="A62">
        <v>61</v>
      </c>
      <c r="B62" t="e">
        <f>IF(PROMETEO_Ammissione_Samuele[[#This Row],[Inserire Hb:]]="",NA(),PROMETEO_Ammissione_Samuele[[#This Row],[Inserire Hb:]])</f>
        <v>#N/A</v>
      </c>
    </row>
    <row r="63" spans="1:2" x14ac:dyDescent="0.3">
      <c r="A63">
        <v>62</v>
      </c>
      <c r="B63">
        <f>IF(PROMETEO_Ammissione_Samuele[[#This Row],[Inserire Hb:]]="",NA(),PROMETEO_Ammissione_Samuele[[#This Row],[Inserire Hb:]])</f>
        <v>163</v>
      </c>
    </row>
    <row r="64" spans="1:2" x14ac:dyDescent="0.3">
      <c r="A64">
        <v>63</v>
      </c>
      <c r="B64" t="e">
        <f>IF(PROMETEO_Ammissione_Samuele[[#This Row],[Inserire Hb:]]="",NA(),PROMETEO_Ammissione_Samuele[[#This Row],[Inserire Hb:]])</f>
        <v>#N/A</v>
      </c>
    </row>
    <row r="65" spans="1:2" x14ac:dyDescent="0.3">
      <c r="A65">
        <v>64</v>
      </c>
      <c r="B65">
        <f>IF(PROMETEO_Ammissione_Samuele[[#This Row],[Inserire Hb:]]="",NA(),PROMETEO_Ammissione_Samuele[[#This Row],[Inserire Hb:]])</f>
        <v>119</v>
      </c>
    </row>
    <row r="66" spans="1:2" x14ac:dyDescent="0.3">
      <c r="A66">
        <v>65</v>
      </c>
      <c r="B66">
        <f>IF(PROMETEO_Ammissione_Samuele[[#This Row],[Inserire Hb:]]="",NA(),PROMETEO_Ammissione_Samuele[[#This Row],[Inserire Hb:]])</f>
        <v>144</v>
      </c>
    </row>
    <row r="67" spans="1:2" x14ac:dyDescent="0.3">
      <c r="A67">
        <v>66</v>
      </c>
      <c r="B67">
        <f>IF(PROMETEO_Ammissione_Samuele[[#This Row],[Inserire Hb:]]="",NA(),PROMETEO_Ammissione_Samuele[[#This Row],[Inserire Hb:]])</f>
        <v>107</v>
      </c>
    </row>
    <row r="68" spans="1:2" x14ac:dyDescent="0.3">
      <c r="A68">
        <v>67</v>
      </c>
      <c r="B68">
        <f>IF(PROMETEO_Ammissione_Samuele[[#This Row],[Inserire Hb:]]="",NA(),PROMETEO_Ammissione_Samuele[[#This Row],[Inserire Hb:]])</f>
        <v>112</v>
      </c>
    </row>
    <row r="69" spans="1:2" x14ac:dyDescent="0.3">
      <c r="A69">
        <v>68</v>
      </c>
      <c r="B69">
        <f>IF(PROMETEO_Ammissione_Samuele[[#This Row],[Inserire Hb:]]="",NA(),PROMETEO_Ammissione_Samuele[[#This Row],[Inserire Hb:]])</f>
        <v>10</v>
      </c>
    </row>
    <row r="70" spans="1:2" x14ac:dyDescent="0.3">
      <c r="A70">
        <v>69</v>
      </c>
      <c r="B70" t="e">
        <f>IF(PROMETEO_Ammissione_Samuele[[#This Row],[Inserire Hb:]]="",NA(),PROMETEO_Ammissione_Samuele[[#This Row],[Inserire Hb:]])</f>
        <v>#N/A</v>
      </c>
    </row>
    <row r="71" spans="1:2" x14ac:dyDescent="0.3">
      <c r="A71">
        <v>70</v>
      </c>
      <c r="B71" t="e">
        <f>IF(PROMETEO_Ammissione_Samuele[[#This Row],[Inserire Hb:]]="",NA(),PROMETEO_Ammissione_Samuele[[#This Row],[Inserire Hb:]])</f>
        <v>#N/A</v>
      </c>
    </row>
    <row r="72" spans="1:2" x14ac:dyDescent="0.3">
      <c r="A72">
        <v>71</v>
      </c>
      <c r="B72" t="e">
        <f>IF(PROMETEO_Ammissione_Samuele[[#This Row],[Inserire Hb:]]="",NA(),PROMETEO_Ammissione_Samuele[[#This Row],[Inserire Hb:]])</f>
        <v>#N/A</v>
      </c>
    </row>
    <row r="73" spans="1:2" x14ac:dyDescent="0.3">
      <c r="A73">
        <v>72</v>
      </c>
      <c r="B73">
        <f>IF(PROMETEO_Ammissione_Samuele[[#This Row],[Inserire Hb:]]="",NA(),PROMETEO_Ammissione_Samuele[[#This Row],[Inserire Hb:]])</f>
        <v>106</v>
      </c>
    </row>
    <row r="74" spans="1:2" x14ac:dyDescent="0.3">
      <c r="A74">
        <v>73</v>
      </c>
      <c r="B74" t="e">
        <f>IF(PROMETEO_Ammissione_Samuele[[#This Row],[Inserire Hb:]]="",NA(),PROMETEO_Ammissione_Samuele[[#This Row],[Inserire Hb:]])</f>
        <v>#N/A</v>
      </c>
    </row>
    <row r="75" spans="1:2" x14ac:dyDescent="0.3">
      <c r="A75">
        <v>74</v>
      </c>
      <c r="B75" t="e">
        <f>IF(PROMETEO_Ammissione_Samuele[[#This Row],[Inserire Hb:]]="",NA(),PROMETEO_Ammissione_Samuele[[#This Row],[Inserire Hb:]])</f>
        <v>#N/A</v>
      </c>
    </row>
    <row r="76" spans="1:2" x14ac:dyDescent="0.3">
      <c r="A76">
        <v>75</v>
      </c>
      <c r="B76" t="e">
        <f>IF(PROMETEO_Ammissione_Samuele[[#This Row],[Inserire Hb:]]="",NA(),PROMETEO_Ammissione_Samuele[[#This Row],[Inserire Hb:]])</f>
        <v>#N/A</v>
      </c>
    </row>
    <row r="77" spans="1:2" x14ac:dyDescent="0.3">
      <c r="A77">
        <v>76</v>
      </c>
      <c r="B77">
        <f>IF(PROMETEO_Ammissione_Samuele[[#This Row],[Inserire Hb:]]="",NA(),PROMETEO_Ammissione_Samuele[[#This Row],[Inserire Hb:]])</f>
        <v>10</v>
      </c>
    </row>
    <row r="78" spans="1:2" x14ac:dyDescent="0.3">
      <c r="A78">
        <v>77</v>
      </c>
      <c r="B78" t="e">
        <f>IF(PROMETEO_Ammissione_Samuele[[#This Row],[Inserire Hb:]]="",NA(),PROMETEO_Ammissione_Samuele[[#This Row],[Inserire Hb:]])</f>
        <v>#N/A</v>
      </c>
    </row>
    <row r="79" spans="1:2" x14ac:dyDescent="0.3">
      <c r="A79">
        <v>78</v>
      </c>
      <c r="B79" t="e">
        <f>IF(PROMETEO_Ammissione_Samuele[[#This Row],[Inserire Hb:]]="",NA(),PROMETEO_Ammissione_Samuele[[#This Row],[Inserire Hb:]])</f>
        <v>#N/A</v>
      </c>
    </row>
    <row r="80" spans="1:2" x14ac:dyDescent="0.3">
      <c r="A80">
        <v>79</v>
      </c>
      <c r="B80" t="e">
        <f>IF(PROMETEO_Ammissione_Samuele[[#This Row],[Inserire Hb:]]="",NA(),PROMETEO_Ammissione_Samuele[[#This Row],[Inserire Hb:]])</f>
        <v>#N/A</v>
      </c>
    </row>
    <row r="81" spans="1:2" x14ac:dyDescent="0.3">
      <c r="A81">
        <v>80</v>
      </c>
      <c r="B81" t="e">
        <f>IF(PROMETEO_Ammissione_Samuele[[#This Row],[Inserire Hb:]]="",NA(),PROMETEO_Ammissione_Samuele[[#This Row],[Inserire Hb:]])</f>
        <v>#N/A</v>
      </c>
    </row>
    <row r="82" spans="1:2" x14ac:dyDescent="0.3">
      <c r="A82">
        <v>81</v>
      </c>
      <c r="B82" t="e">
        <f>IF(PROMETEO_Ammissione_Samuele[[#This Row],[Inserire Hb:]]="",NA(),PROMETEO_Ammissione_Samuele[[#This Row],[Inserire Hb:]])</f>
        <v>#N/A</v>
      </c>
    </row>
    <row r="83" spans="1:2" x14ac:dyDescent="0.3">
      <c r="A83">
        <v>82</v>
      </c>
      <c r="B83">
        <f>IF(PROMETEO_Ammissione_Samuele[[#This Row],[Inserire Hb:]]="",NA(),PROMETEO_Ammissione_Samuele[[#This Row],[Inserire Hb:]])</f>
        <v>85</v>
      </c>
    </row>
    <row r="84" spans="1:2" x14ac:dyDescent="0.3">
      <c r="A84">
        <v>83</v>
      </c>
      <c r="B84" t="e">
        <f>IF(PROMETEO_Ammissione_Samuele[[#This Row],[Inserire Hb:]]="",NA(),PROMETEO_Ammissione_Samuele[[#This Row],[Inserire Hb:]])</f>
        <v>#N/A</v>
      </c>
    </row>
    <row r="85" spans="1:2" x14ac:dyDescent="0.3">
      <c r="A85">
        <v>84</v>
      </c>
      <c r="B85" t="e">
        <f>IF(PROMETEO_Ammissione_Samuele[[#This Row],[Inserire Hb:]]="",NA(),PROMETEO_Ammissione_Samuele[[#This Row],[Inserire Hb:]])</f>
        <v>#N/A</v>
      </c>
    </row>
    <row r="86" spans="1:2" x14ac:dyDescent="0.3">
      <c r="A86">
        <v>85</v>
      </c>
      <c r="B86">
        <f>IF(PROMETEO_Ammissione_Samuele[[#This Row],[Inserire Hb:]]="",NA(),PROMETEO_Ammissione_Samuele[[#This Row],[Inserire Hb:]])</f>
        <v>151</v>
      </c>
    </row>
    <row r="87" spans="1:2" x14ac:dyDescent="0.3">
      <c r="A87">
        <v>86</v>
      </c>
      <c r="B87">
        <f>IF(PROMETEO_Ammissione_Samuele[[#This Row],[Inserire Hb:]]="",NA(),PROMETEO_Ammissione_Samuele[[#This Row],[Inserire Hb:]])</f>
        <v>148</v>
      </c>
    </row>
    <row r="88" spans="1:2" x14ac:dyDescent="0.3">
      <c r="A88">
        <v>87</v>
      </c>
      <c r="B88">
        <f>IF(PROMETEO_Ammissione_Samuele[[#This Row],[Inserire Hb:]]="",NA(),PROMETEO_Ammissione_Samuele[[#This Row],[Inserire Hb:]])</f>
        <v>16</v>
      </c>
    </row>
    <row r="89" spans="1:2" x14ac:dyDescent="0.3">
      <c r="A89">
        <v>88</v>
      </c>
      <c r="B89" t="e">
        <f>IF(PROMETEO_Ammissione_Samuele[[#This Row],[Inserire Hb:]]="",NA(),PROMETEO_Ammissione_Samuele[[#This Row],[Inserire Hb:]])</f>
        <v>#N/A</v>
      </c>
    </row>
    <row r="90" spans="1:2" x14ac:dyDescent="0.3">
      <c r="A90">
        <v>89</v>
      </c>
      <c r="B90">
        <f>IF(PROMETEO_Ammissione_Samuele[[#This Row],[Inserire Hb:]]="",NA(),PROMETEO_Ammissione_Samuele[[#This Row],[Inserire Hb:]])</f>
        <v>131</v>
      </c>
    </row>
    <row r="91" spans="1:2" x14ac:dyDescent="0.3">
      <c r="A91">
        <v>90</v>
      </c>
      <c r="B91">
        <f>IF(PROMETEO_Ammissione_Samuele[[#This Row],[Inserire Hb:]]="",NA(),PROMETEO_Ammissione_Samuele[[#This Row],[Inserire Hb:]])</f>
        <v>12</v>
      </c>
    </row>
    <row r="92" spans="1:2" x14ac:dyDescent="0.3">
      <c r="A92">
        <v>91</v>
      </c>
      <c r="B92">
        <f>IF(PROMETEO_Ammissione_Samuele[[#This Row],[Inserire Hb:]]="",NA(),PROMETEO_Ammissione_Samuele[[#This Row],[Inserire Hb:]])</f>
        <v>144</v>
      </c>
    </row>
    <row r="93" spans="1:2" x14ac:dyDescent="0.3">
      <c r="A93">
        <v>92</v>
      </c>
      <c r="B93">
        <f>IF(PROMETEO_Ammissione_Samuele[[#This Row],[Inserire Hb:]]="",NA(),PROMETEO_Ammissione_Samuele[[#This Row],[Inserire Hb:]])</f>
        <v>127</v>
      </c>
    </row>
    <row r="94" spans="1:2" x14ac:dyDescent="0.3">
      <c r="A94">
        <v>93</v>
      </c>
      <c r="B94">
        <f>IF(PROMETEO_Ammissione_Samuele[[#This Row],[Inserire Hb:]]="",NA(),PROMETEO_Ammissione_Samuele[[#This Row],[Inserire Hb:]])</f>
        <v>135</v>
      </c>
    </row>
    <row r="95" spans="1:2" x14ac:dyDescent="0.3">
      <c r="A95">
        <v>94</v>
      </c>
      <c r="B95" t="e">
        <f>IF(PROMETEO_Ammissione_Samuele[[#This Row],[Inserire Hb:]]="",NA(),PROMETEO_Ammissione_Samuele[[#This Row],[Inserire Hb:]])</f>
        <v>#N/A</v>
      </c>
    </row>
    <row r="96" spans="1:2" x14ac:dyDescent="0.3">
      <c r="A96">
        <v>95</v>
      </c>
      <c r="B96">
        <f>IF(PROMETEO_Ammissione_Samuele[[#This Row],[Inserire Hb:]]="",NA(),PROMETEO_Ammissione_Samuele[[#This Row],[Inserire Hb:]])</f>
        <v>131</v>
      </c>
    </row>
    <row r="97" spans="1:2" x14ac:dyDescent="0.3">
      <c r="A97">
        <v>96</v>
      </c>
      <c r="B97" t="e">
        <f>IF(PROMETEO_Ammissione_Samuele[[#This Row],[Inserire Hb:]]="",NA(),PROMETEO_Ammissione_Samuele[[#This Row],[Inserire Hb:]])</f>
        <v>#N/A</v>
      </c>
    </row>
    <row r="98" spans="1:2" x14ac:dyDescent="0.3">
      <c r="A98">
        <v>97</v>
      </c>
      <c r="B98" t="e">
        <f>IF(PROMETEO_Ammissione_Samuele[[#This Row],[Inserire Hb:]]="",NA(),PROMETEO_Ammissione_Samuele[[#This Row],[Inserire Hb:]])</f>
        <v>#N/A</v>
      </c>
    </row>
    <row r="99" spans="1:2" x14ac:dyDescent="0.3">
      <c r="A99">
        <v>98</v>
      </c>
      <c r="B99">
        <f>IF(PROMETEO_Ammissione_Samuele[[#This Row],[Inserire Hb:]]="",NA(),PROMETEO_Ammissione_Samuele[[#This Row],[Inserire Hb:]])</f>
        <v>103</v>
      </c>
    </row>
    <row r="100" spans="1:2" x14ac:dyDescent="0.3">
      <c r="A100">
        <v>99</v>
      </c>
      <c r="B100" t="e">
        <f>IF(PROMETEO_Ammissione_Samuele[[#This Row],[Inserire Hb:]]="",NA(),PROMETEO_Ammissione_Samuele[[#This Row],[Inserire Hb:]])</f>
        <v>#N/A</v>
      </c>
    </row>
    <row r="101" spans="1:2" x14ac:dyDescent="0.3">
      <c r="A101">
        <v>100</v>
      </c>
      <c r="B101" t="e">
        <f>IF(PROMETEO_Ammissione_Samuele[[#This Row],[Inserire Hb:]]="",NA(),PROMETEO_Ammissione_Samuele[[#This Row],[Inserire Hb:]])</f>
        <v>#N/A</v>
      </c>
    </row>
    <row r="102" spans="1:2" x14ac:dyDescent="0.3">
      <c r="A102">
        <v>101</v>
      </c>
      <c r="B102">
        <f>IF(PROMETEO_Ammissione_Samuele[[#This Row],[Inserire Hb:]]="",NA(),PROMETEO_Ammissione_Samuele[[#This Row],[Inserire Hb:]])</f>
        <v>114</v>
      </c>
    </row>
    <row r="103" spans="1:2" x14ac:dyDescent="0.3">
      <c r="A103">
        <v>102</v>
      </c>
      <c r="B103">
        <f>IF(PROMETEO_Ammissione_Samuele[[#This Row],[Inserire Hb:]]="",NA(),PROMETEO_Ammissione_Samuele[[#This Row],[Inserire Hb:]])</f>
        <v>15</v>
      </c>
    </row>
    <row r="104" spans="1:2" x14ac:dyDescent="0.3">
      <c r="A104">
        <v>103</v>
      </c>
      <c r="B104" t="e">
        <f>IF(PROMETEO_Ammissione_Samuele[[#This Row],[Inserire Hb:]]="",NA(),PROMETEO_Ammissione_Samuele[[#This Row],[Inserire Hb:]])</f>
        <v>#N/A</v>
      </c>
    </row>
    <row r="105" spans="1:2" x14ac:dyDescent="0.3">
      <c r="A105">
        <v>104</v>
      </c>
      <c r="B105" t="e">
        <f>IF(PROMETEO_Ammissione_Samuele[[#This Row],[Inserire Hb:]]="",NA(),PROMETEO_Ammissione_Samuele[[#This Row],[Inserire Hb:]])</f>
        <v>#N/A</v>
      </c>
    </row>
    <row r="106" spans="1:2" x14ac:dyDescent="0.3">
      <c r="A106">
        <v>105</v>
      </c>
      <c r="B106" t="e">
        <f>IF(PROMETEO_Ammissione_Samuele[[#This Row],[Inserire Hb:]]="",NA(),PROMETEO_Ammissione_Samuele[[#This Row],[Inserire Hb:]])</f>
        <v>#N/A</v>
      </c>
    </row>
    <row r="107" spans="1:2" x14ac:dyDescent="0.3">
      <c r="A107">
        <v>106</v>
      </c>
      <c r="B107" t="e">
        <f>IF(PROMETEO_Ammissione_Samuele[[#This Row],[Inserire Hb:]]="",NA(),PROMETEO_Ammissione_Samuele[[#This Row],[Inserire Hb:]])</f>
        <v>#N/A</v>
      </c>
    </row>
    <row r="108" spans="1:2" x14ac:dyDescent="0.3">
      <c r="A108">
        <v>107</v>
      </c>
      <c r="B108" t="e">
        <f>IF(PROMETEO_Ammissione_Samuele[[#This Row],[Inserire Hb:]]="",NA(),PROMETEO_Ammissione_Samuele[[#This Row],[Inserire Hb:]])</f>
        <v>#N/A</v>
      </c>
    </row>
    <row r="109" spans="1:2" x14ac:dyDescent="0.3">
      <c r="A109">
        <v>108</v>
      </c>
      <c r="B109" t="e">
        <f>IF(PROMETEO_Ammissione_Samuele[[#This Row],[Inserire Hb:]]="",NA(),PROMETEO_Ammissione_Samuele[[#This Row],[Inserire Hb:]])</f>
        <v>#N/A</v>
      </c>
    </row>
    <row r="110" spans="1:2" x14ac:dyDescent="0.3">
      <c r="A110">
        <v>109</v>
      </c>
      <c r="B110" t="e">
        <f>IF(PROMETEO_Ammissione_Samuele[[#This Row],[Inserire Hb:]]="",NA(),PROMETEO_Ammissione_Samuele[[#This Row],[Inserire Hb:]])</f>
        <v>#N/A</v>
      </c>
    </row>
    <row r="111" spans="1:2" x14ac:dyDescent="0.3">
      <c r="A111">
        <v>110</v>
      </c>
      <c r="B111" t="e">
        <f>IF(PROMETEO_Ammissione_Samuele[[#This Row],[Inserire Hb:]]="",NA(),PROMETEO_Ammissione_Samuele[[#This Row],[Inserire Hb:]])</f>
        <v>#N/A</v>
      </c>
    </row>
    <row r="112" spans="1:2" x14ac:dyDescent="0.3">
      <c r="A112">
        <v>111</v>
      </c>
      <c r="B112" t="e">
        <f>IF(PROMETEO_Ammissione_Samuele[[#This Row],[Inserire Hb:]]="",NA(),PROMETEO_Ammissione_Samuele[[#This Row],[Inserire Hb:]])</f>
        <v>#N/A</v>
      </c>
    </row>
    <row r="113" spans="1:2" x14ac:dyDescent="0.3">
      <c r="A113">
        <v>112</v>
      </c>
      <c r="B113" t="e">
        <f>IF(PROMETEO_Ammissione_Samuele[[#This Row],[Inserire Hb:]]="",NA(),PROMETEO_Ammissione_Samuele[[#This Row],[Inserire Hb:]])</f>
        <v>#N/A</v>
      </c>
    </row>
    <row r="114" spans="1:2" x14ac:dyDescent="0.3">
      <c r="A114">
        <v>113</v>
      </c>
      <c r="B114" t="e">
        <f>IF(PROMETEO_Ammissione_Samuele[[#This Row],[Inserire Hb:]]="",NA(),PROMETEO_Ammissione_Samuele[[#This Row],[Inserire Hb:]])</f>
        <v>#N/A</v>
      </c>
    </row>
    <row r="115" spans="1:2" x14ac:dyDescent="0.3">
      <c r="A115">
        <v>114</v>
      </c>
      <c r="B115">
        <f>IF(PROMETEO_Ammissione_Samuele[[#This Row],[Inserire Hb:]]="",NA(),PROMETEO_Ammissione_Samuele[[#This Row],[Inserire Hb:]])</f>
        <v>12</v>
      </c>
    </row>
    <row r="116" spans="1:2" x14ac:dyDescent="0.3">
      <c r="A116">
        <v>115</v>
      </c>
      <c r="B116" t="e">
        <f>IF(PROMETEO_Ammissione_Samuele[[#This Row],[Inserire Hb:]]="",NA(),PROMETEO_Ammissione_Samuele[[#This Row],[Inserire Hb:]])</f>
        <v>#N/A</v>
      </c>
    </row>
    <row r="117" spans="1:2" x14ac:dyDescent="0.3">
      <c r="A117">
        <v>116</v>
      </c>
      <c r="B117" t="e">
        <f>IF(PROMETEO_Ammissione_Samuele[[#This Row],[Inserire Hb:]]="",NA(),PROMETEO_Ammissione_Samuele[[#This Row],[Inserire Hb:]])</f>
        <v>#N/A</v>
      </c>
    </row>
    <row r="118" spans="1:2" x14ac:dyDescent="0.3">
      <c r="A118">
        <v>117</v>
      </c>
      <c r="B118" t="e">
        <f>IF(PROMETEO_Ammissione_Samuele[[#This Row],[Inserire Hb:]]="",NA(),PROMETEO_Ammissione_Samuele[[#This Row],[Inserire Hb:]])</f>
        <v>#N/A</v>
      </c>
    </row>
    <row r="119" spans="1:2" x14ac:dyDescent="0.3">
      <c r="A119">
        <v>118</v>
      </c>
      <c r="B119">
        <f>IF(PROMETEO_Ammissione_Samuele[[#This Row],[Inserire Hb:]]="",NA(),PROMETEO_Ammissione_Samuele[[#This Row],[Inserire Hb:]])</f>
        <v>16</v>
      </c>
    </row>
    <row r="120" spans="1:2" x14ac:dyDescent="0.3">
      <c r="A120">
        <v>119</v>
      </c>
      <c r="B120">
        <f>IF(PROMETEO_Ammissione_Samuele[[#This Row],[Inserire Hb:]]="",NA(),PROMETEO_Ammissione_Samuele[[#This Row],[Inserire Hb:]])</f>
        <v>16</v>
      </c>
    </row>
    <row r="121" spans="1:2" x14ac:dyDescent="0.3">
      <c r="A121">
        <v>120</v>
      </c>
      <c r="B121" t="e">
        <f>IF(PROMETEO_Ammissione_Samuele[[#This Row],[Inserire Hb:]]="",NA(),PROMETEO_Ammissione_Samuele[[#This Row],[Inserire Hb:]])</f>
        <v>#N/A</v>
      </c>
    </row>
    <row r="122" spans="1:2" x14ac:dyDescent="0.3">
      <c r="A122">
        <v>121</v>
      </c>
      <c r="B122" t="e">
        <f>IF(PROMETEO_Ammissione_Samuele[[#This Row],[Inserire Hb:]]="",NA(),PROMETEO_Ammissione_Samuele[[#This Row],[Inserire Hb:]])</f>
        <v>#N/A</v>
      </c>
    </row>
    <row r="123" spans="1:2" x14ac:dyDescent="0.3">
      <c r="A123">
        <v>122</v>
      </c>
      <c r="B123">
        <f>IF(PROMETEO_Ammissione_Samuele[[#This Row],[Inserire Hb:]]="",NA(),PROMETEO_Ammissione_Samuele[[#This Row],[Inserire Hb:]])</f>
        <v>89</v>
      </c>
    </row>
    <row r="124" spans="1:2" x14ac:dyDescent="0.3">
      <c r="A124">
        <v>123</v>
      </c>
      <c r="B124">
        <f>IF(PROMETEO_Ammissione_Samuele[[#This Row],[Inserire Hb:]]="",NA(),PROMETEO_Ammissione_Samuele[[#This Row],[Inserire Hb:]])</f>
        <v>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B480-82F1-4ECC-A620-503C3F0C11E7}">
  <sheetPr>
    <tabColor theme="5" tint="0.59999389629810485"/>
  </sheetPr>
  <dimension ref="A1:J124"/>
  <sheetViews>
    <sheetView topLeftCell="AD34" zoomScale="85" zoomScaleNormal="85" workbookViewId="0">
      <selection activeCell="K56" sqref="K56"/>
    </sheetView>
  </sheetViews>
  <sheetFormatPr defaultRowHeight="14.4" x14ac:dyDescent="0.3"/>
  <cols>
    <col min="1" max="1" width="9.109375" customWidth="1"/>
    <col min="2" max="2" width="19.33203125" customWidth="1"/>
    <col min="3" max="4" width="25.6640625" bestFit="1" customWidth="1"/>
    <col min="5" max="5" width="15.33203125" customWidth="1"/>
    <col min="6" max="7" width="27.6640625" bestFit="1" customWidth="1"/>
    <col min="8" max="8" width="11.88671875" bestFit="1" customWidth="1"/>
  </cols>
  <sheetData>
    <row r="1" spans="1:10" x14ac:dyDescent="0.3">
      <c r="A1" t="s">
        <v>489</v>
      </c>
      <c r="B1" t="s">
        <v>566</v>
      </c>
      <c r="C1" t="s">
        <v>567</v>
      </c>
      <c r="D1" t="s">
        <v>568</v>
      </c>
      <c r="E1" t="s">
        <v>571</v>
      </c>
      <c r="F1" t="s">
        <v>569</v>
      </c>
      <c r="G1" t="s">
        <v>570</v>
      </c>
      <c r="H1" t="s">
        <v>572</v>
      </c>
    </row>
    <row r="2" spans="1:10" x14ac:dyDescent="0.3">
      <c r="A2">
        <v>1</v>
      </c>
      <c r="B2">
        <f>IF(PROMETEO_Ammissione_Samuele[[#This Row],[Inserire colesterolo totale:]]="",NA(),PROMETEO_Ammissione_Samuele[[#This Row],[Inserire colesterolo totale:]])</f>
        <v>101</v>
      </c>
      <c r="C2">
        <f>IF(PROMETEO_Ammissione_Samuele[[#This Row],[Inserire colesterolo HDL:]]="",NA(),PROMETEO_Ammissione_Samuele[[#This Row],[Inserire colesterolo HDL:]])</f>
        <v>38</v>
      </c>
      <c r="D2">
        <f>IF(PROMETEO_Ammissione_Samuele[[#This Row],[Inserire colesterolo LDL:]]="",NA(),PROMETEO_Ammissione_Samuele[[#This Row],[Inserire colesterolo LDL:]])</f>
        <v>45</v>
      </c>
      <c r="E2" s="2">
        <f>IF(PROMETEO_Ammissione_Samuele[[#This Row],[Inserire trigliceridi:]]="",NA(),PROMETEO_Ammissione_Samuele[[#This Row],[Inserire trigliceridi:]]/5)</f>
        <v>18.2</v>
      </c>
      <c r="F2" s="12">
        <f>Table30[[#This Row],[Colesterolo buono (HDL)]]/Table30[[#This Row],[Colesterolo totale]]</f>
        <v>0.37623762376237624</v>
      </c>
      <c r="G2" s="12">
        <f>Table30[[#This Row],[Colesterolo cattivo (LDL)]]/Table30[[#This Row],[Colesterolo totale]]</f>
        <v>0.44554455445544555</v>
      </c>
      <c r="H2" s="12">
        <f>(Table30[[#This Row],[Trigliceridi]]/Table30[[#This Row],[Colesterolo totale]])</f>
        <v>0.18019801980198019</v>
      </c>
      <c r="I2" s="13"/>
      <c r="J2" s="14"/>
    </row>
    <row r="3" spans="1:10" x14ac:dyDescent="0.3">
      <c r="A3">
        <v>2</v>
      </c>
      <c r="B3">
        <f>IF(PROMETEO_Ammissione_Samuele[[#This Row],[Inserire colesterolo totale:]]="",NA(),PROMETEO_Ammissione_Samuele[[#This Row],[Inserire colesterolo totale:]])</f>
        <v>175</v>
      </c>
      <c r="C3">
        <f>IF(PROMETEO_Ammissione_Samuele[[#This Row],[Inserire colesterolo HDL:]]="",NA(),PROMETEO_Ammissione_Samuele[[#This Row],[Inserire colesterolo HDL:]])</f>
        <v>53</v>
      </c>
      <c r="D3">
        <f>IF(PROMETEO_Ammissione_Samuele[[#This Row],[Inserire colesterolo LDL:]]="",NA(),PROMETEO_Ammissione_Samuele[[#This Row],[Inserire colesterolo LDL:]])</f>
        <v>102</v>
      </c>
      <c r="E3" s="2">
        <f>IF(PROMETEO_Ammissione_Samuele[[#This Row],[Inserire trigliceridi:]]="",NA(),PROMETEO_Ammissione_Samuele[[#This Row],[Inserire trigliceridi:]]/5)</f>
        <v>20</v>
      </c>
      <c r="F3" s="12">
        <f>Table30[[#This Row],[Colesterolo buono (HDL)]]/Table30[[#This Row],[Colesterolo totale]]</f>
        <v>0.30285714285714288</v>
      </c>
      <c r="G3" s="12">
        <f>Table30[[#This Row],[Colesterolo cattivo (LDL)]]/Table30[[#This Row],[Colesterolo totale]]</f>
        <v>0.58285714285714285</v>
      </c>
      <c r="H3" s="12">
        <f>(Table30[[#This Row],[Trigliceridi]]/Table30[[#This Row],[Colesterolo totale]])</f>
        <v>0.11428571428571428</v>
      </c>
    </row>
    <row r="4" spans="1:10" x14ac:dyDescent="0.3">
      <c r="A4">
        <v>3</v>
      </c>
      <c r="B4">
        <f>IF(PROMETEO_Ammissione_Samuele[[#This Row],[Inserire colesterolo totale:]]="",NA(),PROMETEO_Ammissione_Samuele[[#This Row],[Inserire colesterolo totale:]])</f>
        <v>167</v>
      </c>
      <c r="C4">
        <f>IF(PROMETEO_Ammissione_Samuele[[#This Row],[Inserire colesterolo HDL:]]="",NA(),PROMETEO_Ammissione_Samuele[[#This Row],[Inserire colesterolo HDL:]])</f>
        <v>46</v>
      </c>
      <c r="D4">
        <f>IF(PROMETEO_Ammissione_Samuele[[#This Row],[Inserire colesterolo LDL:]]="",NA(),PROMETEO_Ammissione_Samuele[[#This Row],[Inserire colesterolo LDL:]])</f>
        <v>106</v>
      </c>
      <c r="E4" s="2">
        <f>IF(PROMETEO_Ammissione_Samuele[[#This Row],[Inserire trigliceridi:]]="",NA(),PROMETEO_Ammissione_Samuele[[#This Row],[Inserire trigliceridi:]]/5)</f>
        <v>14.6</v>
      </c>
      <c r="F4" s="12">
        <f>Table30[[#This Row],[Colesterolo buono (HDL)]]/Table30[[#This Row],[Colesterolo totale]]</f>
        <v>0.27544910179640719</v>
      </c>
      <c r="G4" s="12">
        <f>Table30[[#This Row],[Colesterolo cattivo (LDL)]]/Table30[[#This Row],[Colesterolo totale]]</f>
        <v>0.6347305389221557</v>
      </c>
      <c r="H4" s="12">
        <f>(Table30[[#This Row],[Trigliceridi]]/Table30[[#This Row],[Colesterolo totale]])</f>
        <v>8.7425149700598795E-2</v>
      </c>
    </row>
    <row r="5" spans="1:10" x14ac:dyDescent="0.3">
      <c r="A5">
        <v>4</v>
      </c>
      <c r="B5">
        <f>IF(PROMETEO_Ammissione_Samuele[[#This Row],[Inserire colesterolo totale:]]="",NA(),PROMETEO_Ammissione_Samuele[[#This Row],[Inserire colesterolo totale:]])</f>
        <v>200</v>
      </c>
      <c r="C5">
        <f>IF(PROMETEO_Ammissione_Samuele[[#This Row],[Inserire colesterolo HDL:]]="",NA(),PROMETEO_Ammissione_Samuele[[#This Row],[Inserire colesterolo HDL:]])</f>
        <v>36</v>
      </c>
      <c r="D5">
        <f>IF(PROMETEO_Ammissione_Samuele[[#This Row],[Inserire colesterolo LDL:]]="",NA(),PROMETEO_Ammissione_Samuele[[#This Row],[Inserire colesterolo LDL:]])</f>
        <v>140</v>
      </c>
      <c r="E5" s="2">
        <f>IF(PROMETEO_Ammissione_Samuele[[#This Row],[Inserire trigliceridi:]]="",NA(),PROMETEO_Ammissione_Samuele[[#This Row],[Inserire trigliceridi:]]/5)</f>
        <v>25.8</v>
      </c>
      <c r="F5" s="12">
        <f>Table30[[#This Row],[Colesterolo buono (HDL)]]/Table30[[#This Row],[Colesterolo totale]]</f>
        <v>0.18</v>
      </c>
      <c r="G5" s="12">
        <f>Table30[[#This Row],[Colesterolo cattivo (LDL)]]/Table30[[#This Row],[Colesterolo totale]]</f>
        <v>0.7</v>
      </c>
      <c r="H5" s="12">
        <f>(Table30[[#This Row],[Trigliceridi]]/Table30[[#This Row],[Colesterolo totale]])</f>
        <v>0.129</v>
      </c>
    </row>
    <row r="6" spans="1:10" x14ac:dyDescent="0.3">
      <c r="A6">
        <v>5</v>
      </c>
      <c r="B6">
        <f>IF(PROMETEO_Ammissione_Samuele[[#This Row],[Inserire colesterolo totale:]]="",NA(),PROMETEO_Ammissione_Samuele[[#This Row],[Inserire colesterolo totale:]])</f>
        <v>250</v>
      </c>
      <c r="C6">
        <f>IF(PROMETEO_Ammissione_Samuele[[#This Row],[Inserire colesterolo HDL:]]="",NA(),PROMETEO_Ammissione_Samuele[[#This Row],[Inserire colesterolo HDL:]])</f>
        <v>45</v>
      </c>
      <c r="D6">
        <f>IF(PROMETEO_Ammissione_Samuele[[#This Row],[Inserire colesterolo LDL:]]="",NA(),PROMETEO_Ammissione_Samuele[[#This Row],[Inserire colesterolo LDL:]])</f>
        <v>196</v>
      </c>
      <c r="E6" s="2">
        <f>IF(PROMETEO_Ammissione_Samuele[[#This Row],[Inserire trigliceridi:]]="",NA(),PROMETEO_Ammissione_Samuele[[#This Row],[Inserire trigliceridi:]]/5)</f>
        <v>21.2</v>
      </c>
      <c r="F6" s="12">
        <f>Table30[[#This Row],[Colesterolo buono (HDL)]]/Table30[[#This Row],[Colesterolo totale]]</f>
        <v>0.18</v>
      </c>
      <c r="G6" s="12">
        <f>Table30[[#This Row],[Colesterolo cattivo (LDL)]]/Table30[[#This Row],[Colesterolo totale]]</f>
        <v>0.78400000000000003</v>
      </c>
      <c r="H6" s="12">
        <f>(Table30[[#This Row],[Trigliceridi]]/Table30[[#This Row],[Colesterolo totale]])</f>
        <v>8.48E-2</v>
      </c>
      <c r="I6" s="2"/>
    </row>
    <row r="7" spans="1:10" x14ac:dyDescent="0.3">
      <c r="A7">
        <v>6</v>
      </c>
      <c r="B7">
        <f>IF(PROMETEO_Ammissione_Samuele[[#This Row],[Inserire colesterolo totale:]]="",NA(),PROMETEO_Ammissione_Samuele[[#This Row],[Inserire colesterolo totale:]])</f>
        <v>110</v>
      </c>
      <c r="C7">
        <f>IF(PROMETEO_Ammissione_Samuele[[#This Row],[Inserire colesterolo HDL:]]="",NA(),PROMETEO_Ammissione_Samuele[[#This Row],[Inserire colesterolo HDL:]])</f>
        <v>46</v>
      </c>
      <c r="D7">
        <f>IF(PROMETEO_Ammissione_Samuele[[#This Row],[Inserire colesterolo LDL:]]="",NA(),PROMETEO_Ammissione_Samuele[[#This Row],[Inserire colesterolo LDL:]])</f>
        <v>47</v>
      </c>
      <c r="E7" s="2">
        <f>IF(PROMETEO_Ammissione_Samuele[[#This Row],[Inserire trigliceridi:]]="",NA(),PROMETEO_Ammissione_Samuele[[#This Row],[Inserire trigliceridi:]]/5)</f>
        <v>17.2</v>
      </c>
      <c r="F7" s="12">
        <f>Table30[[#This Row],[Colesterolo buono (HDL)]]/Table30[[#This Row],[Colesterolo totale]]</f>
        <v>0.41818181818181815</v>
      </c>
      <c r="G7" s="12">
        <f>Table30[[#This Row],[Colesterolo cattivo (LDL)]]/Table30[[#This Row],[Colesterolo totale]]</f>
        <v>0.42727272727272725</v>
      </c>
      <c r="H7" s="12">
        <f>(Table30[[#This Row],[Trigliceridi]]/Table30[[#This Row],[Colesterolo totale]])</f>
        <v>0.15636363636363634</v>
      </c>
    </row>
    <row r="8" spans="1:10" x14ac:dyDescent="0.3">
      <c r="A8">
        <v>7</v>
      </c>
      <c r="B8">
        <f>IF(PROMETEO_Ammissione_Samuele[[#This Row],[Inserire colesterolo totale:]]="",NA(),PROMETEO_Ammissione_Samuele[[#This Row],[Inserire colesterolo totale:]])</f>
        <v>233</v>
      </c>
      <c r="C8">
        <f>IF(PROMETEO_Ammissione_Samuele[[#This Row],[Inserire colesterolo HDL:]]="",NA(),PROMETEO_Ammissione_Samuele[[#This Row],[Inserire colesterolo HDL:]])</f>
        <v>51</v>
      </c>
      <c r="D8">
        <f>IF(PROMETEO_Ammissione_Samuele[[#This Row],[Inserire colesterolo LDL:]]="",NA(),PROMETEO_Ammissione_Samuele[[#This Row],[Inserire colesterolo LDL:]])</f>
        <v>144</v>
      </c>
      <c r="E8" s="2">
        <f>IF(PROMETEO_Ammissione_Samuele[[#This Row],[Inserire trigliceridi:]]="",NA(),PROMETEO_Ammissione_Samuele[[#This Row],[Inserire trigliceridi:]]/5)</f>
        <v>37.6</v>
      </c>
      <c r="F8" s="12">
        <f>Table30[[#This Row],[Colesterolo buono (HDL)]]/Table30[[#This Row],[Colesterolo totale]]</f>
        <v>0.21888412017167383</v>
      </c>
      <c r="G8" s="12">
        <f>Table30[[#This Row],[Colesterolo cattivo (LDL)]]/Table30[[#This Row],[Colesterolo totale]]</f>
        <v>0.61802575107296143</v>
      </c>
      <c r="H8" s="12">
        <f>(Table30[[#This Row],[Trigliceridi]]/Table30[[#This Row],[Colesterolo totale]])</f>
        <v>0.16137339055793992</v>
      </c>
    </row>
    <row r="9" spans="1:10" x14ac:dyDescent="0.3">
      <c r="A9">
        <v>8</v>
      </c>
      <c r="B9">
        <f>IF(PROMETEO_Ammissione_Samuele[[#This Row],[Inserire colesterolo totale:]]="",NA(),PROMETEO_Ammissione_Samuele[[#This Row],[Inserire colesterolo totale:]])</f>
        <v>123</v>
      </c>
      <c r="C9">
        <f>IF(PROMETEO_Ammissione_Samuele[[#This Row],[Inserire colesterolo HDL:]]="",NA(),PROMETEO_Ammissione_Samuele[[#This Row],[Inserire colesterolo HDL:]])</f>
        <v>42</v>
      </c>
      <c r="D9">
        <f>IF(PROMETEO_Ammissione_Samuele[[#This Row],[Inserire colesterolo LDL:]]="",NA(),PROMETEO_Ammissione_Samuele[[#This Row],[Inserire colesterolo LDL:]])</f>
        <v>64</v>
      </c>
      <c r="E9" s="2">
        <f>IF(PROMETEO_Ammissione_Samuele[[#This Row],[Inserire trigliceridi:]]="",NA(),PROMETEO_Ammissione_Samuele[[#This Row],[Inserire trigliceridi:]]/5)</f>
        <v>16.8</v>
      </c>
      <c r="F9" s="12">
        <f>Table30[[#This Row],[Colesterolo buono (HDL)]]/Table30[[#This Row],[Colesterolo totale]]</f>
        <v>0.34146341463414637</v>
      </c>
      <c r="G9" s="12">
        <f>Table30[[#This Row],[Colesterolo cattivo (LDL)]]/Table30[[#This Row],[Colesterolo totale]]</f>
        <v>0.52032520325203258</v>
      </c>
      <c r="H9" s="12">
        <f>(Table30[[#This Row],[Trigliceridi]]/Table30[[#This Row],[Colesterolo totale]])</f>
        <v>0.13658536585365855</v>
      </c>
    </row>
    <row r="10" spans="1:10" x14ac:dyDescent="0.3">
      <c r="A10">
        <v>9</v>
      </c>
      <c r="B10" t="e">
        <f>IF(PROMETEO_Ammissione_Samuele[[#This Row],[Inserire colesterolo totale:]]="",NA(),PROMETEO_Ammissione_Samuele[[#This Row],[Inserire colesterolo totale:]])</f>
        <v>#N/A</v>
      </c>
      <c r="C10" t="e">
        <f>IF(PROMETEO_Ammissione_Samuele[[#This Row],[Inserire colesterolo HDL:]]="",NA(),PROMETEO_Ammissione_Samuele[[#This Row],[Inserire colesterolo HDL:]])</f>
        <v>#N/A</v>
      </c>
      <c r="D10" t="e">
        <f>IF(PROMETEO_Ammissione_Samuele[[#This Row],[Inserire colesterolo LDL:]]="",NA(),PROMETEO_Ammissione_Samuele[[#This Row],[Inserire colesterolo LDL:]])</f>
        <v>#N/A</v>
      </c>
      <c r="E10" s="2" t="e">
        <f>IF(PROMETEO_Ammissione_Samuele[[#This Row],[Inserire trigliceridi:]]="",NA(),PROMETEO_Ammissione_Samuele[[#This Row],[Inserire trigliceridi:]]/5)</f>
        <v>#N/A</v>
      </c>
      <c r="F10" s="12" t="e">
        <f>Table30[[#This Row],[Colesterolo buono (HDL)]]/Table30[[#This Row],[Colesterolo totale]]</f>
        <v>#N/A</v>
      </c>
      <c r="G10" s="12" t="e">
        <f>Table30[[#This Row],[Colesterolo cattivo (LDL)]]/Table30[[#This Row],[Colesterolo totale]]</f>
        <v>#N/A</v>
      </c>
      <c r="H10" s="12" t="e">
        <f>(Table30[[#This Row],[Trigliceridi]]/Table30[[#This Row],[Colesterolo totale]])</f>
        <v>#N/A</v>
      </c>
    </row>
    <row r="11" spans="1:10" x14ac:dyDescent="0.3">
      <c r="A11">
        <v>10</v>
      </c>
      <c r="B11">
        <f>IF(PROMETEO_Ammissione_Samuele[[#This Row],[Inserire colesterolo totale:]]="",NA(),PROMETEO_Ammissione_Samuele[[#This Row],[Inserire colesterolo totale:]])</f>
        <v>79</v>
      </c>
      <c r="C11">
        <f>IF(PROMETEO_Ammissione_Samuele[[#This Row],[Inserire colesterolo HDL:]]="",NA(),PROMETEO_Ammissione_Samuele[[#This Row],[Inserire colesterolo HDL:]])</f>
        <v>30</v>
      </c>
      <c r="D11">
        <f>IF(PROMETEO_Ammissione_Samuele[[#This Row],[Inserire colesterolo LDL:]]="",NA(),PROMETEO_Ammissione_Samuele[[#This Row],[Inserire colesterolo LDL:]])</f>
        <v>36</v>
      </c>
      <c r="E11" s="2">
        <f>IF(PROMETEO_Ammissione_Samuele[[#This Row],[Inserire trigliceridi:]]="",NA(),PROMETEO_Ammissione_Samuele[[#This Row],[Inserire trigliceridi:]]/5)</f>
        <v>12.8</v>
      </c>
      <c r="F11" s="12">
        <f>Table30[[#This Row],[Colesterolo buono (HDL)]]/Table30[[#This Row],[Colesterolo totale]]</f>
        <v>0.379746835443038</v>
      </c>
      <c r="G11" s="12">
        <f>Table30[[#This Row],[Colesterolo cattivo (LDL)]]/Table30[[#This Row],[Colesterolo totale]]</f>
        <v>0.45569620253164556</v>
      </c>
      <c r="H11" s="12">
        <f>(Table30[[#This Row],[Trigliceridi]]/Table30[[#This Row],[Colesterolo totale]])</f>
        <v>0.16202531645569621</v>
      </c>
    </row>
    <row r="12" spans="1:10" x14ac:dyDescent="0.3">
      <c r="A12">
        <v>11</v>
      </c>
      <c r="B12">
        <f>IF(PROMETEO_Ammissione_Samuele[[#This Row],[Inserire colesterolo totale:]]="",NA(),PROMETEO_Ammissione_Samuele[[#This Row],[Inserire colesterolo totale:]])</f>
        <v>90</v>
      </c>
      <c r="C12">
        <f>IF(PROMETEO_Ammissione_Samuele[[#This Row],[Inserire colesterolo HDL:]]="",NA(),PROMETEO_Ammissione_Samuele[[#This Row],[Inserire colesterolo HDL:]])</f>
        <v>19</v>
      </c>
      <c r="D12">
        <f>IF(PROMETEO_Ammissione_Samuele[[#This Row],[Inserire colesterolo LDL:]]="",NA(),PROMETEO_Ammissione_Samuele[[#This Row],[Inserire colesterolo LDL:]])</f>
        <v>55</v>
      </c>
      <c r="E12" s="2">
        <f>IF(PROMETEO_Ammissione_Samuele[[#This Row],[Inserire trigliceridi:]]="",NA(),PROMETEO_Ammissione_Samuele[[#This Row],[Inserire trigliceridi:]]/5)</f>
        <v>16</v>
      </c>
      <c r="F12" s="12">
        <f>Table30[[#This Row],[Colesterolo buono (HDL)]]/Table30[[#This Row],[Colesterolo totale]]</f>
        <v>0.21111111111111111</v>
      </c>
      <c r="G12" s="12">
        <f>Table30[[#This Row],[Colesterolo cattivo (LDL)]]/Table30[[#This Row],[Colesterolo totale]]</f>
        <v>0.61111111111111116</v>
      </c>
      <c r="H12" s="12">
        <f>(Table30[[#This Row],[Trigliceridi]]/Table30[[#This Row],[Colesterolo totale]])</f>
        <v>0.17777777777777778</v>
      </c>
    </row>
    <row r="13" spans="1:10" x14ac:dyDescent="0.3">
      <c r="A13">
        <v>12</v>
      </c>
      <c r="B13">
        <f>IF(PROMETEO_Ammissione_Samuele[[#This Row],[Inserire colesterolo totale:]]="",NA(),PROMETEO_Ammissione_Samuele[[#This Row],[Inserire colesterolo totale:]])</f>
        <v>152</v>
      </c>
      <c r="C13">
        <f>IF(PROMETEO_Ammissione_Samuele[[#This Row],[Inserire colesterolo HDL:]]="",NA(),PROMETEO_Ammissione_Samuele[[#This Row],[Inserire colesterolo HDL:]])</f>
        <v>54</v>
      </c>
      <c r="D13">
        <f>IF(PROMETEO_Ammissione_Samuele[[#This Row],[Inserire colesterolo LDL:]]="",NA(),PROMETEO_Ammissione_Samuele[[#This Row],[Inserire colesterolo LDL:]])</f>
        <v>75</v>
      </c>
      <c r="E13" s="2">
        <f>IF(PROMETEO_Ammissione_Samuele[[#This Row],[Inserire trigliceridi:]]="",NA(),PROMETEO_Ammissione_Samuele[[#This Row],[Inserire trigliceridi:]]/5)</f>
        <v>22.2</v>
      </c>
      <c r="F13" s="12">
        <f>Table30[[#This Row],[Colesterolo buono (HDL)]]/Table30[[#This Row],[Colesterolo totale]]</f>
        <v>0.35526315789473684</v>
      </c>
      <c r="G13" s="12">
        <f>Table30[[#This Row],[Colesterolo cattivo (LDL)]]/Table30[[#This Row],[Colesterolo totale]]</f>
        <v>0.49342105263157893</v>
      </c>
      <c r="H13" s="12">
        <f>(Table30[[#This Row],[Trigliceridi]]/Table30[[#This Row],[Colesterolo totale]])</f>
        <v>0.14605263157894735</v>
      </c>
    </row>
    <row r="14" spans="1:10" x14ac:dyDescent="0.3">
      <c r="A14">
        <v>13</v>
      </c>
      <c r="B14">
        <f>IF(PROMETEO_Ammissione_Samuele[[#This Row],[Inserire colesterolo totale:]]="",NA(),PROMETEO_Ammissione_Samuele[[#This Row],[Inserire colesterolo totale:]])</f>
        <v>83</v>
      </c>
      <c r="C14">
        <f>IF(PROMETEO_Ammissione_Samuele[[#This Row],[Inserire colesterolo HDL:]]="",NA(),PROMETEO_Ammissione_Samuele[[#This Row],[Inserire colesterolo HDL:]])</f>
        <v>24</v>
      </c>
      <c r="D14">
        <f>IF(PROMETEO_Ammissione_Samuele[[#This Row],[Inserire colesterolo LDL:]]="",NA(),PROMETEO_Ammissione_Samuele[[#This Row],[Inserire colesterolo LDL:]])</f>
        <v>49</v>
      </c>
      <c r="E14" s="2">
        <f>IF(PROMETEO_Ammissione_Samuele[[#This Row],[Inserire trigliceridi:]]="",NA(),PROMETEO_Ammissione_Samuele[[#This Row],[Inserire trigliceridi:]]/5)</f>
        <v>18.2</v>
      </c>
      <c r="F14" s="12">
        <f>Table30[[#This Row],[Colesterolo buono (HDL)]]/Table30[[#This Row],[Colesterolo totale]]</f>
        <v>0.28915662650602408</v>
      </c>
      <c r="G14" s="12">
        <f>Table30[[#This Row],[Colesterolo cattivo (LDL)]]/Table30[[#This Row],[Colesterolo totale]]</f>
        <v>0.59036144578313254</v>
      </c>
      <c r="H14" s="12">
        <f>(Table30[[#This Row],[Trigliceridi]]/Table30[[#This Row],[Colesterolo totale]])</f>
        <v>0.21927710843373494</v>
      </c>
    </row>
    <row r="15" spans="1:10" x14ac:dyDescent="0.3">
      <c r="A15">
        <v>14</v>
      </c>
      <c r="B15">
        <f>IF(PROMETEO_Ammissione_Samuele[[#This Row],[Inserire colesterolo totale:]]="",NA(),PROMETEO_Ammissione_Samuele[[#This Row],[Inserire colesterolo totale:]])</f>
        <v>119</v>
      </c>
      <c r="C15">
        <f>IF(PROMETEO_Ammissione_Samuele[[#This Row],[Inserire colesterolo HDL:]]="",NA(),PROMETEO_Ammissione_Samuele[[#This Row],[Inserire colesterolo HDL:]])</f>
        <v>31</v>
      </c>
      <c r="D15">
        <f>IF(PROMETEO_Ammissione_Samuele[[#This Row],[Inserire colesterolo LDL:]]="",NA(),PROMETEO_Ammissione_Samuele[[#This Row],[Inserire colesterolo LDL:]])</f>
        <v>64</v>
      </c>
      <c r="E15" s="2">
        <f>IF(PROMETEO_Ammissione_Samuele[[#This Row],[Inserire trigliceridi:]]="",NA(),PROMETEO_Ammissione_Samuele[[#This Row],[Inserire trigliceridi:]]/5)</f>
        <v>20.6</v>
      </c>
      <c r="F15" s="12">
        <f>Table30[[#This Row],[Colesterolo buono (HDL)]]/Table30[[#This Row],[Colesterolo totale]]</f>
        <v>0.26050420168067229</v>
      </c>
      <c r="G15" s="12">
        <f>Table30[[#This Row],[Colesterolo cattivo (LDL)]]/Table30[[#This Row],[Colesterolo totale]]</f>
        <v>0.53781512605042014</v>
      </c>
      <c r="H15" s="12">
        <f>(Table30[[#This Row],[Trigliceridi]]/Table30[[#This Row],[Colesterolo totale]])</f>
        <v>0.17310924369747901</v>
      </c>
    </row>
    <row r="16" spans="1:10" x14ac:dyDescent="0.3">
      <c r="A16">
        <v>15</v>
      </c>
      <c r="B16">
        <f>IF(PROMETEO_Ammissione_Samuele[[#This Row],[Inserire colesterolo totale:]]="",NA(),PROMETEO_Ammissione_Samuele[[#This Row],[Inserire colesterolo totale:]])</f>
        <v>119</v>
      </c>
      <c r="C16">
        <f>IF(PROMETEO_Ammissione_Samuele[[#This Row],[Inserire colesterolo HDL:]]="",NA(),PROMETEO_Ammissione_Samuele[[#This Row],[Inserire colesterolo HDL:]])</f>
        <v>27</v>
      </c>
      <c r="D16">
        <f>IF(PROMETEO_Ammissione_Samuele[[#This Row],[Inserire colesterolo LDL:]]="",NA(),PROMETEO_Ammissione_Samuele[[#This Row],[Inserire colesterolo LDL:]])</f>
        <v>76</v>
      </c>
      <c r="E16" s="2">
        <f>IF(PROMETEO_Ammissione_Samuele[[#This Row],[Inserire trigliceridi:]]="",NA(),PROMETEO_Ammissione_Samuele[[#This Row],[Inserire trigliceridi:]]/5)</f>
        <v>15.8</v>
      </c>
      <c r="F16" s="12">
        <f>Table30[[#This Row],[Colesterolo buono (HDL)]]/Table30[[#This Row],[Colesterolo totale]]</f>
        <v>0.22689075630252101</v>
      </c>
      <c r="G16" s="12">
        <f>Table30[[#This Row],[Colesterolo cattivo (LDL)]]/Table30[[#This Row],[Colesterolo totale]]</f>
        <v>0.6386554621848739</v>
      </c>
      <c r="H16" s="12">
        <f>(Table30[[#This Row],[Trigliceridi]]/Table30[[#This Row],[Colesterolo totale]])</f>
        <v>0.13277310924369748</v>
      </c>
    </row>
    <row r="17" spans="1:8" x14ac:dyDescent="0.3">
      <c r="A17">
        <v>16</v>
      </c>
      <c r="B17">
        <f>IF(PROMETEO_Ammissione_Samuele[[#This Row],[Inserire colesterolo totale:]]="",NA(),PROMETEO_Ammissione_Samuele[[#This Row],[Inserire colesterolo totale:]])</f>
        <v>76</v>
      </c>
      <c r="C17">
        <f>IF(PROMETEO_Ammissione_Samuele[[#This Row],[Inserire colesterolo HDL:]]="",NA(),PROMETEO_Ammissione_Samuele[[#This Row],[Inserire colesterolo HDL:]])</f>
        <v>24</v>
      </c>
      <c r="D17">
        <f>IF(PROMETEO_Ammissione_Samuele[[#This Row],[Inserire colesterolo LDL:]]="",NA(),PROMETEO_Ammissione_Samuele[[#This Row],[Inserire colesterolo LDL:]])</f>
        <v>25</v>
      </c>
      <c r="E17" s="2">
        <f>IF(PROMETEO_Ammissione_Samuele[[#This Row],[Inserire trigliceridi:]]="",NA(),PROMETEO_Ammissione_Samuele[[#This Row],[Inserire trigliceridi:]]/5)</f>
        <v>26.8</v>
      </c>
      <c r="F17" s="12">
        <f>Table30[[#This Row],[Colesterolo buono (HDL)]]/Table30[[#This Row],[Colesterolo totale]]</f>
        <v>0.31578947368421051</v>
      </c>
      <c r="G17" s="12">
        <f>Table30[[#This Row],[Colesterolo cattivo (LDL)]]/Table30[[#This Row],[Colesterolo totale]]</f>
        <v>0.32894736842105265</v>
      </c>
      <c r="H17" s="12">
        <f>(Table30[[#This Row],[Trigliceridi]]/Table30[[#This Row],[Colesterolo totale]])</f>
        <v>0.35263157894736841</v>
      </c>
    </row>
    <row r="18" spans="1:8" x14ac:dyDescent="0.3">
      <c r="A18">
        <v>17</v>
      </c>
      <c r="B18">
        <f>IF(PROMETEO_Ammissione_Samuele[[#This Row],[Inserire colesterolo totale:]]="",NA(),PROMETEO_Ammissione_Samuele[[#This Row],[Inserire colesterolo totale:]])</f>
        <v>75</v>
      </c>
      <c r="C18">
        <f>IF(PROMETEO_Ammissione_Samuele[[#This Row],[Inserire colesterolo HDL:]]="",NA(),PROMETEO_Ammissione_Samuele[[#This Row],[Inserire colesterolo HDL:]])</f>
        <v>27</v>
      </c>
      <c r="D18">
        <f>IF(PROMETEO_Ammissione_Samuele[[#This Row],[Inserire colesterolo LDL:]]="",NA(),PROMETEO_Ammissione_Samuele[[#This Row],[Inserire colesterolo LDL:]])</f>
        <v>40</v>
      </c>
      <c r="E18" s="2">
        <f>IF(PROMETEO_Ammissione_Samuele[[#This Row],[Inserire trigliceridi:]]="",NA(),PROMETEO_Ammissione_Samuele[[#This Row],[Inserire trigliceridi:]]/5)</f>
        <v>8.1999999999999993</v>
      </c>
      <c r="F18" s="12">
        <f>Table30[[#This Row],[Colesterolo buono (HDL)]]/Table30[[#This Row],[Colesterolo totale]]</f>
        <v>0.36</v>
      </c>
      <c r="G18" s="12">
        <f>Table30[[#This Row],[Colesterolo cattivo (LDL)]]/Table30[[#This Row],[Colesterolo totale]]</f>
        <v>0.53333333333333333</v>
      </c>
      <c r="H18" s="12">
        <f>(Table30[[#This Row],[Trigliceridi]]/Table30[[#This Row],[Colesterolo totale]])</f>
        <v>0.10933333333333332</v>
      </c>
    </row>
    <row r="19" spans="1:8" x14ac:dyDescent="0.3">
      <c r="A19">
        <v>18</v>
      </c>
      <c r="B19">
        <f>IF(PROMETEO_Ammissione_Samuele[[#This Row],[Inserire colesterolo totale:]]="",NA(),PROMETEO_Ammissione_Samuele[[#This Row],[Inserire colesterolo totale:]])</f>
        <v>200</v>
      </c>
      <c r="C19">
        <f>IF(PROMETEO_Ammissione_Samuele[[#This Row],[Inserire colesterolo HDL:]]="",NA(),PROMETEO_Ammissione_Samuele[[#This Row],[Inserire colesterolo HDL:]])</f>
        <v>75</v>
      </c>
      <c r="D19">
        <f>IF(PROMETEO_Ammissione_Samuele[[#This Row],[Inserire colesterolo LDL:]]="",NA(),PROMETEO_Ammissione_Samuele[[#This Row],[Inserire colesterolo LDL:]])</f>
        <v>114</v>
      </c>
      <c r="E19" s="2">
        <f>IF(PROMETEO_Ammissione_Samuele[[#This Row],[Inserire trigliceridi:]]="",NA(),PROMETEO_Ammissione_Samuele[[#This Row],[Inserire trigliceridi:]]/5)</f>
        <v>11</v>
      </c>
      <c r="F19" s="12">
        <f>Table30[[#This Row],[Colesterolo buono (HDL)]]/Table30[[#This Row],[Colesterolo totale]]</f>
        <v>0.375</v>
      </c>
      <c r="G19" s="12">
        <f>Table30[[#This Row],[Colesterolo cattivo (LDL)]]/Table30[[#This Row],[Colesterolo totale]]</f>
        <v>0.56999999999999995</v>
      </c>
      <c r="H19" s="12">
        <f>(Table30[[#This Row],[Trigliceridi]]/Table30[[#This Row],[Colesterolo totale]])</f>
        <v>5.5E-2</v>
      </c>
    </row>
    <row r="20" spans="1:8" x14ac:dyDescent="0.3">
      <c r="A20">
        <v>19</v>
      </c>
      <c r="B20">
        <f>IF(PROMETEO_Ammissione_Samuele[[#This Row],[Inserire colesterolo totale:]]="",NA(),PROMETEO_Ammissione_Samuele[[#This Row],[Inserire colesterolo totale:]])</f>
        <v>81</v>
      </c>
      <c r="C20">
        <f>IF(PROMETEO_Ammissione_Samuele[[#This Row],[Inserire colesterolo HDL:]]="",NA(),PROMETEO_Ammissione_Samuele[[#This Row],[Inserire colesterolo HDL:]])</f>
        <v>18</v>
      </c>
      <c r="D20">
        <f>IF(PROMETEO_Ammissione_Samuele[[#This Row],[Inserire colesterolo LDL:]]="",NA(),PROMETEO_Ammissione_Samuele[[#This Row],[Inserire colesterolo LDL:]])</f>
        <v>47</v>
      </c>
      <c r="E20" s="2">
        <f>IF(PROMETEO_Ammissione_Samuele[[#This Row],[Inserire trigliceridi:]]="",NA(),PROMETEO_Ammissione_Samuele[[#This Row],[Inserire trigliceridi:]]/5)</f>
        <v>16.8</v>
      </c>
      <c r="F20" s="12">
        <f>Table30[[#This Row],[Colesterolo buono (HDL)]]/Table30[[#This Row],[Colesterolo totale]]</f>
        <v>0.22222222222222221</v>
      </c>
      <c r="G20" s="12">
        <f>Table30[[#This Row],[Colesterolo cattivo (LDL)]]/Table30[[#This Row],[Colesterolo totale]]</f>
        <v>0.58024691358024694</v>
      </c>
      <c r="H20" s="12">
        <f>(Table30[[#This Row],[Trigliceridi]]/Table30[[#This Row],[Colesterolo totale]])</f>
        <v>0.20740740740740743</v>
      </c>
    </row>
    <row r="21" spans="1:8" x14ac:dyDescent="0.3">
      <c r="A21">
        <v>20</v>
      </c>
      <c r="B21">
        <f>IF(PROMETEO_Ammissione_Samuele[[#This Row],[Inserire colesterolo totale:]]="",NA(),PROMETEO_Ammissione_Samuele[[#This Row],[Inserire colesterolo totale:]])</f>
        <v>102</v>
      </c>
      <c r="C21">
        <f>IF(PROMETEO_Ammissione_Samuele[[#This Row],[Inserire colesterolo HDL:]]="",NA(),PROMETEO_Ammissione_Samuele[[#This Row],[Inserire colesterolo HDL:]])</f>
        <v>43</v>
      </c>
      <c r="D21">
        <f>IF(PROMETEO_Ammissione_Samuele[[#This Row],[Inserire colesterolo LDL:]]="",NA(),PROMETEO_Ammissione_Samuele[[#This Row],[Inserire colesterolo LDL:]])</f>
        <v>48</v>
      </c>
      <c r="E21" s="2">
        <f>IF(PROMETEO_Ammissione_Samuele[[#This Row],[Inserire trigliceridi:]]="",NA(),PROMETEO_Ammissione_Samuele[[#This Row],[Inserire trigliceridi:]]/5)</f>
        <v>11.2</v>
      </c>
      <c r="F21" s="12">
        <f>Table30[[#This Row],[Colesterolo buono (HDL)]]/Table30[[#This Row],[Colesterolo totale]]</f>
        <v>0.42156862745098039</v>
      </c>
      <c r="G21" s="12">
        <f>Table30[[#This Row],[Colesterolo cattivo (LDL)]]/Table30[[#This Row],[Colesterolo totale]]</f>
        <v>0.47058823529411764</v>
      </c>
      <c r="H21" s="12">
        <f>(Table30[[#This Row],[Trigliceridi]]/Table30[[#This Row],[Colesterolo totale]])</f>
        <v>0.10980392156862745</v>
      </c>
    </row>
    <row r="22" spans="1:8" x14ac:dyDescent="0.3">
      <c r="A22">
        <v>21</v>
      </c>
      <c r="B22">
        <f>IF(PROMETEO_Ammissione_Samuele[[#This Row],[Inserire colesterolo totale:]]="",NA(),PROMETEO_Ammissione_Samuele[[#This Row],[Inserire colesterolo totale:]])</f>
        <v>152</v>
      </c>
      <c r="C22">
        <f>IF(PROMETEO_Ammissione_Samuele[[#This Row],[Inserire colesterolo HDL:]]="",NA(),PROMETEO_Ammissione_Samuele[[#This Row],[Inserire colesterolo HDL:]])</f>
        <v>37</v>
      </c>
      <c r="D22">
        <f>IF(PROMETEO_Ammissione_Samuele[[#This Row],[Inserire colesterolo LDL:]]="",NA(),PROMETEO_Ammissione_Samuele[[#This Row],[Inserire colesterolo LDL:]])</f>
        <v>100</v>
      </c>
      <c r="E22" s="2">
        <f>IF(PROMETEO_Ammissione_Samuele[[#This Row],[Inserire trigliceridi:]]="",NA(),PROMETEO_Ammissione_Samuele[[#This Row],[Inserire trigliceridi:]]/5)</f>
        <v>30.6</v>
      </c>
      <c r="F22" s="12">
        <f>Table30[[#This Row],[Colesterolo buono (HDL)]]/Table30[[#This Row],[Colesterolo totale]]</f>
        <v>0.24342105263157895</v>
      </c>
      <c r="G22" s="12">
        <f>Table30[[#This Row],[Colesterolo cattivo (LDL)]]/Table30[[#This Row],[Colesterolo totale]]</f>
        <v>0.65789473684210531</v>
      </c>
      <c r="H22" s="12">
        <f>(Table30[[#This Row],[Trigliceridi]]/Table30[[#This Row],[Colesterolo totale]])</f>
        <v>0.20131578947368423</v>
      </c>
    </row>
    <row r="23" spans="1:8" x14ac:dyDescent="0.3">
      <c r="A23">
        <v>22</v>
      </c>
      <c r="B23">
        <f>IF(PROMETEO_Ammissione_Samuele[[#This Row],[Inserire colesterolo totale:]]="",NA(),PROMETEO_Ammissione_Samuele[[#This Row],[Inserire colesterolo totale:]])</f>
        <v>101</v>
      </c>
      <c r="C23">
        <f>IF(PROMETEO_Ammissione_Samuele[[#This Row],[Inserire colesterolo HDL:]]="",NA(),PROMETEO_Ammissione_Samuele[[#This Row],[Inserire colesterolo HDL:]])</f>
        <v>26</v>
      </c>
      <c r="D23">
        <f>IF(PROMETEO_Ammissione_Samuele[[#This Row],[Inserire colesterolo LDL:]]="",NA(),PROMETEO_Ammissione_Samuele[[#This Row],[Inserire colesterolo LDL:]])</f>
        <v>59</v>
      </c>
      <c r="E23" s="2">
        <f>IF(PROMETEO_Ammissione_Samuele[[#This Row],[Inserire trigliceridi:]]="",NA(),PROMETEO_Ammissione_Samuele[[#This Row],[Inserire trigliceridi:]]/5)</f>
        <v>16</v>
      </c>
      <c r="F23" s="12">
        <f>Table30[[#This Row],[Colesterolo buono (HDL)]]/Table30[[#This Row],[Colesterolo totale]]</f>
        <v>0.25742574257425743</v>
      </c>
      <c r="G23" s="12">
        <f>Table30[[#This Row],[Colesterolo cattivo (LDL)]]/Table30[[#This Row],[Colesterolo totale]]</f>
        <v>0.58415841584158412</v>
      </c>
      <c r="H23" s="12">
        <f>(Table30[[#This Row],[Trigliceridi]]/Table30[[#This Row],[Colesterolo totale]])</f>
        <v>0.15841584158415842</v>
      </c>
    </row>
    <row r="24" spans="1:8" x14ac:dyDescent="0.3">
      <c r="A24">
        <v>23</v>
      </c>
      <c r="B24">
        <f>IF(PROMETEO_Ammissione_Samuele[[#This Row],[Inserire colesterolo totale:]]="",NA(),PROMETEO_Ammissione_Samuele[[#This Row],[Inserire colesterolo totale:]])</f>
        <v>129</v>
      </c>
      <c r="C24">
        <f>IF(PROMETEO_Ammissione_Samuele[[#This Row],[Inserire colesterolo HDL:]]="",NA(),PROMETEO_Ammissione_Samuele[[#This Row],[Inserire colesterolo HDL:]])</f>
        <v>52</v>
      </c>
      <c r="D24">
        <f>IF(PROMETEO_Ammissione_Samuele[[#This Row],[Inserire colesterolo LDL:]]="",NA(),PROMETEO_Ammissione_Samuele[[#This Row],[Inserire colesterolo LDL:]])</f>
        <v>62</v>
      </c>
      <c r="E24" s="2">
        <f>IF(PROMETEO_Ammissione_Samuele[[#This Row],[Inserire trigliceridi:]]="",NA(),PROMETEO_Ammissione_Samuele[[#This Row],[Inserire trigliceridi:]]/5)</f>
        <v>14.8</v>
      </c>
      <c r="F24" s="12">
        <f>Table30[[#This Row],[Colesterolo buono (HDL)]]/Table30[[#This Row],[Colesterolo totale]]</f>
        <v>0.40310077519379844</v>
      </c>
      <c r="G24" s="12">
        <f>Table30[[#This Row],[Colesterolo cattivo (LDL)]]/Table30[[#This Row],[Colesterolo totale]]</f>
        <v>0.48062015503875971</v>
      </c>
      <c r="H24" s="12">
        <f>(Table30[[#This Row],[Trigliceridi]]/Table30[[#This Row],[Colesterolo totale]])</f>
        <v>0.11472868217054265</v>
      </c>
    </row>
    <row r="25" spans="1:8" x14ac:dyDescent="0.3">
      <c r="A25">
        <v>24</v>
      </c>
      <c r="B25">
        <f>IF(PROMETEO_Ammissione_Samuele[[#This Row],[Inserire colesterolo totale:]]="",NA(),PROMETEO_Ammissione_Samuele[[#This Row],[Inserire colesterolo totale:]])</f>
        <v>71</v>
      </c>
      <c r="C25">
        <f>IF(PROMETEO_Ammissione_Samuele[[#This Row],[Inserire colesterolo HDL:]]="",NA(),PROMETEO_Ammissione_Samuele[[#This Row],[Inserire colesterolo HDL:]])</f>
        <v>24</v>
      </c>
      <c r="D25">
        <f>IF(PROMETEO_Ammissione_Samuele[[#This Row],[Inserire colesterolo LDL:]]="",NA(),PROMETEO_Ammissione_Samuele[[#This Row],[Inserire colesterolo LDL:]])</f>
        <v>30</v>
      </c>
      <c r="E25" s="2">
        <f>IF(PROMETEO_Ammissione_Samuele[[#This Row],[Inserire trigliceridi:]]="",NA(),PROMETEO_Ammissione_Samuele[[#This Row],[Inserire trigliceridi:]]/5)</f>
        <v>13.8</v>
      </c>
      <c r="F25" s="12">
        <f>Table30[[#This Row],[Colesterolo buono (HDL)]]/Table30[[#This Row],[Colesterolo totale]]</f>
        <v>0.3380281690140845</v>
      </c>
      <c r="G25" s="12">
        <f>Table30[[#This Row],[Colesterolo cattivo (LDL)]]/Table30[[#This Row],[Colesterolo totale]]</f>
        <v>0.42253521126760563</v>
      </c>
      <c r="H25" s="12">
        <f>(Table30[[#This Row],[Trigliceridi]]/Table30[[#This Row],[Colesterolo totale]])</f>
        <v>0.19436619718309861</v>
      </c>
    </row>
    <row r="26" spans="1:8" x14ac:dyDescent="0.3">
      <c r="A26">
        <v>25</v>
      </c>
      <c r="B26">
        <f>IF(PROMETEO_Ammissione_Samuele[[#This Row],[Inserire colesterolo totale:]]="",NA(),PROMETEO_Ammissione_Samuele[[#This Row],[Inserire colesterolo totale:]])</f>
        <v>100</v>
      </c>
      <c r="C26" t="e">
        <f>IF(PROMETEO_Ammissione_Samuele[[#This Row],[Inserire colesterolo HDL:]]="",NA(),PROMETEO_Ammissione_Samuele[[#This Row],[Inserire colesterolo HDL:]])</f>
        <v>#N/A</v>
      </c>
      <c r="D26">
        <f>IF(PROMETEO_Ammissione_Samuele[[#This Row],[Inserire colesterolo LDL:]]="",NA(),PROMETEO_Ammissione_Samuele[[#This Row],[Inserire colesterolo LDL:]])</f>
        <v>31</v>
      </c>
      <c r="E26" s="2">
        <f>IF(PROMETEO_Ammissione_Samuele[[#This Row],[Inserire trigliceridi:]]="",NA(),PROMETEO_Ammissione_Samuele[[#This Row],[Inserire trigliceridi:]]/5)</f>
        <v>16.8</v>
      </c>
      <c r="F26" s="12" t="e">
        <f>Table30[[#This Row],[Colesterolo buono (HDL)]]/Table30[[#This Row],[Colesterolo totale]]</f>
        <v>#N/A</v>
      </c>
      <c r="G26" s="12">
        <f>Table30[[#This Row],[Colesterolo cattivo (LDL)]]/Table30[[#This Row],[Colesterolo totale]]</f>
        <v>0.31</v>
      </c>
      <c r="H26" s="12">
        <f>(Table30[[#This Row],[Trigliceridi]]/Table30[[#This Row],[Colesterolo totale]])</f>
        <v>0.16800000000000001</v>
      </c>
    </row>
    <row r="27" spans="1:8" x14ac:dyDescent="0.3">
      <c r="A27">
        <v>26</v>
      </c>
      <c r="B27">
        <f>IF(PROMETEO_Ammissione_Samuele[[#This Row],[Inserire colesterolo totale:]]="",NA(),PROMETEO_Ammissione_Samuele[[#This Row],[Inserire colesterolo totale:]])</f>
        <v>163</v>
      </c>
      <c r="C27">
        <f>IF(PROMETEO_Ammissione_Samuele[[#This Row],[Inserire colesterolo HDL:]]="",NA(),PROMETEO_Ammissione_Samuele[[#This Row],[Inserire colesterolo HDL:]])</f>
        <v>27</v>
      </c>
      <c r="D27">
        <f>IF(PROMETEO_Ammissione_Samuele[[#This Row],[Inserire colesterolo LDL:]]="",NA(),PROMETEO_Ammissione_Samuele[[#This Row],[Inserire colesterolo LDL:]])</f>
        <v>117</v>
      </c>
      <c r="E27" s="2">
        <f>IF(PROMETEO_Ammissione_Samuele[[#This Row],[Inserire trigliceridi:]]="",NA(),PROMETEO_Ammissione_Samuele[[#This Row],[Inserire trigliceridi:]]/5)</f>
        <v>27</v>
      </c>
      <c r="F27" s="12">
        <f>Table30[[#This Row],[Colesterolo buono (HDL)]]/Table30[[#This Row],[Colesterolo totale]]</f>
        <v>0.16564417177914109</v>
      </c>
      <c r="G27" s="12">
        <f>Table30[[#This Row],[Colesterolo cattivo (LDL)]]/Table30[[#This Row],[Colesterolo totale]]</f>
        <v>0.71779141104294475</v>
      </c>
      <c r="H27" s="12">
        <f>(Table30[[#This Row],[Trigliceridi]]/Table30[[#This Row],[Colesterolo totale]])</f>
        <v>0.16564417177914109</v>
      </c>
    </row>
    <row r="28" spans="1:8" x14ac:dyDescent="0.3">
      <c r="A28">
        <v>27</v>
      </c>
      <c r="B28">
        <f>IF(PROMETEO_Ammissione_Samuele[[#This Row],[Inserire colesterolo totale:]]="",NA(),PROMETEO_Ammissione_Samuele[[#This Row],[Inserire colesterolo totale:]])</f>
        <v>81</v>
      </c>
      <c r="C28">
        <f>IF(PROMETEO_Ammissione_Samuele[[#This Row],[Inserire colesterolo HDL:]]="",NA(),PROMETEO_Ammissione_Samuele[[#This Row],[Inserire colesterolo HDL:]])</f>
        <v>38</v>
      </c>
      <c r="D28">
        <f>IF(PROMETEO_Ammissione_Samuele[[#This Row],[Inserire colesterolo LDL:]]="",NA(),PROMETEO_Ammissione_Samuele[[#This Row],[Inserire colesterolo LDL:]])</f>
        <v>30</v>
      </c>
      <c r="E28" s="2">
        <f>IF(PROMETEO_Ammissione_Samuele[[#This Row],[Inserire trigliceridi:]]="",NA(),PROMETEO_Ammissione_Samuele[[#This Row],[Inserire trigliceridi:]]/5)</f>
        <v>13</v>
      </c>
      <c r="F28" s="12">
        <f>Table30[[#This Row],[Colesterolo buono (HDL)]]/Table30[[#This Row],[Colesterolo totale]]</f>
        <v>0.46913580246913578</v>
      </c>
      <c r="G28" s="12">
        <f>Table30[[#This Row],[Colesterolo cattivo (LDL)]]/Table30[[#This Row],[Colesterolo totale]]</f>
        <v>0.37037037037037035</v>
      </c>
      <c r="H28" s="12">
        <f>(Table30[[#This Row],[Trigliceridi]]/Table30[[#This Row],[Colesterolo totale]])</f>
        <v>0.16049382716049382</v>
      </c>
    </row>
    <row r="29" spans="1:8" x14ac:dyDescent="0.3">
      <c r="A29">
        <v>28</v>
      </c>
      <c r="B29">
        <f>IF(PROMETEO_Ammissione_Samuele[[#This Row],[Inserire colesterolo totale:]]="",NA(),PROMETEO_Ammissione_Samuele[[#This Row],[Inserire colesterolo totale:]])</f>
        <v>124</v>
      </c>
      <c r="C29">
        <f>IF(PROMETEO_Ammissione_Samuele[[#This Row],[Inserire colesterolo HDL:]]="",NA(),PROMETEO_Ammissione_Samuele[[#This Row],[Inserire colesterolo HDL:]])</f>
        <v>39</v>
      </c>
      <c r="D29">
        <f>IF(PROMETEO_Ammissione_Samuele[[#This Row],[Inserire colesterolo LDL:]]="",NA(),PROMETEO_Ammissione_Samuele[[#This Row],[Inserire colesterolo LDL:]])</f>
        <v>68</v>
      </c>
      <c r="E29" s="2">
        <f>IF(PROMETEO_Ammissione_Samuele[[#This Row],[Inserire trigliceridi:]]="",NA(),PROMETEO_Ammissione_Samuele[[#This Row],[Inserire trigliceridi:]]/5)</f>
        <v>16.600000000000001</v>
      </c>
      <c r="F29" s="12">
        <f>Table30[[#This Row],[Colesterolo buono (HDL)]]/Table30[[#This Row],[Colesterolo totale]]</f>
        <v>0.31451612903225806</v>
      </c>
      <c r="G29" s="12">
        <f>Table30[[#This Row],[Colesterolo cattivo (LDL)]]/Table30[[#This Row],[Colesterolo totale]]</f>
        <v>0.54838709677419351</v>
      </c>
      <c r="H29" s="12">
        <f>(Table30[[#This Row],[Trigliceridi]]/Table30[[#This Row],[Colesterolo totale]])</f>
        <v>0.13387096774193549</v>
      </c>
    </row>
    <row r="30" spans="1:8" x14ac:dyDescent="0.3">
      <c r="A30">
        <v>29</v>
      </c>
      <c r="B30">
        <f>IF(PROMETEO_Ammissione_Samuele[[#This Row],[Inserire colesterolo totale:]]="",NA(),PROMETEO_Ammissione_Samuele[[#This Row],[Inserire colesterolo totale:]])</f>
        <v>109</v>
      </c>
      <c r="C30">
        <f>IF(PROMETEO_Ammissione_Samuele[[#This Row],[Inserire colesterolo HDL:]]="",NA(),PROMETEO_Ammissione_Samuele[[#This Row],[Inserire colesterolo HDL:]])</f>
        <v>25</v>
      </c>
      <c r="D30">
        <f>IF(PROMETEO_Ammissione_Samuele[[#This Row],[Inserire colesterolo LDL:]]="",NA(),PROMETEO_Ammissione_Samuele[[#This Row],[Inserire colesterolo LDL:]])</f>
        <v>67</v>
      </c>
      <c r="E30" s="2">
        <f>IF(PROMETEO_Ammissione_Samuele[[#This Row],[Inserire trigliceridi:]]="",NA(),PROMETEO_Ammissione_Samuele[[#This Row],[Inserire trigliceridi:]]/5)</f>
        <v>17.399999999999999</v>
      </c>
      <c r="F30" s="12">
        <f>Table30[[#This Row],[Colesterolo buono (HDL)]]/Table30[[#This Row],[Colesterolo totale]]</f>
        <v>0.22935779816513763</v>
      </c>
      <c r="G30" s="12">
        <f>Table30[[#This Row],[Colesterolo cattivo (LDL)]]/Table30[[#This Row],[Colesterolo totale]]</f>
        <v>0.61467889908256879</v>
      </c>
      <c r="H30" s="12">
        <f>(Table30[[#This Row],[Trigliceridi]]/Table30[[#This Row],[Colesterolo totale]])</f>
        <v>0.15963302752293576</v>
      </c>
    </row>
    <row r="31" spans="1:8" x14ac:dyDescent="0.3">
      <c r="A31">
        <v>30</v>
      </c>
      <c r="B31">
        <f>IF(PROMETEO_Ammissione_Samuele[[#This Row],[Inserire colesterolo totale:]]="",NA(),PROMETEO_Ammissione_Samuele[[#This Row],[Inserire colesterolo totale:]])</f>
        <v>132</v>
      </c>
      <c r="C31">
        <f>IF(PROMETEO_Ammissione_Samuele[[#This Row],[Inserire colesterolo HDL:]]="",NA(),PROMETEO_Ammissione_Samuele[[#This Row],[Inserire colesterolo HDL:]])</f>
        <v>36</v>
      </c>
      <c r="D31">
        <f>IF(PROMETEO_Ammissione_Samuele[[#This Row],[Inserire colesterolo LDL:]]="",NA(),PROMETEO_Ammissione_Samuele[[#This Row],[Inserire colesterolo LDL:]])</f>
        <v>76</v>
      </c>
      <c r="E31" s="2">
        <f>IF(PROMETEO_Ammissione_Samuele[[#This Row],[Inserire trigliceridi:]]="",NA(),PROMETEO_Ammissione_Samuele[[#This Row],[Inserire trigliceridi:]]/5)</f>
        <v>14.2</v>
      </c>
      <c r="F31" s="12">
        <f>Table30[[#This Row],[Colesterolo buono (HDL)]]/Table30[[#This Row],[Colesterolo totale]]</f>
        <v>0.27272727272727271</v>
      </c>
      <c r="G31" s="12">
        <f>Table30[[#This Row],[Colesterolo cattivo (LDL)]]/Table30[[#This Row],[Colesterolo totale]]</f>
        <v>0.5757575757575758</v>
      </c>
      <c r="H31" s="12">
        <f>(Table30[[#This Row],[Trigliceridi]]/Table30[[#This Row],[Colesterolo totale]])</f>
        <v>0.10757575757575757</v>
      </c>
    </row>
    <row r="32" spans="1:8" x14ac:dyDescent="0.3">
      <c r="A32">
        <v>31</v>
      </c>
      <c r="B32">
        <f>IF(PROMETEO_Ammissione_Samuele[[#This Row],[Inserire colesterolo totale:]]="",NA(),PROMETEO_Ammissione_Samuele[[#This Row],[Inserire colesterolo totale:]])</f>
        <v>148</v>
      </c>
      <c r="C32">
        <f>IF(PROMETEO_Ammissione_Samuele[[#This Row],[Inserire colesterolo HDL:]]="",NA(),PROMETEO_Ammissione_Samuele[[#This Row],[Inserire colesterolo HDL:]])</f>
        <v>39</v>
      </c>
      <c r="D32">
        <f>IF(PROMETEO_Ammissione_Samuele[[#This Row],[Inserire colesterolo LDL:]]="",NA(),PROMETEO_Ammissione_Samuele[[#This Row],[Inserire colesterolo LDL:]])</f>
        <v>85</v>
      </c>
      <c r="E32" s="2">
        <f>IF(PROMETEO_Ammissione_Samuele[[#This Row],[Inserire trigliceridi:]]="",NA(),PROMETEO_Ammissione_Samuele[[#This Row],[Inserire trigliceridi:]]/5)</f>
        <v>24</v>
      </c>
      <c r="F32" s="12">
        <f>Table30[[#This Row],[Colesterolo buono (HDL)]]/Table30[[#This Row],[Colesterolo totale]]</f>
        <v>0.26351351351351349</v>
      </c>
      <c r="G32" s="12">
        <f>Table30[[#This Row],[Colesterolo cattivo (LDL)]]/Table30[[#This Row],[Colesterolo totale]]</f>
        <v>0.57432432432432434</v>
      </c>
      <c r="H32" s="12">
        <f>(Table30[[#This Row],[Trigliceridi]]/Table30[[#This Row],[Colesterolo totale]])</f>
        <v>0.16216216216216217</v>
      </c>
    </row>
    <row r="33" spans="1:8" x14ac:dyDescent="0.3">
      <c r="A33">
        <v>32</v>
      </c>
      <c r="B33">
        <f>IF(PROMETEO_Ammissione_Samuele[[#This Row],[Inserire colesterolo totale:]]="",NA(),PROMETEO_Ammissione_Samuele[[#This Row],[Inserire colesterolo totale:]])</f>
        <v>117</v>
      </c>
      <c r="C33">
        <f>IF(PROMETEO_Ammissione_Samuele[[#This Row],[Inserire colesterolo HDL:]]="",NA(),PROMETEO_Ammissione_Samuele[[#This Row],[Inserire colesterolo HDL:]])</f>
        <v>48</v>
      </c>
      <c r="D33">
        <f>IF(PROMETEO_Ammissione_Samuele[[#This Row],[Inserire colesterolo LDL:]]="",NA(),PROMETEO_Ammissione_Samuele[[#This Row],[Inserire colesterolo LDL:]])</f>
        <v>57</v>
      </c>
      <c r="E33" s="2">
        <f>IF(PROMETEO_Ammissione_Samuele[[#This Row],[Inserire trigliceridi:]]="",NA(),PROMETEO_Ammissione_Samuele[[#This Row],[Inserire trigliceridi:]]/5)</f>
        <v>11.8</v>
      </c>
      <c r="F33" s="12">
        <f>Table30[[#This Row],[Colesterolo buono (HDL)]]/Table30[[#This Row],[Colesterolo totale]]</f>
        <v>0.41025641025641024</v>
      </c>
      <c r="G33" s="12">
        <f>Table30[[#This Row],[Colesterolo cattivo (LDL)]]/Table30[[#This Row],[Colesterolo totale]]</f>
        <v>0.48717948717948717</v>
      </c>
      <c r="H33" s="12">
        <f>(Table30[[#This Row],[Trigliceridi]]/Table30[[#This Row],[Colesterolo totale]])</f>
        <v>0.10085470085470086</v>
      </c>
    </row>
    <row r="34" spans="1:8" x14ac:dyDescent="0.3">
      <c r="A34">
        <v>33</v>
      </c>
      <c r="B34">
        <f>IF(PROMETEO_Ammissione_Samuele[[#This Row],[Inserire colesterolo totale:]]="",NA(),PROMETEO_Ammissione_Samuele[[#This Row],[Inserire colesterolo totale:]])</f>
        <v>111</v>
      </c>
      <c r="C34">
        <f>IF(PROMETEO_Ammissione_Samuele[[#This Row],[Inserire colesterolo HDL:]]="",NA(),PROMETEO_Ammissione_Samuele[[#This Row],[Inserire colesterolo HDL:]])</f>
        <v>35</v>
      </c>
      <c r="D34">
        <f>IF(PROMETEO_Ammissione_Samuele[[#This Row],[Inserire colesterolo LDL:]]="",NA(),PROMETEO_Ammissione_Samuele[[#This Row],[Inserire colesterolo LDL:]])</f>
        <v>58</v>
      </c>
      <c r="E34" s="2">
        <f>IF(PROMETEO_Ammissione_Samuele[[#This Row],[Inserire trigliceridi:]]="",NA(),PROMETEO_Ammissione_Samuele[[#This Row],[Inserire trigliceridi:]]/5)</f>
        <v>17.600000000000001</v>
      </c>
      <c r="F34" s="12">
        <f>Table30[[#This Row],[Colesterolo buono (HDL)]]/Table30[[#This Row],[Colesterolo totale]]</f>
        <v>0.31531531531531531</v>
      </c>
      <c r="G34" s="12">
        <f>Table30[[#This Row],[Colesterolo cattivo (LDL)]]/Table30[[#This Row],[Colesterolo totale]]</f>
        <v>0.52252252252252251</v>
      </c>
      <c r="H34" s="12">
        <f>(Table30[[#This Row],[Trigliceridi]]/Table30[[#This Row],[Colesterolo totale]])</f>
        <v>0.15855855855855858</v>
      </c>
    </row>
    <row r="35" spans="1:8" x14ac:dyDescent="0.3">
      <c r="A35">
        <v>34</v>
      </c>
      <c r="B35" t="e">
        <f>IF(PROMETEO_Ammissione_Samuele[[#This Row],[Inserire colesterolo totale:]]="",NA(),PROMETEO_Ammissione_Samuele[[#This Row],[Inserire colesterolo totale:]])</f>
        <v>#N/A</v>
      </c>
      <c r="C35" t="e">
        <f>IF(PROMETEO_Ammissione_Samuele[[#This Row],[Inserire colesterolo HDL:]]="",NA(),PROMETEO_Ammissione_Samuele[[#This Row],[Inserire colesterolo HDL:]])</f>
        <v>#N/A</v>
      </c>
      <c r="D35" t="e">
        <f>IF(PROMETEO_Ammissione_Samuele[[#This Row],[Inserire colesterolo LDL:]]="",NA(),PROMETEO_Ammissione_Samuele[[#This Row],[Inserire colesterolo LDL:]])</f>
        <v>#N/A</v>
      </c>
      <c r="E35" s="2" t="e">
        <f>IF(PROMETEO_Ammissione_Samuele[[#This Row],[Inserire trigliceridi:]]="",NA(),PROMETEO_Ammissione_Samuele[[#This Row],[Inserire trigliceridi:]]/5)</f>
        <v>#N/A</v>
      </c>
      <c r="F35" s="12" t="e">
        <f>Table30[[#This Row],[Colesterolo buono (HDL)]]/Table30[[#This Row],[Colesterolo totale]]</f>
        <v>#N/A</v>
      </c>
      <c r="G35" s="12" t="e">
        <f>Table30[[#This Row],[Colesterolo cattivo (LDL)]]/Table30[[#This Row],[Colesterolo totale]]</f>
        <v>#N/A</v>
      </c>
      <c r="H35" s="12" t="e">
        <f>(Table30[[#This Row],[Trigliceridi]]/Table30[[#This Row],[Colesterolo totale]])</f>
        <v>#N/A</v>
      </c>
    </row>
    <row r="36" spans="1:8" x14ac:dyDescent="0.3">
      <c r="A36">
        <v>35</v>
      </c>
      <c r="B36" t="e">
        <f>IF(PROMETEO_Ammissione_Samuele[[#This Row],[Inserire colesterolo totale:]]="",NA(),PROMETEO_Ammissione_Samuele[[#This Row],[Inserire colesterolo totale:]])</f>
        <v>#N/A</v>
      </c>
      <c r="C36" t="e">
        <f>IF(PROMETEO_Ammissione_Samuele[[#This Row],[Inserire colesterolo HDL:]]="",NA(),PROMETEO_Ammissione_Samuele[[#This Row],[Inserire colesterolo HDL:]])</f>
        <v>#N/A</v>
      </c>
      <c r="D36" t="e">
        <f>IF(PROMETEO_Ammissione_Samuele[[#This Row],[Inserire colesterolo LDL:]]="",NA(),PROMETEO_Ammissione_Samuele[[#This Row],[Inserire colesterolo LDL:]])</f>
        <v>#N/A</v>
      </c>
      <c r="E36" s="2" t="e">
        <f>IF(PROMETEO_Ammissione_Samuele[[#This Row],[Inserire trigliceridi:]]="",NA(),PROMETEO_Ammissione_Samuele[[#This Row],[Inserire trigliceridi:]]/5)</f>
        <v>#N/A</v>
      </c>
      <c r="F36" s="12" t="e">
        <f>Table30[[#This Row],[Colesterolo buono (HDL)]]/Table30[[#This Row],[Colesterolo totale]]</f>
        <v>#N/A</v>
      </c>
      <c r="G36" s="12" t="e">
        <f>Table30[[#This Row],[Colesterolo cattivo (LDL)]]/Table30[[#This Row],[Colesterolo totale]]</f>
        <v>#N/A</v>
      </c>
      <c r="H36" s="12" t="e">
        <f>(Table30[[#This Row],[Trigliceridi]]/Table30[[#This Row],[Colesterolo totale]])</f>
        <v>#N/A</v>
      </c>
    </row>
    <row r="37" spans="1:8" x14ac:dyDescent="0.3">
      <c r="A37">
        <v>36</v>
      </c>
      <c r="B37">
        <f>IF(PROMETEO_Ammissione_Samuele[[#This Row],[Inserire colesterolo totale:]]="",NA(),PROMETEO_Ammissione_Samuele[[#This Row],[Inserire colesterolo totale:]])</f>
        <v>101</v>
      </c>
      <c r="C37">
        <f>IF(PROMETEO_Ammissione_Samuele[[#This Row],[Inserire colesterolo HDL:]]="",NA(),PROMETEO_Ammissione_Samuele[[#This Row],[Inserire colesterolo HDL:]])</f>
        <v>25</v>
      </c>
      <c r="D37">
        <f>IF(PROMETEO_Ammissione_Samuele[[#This Row],[Inserire colesterolo LDL:]]="",NA(),PROMETEO_Ammissione_Samuele[[#This Row],[Inserire colesterolo LDL:]])</f>
        <v>53</v>
      </c>
      <c r="E37" s="2">
        <f>IF(PROMETEO_Ammissione_Samuele[[#This Row],[Inserire trigliceridi:]]="",NA(),PROMETEO_Ammissione_Samuele[[#This Row],[Inserire trigliceridi:]]/5)</f>
        <v>18.399999999999999</v>
      </c>
      <c r="F37" s="12">
        <f>Table30[[#This Row],[Colesterolo buono (HDL)]]/Table30[[#This Row],[Colesterolo totale]]</f>
        <v>0.24752475247524752</v>
      </c>
      <c r="G37" s="12">
        <f>Table30[[#This Row],[Colesterolo cattivo (LDL)]]/Table30[[#This Row],[Colesterolo totale]]</f>
        <v>0.52475247524752477</v>
      </c>
      <c r="H37" s="12">
        <f>(Table30[[#This Row],[Trigliceridi]]/Table30[[#This Row],[Colesterolo totale]])</f>
        <v>0.18217821782178217</v>
      </c>
    </row>
    <row r="38" spans="1:8" x14ac:dyDescent="0.3">
      <c r="A38">
        <v>37</v>
      </c>
      <c r="B38">
        <f>IF(PROMETEO_Ammissione_Samuele[[#This Row],[Inserire colesterolo totale:]]="",NA(),PROMETEO_Ammissione_Samuele[[#This Row],[Inserire colesterolo totale:]])</f>
        <v>96</v>
      </c>
      <c r="C38">
        <f>IF(PROMETEO_Ammissione_Samuele[[#This Row],[Inserire colesterolo HDL:]]="",NA(),PROMETEO_Ammissione_Samuele[[#This Row],[Inserire colesterolo HDL:]])</f>
        <v>34</v>
      </c>
      <c r="D38">
        <f>IF(PROMETEO_Ammissione_Samuele[[#This Row],[Inserire colesterolo LDL:]]="",NA(),PROMETEO_Ammissione_Samuele[[#This Row],[Inserire colesterolo LDL:]])</f>
        <v>50</v>
      </c>
      <c r="E38" s="2">
        <f>IF(PROMETEO_Ammissione_Samuele[[#This Row],[Inserire trigliceridi:]]="",NA(),PROMETEO_Ammissione_Samuele[[#This Row],[Inserire trigliceridi:]]/5)</f>
        <v>9.6</v>
      </c>
      <c r="F38" s="12">
        <f>Table30[[#This Row],[Colesterolo buono (HDL)]]/Table30[[#This Row],[Colesterolo totale]]</f>
        <v>0.35416666666666669</v>
      </c>
      <c r="G38" s="12">
        <f>Table30[[#This Row],[Colesterolo cattivo (LDL)]]/Table30[[#This Row],[Colesterolo totale]]</f>
        <v>0.52083333333333337</v>
      </c>
      <c r="H38" s="12">
        <f>(Table30[[#This Row],[Trigliceridi]]/Table30[[#This Row],[Colesterolo totale]])</f>
        <v>9.9999999999999992E-2</v>
      </c>
    </row>
    <row r="39" spans="1:8" x14ac:dyDescent="0.3">
      <c r="A39">
        <v>38</v>
      </c>
      <c r="B39">
        <f>IF(PROMETEO_Ammissione_Samuele[[#This Row],[Inserire colesterolo totale:]]="",NA(),PROMETEO_Ammissione_Samuele[[#This Row],[Inserire colesterolo totale:]])</f>
        <v>127</v>
      </c>
      <c r="C39">
        <f>IF(PROMETEO_Ammissione_Samuele[[#This Row],[Inserire colesterolo HDL:]]="",NA(),PROMETEO_Ammissione_Samuele[[#This Row],[Inserire colesterolo HDL:]])</f>
        <v>37</v>
      </c>
      <c r="D39">
        <f>IF(PROMETEO_Ammissione_Samuele[[#This Row],[Inserire colesterolo LDL:]]="",NA(),PROMETEO_Ammissione_Samuele[[#This Row],[Inserire colesterolo LDL:]])</f>
        <v>69</v>
      </c>
      <c r="E39" s="2">
        <f>IF(PROMETEO_Ammissione_Samuele[[#This Row],[Inserire trigliceridi:]]="",NA(),PROMETEO_Ammissione_Samuele[[#This Row],[Inserire trigliceridi:]]/5)</f>
        <v>24</v>
      </c>
      <c r="F39" s="12">
        <f>Table30[[#This Row],[Colesterolo buono (HDL)]]/Table30[[#This Row],[Colesterolo totale]]</f>
        <v>0.29133858267716534</v>
      </c>
      <c r="G39" s="12">
        <f>Table30[[#This Row],[Colesterolo cattivo (LDL)]]/Table30[[#This Row],[Colesterolo totale]]</f>
        <v>0.54330708661417326</v>
      </c>
      <c r="H39" s="12">
        <f>(Table30[[#This Row],[Trigliceridi]]/Table30[[#This Row],[Colesterolo totale]])</f>
        <v>0.1889763779527559</v>
      </c>
    </row>
    <row r="40" spans="1:8" x14ac:dyDescent="0.3">
      <c r="A40">
        <v>39</v>
      </c>
      <c r="B40">
        <f>IF(PROMETEO_Ammissione_Samuele[[#This Row],[Inserire colesterolo totale:]]="",NA(),PROMETEO_Ammissione_Samuele[[#This Row],[Inserire colesterolo totale:]])</f>
        <v>97</v>
      </c>
      <c r="C40">
        <f>IF(PROMETEO_Ammissione_Samuele[[#This Row],[Inserire colesterolo HDL:]]="",NA(),PROMETEO_Ammissione_Samuele[[#This Row],[Inserire colesterolo HDL:]])</f>
        <v>36</v>
      </c>
      <c r="D40">
        <f>IF(PROMETEO_Ammissione_Samuele[[#This Row],[Inserire colesterolo LDL:]]="",NA(),PROMETEO_Ammissione_Samuele[[#This Row],[Inserire colesterolo LDL:]])</f>
        <v>44</v>
      </c>
      <c r="E40" s="2">
        <f>IF(PROMETEO_Ammissione_Samuele[[#This Row],[Inserire trigliceridi:]]="",NA(),PROMETEO_Ammissione_Samuele[[#This Row],[Inserire trigliceridi:]]/5)</f>
        <v>24.2</v>
      </c>
      <c r="F40" s="12">
        <f>Table30[[#This Row],[Colesterolo buono (HDL)]]/Table30[[#This Row],[Colesterolo totale]]</f>
        <v>0.37113402061855671</v>
      </c>
      <c r="G40" s="12">
        <f>Table30[[#This Row],[Colesterolo cattivo (LDL)]]/Table30[[#This Row],[Colesterolo totale]]</f>
        <v>0.45360824742268041</v>
      </c>
      <c r="H40" s="12">
        <f>(Table30[[#This Row],[Trigliceridi]]/Table30[[#This Row],[Colesterolo totale]])</f>
        <v>0.24948453608247423</v>
      </c>
    </row>
    <row r="41" spans="1:8" x14ac:dyDescent="0.3">
      <c r="A41">
        <v>40</v>
      </c>
      <c r="B41">
        <f>IF(PROMETEO_Ammissione_Samuele[[#This Row],[Inserire colesterolo totale:]]="",NA(),PROMETEO_Ammissione_Samuele[[#This Row],[Inserire colesterolo totale:]])</f>
        <v>148</v>
      </c>
      <c r="C41">
        <f>IF(PROMETEO_Ammissione_Samuele[[#This Row],[Inserire colesterolo HDL:]]="",NA(),PROMETEO_Ammissione_Samuele[[#This Row],[Inserire colesterolo HDL:]])</f>
        <v>50</v>
      </c>
      <c r="D41">
        <f>IF(PROMETEO_Ammissione_Samuele[[#This Row],[Inserire colesterolo LDL:]]="",NA(),PROMETEO_Ammissione_Samuele[[#This Row],[Inserire colesterolo LDL:]])</f>
        <v>85</v>
      </c>
      <c r="E41" s="2">
        <f>IF(PROMETEO_Ammissione_Samuele[[#This Row],[Inserire trigliceridi:]]="",NA(),PROMETEO_Ammissione_Samuele[[#This Row],[Inserire trigliceridi:]]/5)</f>
        <v>13.4</v>
      </c>
      <c r="F41" s="12">
        <f>Table30[[#This Row],[Colesterolo buono (HDL)]]/Table30[[#This Row],[Colesterolo totale]]</f>
        <v>0.33783783783783783</v>
      </c>
      <c r="G41" s="12">
        <f>Table30[[#This Row],[Colesterolo cattivo (LDL)]]/Table30[[#This Row],[Colesterolo totale]]</f>
        <v>0.57432432432432434</v>
      </c>
      <c r="H41" s="12">
        <f>(Table30[[#This Row],[Trigliceridi]]/Table30[[#This Row],[Colesterolo totale]])</f>
        <v>9.0540540540540546E-2</v>
      </c>
    </row>
    <row r="42" spans="1:8" x14ac:dyDescent="0.3">
      <c r="A42">
        <v>41</v>
      </c>
      <c r="B42">
        <f>IF(PROMETEO_Ammissione_Samuele[[#This Row],[Inserire colesterolo totale:]]="",NA(),PROMETEO_Ammissione_Samuele[[#This Row],[Inserire colesterolo totale:]])</f>
        <v>194</v>
      </c>
      <c r="C42">
        <f>IF(PROMETEO_Ammissione_Samuele[[#This Row],[Inserire colesterolo HDL:]]="",NA(),PROMETEO_Ammissione_Samuele[[#This Row],[Inserire colesterolo HDL:]])</f>
        <v>40</v>
      </c>
      <c r="D42">
        <f>IF(PROMETEO_Ammissione_Samuele[[#This Row],[Inserire colesterolo LDL:]]="",NA(),PROMETEO_Ammissione_Samuele[[#This Row],[Inserire colesterolo LDL:]])</f>
        <v>124</v>
      </c>
      <c r="E42" s="2">
        <f>IF(PROMETEO_Ammissione_Samuele[[#This Row],[Inserire trigliceridi:]]="",NA(),PROMETEO_Ammissione_Samuele[[#This Row],[Inserire trigliceridi:]]/5)</f>
        <v>30.2</v>
      </c>
      <c r="F42" s="12">
        <f>Table30[[#This Row],[Colesterolo buono (HDL)]]/Table30[[#This Row],[Colesterolo totale]]</f>
        <v>0.20618556701030927</v>
      </c>
      <c r="G42" s="12">
        <f>Table30[[#This Row],[Colesterolo cattivo (LDL)]]/Table30[[#This Row],[Colesterolo totale]]</f>
        <v>0.63917525773195871</v>
      </c>
      <c r="H42" s="12">
        <f>(Table30[[#This Row],[Trigliceridi]]/Table30[[#This Row],[Colesterolo totale]])</f>
        <v>0.15567010309278351</v>
      </c>
    </row>
    <row r="43" spans="1:8" x14ac:dyDescent="0.3">
      <c r="A43">
        <v>42</v>
      </c>
      <c r="B43">
        <f>IF(PROMETEO_Ammissione_Samuele[[#This Row],[Inserire colesterolo totale:]]="",NA(),PROMETEO_Ammissione_Samuele[[#This Row],[Inserire colesterolo totale:]])</f>
        <v>105</v>
      </c>
      <c r="C43">
        <f>IF(PROMETEO_Ammissione_Samuele[[#This Row],[Inserire colesterolo HDL:]]="",NA(),PROMETEO_Ammissione_Samuele[[#This Row],[Inserire colesterolo HDL:]])</f>
        <v>32</v>
      </c>
      <c r="D43">
        <f>IF(PROMETEO_Ammissione_Samuele[[#This Row],[Inserire colesterolo LDL:]]="",NA(),PROMETEO_Ammissione_Samuele[[#This Row],[Inserire colesterolo LDL:]])</f>
        <v>58</v>
      </c>
      <c r="E43" s="2">
        <f>IF(PROMETEO_Ammissione_Samuele[[#This Row],[Inserire trigliceridi:]]="",NA(),PROMETEO_Ammissione_Samuele[[#This Row],[Inserire trigliceridi:]]/5)</f>
        <v>28.4</v>
      </c>
      <c r="F43" s="12">
        <f>Table30[[#This Row],[Colesterolo buono (HDL)]]/Table30[[#This Row],[Colesterolo totale]]</f>
        <v>0.30476190476190479</v>
      </c>
      <c r="G43" s="12">
        <f>Table30[[#This Row],[Colesterolo cattivo (LDL)]]/Table30[[#This Row],[Colesterolo totale]]</f>
        <v>0.55238095238095242</v>
      </c>
      <c r="H43" s="12">
        <f>(Table30[[#This Row],[Trigliceridi]]/Table30[[#This Row],[Colesterolo totale]])</f>
        <v>0.27047619047619048</v>
      </c>
    </row>
    <row r="44" spans="1:8" x14ac:dyDescent="0.3">
      <c r="A44">
        <v>43</v>
      </c>
      <c r="B44">
        <f>IF(PROMETEO_Ammissione_Samuele[[#This Row],[Inserire colesterolo totale:]]="",NA(),PROMETEO_Ammissione_Samuele[[#This Row],[Inserire colesterolo totale:]])</f>
        <v>170</v>
      </c>
      <c r="C44">
        <f>IF(PROMETEO_Ammissione_Samuele[[#This Row],[Inserire colesterolo HDL:]]="",NA(),PROMETEO_Ammissione_Samuele[[#This Row],[Inserire colesterolo HDL:]])</f>
        <v>54</v>
      </c>
      <c r="D44">
        <f>IF(PROMETEO_Ammissione_Samuele[[#This Row],[Inserire colesterolo LDL:]]="",NA(),PROMETEO_Ammissione_Samuele[[#This Row],[Inserire colesterolo LDL:]])</f>
        <v>104</v>
      </c>
      <c r="E44" s="2">
        <f>IF(PROMETEO_Ammissione_Samuele[[#This Row],[Inserire trigliceridi:]]="",NA(),PROMETEO_Ammissione_Samuele[[#This Row],[Inserire trigliceridi:]]/5)</f>
        <v>13</v>
      </c>
      <c r="F44" s="12">
        <f>Table30[[#This Row],[Colesterolo buono (HDL)]]/Table30[[#This Row],[Colesterolo totale]]</f>
        <v>0.31764705882352939</v>
      </c>
      <c r="G44" s="12">
        <f>Table30[[#This Row],[Colesterolo cattivo (LDL)]]/Table30[[#This Row],[Colesterolo totale]]</f>
        <v>0.61176470588235299</v>
      </c>
      <c r="H44" s="12">
        <f>(Table30[[#This Row],[Trigliceridi]]/Table30[[#This Row],[Colesterolo totale]])</f>
        <v>7.6470588235294124E-2</v>
      </c>
    </row>
    <row r="45" spans="1:8" x14ac:dyDescent="0.3">
      <c r="A45">
        <v>44</v>
      </c>
      <c r="B45">
        <f>IF(PROMETEO_Ammissione_Samuele[[#This Row],[Inserire colesterolo totale:]]="",NA(),PROMETEO_Ammissione_Samuele[[#This Row],[Inserire colesterolo totale:]])</f>
        <v>238</v>
      </c>
      <c r="C45">
        <f>IF(PROMETEO_Ammissione_Samuele[[#This Row],[Inserire colesterolo HDL:]]="",NA(),PROMETEO_Ammissione_Samuele[[#This Row],[Inserire colesterolo HDL:]])</f>
        <v>48</v>
      </c>
      <c r="D45">
        <f>IF(PROMETEO_Ammissione_Samuele[[#This Row],[Inserire colesterolo LDL:]]="",NA(),PROMETEO_Ammissione_Samuele[[#This Row],[Inserire colesterolo LDL:]])</f>
        <v>170</v>
      </c>
      <c r="E45" s="2">
        <f>IF(PROMETEO_Ammissione_Samuele[[#This Row],[Inserire trigliceridi:]]="",NA(),PROMETEO_Ammissione_Samuele[[#This Row],[Inserire trigliceridi:]]/5)</f>
        <v>20.399999999999999</v>
      </c>
      <c r="F45" s="12">
        <f>Table30[[#This Row],[Colesterolo buono (HDL)]]/Table30[[#This Row],[Colesterolo totale]]</f>
        <v>0.20168067226890757</v>
      </c>
      <c r="G45" s="12">
        <f>Table30[[#This Row],[Colesterolo cattivo (LDL)]]/Table30[[#This Row],[Colesterolo totale]]</f>
        <v>0.7142857142857143</v>
      </c>
      <c r="H45" s="12">
        <f>(Table30[[#This Row],[Trigliceridi]]/Table30[[#This Row],[Colesterolo totale]])</f>
        <v>8.5714285714285715E-2</v>
      </c>
    </row>
    <row r="46" spans="1:8" x14ac:dyDescent="0.3">
      <c r="A46">
        <v>45</v>
      </c>
      <c r="B46">
        <f>IF(PROMETEO_Ammissione_Samuele[[#This Row],[Inserire colesterolo totale:]]="",NA(),PROMETEO_Ammissione_Samuele[[#This Row],[Inserire colesterolo totale:]])</f>
        <v>94</v>
      </c>
      <c r="C46">
        <f>IF(PROMETEO_Ammissione_Samuele[[#This Row],[Inserire colesterolo HDL:]]="",NA(),PROMETEO_Ammissione_Samuele[[#This Row],[Inserire colesterolo HDL:]])</f>
        <v>28</v>
      </c>
      <c r="D46">
        <f>IF(PROMETEO_Ammissione_Samuele[[#This Row],[Inserire colesterolo LDL:]]="",NA(),PROMETEO_Ammissione_Samuele[[#This Row],[Inserire colesterolo LDL:]])</f>
        <v>50</v>
      </c>
      <c r="E46" s="2">
        <f>IF(PROMETEO_Ammissione_Samuele[[#This Row],[Inserire trigliceridi:]]="",NA(),PROMETEO_Ammissione_Samuele[[#This Row],[Inserire trigliceridi:]]/5)</f>
        <v>14.2</v>
      </c>
      <c r="F46" s="12">
        <f>Table30[[#This Row],[Colesterolo buono (HDL)]]/Table30[[#This Row],[Colesterolo totale]]</f>
        <v>0.2978723404255319</v>
      </c>
      <c r="G46" s="12">
        <f>Table30[[#This Row],[Colesterolo cattivo (LDL)]]/Table30[[#This Row],[Colesterolo totale]]</f>
        <v>0.53191489361702127</v>
      </c>
      <c r="H46" s="12">
        <f>(Table30[[#This Row],[Trigliceridi]]/Table30[[#This Row],[Colesterolo totale]])</f>
        <v>0.15106382978723404</v>
      </c>
    </row>
    <row r="47" spans="1:8" x14ac:dyDescent="0.3">
      <c r="A47">
        <v>46</v>
      </c>
      <c r="B47">
        <f>IF(PROMETEO_Ammissione_Samuele[[#This Row],[Inserire colesterolo totale:]]="",NA(),PROMETEO_Ammissione_Samuele[[#This Row],[Inserire colesterolo totale:]])</f>
        <v>156</v>
      </c>
      <c r="C47">
        <f>IF(PROMETEO_Ammissione_Samuele[[#This Row],[Inserire colesterolo HDL:]]="",NA(),PROMETEO_Ammissione_Samuele[[#This Row],[Inserire colesterolo HDL:]])</f>
        <v>31</v>
      </c>
      <c r="D47">
        <f>IF(PROMETEO_Ammissione_Samuele[[#This Row],[Inserire colesterolo LDL:]]="",NA(),PROMETEO_Ammissione_Samuele[[#This Row],[Inserire colesterolo LDL:]])</f>
        <v>99</v>
      </c>
      <c r="E47" s="2">
        <f>IF(PROMETEO_Ammissione_Samuele[[#This Row],[Inserire trigliceridi:]]="",NA(),PROMETEO_Ammissione_Samuele[[#This Row],[Inserire trigliceridi:]]/5)</f>
        <v>25.6</v>
      </c>
      <c r="F47" s="12">
        <f>Table30[[#This Row],[Colesterolo buono (HDL)]]/Table30[[#This Row],[Colesterolo totale]]</f>
        <v>0.19871794871794871</v>
      </c>
      <c r="G47" s="12">
        <f>Table30[[#This Row],[Colesterolo cattivo (LDL)]]/Table30[[#This Row],[Colesterolo totale]]</f>
        <v>0.63461538461538458</v>
      </c>
      <c r="H47" s="12">
        <f>(Table30[[#This Row],[Trigliceridi]]/Table30[[#This Row],[Colesterolo totale]])</f>
        <v>0.1641025641025641</v>
      </c>
    </row>
    <row r="48" spans="1:8" x14ac:dyDescent="0.3">
      <c r="A48">
        <v>47</v>
      </c>
      <c r="B48" t="e">
        <f>IF(PROMETEO_Ammissione_Samuele[[#This Row],[Inserire colesterolo totale:]]="",NA(),PROMETEO_Ammissione_Samuele[[#This Row],[Inserire colesterolo totale:]])</f>
        <v>#N/A</v>
      </c>
      <c r="C48" t="e">
        <f>IF(PROMETEO_Ammissione_Samuele[[#This Row],[Inserire colesterolo HDL:]]="",NA(),PROMETEO_Ammissione_Samuele[[#This Row],[Inserire colesterolo HDL:]])</f>
        <v>#N/A</v>
      </c>
      <c r="D48" t="e">
        <f>IF(PROMETEO_Ammissione_Samuele[[#This Row],[Inserire colesterolo LDL:]]="",NA(),PROMETEO_Ammissione_Samuele[[#This Row],[Inserire colesterolo LDL:]])</f>
        <v>#N/A</v>
      </c>
      <c r="E48" s="2" t="e">
        <f>IF(PROMETEO_Ammissione_Samuele[[#This Row],[Inserire trigliceridi:]]="",NA(),PROMETEO_Ammissione_Samuele[[#This Row],[Inserire trigliceridi:]]/5)</f>
        <v>#N/A</v>
      </c>
      <c r="F48" s="12" t="e">
        <f>Table30[[#This Row],[Colesterolo buono (HDL)]]/Table30[[#This Row],[Colesterolo totale]]</f>
        <v>#N/A</v>
      </c>
      <c r="G48" s="12" t="e">
        <f>Table30[[#This Row],[Colesterolo cattivo (LDL)]]/Table30[[#This Row],[Colesterolo totale]]</f>
        <v>#N/A</v>
      </c>
      <c r="H48" s="12" t="e">
        <f>(Table30[[#This Row],[Trigliceridi]]/Table30[[#This Row],[Colesterolo totale]])</f>
        <v>#N/A</v>
      </c>
    </row>
    <row r="49" spans="1:8" x14ac:dyDescent="0.3">
      <c r="A49">
        <v>48</v>
      </c>
      <c r="B49">
        <f>IF(PROMETEO_Ammissione_Samuele[[#This Row],[Inserire colesterolo totale:]]="",NA(),PROMETEO_Ammissione_Samuele[[#This Row],[Inserire colesterolo totale:]])</f>
        <v>95</v>
      </c>
      <c r="C49">
        <f>IF(PROMETEO_Ammissione_Samuele[[#This Row],[Inserire colesterolo HDL:]]="",NA(),PROMETEO_Ammissione_Samuele[[#This Row],[Inserire colesterolo HDL:]])</f>
        <v>36</v>
      </c>
      <c r="D49" t="e">
        <f>IF(PROMETEO_Ammissione_Samuele[[#This Row],[Inserire colesterolo LDL:]]="",NA(),PROMETEO_Ammissione_Samuele[[#This Row],[Inserire colesterolo LDL:]])</f>
        <v>#N/A</v>
      </c>
      <c r="E49" s="2">
        <f>IF(PROMETEO_Ammissione_Samuele[[#This Row],[Inserire trigliceridi:]]="",NA(),PROMETEO_Ammissione_Samuele[[#This Row],[Inserire trigliceridi:]]/5)</f>
        <v>23.2</v>
      </c>
      <c r="F49" s="12">
        <f>Table30[[#This Row],[Colesterolo buono (HDL)]]/Table30[[#This Row],[Colesterolo totale]]</f>
        <v>0.37894736842105264</v>
      </c>
      <c r="G49" s="12" t="e">
        <f>Table30[[#This Row],[Colesterolo cattivo (LDL)]]/Table30[[#This Row],[Colesterolo totale]]</f>
        <v>#N/A</v>
      </c>
      <c r="H49" s="12">
        <f>(Table30[[#This Row],[Trigliceridi]]/Table30[[#This Row],[Colesterolo totale]])</f>
        <v>0.24421052631578946</v>
      </c>
    </row>
    <row r="50" spans="1:8" x14ac:dyDescent="0.3">
      <c r="A50">
        <v>49</v>
      </c>
      <c r="B50">
        <f>IF(PROMETEO_Ammissione_Samuele[[#This Row],[Inserire colesterolo totale:]]="",NA(),PROMETEO_Ammissione_Samuele[[#This Row],[Inserire colesterolo totale:]])</f>
        <v>105</v>
      </c>
      <c r="C50">
        <f>IF(PROMETEO_Ammissione_Samuele[[#This Row],[Inserire colesterolo HDL:]]="",NA(),PROMETEO_Ammissione_Samuele[[#This Row],[Inserire colesterolo HDL:]])</f>
        <v>31</v>
      </c>
      <c r="D50">
        <f>IF(PROMETEO_Ammissione_Samuele[[#This Row],[Inserire colesterolo LDL:]]="",NA(),PROMETEO_Ammissione_Samuele[[#This Row],[Inserire colesterolo LDL:]])</f>
        <v>34</v>
      </c>
      <c r="E50" s="2">
        <f>IF(PROMETEO_Ammissione_Samuele[[#This Row],[Inserire trigliceridi:]]="",NA(),PROMETEO_Ammissione_Samuele[[#This Row],[Inserire trigliceridi:]]/5)</f>
        <v>60</v>
      </c>
      <c r="F50" s="12">
        <f>Table30[[#This Row],[Colesterolo buono (HDL)]]/Table30[[#This Row],[Colesterolo totale]]</f>
        <v>0.29523809523809524</v>
      </c>
      <c r="G50" s="12">
        <f>Table30[[#This Row],[Colesterolo cattivo (LDL)]]/Table30[[#This Row],[Colesterolo totale]]</f>
        <v>0.32380952380952382</v>
      </c>
      <c r="H50" s="12">
        <f>(Table30[[#This Row],[Trigliceridi]]/Table30[[#This Row],[Colesterolo totale]])</f>
        <v>0.5714285714285714</v>
      </c>
    </row>
    <row r="51" spans="1:8" x14ac:dyDescent="0.3">
      <c r="A51">
        <v>50</v>
      </c>
      <c r="B51">
        <f>IF(PROMETEO_Ammissione_Samuele[[#This Row],[Inserire colesterolo totale:]]="",NA(),PROMETEO_Ammissione_Samuele[[#This Row],[Inserire colesterolo totale:]])</f>
        <v>149</v>
      </c>
      <c r="C51">
        <f>IF(PROMETEO_Ammissione_Samuele[[#This Row],[Inserire colesterolo HDL:]]="",NA(),PROMETEO_Ammissione_Samuele[[#This Row],[Inserire colesterolo HDL:]])</f>
        <v>41</v>
      </c>
      <c r="D51">
        <f>IF(PROMETEO_Ammissione_Samuele[[#This Row],[Inserire colesterolo LDL:]]="",NA(),PROMETEO_Ammissione_Samuele[[#This Row],[Inserire colesterolo LDL:]])</f>
        <v>89</v>
      </c>
      <c r="E51" s="2">
        <f>IF(PROMETEO_Ammissione_Samuele[[#This Row],[Inserire trigliceridi:]]="",NA(),PROMETEO_Ammissione_Samuele[[#This Row],[Inserire trigliceridi:]]/5)</f>
        <v>18.399999999999999</v>
      </c>
      <c r="F51" s="12">
        <f>Table30[[#This Row],[Colesterolo buono (HDL)]]/Table30[[#This Row],[Colesterolo totale]]</f>
        <v>0.27516778523489932</v>
      </c>
      <c r="G51" s="12">
        <f>Table30[[#This Row],[Colesterolo cattivo (LDL)]]/Table30[[#This Row],[Colesterolo totale]]</f>
        <v>0.59731543624161076</v>
      </c>
      <c r="H51" s="12">
        <f>(Table30[[#This Row],[Trigliceridi]]/Table30[[#This Row],[Colesterolo totale]])</f>
        <v>0.12348993288590603</v>
      </c>
    </row>
    <row r="52" spans="1:8" x14ac:dyDescent="0.3">
      <c r="A52">
        <v>51</v>
      </c>
      <c r="B52">
        <f>IF(PROMETEO_Ammissione_Samuele[[#This Row],[Inserire colesterolo totale:]]="",NA(),PROMETEO_Ammissione_Samuele[[#This Row],[Inserire colesterolo totale:]])</f>
        <v>123</v>
      </c>
      <c r="C52">
        <f>IF(PROMETEO_Ammissione_Samuele[[#This Row],[Inserire colesterolo HDL:]]="",NA(),PROMETEO_Ammissione_Samuele[[#This Row],[Inserire colesterolo HDL:]])</f>
        <v>35</v>
      </c>
      <c r="D52">
        <f>IF(PROMETEO_Ammissione_Samuele[[#This Row],[Inserire colesterolo LDL:]]="",NA(),PROMETEO_Ammissione_Samuele[[#This Row],[Inserire colesterolo LDL:]])</f>
        <v>67</v>
      </c>
      <c r="E52" s="2">
        <f>IF(PROMETEO_Ammissione_Samuele[[#This Row],[Inserire trigliceridi:]]="",NA(),PROMETEO_Ammissione_Samuele[[#This Row],[Inserire trigliceridi:]]/5)</f>
        <v>20.6</v>
      </c>
      <c r="F52" s="12">
        <f>Table30[[#This Row],[Colesterolo buono (HDL)]]/Table30[[#This Row],[Colesterolo totale]]</f>
        <v>0.28455284552845528</v>
      </c>
      <c r="G52" s="12">
        <f>Table30[[#This Row],[Colesterolo cattivo (LDL)]]/Table30[[#This Row],[Colesterolo totale]]</f>
        <v>0.54471544715447151</v>
      </c>
      <c r="H52" s="12">
        <f>(Table30[[#This Row],[Trigliceridi]]/Table30[[#This Row],[Colesterolo totale]])</f>
        <v>0.16747967479674797</v>
      </c>
    </row>
    <row r="53" spans="1:8" x14ac:dyDescent="0.3">
      <c r="A53">
        <v>52</v>
      </c>
      <c r="B53" t="e">
        <f>IF(PROMETEO_Ammissione_Samuele[[#This Row],[Inserire colesterolo totale:]]="",NA(),PROMETEO_Ammissione_Samuele[[#This Row],[Inserire colesterolo totale:]])</f>
        <v>#N/A</v>
      </c>
      <c r="C53" t="e">
        <f>IF(PROMETEO_Ammissione_Samuele[[#This Row],[Inserire colesterolo HDL:]]="",NA(),PROMETEO_Ammissione_Samuele[[#This Row],[Inserire colesterolo HDL:]])</f>
        <v>#N/A</v>
      </c>
      <c r="D53" t="e">
        <f>IF(PROMETEO_Ammissione_Samuele[[#This Row],[Inserire colesterolo LDL:]]="",NA(),PROMETEO_Ammissione_Samuele[[#This Row],[Inserire colesterolo LDL:]])</f>
        <v>#N/A</v>
      </c>
      <c r="E53" s="2" t="e">
        <f>IF(PROMETEO_Ammissione_Samuele[[#This Row],[Inserire trigliceridi:]]="",NA(),PROMETEO_Ammissione_Samuele[[#This Row],[Inserire trigliceridi:]]/5)</f>
        <v>#N/A</v>
      </c>
      <c r="F53" s="12" t="e">
        <f>Table30[[#This Row],[Colesterolo buono (HDL)]]/Table30[[#This Row],[Colesterolo totale]]</f>
        <v>#N/A</v>
      </c>
      <c r="G53" s="12" t="e">
        <f>Table30[[#This Row],[Colesterolo cattivo (LDL)]]/Table30[[#This Row],[Colesterolo totale]]</f>
        <v>#N/A</v>
      </c>
      <c r="H53" s="12" t="e">
        <f>(Table30[[#This Row],[Trigliceridi]]/Table30[[#This Row],[Colesterolo totale]])</f>
        <v>#N/A</v>
      </c>
    </row>
    <row r="54" spans="1:8" x14ac:dyDescent="0.3">
      <c r="A54">
        <v>53</v>
      </c>
      <c r="B54">
        <f>IF(PROMETEO_Ammissione_Samuele[[#This Row],[Inserire colesterolo totale:]]="",NA(),PROMETEO_Ammissione_Samuele[[#This Row],[Inserire colesterolo totale:]])</f>
        <v>79</v>
      </c>
      <c r="C54">
        <f>IF(PROMETEO_Ammissione_Samuele[[#This Row],[Inserire colesterolo HDL:]]="",NA(),PROMETEO_Ammissione_Samuele[[#This Row],[Inserire colesterolo HDL:]])</f>
        <v>32</v>
      </c>
      <c r="D54">
        <f>IF(PROMETEO_Ammissione_Samuele[[#This Row],[Inserire colesterolo LDL:]]="",NA(),PROMETEO_Ammissione_Samuele[[#This Row],[Inserire colesterolo LDL:]])</f>
        <v>30</v>
      </c>
      <c r="E54" s="2">
        <f>IF(PROMETEO_Ammissione_Samuele[[#This Row],[Inserire trigliceridi:]]="",NA(),PROMETEO_Ammissione_Samuele[[#This Row],[Inserire trigliceridi:]]/5)</f>
        <v>14.2</v>
      </c>
      <c r="F54" s="12">
        <f>Table30[[#This Row],[Colesterolo buono (HDL)]]/Table30[[#This Row],[Colesterolo totale]]</f>
        <v>0.4050632911392405</v>
      </c>
      <c r="G54" s="12">
        <f>Table30[[#This Row],[Colesterolo cattivo (LDL)]]/Table30[[#This Row],[Colesterolo totale]]</f>
        <v>0.379746835443038</v>
      </c>
      <c r="H54" s="12">
        <f>(Table30[[#This Row],[Trigliceridi]]/Table30[[#This Row],[Colesterolo totale]])</f>
        <v>0.17974683544303796</v>
      </c>
    </row>
    <row r="55" spans="1:8" x14ac:dyDescent="0.3">
      <c r="A55">
        <v>54</v>
      </c>
      <c r="B55" t="e">
        <f>IF(PROMETEO_Ammissione_Samuele[[#This Row],[Inserire colesterolo totale:]]="",NA(),PROMETEO_Ammissione_Samuele[[#This Row],[Inserire colesterolo totale:]])</f>
        <v>#N/A</v>
      </c>
      <c r="C55" t="e">
        <f>IF(PROMETEO_Ammissione_Samuele[[#This Row],[Inserire colesterolo HDL:]]="",NA(),PROMETEO_Ammissione_Samuele[[#This Row],[Inserire colesterolo HDL:]])</f>
        <v>#N/A</v>
      </c>
      <c r="D55" t="e">
        <f>IF(PROMETEO_Ammissione_Samuele[[#This Row],[Inserire colesterolo LDL:]]="",NA(),PROMETEO_Ammissione_Samuele[[#This Row],[Inserire colesterolo LDL:]])</f>
        <v>#N/A</v>
      </c>
      <c r="E55" s="2" t="e">
        <f>IF(PROMETEO_Ammissione_Samuele[[#This Row],[Inserire trigliceridi:]]="",NA(),PROMETEO_Ammissione_Samuele[[#This Row],[Inserire trigliceridi:]]/5)</f>
        <v>#N/A</v>
      </c>
      <c r="F55" s="12" t="e">
        <f>Table30[[#This Row],[Colesterolo buono (HDL)]]/Table30[[#This Row],[Colesterolo totale]]</f>
        <v>#N/A</v>
      </c>
      <c r="G55" s="12" t="e">
        <f>Table30[[#This Row],[Colesterolo cattivo (LDL)]]/Table30[[#This Row],[Colesterolo totale]]</f>
        <v>#N/A</v>
      </c>
      <c r="H55" s="12" t="e">
        <f>(Table30[[#This Row],[Trigliceridi]]/Table30[[#This Row],[Colesterolo totale]])</f>
        <v>#N/A</v>
      </c>
    </row>
    <row r="56" spans="1:8" x14ac:dyDescent="0.3">
      <c r="A56">
        <v>55</v>
      </c>
      <c r="B56">
        <f>IF(PROMETEO_Ammissione_Samuele[[#This Row],[Inserire colesterolo totale:]]="",NA(),PROMETEO_Ammissione_Samuele[[#This Row],[Inserire colesterolo totale:]])</f>
        <v>133</v>
      </c>
      <c r="C56">
        <f>IF(PROMETEO_Ammissione_Samuele[[#This Row],[Inserire colesterolo HDL:]]="",NA(),PROMETEO_Ammissione_Samuele[[#This Row],[Inserire colesterolo HDL:]])</f>
        <v>40</v>
      </c>
      <c r="D56">
        <f>IF(PROMETEO_Ammissione_Samuele[[#This Row],[Inserire colesterolo LDL:]]="",NA(),PROMETEO_Ammissione_Samuele[[#This Row],[Inserire colesterolo LDL:]])</f>
        <v>64</v>
      </c>
      <c r="E56" s="2">
        <f>IF(PROMETEO_Ammissione_Samuele[[#This Row],[Inserire trigliceridi:]]="",NA(),PROMETEO_Ammissione_Samuele[[#This Row],[Inserire trigliceridi:]]/5)</f>
        <v>29.2</v>
      </c>
      <c r="F56" s="12">
        <f>Table30[[#This Row],[Colesterolo buono (HDL)]]/Table30[[#This Row],[Colesterolo totale]]</f>
        <v>0.3007518796992481</v>
      </c>
      <c r="G56" s="12">
        <f>Table30[[#This Row],[Colesterolo cattivo (LDL)]]/Table30[[#This Row],[Colesterolo totale]]</f>
        <v>0.48120300751879697</v>
      </c>
      <c r="H56" s="12">
        <f>(Table30[[#This Row],[Trigliceridi]]/Table30[[#This Row],[Colesterolo totale]])</f>
        <v>0.21954887218045113</v>
      </c>
    </row>
    <row r="57" spans="1:8" x14ac:dyDescent="0.3">
      <c r="A57">
        <v>56</v>
      </c>
      <c r="B57">
        <f>IF(PROMETEO_Ammissione_Samuele[[#This Row],[Inserire colesterolo totale:]]="",NA(),PROMETEO_Ammissione_Samuele[[#This Row],[Inserire colesterolo totale:]])</f>
        <v>60</v>
      </c>
      <c r="C57">
        <f>IF(PROMETEO_Ammissione_Samuele[[#This Row],[Inserire colesterolo HDL:]]="",NA(),PROMETEO_Ammissione_Samuele[[#This Row],[Inserire colesterolo HDL:]])</f>
        <v>22</v>
      </c>
      <c r="D57" t="e">
        <f>IF(PROMETEO_Ammissione_Samuele[[#This Row],[Inserire colesterolo LDL:]]="",NA(),PROMETEO_Ammissione_Samuele[[#This Row],[Inserire colesterolo LDL:]])</f>
        <v>#N/A</v>
      </c>
      <c r="E57" s="2">
        <f>IF(PROMETEO_Ammissione_Samuele[[#This Row],[Inserire trigliceridi:]]="",NA(),PROMETEO_Ammissione_Samuele[[#This Row],[Inserire trigliceridi:]]/5)</f>
        <v>10.6</v>
      </c>
      <c r="F57" s="12">
        <f>Table30[[#This Row],[Colesterolo buono (HDL)]]/Table30[[#This Row],[Colesterolo totale]]</f>
        <v>0.36666666666666664</v>
      </c>
      <c r="G57" s="12" t="e">
        <f>Table30[[#This Row],[Colesterolo cattivo (LDL)]]/Table30[[#This Row],[Colesterolo totale]]</f>
        <v>#N/A</v>
      </c>
      <c r="H57" s="12">
        <f>(Table30[[#This Row],[Trigliceridi]]/Table30[[#This Row],[Colesterolo totale]])</f>
        <v>0.17666666666666667</v>
      </c>
    </row>
    <row r="58" spans="1:8" x14ac:dyDescent="0.3">
      <c r="A58">
        <v>57</v>
      </c>
      <c r="B58" t="e">
        <f>IF(PROMETEO_Ammissione_Samuele[[#This Row],[Inserire colesterolo totale:]]="",NA(),PROMETEO_Ammissione_Samuele[[#This Row],[Inserire colesterolo totale:]])</f>
        <v>#N/A</v>
      </c>
      <c r="C58" t="e">
        <f>IF(PROMETEO_Ammissione_Samuele[[#This Row],[Inserire colesterolo HDL:]]="",NA(),PROMETEO_Ammissione_Samuele[[#This Row],[Inserire colesterolo HDL:]])</f>
        <v>#N/A</v>
      </c>
      <c r="D58" t="e">
        <f>IF(PROMETEO_Ammissione_Samuele[[#This Row],[Inserire colesterolo LDL:]]="",NA(),PROMETEO_Ammissione_Samuele[[#This Row],[Inserire colesterolo LDL:]])</f>
        <v>#N/A</v>
      </c>
      <c r="E58" s="2" t="e">
        <f>IF(PROMETEO_Ammissione_Samuele[[#This Row],[Inserire trigliceridi:]]="",NA(),PROMETEO_Ammissione_Samuele[[#This Row],[Inserire trigliceridi:]]/5)</f>
        <v>#N/A</v>
      </c>
      <c r="F58" s="12" t="e">
        <f>Table30[[#This Row],[Colesterolo buono (HDL)]]/Table30[[#This Row],[Colesterolo totale]]</f>
        <v>#N/A</v>
      </c>
      <c r="G58" s="12" t="e">
        <f>Table30[[#This Row],[Colesterolo cattivo (LDL)]]/Table30[[#This Row],[Colesterolo totale]]</f>
        <v>#N/A</v>
      </c>
      <c r="H58" s="12" t="e">
        <f>(Table30[[#This Row],[Trigliceridi]]/Table30[[#This Row],[Colesterolo totale]])</f>
        <v>#N/A</v>
      </c>
    </row>
    <row r="59" spans="1:8" x14ac:dyDescent="0.3">
      <c r="A59">
        <v>58</v>
      </c>
      <c r="B59" t="e">
        <f>IF(PROMETEO_Ammissione_Samuele[[#This Row],[Inserire colesterolo totale:]]="",NA(),PROMETEO_Ammissione_Samuele[[#This Row],[Inserire colesterolo totale:]])</f>
        <v>#N/A</v>
      </c>
      <c r="C59" t="e">
        <f>IF(PROMETEO_Ammissione_Samuele[[#This Row],[Inserire colesterolo HDL:]]="",NA(),PROMETEO_Ammissione_Samuele[[#This Row],[Inserire colesterolo HDL:]])</f>
        <v>#N/A</v>
      </c>
      <c r="D59" t="e">
        <f>IF(PROMETEO_Ammissione_Samuele[[#This Row],[Inserire colesterolo LDL:]]="",NA(),PROMETEO_Ammissione_Samuele[[#This Row],[Inserire colesterolo LDL:]])</f>
        <v>#N/A</v>
      </c>
      <c r="E59" s="2" t="e">
        <f>IF(PROMETEO_Ammissione_Samuele[[#This Row],[Inserire trigliceridi:]]="",NA(),PROMETEO_Ammissione_Samuele[[#This Row],[Inserire trigliceridi:]]/5)</f>
        <v>#N/A</v>
      </c>
      <c r="F59" s="12" t="e">
        <f>Table30[[#This Row],[Colesterolo buono (HDL)]]/Table30[[#This Row],[Colesterolo totale]]</f>
        <v>#N/A</v>
      </c>
      <c r="G59" s="12" t="e">
        <f>Table30[[#This Row],[Colesterolo cattivo (LDL)]]/Table30[[#This Row],[Colesterolo totale]]</f>
        <v>#N/A</v>
      </c>
      <c r="H59" s="12" t="e">
        <f>(Table30[[#This Row],[Trigliceridi]]/Table30[[#This Row],[Colesterolo totale]])</f>
        <v>#N/A</v>
      </c>
    </row>
    <row r="60" spans="1:8" x14ac:dyDescent="0.3">
      <c r="A60">
        <v>59</v>
      </c>
      <c r="B60" t="e">
        <f>IF(PROMETEO_Ammissione_Samuele[[#This Row],[Inserire colesterolo totale:]]="",NA(),PROMETEO_Ammissione_Samuele[[#This Row],[Inserire colesterolo totale:]])</f>
        <v>#N/A</v>
      </c>
      <c r="C60" t="e">
        <f>IF(PROMETEO_Ammissione_Samuele[[#This Row],[Inserire colesterolo HDL:]]="",NA(),PROMETEO_Ammissione_Samuele[[#This Row],[Inserire colesterolo HDL:]])</f>
        <v>#N/A</v>
      </c>
      <c r="D60" t="e">
        <f>IF(PROMETEO_Ammissione_Samuele[[#This Row],[Inserire colesterolo LDL:]]="",NA(),PROMETEO_Ammissione_Samuele[[#This Row],[Inserire colesterolo LDL:]])</f>
        <v>#N/A</v>
      </c>
      <c r="E60" s="2" t="e">
        <f>IF(PROMETEO_Ammissione_Samuele[[#This Row],[Inserire trigliceridi:]]="",NA(),PROMETEO_Ammissione_Samuele[[#This Row],[Inserire trigliceridi:]]/5)</f>
        <v>#N/A</v>
      </c>
      <c r="F60" s="12" t="e">
        <f>Table30[[#This Row],[Colesterolo buono (HDL)]]/Table30[[#This Row],[Colesterolo totale]]</f>
        <v>#N/A</v>
      </c>
      <c r="G60" s="12" t="e">
        <f>Table30[[#This Row],[Colesterolo cattivo (LDL)]]/Table30[[#This Row],[Colesterolo totale]]</f>
        <v>#N/A</v>
      </c>
      <c r="H60" s="12" t="e">
        <f>(Table30[[#This Row],[Trigliceridi]]/Table30[[#This Row],[Colesterolo totale]])</f>
        <v>#N/A</v>
      </c>
    </row>
    <row r="61" spans="1:8" x14ac:dyDescent="0.3">
      <c r="A61">
        <v>60</v>
      </c>
      <c r="B61" t="e">
        <f>IF(PROMETEO_Ammissione_Samuele[[#This Row],[Inserire colesterolo totale:]]="",NA(),PROMETEO_Ammissione_Samuele[[#This Row],[Inserire colesterolo totale:]])</f>
        <v>#N/A</v>
      </c>
      <c r="C61" t="e">
        <f>IF(PROMETEO_Ammissione_Samuele[[#This Row],[Inserire colesterolo HDL:]]="",NA(),PROMETEO_Ammissione_Samuele[[#This Row],[Inserire colesterolo HDL:]])</f>
        <v>#N/A</v>
      </c>
      <c r="D61" t="e">
        <f>IF(PROMETEO_Ammissione_Samuele[[#This Row],[Inserire colesterolo LDL:]]="",NA(),PROMETEO_Ammissione_Samuele[[#This Row],[Inserire colesterolo LDL:]])</f>
        <v>#N/A</v>
      </c>
      <c r="E61" s="2" t="e">
        <f>IF(PROMETEO_Ammissione_Samuele[[#This Row],[Inserire trigliceridi:]]="",NA(),PROMETEO_Ammissione_Samuele[[#This Row],[Inserire trigliceridi:]]/5)</f>
        <v>#N/A</v>
      </c>
      <c r="F61" s="12" t="e">
        <f>Table30[[#This Row],[Colesterolo buono (HDL)]]/Table30[[#This Row],[Colesterolo totale]]</f>
        <v>#N/A</v>
      </c>
      <c r="G61" s="12" t="e">
        <f>Table30[[#This Row],[Colesterolo cattivo (LDL)]]/Table30[[#This Row],[Colesterolo totale]]</f>
        <v>#N/A</v>
      </c>
      <c r="H61" s="12" t="e">
        <f>(Table30[[#This Row],[Trigliceridi]]/Table30[[#This Row],[Colesterolo totale]])</f>
        <v>#N/A</v>
      </c>
    </row>
    <row r="62" spans="1:8" x14ac:dyDescent="0.3">
      <c r="A62">
        <v>61</v>
      </c>
      <c r="B62" t="e">
        <f>IF(PROMETEO_Ammissione_Samuele[[#This Row],[Inserire colesterolo totale:]]="",NA(),PROMETEO_Ammissione_Samuele[[#This Row],[Inserire colesterolo totale:]])</f>
        <v>#N/A</v>
      </c>
      <c r="C62" t="e">
        <f>IF(PROMETEO_Ammissione_Samuele[[#This Row],[Inserire colesterolo HDL:]]="",NA(),PROMETEO_Ammissione_Samuele[[#This Row],[Inserire colesterolo HDL:]])</f>
        <v>#N/A</v>
      </c>
      <c r="D62" t="e">
        <f>IF(PROMETEO_Ammissione_Samuele[[#This Row],[Inserire colesterolo LDL:]]="",NA(),PROMETEO_Ammissione_Samuele[[#This Row],[Inserire colesterolo LDL:]])</f>
        <v>#N/A</v>
      </c>
      <c r="E62" s="2" t="e">
        <f>IF(PROMETEO_Ammissione_Samuele[[#This Row],[Inserire trigliceridi:]]="",NA(),PROMETEO_Ammissione_Samuele[[#This Row],[Inserire trigliceridi:]]/5)</f>
        <v>#N/A</v>
      </c>
      <c r="F62" s="12" t="e">
        <f>Table30[[#This Row],[Colesterolo buono (HDL)]]/Table30[[#This Row],[Colesterolo totale]]</f>
        <v>#N/A</v>
      </c>
      <c r="G62" s="12" t="e">
        <f>Table30[[#This Row],[Colesterolo cattivo (LDL)]]/Table30[[#This Row],[Colesterolo totale]]</f>
        <v>#N/A</v>
      </c>
      <c r="H62" s="12" t="e">
        <f>(Table30[[#This Row],[Trigliceridi]]/Table30[[#This Row],[Colesterolo totale]])</f>
        <v>#N/A</v>
      </c>
    </row>
    <row r="63" spans="1:8" x14ac:dyDescent="0.3">
      <c r="A63">
        <v>62</v>
      </c>
      <c r="B63">
        <f>IF(PROMETEO_Ammissione_Samuele[[#This Row],[Inserire colesterolo totale:]]="",NA(),PROMETEO_Ammissione_Samuele[[#This Row],[Inserire colesterolo totale:]])</f>
        <v>148</v>
      </c>
      <c r="C63">
        <f>IF(PROMETEO_Ammissione_Samuele[[#This Row],[Inserire colesterolo HDL:]]="",NA(),PROMETEO_Ammissione_Samuele[[#This Row],[Inserire colesterolo HDL:]])</f>
        <v>43</v>
      </c>
      <c r="D63">
        <f>IF(PROMETEO_Ammissione_Samuele[[#This Row],[Inserire colesterolo LDL:]]="",NA(),PROMETEO_Ammissione_Samuele[[#This Row],[Inserire colesterolo LDL:]])</f>
        <v>94</v>
      </c>
      <c r="E63" s="2">
        <f>IF(PROMETEO_Ammissione_Samuele[[#This Row],[Inserire trigliceridi:]]="",NA(),PROMETEO_Ammissione_Samuele[[#This Row],[Inserire trigliceridi:]]/5)</f>
        <v>10.8</v>
      </c>
      <c r="F63" s="12">
        <f>Table30[[#This Row],[Colesterolo buono (HDL)]]/Table30[[#This Row],[Colesterolo totale]]</f>
        <v>0.29054054054054052</v>
      </c>
      <c r="G63" s="12">
        <f>Table30[[#This Row],[Colesterolo cattivo (LDL)]]/Table30[[#This Row],[Colesterolo totale]]</f>
        <v>0.63513513513513509</v>
      </c>
      <c r="H63" s="12">
        <f>(Table30[[#This Row],[Trigliceridi]]/Table30[[#This Row],[Colesterolo totale]])</f>
        <v>7.2972972972972977E-2</v>
      </c>
    </row>
    <row r="64" spans="1:8" x14ac:dyDescent="0.3">
      <c r="A64">
        <v>63</v>
      </c>
      <c r="B64" t="e">
        <f>IF(PROMETEO_Ammissione_Samuele[[#This Row],[Inserire colesterolo totale:]]="",NA(),PROMETEO_Ammissione_Samuele[[#This Row],[Inserire colesterolo totale:]])</f>
        <v>#N/A</v>
      </c>
      <c r="C64" t="e">
        <f>IF(PROMETEO_Ammissione_Samuele[[#This Row],[Inserire colesterolo HDL:]]="",NA(),PROMETEO_Ammissione_Samuele[[#This Row],[Inserire colesterolo HDL:]])</f>
        <v>#N/A</v>
      </c>
      <c r="D64" t="e">
        <f>IF(PROMETEO_Ammissione_Samuele[[#This Row],[Inserire colesterolo LDL:]]="",NA(),PROMETEO_Ammissione_Samuele[[#This Row],[Inserire colesterolo LDL:]])</f>
        <v>#N/A</v>
      </c>
      <c r="E64" s="2" t="e">
        <f>IF(PROMETEO_Ammissione_Samuele[[#This Row],[Inserire trigliceridi:]]="",NA(),PROMETEO_Ammissione_Samuele[[#This Row],[Inserire trigliceridi:]]/5)</f>
        <v>#N/A</v>
      </c>
      <c r="F64" s="12" t="e">
        <f>Table30[[#This Row],[Colesterolo buono (HDL)]]/Table30[[#This Row],[Colesterolo totale]]</f>
        <v>#N/A</v>
      </c>
      <c r="G64" s="12" t="e">
        <f>Table30[[#This Row],[Colesterolo cattivo (LDL)]]/Table30[[#This Row],[Colesterolo totale]]</f>
        <v>#N/A</v>
      </c>
      <c r="H64" s="12" t="e">
        <f>(Table30[[#This Row],[Trigliceridi]]/Table30[[#This Row],[Colesterolo totale]])</f>
        <v>#N/A</v>
      </c>
    </row>
    <row r="65" spans="1:8" x14ac:dyDescent="0.3">
      <c r="A65">
        <v>64</v>
      </c>
      <c r="B65">
        <f>IF(PROMETEO_Ammissione_Samuele[[#This Row],[Inserire colesterolo totale:]]="",NA(),PROMETEO_Ammissione_Samuele[[#This Row],[Inserire colesterolo totale:]])</f>
        <v>139</v>
      </c>
      <c r="C65">
        <f>IF(PROMETEO_Ammissione_Samuele[[#This Row],[Inserire colesterolo HDL:]]="",NA(),PROMETEO_Ammissione_Samuele[[#This Row],[Inserire colesterolo HDL:]])</f>
        <v>68</v>
      </c>
      <c r="D65">
        <f>IF(PROMETEO_Ammissione_Samuele[[#This Row],[Inserire colesterolo LDL:]]="",NA(),PROMETEO_Ammissione_Samuele[[#This Row],[Inserire colesterolo LDL:]])</f>
        <v>54</v>
      </c>
      <c r="E65" s="2">
        <f>IF(PROMETEO_Ammissione_Samuele[[#This Row],[Inserire trigliceridi:]]="",NA(),PROMETEO_Ammissione_Samuele[[#This Row],[Inserire trigliceridi:]]/5)</f>
        <v>12.4</v>
      </c>
      <c r="F65" s="12">
        <f>Table30[[#This Row],[Colesterolo buono (HDL)]]/Table30[[#This Row],[Colesterolo totale]]</f>
        <v>0.48920863309352519</v>
      </c>
      <c r="G65" s="12">
        <f>Table30[[#This Row],[Colesterolo cattivo (LDL)]]/Table30[[#This Row],[Colesterolo totale]]</f>
        <v>0.38848920863309355</v>
      </c>
      <c r="H65" s="12">
        <f>(Table30[[#This Row],[Trigliceridi]]/Table30[[#This Row],[Colesterolo totale]])</f>
        <v>8.9208633093525183E-2</v>
      </c>
    </row>
    <row r="66" spans="1:8" x14ac:dyDescent="0.3">
      <c r="A66">
        <v>65</v>
      </c>
      <c r="B66">
        <f>IF(PROMETEO_Ammissione_Samuele[[#This Row],[Inserire colesterolo totale:]]="",NA(),PROMETEO_Ammissione_Samuele[[#This Row],[Inserire colesterolo totale:]])</f>
        <v>202</v>
      </c>
      <c r="C66">
        <f>IF(PROMETEO_Ammissione_Samuele[[#This Row],[Inserire colesterolo HDL:]]="",NA(),PROMETEO_Ammissione_Samuele[[#This Row],[Inserire colesterolo HDL:]])</f>
        <v>35</v>
      </c>
      <c r="D66">
        <f>IF(PROMETEO_Ammissione_Samuele[[#This Row],[Inserire colesterolo LDL:]]="",NA(),PROMETEO_Ammissione_Samuele[[#This Row],[Inserire colesterolo LDL:]])</f>
        <v>154</v>
      </c>
      <c r="E66" s="2">
        <f>IF(PROMETEO_Ammissione_Samuele[[#This Row],[Inserire trigliceridi:]]="",NA(),PROMETEO_Ammissione_Samuele[[#This Row],[Inserire trigliceridi:]]/5)</f>
        <v>13.4</v>
      </c>
      <c r="F66" s="12">
        <f>Table30[[#This Row],[Colesterolo buono (HDL)]]/Table30[[#This Row],[Colesterolo totale]]</f>
        <v>0.17326732673267325</v>
      </c>
      <c r="G66" s="12">
        <f>Table30[[#This Row],[Colesterolo cattivo (LDL)]]/Table30[[#This Row],[Colesterolo totale]]</f>
        <v>0.76237623762376239</v>
      </c>
      <c r="H66" s="12">
        <f>(Table30[[#This Row],[Trigliceridi]]/Table30[[#This Row],[Colesterolo totale]])</f>
        <v>6.633663366336634E-2</v>
      </c>
    </row>
    <row r="67" spans="1:8" x14ac:dyDescent="0.3">
      <c r="A67">
        <v>66</v>
      </c>
      <c r="B67">
        <f>IF(PROMETEO_Ammissione_Samuele[[#This Row],[Inserire colesterolo totale:]]="",NA(),PROMETEO_Ammissione_Samuele[[#This Row],[Inserire colesterolo totale:]])</f>
        <v>128</v>
      </c>
      <c r="C67">
        <f>IF(PROMETEO_Ammissione_Samuele[[#This Row],[Inserire colesterolo HDL:]]="",NA(),PROMETEO_Ammissione_Samuele[[#This Row],[Inserire colesterolo HDL:]])</f>
        <v>33</v>
      </c>
      <c r="D67">
        <f>IF(PROMETEO_Ammissione_Samuele[[#This Row],[Inserire colesterolo LDL:]]="",NA(),PROMETEO_Ammissione_Samuele[[#This Row],[Inserire colesterolo LDL:]])</f>
        <v>85</v>
      </c>
      <c r="E67" s="2">
        <f>IF(PROMETEO_Ammissione_Samuele[[#This Row],[Inserire trigliceridi:]]="",NA(),PROMETEO_Ammissione_Samuele[[#This Row],[Inserire trigliceridi:]]/5)</f>
        <v>15.6</v>
      </c>
      <c r="F67" s="12">
        <f>Table30[[#This Row],[Colesterolo buono (HDL)]]/Table30[[#This Row],[Colesterolo totale]]</f>
        <v>0.2578125</v>
      </c>
      <c r="G67" s="12">
        <f>Table30[[#This Row],[Colesterolo cattivo (LDL)]]/Table30[[#This Row],[Colesterolo totale]]</f>
        <v>0.6640625</v>
      </c>
      <c r="H67" s="12">
        <f>(Table30[[#This Row],[Trigliceridi]]/Table30[[#This Row],[Colesterolo totale]])</f>
        <v>0.121875</v>
      </c>
    </row>
    <row r="68" spans="1:8" x14ac:dyDescent="0.3">
      <c r="A68">
        <v>67</v>
      </c>
      <c r="B68">
        <f>IF(PROMETEO_Ammissione_Samuele[[#This Row],[Inserire colesterolo totale:]]="",NA(),PROMETEO_Ammissione_Samuele[[#This Row],[Inserire colesterolo totale:]])</f>
        <v>151</v>
      </c>
      <c r="C68">
        <f>IF(PROMETEO_Ammissione_Samuele[[#This Row],[Inserire colesterolo HDL:]]="",NA(),PROMETEO_Ammissione_Samuele[[#This Row],[Inserire colesterolo HDL:]])</f>
        <v>25</v>
      </c>
      <c r="D68">
        <f>IF(PROMETEO_Ammissione_Samuele[[#This Row],[Inserire colesterolo LDL:]]="",NA(),PROMETEO_Ammissione_Samuele[[#This Row],[Inserire colesterolo LDL:]])</f>
        <v>104</v>
      </c>
      <c r="E68" s="2">
        <f>IF(PROMETEO_Ammissione_Samuele[[#This Row],[Inserire trigliceridi:]]="",NA(),PROMETEO_Ammissione_Samuele[[#This Row],[Inserire trigliceridi:]]/5)</f>
        <v>30</v>
      </c>
      <c r="F68" s="12">
        <f>Table30[[#This Row],[Colesterolo buono (HDL)]]/Table30[[#This Row],[Colesterolo totale]]</f>
        <v>0.16556291390728478</v>
      </c>
      <c r="G68" s="12">
        <f>Table30[[#This Row],[Colesterolo cattivo (LDL)]]/Table30[[#This Row],[Colesterolo totale]]</f>
        <v>0.6887417218543046</v>
      </c>
      <c r="H68" s="12">
        <f>(Table30[[#This Row],[Trigliceridi]]/Table30[[#This Row],[Colesterolo totale]])</f>
        <v>0.19867549668874171</v>
      </c>
    </row>
    <row r="69" spans="1:8" x14ac:dyDescent="0.3">
      <c r="A69">
        <v>68</v>
      </c>
      <c r="B69">
        <f>IF(PROMETEO_Ammissione_Samuele[[#This Row],[Inserire colesterolo totale:]]="",NA(),PROMETEO_Ammissione_Samuele[[#This Row],[Inserire colesterolo totale:]])</f>
        <v>135</v>
      </c>
      <c r="C69">
        <f>IF(PROMETEO_Ammissione_Samuele[[#This Row],[Inserire colesterolo HDL:]]="",NA(),PROMETEO_Ammissione_Samuele[[#This Row],[Inserire colesterolo HDL:]])</f>
        <v>55</v>
      </c>
      <c r="D69">
        <f>IF(PROMETEO_Ammissione_Samuele[[#This Row],[Inserire colesterolo LDL:]]="",NA(),PROMETEO_Ammissione_Samuele[[#This Row],[Inserire colesterolo LDL:]])</f>
        <v>60</v>
      </c>
      <c r="E69" s="2">
        <f>IF(PROMETEO_Ammissione_Samuele[[#This Row],[Inserire trigliceridi:]]="",NA(),PROMETEO_Ammissione_Samuele[[#This Row],[Inserire trigliceridi:]]/5)</f>
        <v>19.399999999999999</v>
      </c>
      <c r="F69" s="12">
        <f>Table30[[#This Row],[Colesterolo buono (HDL)]]/Table30[[#This Row],[Colesterolo totale]]</f>
        <v>0.40740740740740738</v>
      </c>
      <c r="G69" s="12">
        <f>Table30[[#This Row],[Colesterolo cattivo (LDL)]]/Table30[[#This Row],[Colesterolo totale]]</f>
        <v>0.44444444444444442</v>
      </c>
      <c r="H69" s="12">
        <f>(Table30[[#This Row],[Trigliceridi]]/Table30[[#This Row],[Colesterolo totale]])</f>
        <v>0.14370370370370369</v>
      </c>
    </row>
    <row r="70" spans="1:8" x14ac:dyDescent="0.3">
      <c r="A70">
        <v>69</v>
      </c>
      <c r="B70" t="e">
        <f>IF(PROMETEO_Ammissione_Samuele[[#This Row],[Inserire colesterolo totale:]]="",NA(),PROMETEO_Ammissione_Samuele[[#This Row],[Inserire colesterolo totale:]])</f>
        <v>#N/A</v>
      </c>
      <c r="C70" t="e">
        <f>IF(PROMETEO_Ammissione_Samuele[[#This Row],[Inserire colesterolo HDL:]]="",NA(),PROMETEO_Ammissione_Samuele[[#This Row],[Inserire colesterolo HDL:]])</f>
        <v>#N/A</v>
      </c>
      <c r="D70" t="e">
        <f>IF(PROMETEO_Ammissione_Samuele[[#This Row],[Inserire colesterolo LDL:]]="",NA(),PROMETEO_Ammissione_Samuele[[#This Row],[Inserire colesterolo LDL:]])</f>
        <v>#N/A</v>
      </c>
      <c r="E70" s="2" t="e">
        <f>IF(PROMETEO_Ammissione_Samuele[[#This Row],[Inserire trigliceridi:]]="",NA(),PROMETEO_Ammissione_Samuele[[#This Row],[Inserire trigliceridi:]]/5)</f>
        <v>#N/A</v>
      </c>
      <c r="F70" s="12" t="e">
        <f>Table30[[#This Row],[Colesterolo buono (HDL)]]/Table30[[#This Row],[Colesterolo totale]]</f>
        <v>#N/A</v>
      </c>
      <c r="G70" s="12" t="e">
        <f>Table30[[#This Row],[Colesterolo cattivo (LDL)]]/Table30[[#This Row],[Colesterolo totale]]</f>
        <v>#N/A</v>
      </c>
      <c r="H70" s="12" t="e">
        <f>(Table30[[#This Row],[Trigliceridi]]/Table30[[#This Row],[Colesterolo totale]])</f>
        <v>#N/A</v>
      </c>
    </row>
    <row r="71" spans="1:8" x14ac:dyDescent="0.3">
      <c r="A71">
        <v>70</v>
      </c>
      <c r="B71" t="e">
        <f>IF(PROMETEO_Ammissione_Samuele[[#This Row],[Inserire colesterolo totale:]]="",NA(),PROMETEO_Ammissione_Samuele[[#This Row],[Inserire colesterolo totale:]])</f>
        <v>#N/A</v>
      </c>
      <c r="C71" t="e">
        <f>IF(PROMETEO_Ammissione_Samuele[[#This Row],[Inserire colesterolo HDL:]]="",NA(),PROMETEO_Ammissione_Samuele[[#This Row],[Inserire colesterolo HDL:]])</f>
        <v>#N/A</v>
      </c>
      <c r="D71" t="e">
        <f>IF(PROMETEO_Ammissione_Samuele[[#This Row],[Inserire colesterolo LDL:]]="",NA(),PROMETEO_Ammissione_Samuele[[#This Row],[Inserire colesterolo LDL:]])</f>
        <v>#N/A</v>
      </c>
      <c r="E71" s="2" t="e">
        <f>IF(PROMETEO_Ammissione_Samuele[[#This Row],[Inserire trigliceridi:]]="",NA(),PROMETEO_Ammissione_Samuele[[#This Row],[Inserire trigliceridi:]]/5)</f>
        <v>#N/A</v>
      </c>
      <c r="F71" s="12" t="e">
        <f>Table30[[#This Row],[Colesterolo buono (HDL)]]/Table30[[#This Row],[Colesterolo totale]]</f>
        <v>#N/A</v>
      </c>
      <c r="G71" s="12" t="e">
        <f>Table30[[#This Row],[Colesterolo cattivo (LDL)]]/Table30[[#This Row],[Colesterolo totale]]</f>
        <v>#N/A</v>
      </c>
      <c r="H71" s="12" t="e">
        <f>(Table30[[#This Row],[Trigliceridi]]/Table30[[#This Row],[Colesterolo totale]])</f>
        <v>#N/A</v>
      </c>
    </row>
    <row r="72" spans="1:8" x14ac:dyDescent="0.3">
      <c r="A72">
        <v>71</v>
      </c>
      <c r="B72" t="e">
        <f>IF(PROMETEO_Ammissione_Samuele[[#This Row],[Inserire colesterolo totale:]]="",NA(),PROMETEO_Ammissione_Samuele[[#This Row],[Inserire colesterolo totale:]])</f>
        <v>#N/A</v>
      </c>
      <c r="C72" t="e">
        <f>IF(PROMETEO_Ammissione_Samuele[[#This Row],[Inserire colesterolo HDL:]]="",NA(),PROMETEO_Ammissione_Samuele[[#This Row],[Inserire colesterolo HDL:]])</f>
        <v>#N/A</v>
      </c>
      <c r="D72" t="e">
        <f>IF(PROMETEO_Ammissione_Samuele[[#This Row],[Inserire colesterolo LDL:]]="",NA(),PROMETEO_Ammissione_Samuele[[#This Row],[Inserire colesterolo LDL:]])</f>
        <v>#N/A</v>
      </c>
      <c r="E72" s="2" t="e">
        <f>IF(PROMETEO_Ammissione_Samuele[[#This Row],[Inserire trigliceridi:]]="",NA(),PROMETEO_Ammissione_Samuele[[#This Row],[Inserire trigliceridi:]]/5)</f>
        <v>#N/A</v>
      </c>
      <c r="F72" s="12" t="e">
        <f>Table30[[#This Row],[Colesterolo buono (HDL)]]/Table30[[#This Row],[Colesterolo totale]]</f>
        <v>#N/A</v>
      </c>
      <c r="G72" s="12" t="e">
        <f>Table30[[#This Row],[Colesterolo cattivo (LDL)]]/Table30[[#This Row],[Colesterolo totale]]</f>
        <v>#N/A</v>
      </c>
      <c r="H72" s="12" t="e">
        <f>(Table30[[#This Row],[Trigliceridi]]/Table30[[#This Row],[Colesterolo totale]])</f>
        <v>#N/A</v>
      </c>
    </row>
    <row r="73" spans="1:8" x14ac:dyDescent="0.3">
      <c r="A73">
        <v>72</v>
      </c>
      <c r="B73">
        <f>IF(PROMETEO_Ammissione_Samuele[[#This Row],[Inserire colesterolo totale:]]="",NA(),PROMETEO_Ammissione_Samuele[[#This Row],[Inserire colesterolo totale:]])</f>
        <v>87</v>
      </c>
      <c r="C73">
        <f>IF(PROMETEO_Ammissione_Samuele[[#This Row],[Inserire colesterolo HDL:]]="",NA(),PROMETEO_Ammissione_Samuele[[#This Row],[Inserire colesterolo HDL:]])</f>
        <v>25</v>
      </c>
      <c r="D73">
        <f>IF(PROMETEO_Ammissione_Samuele[[#This Row],[Inserire colesterolo LDL:]]="",NA(),PROMETEO_Ammissione_Samuele[[#This Row],[Inserire colesterolo LDL:]])</f>
        <v>50</v>
      </c>
      <c r="E73" s="2">
        <f>IF(PROMETEO_Ammissione_Samuele[[#This Row],[Inserire trigliceridi:]]="",NA(),PROMETEO_Ammissione_Samuele[[#This Row],[Inserire trigliceridi:]]/5)</f>
        <v>12</v>
      </c>
      <c r="F73" s="12">
        <f>Table30[[#This Row],[Colesterolo buono (HDL)]]/Table30[[#This Row],[Colesterolo totale]]</f>
        <v>0.28735632183908044</v>
      </c>
      <c r="G73" s="12">
        <f>Table30[[#This Row],[Colesterolo cattivo (LDL)]]/Table30[[#This Row],[Colesterolo totale]]</f>
        <v>0.57471264367816088</v>
      </c>
      <c r="H73" s="12">
        <f>(Table30[[#This Row],[Trigliceridi]]/Table30[[#This Row],[Colesterolo totale]])</f>
        <v>0.13793103448275862</v>
      </c>
    </row>
    <row r="74" spans="1:8" x14ac:dyDescent="0.3">
      <c r="A74">
        <v>73</v>
      </c>
      <c r="B74" t="e">
        <f>IF(PROMETEO_Ammissione_Samuele[[#This Row],[Inserire colesterolo totale:]]="",NA(),PROMETEO_Ammissione_Samuele[[#This Row],[Inserire colesterolo totale:]])</f>
        <v>#N/A</v>
      </c>
      <c r="C74" t="e">
        <f>IF(PROMETEO_Ammissione_Samuele[[#This Row],[Inserire colesterolo HDL:]]="",NA(),PROMETEO_Ammissione_Samuele[[#This Row],[Inserire colesterolo HDL:]])</f>
        <v>#N/A</v>
      </c>
      <c r="D74" t="e">
        <f>IF(PROMETEO_Ammissione_Samuele[[#This Row],[Inserire colesterolo LDL:]]="",NA(),PROMETEO_Ammissione_Samuele[[#This Row],[Inserire colesterolo LDL:]])</f>
        <v>#N/A</v>
      </c>
      <c r="E74" s="2" t="e">
        <f>IF(PROMETEO_Ammissione_Samuele[[#This Row],[Inserire trigliceridi:]]="",NA(),PROMETEO_Ammissione_Samuele[[#This Row],[Inserire trigliceridi:]]/5)</f>
        <v>#N/A</v>
      </c>
      <c r="F74" s="12" t="e">
        <f>Table30[[#This Row],[Colesterolo buono (HDL)]]/Table30[[#This Row],[Colesterolo totale]]</f>
        <v>#N/A</v>
      </c>
      <c r="G74" s="12" t="e">
        <f>Table30[[#This Row],[Colesterolo cattivo (LDL)]]/Table30[[#This Row],[Colesterolo totale]]</f>
        <v>#N/A</v>
      </c>
      <c r="H74" s="12" t="e">
        <f>(Table30[[#This Row],[Trigliceridi]]/Table30[[#This Row],[Colesterolo totale]])</f>
        <v>#N/A</v>
      </c>
    </row>
    <row r="75" spans="1:8" x14ac:dyDescent="0.3">
      <c r="A75">
        <v>74</v>
      </c>
      <c r="B75" t="e">
        <f>IF(PROMETEO_Ammissione_Samuele[[#This Row],[Inserire colesterolo totale:]]="",NA(),PROMETEO_Ammissione_Samuele[[#This Row],[Inserire colesterolo totale:]])</f>
        <v>#N/A</v>
      </c>
      <c r="C75" t="e">
        <f>IF(PROMETEO_Ammissione_Samuele[[#This Row],[Inserire colesterolo HDL:]]="",NA(),PROMETEO_Ammissione_Samuele[[#This Row],[Inserire colesterolo HDL:]])</f>
        <v>#N/A</v>
      </c>
      <c r="D75" t="e">
        <f>IF(PROMETEO_Ammissione_Samuele[[#This Row],[Inserire colesterolo LDL:]]="",NA(),PROMETEO_Ammissione_Samuele[[#This Row],[Inserire colesterolo LDL:]])</f>
        <v>#N/A</v>
      </c>
      <c r="E75" s="2" t="e">
        <f>IF(PROMETEO_Ammissione_Samuele[[#This Row],[Inserire trigliceridi:]]="",NA(),PROMETEO_Ammissione_Samuele[[#This Row],[Inserire trigliceridi:]]/5)</f>
        <v>#N/A</v>
      </c>
      <c r="F75" s="12" t="e">
        <f>Table30[[#This Row],[Colesterolo buono (HDL)]]/Table30[[#This Row],[Colesterolo totale]]</f>
        <v>#N/A</v>
      </c>
      <c r="G75" s="12" t="e">
        <f>Table30[[#This Row],[Colesterolo cattivo (LDL)]]/Table30[[#This Row],[Colesterolo totale]]</f>
        <v>#N/A</v>
      </c>
      <c r="H75" s="12" t="e">
        <f>(Table30[[#This Row],[Trigliceridi]]/Table30[[#This Row],[Colesterolo totale]])</f>
        <v>#N/A</v>
      </c>
    </row>
    <row r="76" spans="1:8" x14ac:dyDescent="0.3">
      <c r="A76">
        <v>75</v>
      </c>
      <c r="B76" t="e">
        <f>IF(PROMETEO_Ammissione_Samuele[[#This Row],[Inserire colesterolo totale:]]="",NA(),PROMETEO_Ammissione_Samuele[[#This Row],[Inserire colesterolo totale:]])</f>
        <v>#N/A</v>
      </c>
      <c r="C76" t="e">
        <f>IF(PROMETEO_Ammissione_Samuele[[#This Row],[Inserire colesterolo HDL:]]="",NA(),PROMETEO_Ammissione_Samuele[[#This Row],[Inserire colesterolo HDL:]])</f>
        <v>#N/A</v>
      </c>
      <c r="D76" t="e">
        <f>IF(PROMETEO_Ammissione_Samuele[[#This Row],[Inserire colesterolo LDL:]]="",NA(),PROMETEO_Ammissione_Samuele[[#This Row],[Inserire colesterolo LDL:]])</f>
        <v>#N/A</v>
      </c>
      <c r="E76" s="2" t="e">
        <f>IF(PROMETEO_Ammissione_Samuele[[#This Row],[Inserire trigliceridi:]]="",NA(),PROMETEO_Ammissione_Samuele[[#This Row],[Inserire trigliceridi:]]/5)</f>
        <v>#N/A</v>
      </c>
      <c r="F76" s="12" t="e">
        <f>Table30[[#This Row],[Colesterolo buono (HDL)]]/Table30[[#This Row],[Colesterolo totale]]</f>
        <v>#N/A</v>
      </c>
      <c r="G76" s="12" t="e">
        <f>Table30[[#This Row],[Colesterolo cattivo (LDL)]]/Table30[[#This Row],[Colesterolo totale]]</f>
        <v>#N/A</v>
      </c>
      <c r="H76" s="12" t="e">
        <f>(Table30[[#This Row],[Trigliceridi]]/Table30[[#This Row],[Colesterolo totale]])</f>
        <v>#N/A</v>
      </c>
    </row>
    <row r="77" spans="1:8" x14ac:dyDescent="0.3">
      <c r="A77">
        <v>76</v>
      </c>
      <c r="B77">
        <f>IF(PROMETEO_Ammissione_Samuele[[#This Row],[Inserire colesterolo totale:]]="",NA(),PROMETEO_Ammissione_Samuele[[#This Row],[Inserire colesterolo totale:]])</f>
        <v>111</v>
      </c>
      <c r="C77">
        <f>IF(PROMETEO_Ammissione_Samuele[[#This Row],[Inserire colesterolo HDL:]]="",NA(),PROMETEO_Ammissione_Samuele[[#This Row],[Inserire colesterolo HDL:]])</f>
        <v>35</v>
      </c>
      <c r="D77">
        <f>IF(PROMETEO_Ammissione_Samuele[[#This Row],[Inserire colesterolo LDL:]]="",NA(),PROMETEO_Ammissione_Samuele[[#This Row],[Inserire colesterolo LDL:]])</f>
        <v>50</v>
      </c>
      <c r="E77" s="2">
        <f>IF(PROMETEO_Ammissione_Samuele[[#This Row],[Inserire trigliceridi:]]="",NA(),PROMETEO_Ammissione_Samuele[[#This Row],[Inserire trigliceridi:]]/5)</f>
        <v>26</v>
      </c>
      <c r="F77" s="12">
        <f>Table30[[#This Row],[Colesterolo buono (HDL)]]/Table30[[#This Row],[Colesterolo totale]]</f>
        <v>0.31531531531531531</v>
      </c>
      <c r="G77" s="12">
        <f>Table30[[#This Row],[Colesterolo cattivo (LDL)]]/Table30[[#This Row],[Colesterolo totale]]</f>
        <v>0.45045045045045046</v>
      </c>
      <c r="H77" s="12">
        <f>(Table30[[#This Row],[Trigliceridi]]/Table30[[#This Row],[Colesterolo totale]])</f>
        <v>0.23423423423423423</v>
      </c>
    </row>
    <row r="78" spans="1:8" x14ac:dyDescent="0.3">
      <c r="A78">
        <v>77</v>
      </c>
      <c r="B78" t="e">
        <f>IF(PROMETEO_Ammissione_Samuele[[#This Row],[Inserire colesterolo totale:]]="",NA(),PROMETEO_Ammissione_Samuele[[#This Row],[Inserire colesterolo totale:]])</f>
        <v>#N/A</v>
      </c>
      <c r="C78" t="e">
        <f>IF(PROMETEO_Ammissione_Samuele[[#This Row],[Inserire colesterolo HDL:]]="",NA(),PROMETEO_Ammissione_Samuele[[#This Row],[Inserire colesterolo HDL:]])</f>
        <v>#N/A</v>
      </c>
      <c r="D78" t="e">
        <f>IF(PROMETEO_Ammissione_Samuele[[#This Row],[Inserire colesterolo LDL:]]="",NA(),PROMETEO_Ammissione_Samuele[[#This Row],[Inserire colesterolo LDL:]])</f>
        <v>#N/A</v>
      </c>
      <c r="E78" s="2" t="e">
        <f>IF(PROMETEO_Ammissione_Samuele[[#This Row],[Inserire trigliceridi:]]="",NA(),PROMETEO_Ammissione_Samuele[[#This Row],[Inserire trigliceridi:]]/5)</f>
        <v>#N/A</v>
      </c>
      <c r="F78" s="12" t="e">
        <f>Table30[[#This Row],[Colesterolo buono (HDL)]]/Table30[[#This Row],[Colesterolo totale]]</f>
        <v>#N/A</v>
      </c>
      <c r="G78" s="12" t="e">
        <f>Table30[[#This Row],[Colesterolo cattivo (LDL)]]/Table30[[#This Row],[Colesterolo totale]]</f>
        <v>#N/A</v>
      </c>
      <c r="H78" s="12" t="e">
        <f>(Table30[[#This Row],[Trigliceridi]]/Table30[[#This Row],[Colesterolo totale]])</f>
        <v>#N/A</v>
      </c>
    </row>
    <row r="79" spans="1:8" x14ac:dyDescent="0.3">
      <c r="A79">
        <v>78</v>
      </c>
      <c r="B79" t="e">
        <f>IF(PROMETEO_Ammissione_Samuele[[#This Row],[Inserire colesterolo totale:]]="",NA(),PROMETEO_Ammissione_Samuele[[#This Row],[Inserire colesterolo totale:]])</f>
        <v>#N/A</v>
      </c>
      <c r="C79" t="e">
        <f>IF(PROMETEO_Ammissione_Samuele[[#This Row],[Inserire colesterolo HDL:]]="",NA(),PROMETEO_Ammissione_Samuele[[#This Row],[Inserire colesterolo HDL:]])</f>
        <v>#N/A</v>
      </c>
      <c r="D79" t="e">
        <f>IF(PROMETEO_Ammissione_Samuele[[#This Row],[Inserire colesterolo LDL:]]="",NA(),PROMETEO_Ammissione_Samuele[[#This Row],[Inserire colesterolo LDL:]])</f>
        <v>#N/A</v>
      </c>
      <c r="E79" s="2" t="e">
        <f>IF(PROMETEO_Ammissione_Samuele[[#This Row],[Inserire trigliceridi:]]="",NA(),PROMETEO_Ammissione_Samuele[[#This Row],[Inserire trigliceridi:]]/5)</f>
        <v>#N/A</v>
      </c>
      <c r="F79" s="12" t="e">
        <f>Table30[[#This Row],[Colesterolo buono (HDL)]]/Table30[[#This Row],[Colesterolo totale]]</f>
        <v>#N/A</v>
      </c>
      <c r="G79" s="12" t="e">
        <f>Table30[[#This Row],[Colesterolo cattivo (LDL)]]/Table30[[#This Row],[Colesterolo totale]]</f>
        <v>#N/A</v>
      </c>
      <c r="H79" s="12" t="e">
        <f>(Table30[[#This Row],[Trigliceridi]]/Table30[[#This Row],[Colesterolo totale]])</f>
        <v>#N/A</v>
      </c>
    </row>
    <row r="80" spans="1:8" x14ac:dyDescent="0.3">
      <c r="A80">
        <v>79</v>
      </c>
      <c r="B80" t="e">
        <f>IF(PROMETEO_Ammissione_Samuele[[#This Row],[Inserire colesterolo totale:]]="",NA(),PROMETEO_Ammissione_Samuele[[#This Row],[Inserire colesterolo totale:]])</f>
        <v>#N/A</v>
      </c>
      <c r="C80" t="e">
        <f>IF(PROMETEO_Ammissione_Samuele[[#This Row],[Inserire colesterolo HDL:]]="",NA(),PROMETEO_Ammissione_Samuele[[#This Row],[Inserire colesterolo HDL:]])</f>
        <v>#N/A</v>
      </c>
      <c r="D80" t="e">
        <f>IF(PROMETEO_Ammissione_Samuele[[#This Row],[Inserire colesterolo LDL:]]="",NA(),PROMETEO_Ammissione_Samuele[[#This Row],[Inserire colesterolo LDL:]])</f>
        <v>#N/A</v>
      </c>
      <c r="E80" s="2" t="e">
        <f>IF(PROMETEO_Ammissione_Samuele[[#This Row],[Inserire trigliceridi:]]="",NA(),PROMETEO_Ammissione_Samuele[[#This Row],[Inserire trigliceridi:]]/5)</f>
        <v>#N/A</v>
      </c>
      <c r="F80" s="12" t="e">
        <f>Table30[[#This Row],[Colesterolo buono (HDL)]]/Table30[[#This Row],[Colesterolo totale]]</f>
        <v>#N/A</v>
      </c>
      <c r="G80" s="12" t="e">
        <f>Table30[[#This Row],[Colesterolo cattivo (LDL)]]/Table30[[#This Row],[Colesterolo totale]]</f>
        <v>#N/A</v>
      </c>
      <c r="H80" s="12" t="e">
        <f>(Table30[[#This Row],[Trigliceridi]]/Table30[[#This Row],[Colesterolo totale]])</f>
        <v>#N/A</v>
      </c>
    </row>
    <row r="81" spans="1:8" x14ac:dyDescent="0.3">
      <c r="A81">
        <v>80</v>
      </c>
      <c r="B81" t="e">
        <f>IF(PROMETEO_Ammissione_Samuele[[#This Row],[Inserire colesterolo totale:]]="",NA(),PROMETEO_Ammissione_Samuele[[#This Row],[Inserire colesterolo totale:]])</f>
        <v>#N/A</v>
      </c>
      <c r="C81" t="e">
        <f>IF(PROMETEO_Ammissione_Samuele[[#This Row],[Inserire colesterolo HDL:]]="",NA(),PROMETEO_Ammissione_Samuele[[#This Row],[Inserire colesterolo HDL:]])</f>
        <v>#N/A</v>
      </c>
      <c r="D81" t="e">
        <f>IF(PROMETEO_Ammissione_Samuele[[#This Row],[Inserire colesterolo LDL:]]="",NA(),PROMETEO_Ammissione_Samuele[[#This Row],[Inserire colesterolo LDL:]])</f>
        <v>#N/A</v>
      </c>
      <c r="E81" s="2" t="e">
        <f>IF(PROMETEO_Ammissione_Samuele[[#This Row],[Inserire trigliceridi:]]="",NA(),PROMETEO_Ammissione_Samuele[[#This Row],[Inserire trigliceridi:]]/5)</f>
        <v>#N/A</v>
      </c>
      <c r="F81" s="12" t="e">
        <f>Table30[[#This Row],[Colesterolo buono (HDL)]]/Table30[[#This Row],[Colesterolo totale]]</f>
        <v>#N/A</v>
      </c>
      <c r="G81" s="12" t="e">
        <f>Table30[[#This Row],[Colesterolo cattivo (LDL)]]/Table30[[#This Row],[Colesterolo totale]]</f>
        <v>#N/A</v>
      </c>
      <c r="H81" s="12" t="e">
        <f>(Table30[[#This Row],[Trigliceridi]]/Table30[[#This Row],[Colesterolo totale]])</f>
        <v>#N/A</v>
      </c>
    </row>
    <row r="82" spans="1:8" x14ac:dyDescent="0.3">
      <c r="A82">
        <v>81</v>
      </c>
      <c r="B82" t="e">
        <f>IF(PROMETEO_Ammissione_Samuele[[#This Row],[Inserire colesterolo totale:]]="",NA(),PROMETEO_Ammissione_Samuele[[#This Row],[Inserire colesterolo totale:]])</f>
        <v>#N/A</v>
      </c>
      <c r="C82" t="e">
        <f>IF(PROMETEO_Ammissione_Samuele[[#This Row],[Inserire colesterolo HDL:]]="",NA(),PROMETEO_Ammissione_Samuele[[#This Row],[Inserire colesterolo HDL:]])</f>
        <v>#N/A</v>
      </c>
      <c r="D82" t="e">
        <f>IF(PROMETEO_Ammissione_Samuele[[#This Row],[Inserire colesterolo LDL:]]="",NA(),PROMETEO_Ammissione_Samuele[[#This Row],[Inserire colesterolo LDL:]])</f>
        <v>#N/A</v>
      </c>
      <c r="E82" s="2" t="e">
        <f>IF(PROMETEO_Ammissione_Samuele[[#This Row],[Inserire trigliceridi:]]="",NA(),PROMETEO_Ammissione_Samuele[[#This Row],[Inserire trigliceridi:]]/5)</f>
        <v>#N/A</v>
      </c>
      <c r="F82" s="12" t="e">
        <f>Table30[[#This Row],[Colesterolo buono (HDL)]]/Table30[[#This Row],[Colesterolo totale]]</f>
        <v>#N/A</v>
      </c>
      <c r="G82" s="12" t="e">
        <f>Table30[[#This Row],[Colesterolo cattivo (LDL)]]/Table30[[#This Row],[Colesterolo totale]]</f>
        <v>#N/A</v>
      </c>
      <c r="H82" s="12" t="e">
        <f>(Table30[[#This Row],[Trigliceridi]]/Table30[[#This Row],[Colesterolo totale]])</f>
        <v>#N/A</v>
      </c>
    </row>
    <row r="83" spans="1:8" x14ac:dyDescent="0.3">
      <c r="A83">
        <v>82</v>
      </c>
      <c r="B83">
        <f>IF(PROMETEO_Ammissione_Samuele[[#This Row],[Inserire colesterolo totale:]]="",NA(),PROMETEO_Ammissione_Samuele[[#This Row],[Inserire colesterolo totale:]])</f>
        <v>203</v>
      </c>
      <c r="C83">
        <f>IF(PROMETEO_Ammissione_Samuele[[#This Row],[Inserire colesterolo HDL:]]="",NA(),PROMETEO_Ammissione_Samuele[[#This Row],[Inserire colesterolo HDL:]])</f>
        <v>45</v>
      </c>
      <c r="D83">
        <f>IF(PROMETEO_Ammissione_Samuele[[#This Row],[Inserire colesterolo LDL:]]="",NA(),PROMETEO_Ammissione_Samuele[[#This Row],[Inserire colesterolo LDL:]])</f>
        <v>121</v>
      </c>
      <c r="E83" s="2">
        <f>IF(PROMETEO_Ammissione_Samuele[[#This Row],[Inserire trigliceridi:]]="",NA(),PROMETEO_Ammissione_Samuele[[#This Row],[Inserire trigliceridi:]]/5)</f>
        <v>36.6</v>
      </c>
      <c r="F83" s="12">
        <f>Table30[[#This Row],[Colesterolo buono (HDL)]]/Table30[[#This Row],[Colesterolo totale]]</f>
        <v>0.22167487684729065</v>
      </c>
      <c r="G83" s="12">
        <f>Table30[[#This Row],[Colesterolo cattivo (LDL)]]/Table30[[#This Row],[Colesterolo totale]]</f>
        <v>0.59605911330049266</v>
      </c>
      <c r="H83" s="12">
        <f>(Table30[[#This Row],[Trigliceridi]]/Table30[[#This Row],[Colesterolo totale]])</f>
        <v>0.18029556650246306</v>
      </c>
    </row>
    <row r="84" spans="1:8" x14ac:dyDescent="0.3">
      <c r="A84">
        <v>83</v>
      </c>
      <c r="B84" t="e">
        <f>IF(PROMETEO_Ammissione_Samuele[[#This Row],[Inserire colesterolo totale:]]="",NA(),PROMETEO_Ammissione_Samuele[[#This Row],[Inserire colesterolo totale:]])</f>
        <v>#N/A</v>
      </c>
      <c r="C84" t="e">
        <f>IF(PROMETEO_Ammissione_Samuele[[#This Row],[Inserire colesterolo HDL:]]="",NA(),PROMETEO_Ammissione_Samuele[[#This Row],[Inserire colesterolo HDL:]])</f>
        <v>#N/A</v>
      </c>
      <c r="D84" t="e">
        <f>IF(PROMETEO_Ammissione_Samuele[[#This Row],[Inserire colesterolo LDL:]]="",NA(),PROMETEO_Ammissione_Samuele[[#This Row],[Inserire colesterolo LDL:]])</f>
        <v>#N/A</v>
      </c>
      <c r="E84" s="2" t="e">
        <f>IF(PROMETEO_Ammissione_Samuele[[#This Row],[Inserire trigliceridi:]]="",NA(),PROMETEO_Ammissione_Samuele[[#This Row],[Inserire trigliceridi:]]/5)</f>
        <v>#N/A</v>
      </c>
      <c r="F84" s="12" t="e">
        <f>Table30[[#This Row],[Colesterolo buono (HDL)]]/Table30[[#This Row],[Colesterolo totale]]</f>
        <v>#N/A</v>
      </c>
      <c r="G84" s="12" t="e">
        <f>Table30[[#This Row],[Colesterolo cattivo (LDL)]]/Table30[[#This Row],[Colesterolo totale]]</f>
        <v>#N/A</v>
      </c>
      <c r="H84" s="12" t="e">
        <f>(Table30[[#This Row],[Trigliceridi]]/Table30[[#This Row],[Colesterolo totale]])</f>
        <v>#N/A</v>
      </c>
    </row>
    <row r="85" spans="1:8" x14ac:dyDescent="0.3">
      <c r="A85">
        <v>84</v>
      </c>
      <c r="B85" t="e">
        <f>IF(PROMETEO_Ammissione_Samuele[[#This Row],[Inserire colesterolo totale:]]="",NA(),PROMETEO_Ammissione_Samuele[[#This Row],[Inserire colesterolo totale:]])</f>
        <v>#N/A</v>
      </c>
      <c r="C85" t="e">
        <f>IF(PROMETEO_Ammissione_Samuele[[#This Row],[Inserire colesterolo HDL:]]="",NA(),PROMETEO_Ammissione_Samuele[[#This Row],[Inserire colesterolo HDL:]])</f>
        <v>#N/A</v>
      </c>
      <c r="D85" t="e">
        <f>IF(PROMETEO_Ammissione_Samuele[[#This Row],[Inserire colesterolo LDL:]]="",NA(),PROMETEO_Ammissione_Samuele[[#This Row],[Inserire colesterolo LDL:]])</f>
        <v>#N/A</v>
      </c>
      <c r="E85" s="2" t="e">
        <f>IF(PROMETEO_Ammissione_Samuele[[#This Row],[Inserire trigliceridi:]]="",NA(),PROMETEO_Ammissione_Samuele[[#This Row],[Inserire trigliceridi:]]/5)</f>
        <v>#N/A</v>
      </c>
      <c r="F85" s="12" t="e">
        <f>Table30[[#This Row],[Colesterolo buono (HDL)]]/Table30[[#This Row],[Colesterolo totale]]</f>
        <v>#N/A</v>
      </c>
      <c r="G85" s="12" t="e">
        <f>Table30[[#This Row],[Colesterolo cattivo (LDL)]]/Table30[[#This Row],[Colesterolo totale]]</f>
        <v>#N/A</v>
      </c>
      <c r="H85" s="12" t="e">
        <f>(Table30[[#This Row],[Trigliceridi]]/Table30[[#This Row],[Colesterolo totale]])</f>
        <v>#N/A</v>
      </c>
    </row>
    <row r="86" spans="1:8" x14ac:dyDescent="0.3">
      <c r="A86">
        <v>85</v>
      </c>
      <c r="B86">
        <f>IF(PROMETEO_Ammissione_Samuele[[#This Row],[Inserire colesterolo totale:]]="",NA(),PROMETEO_Ammissione_Samuele[[#This Row],[Inserire colesterolo totale:]])</f>
        <v>143</v>
      </c>
      <c r="C86">
        <f>IF(PROMETEO_Ammissione_Samuele[[#This Row],[Inserire colesterolo HDL:]]="",NA(),PROMETEO_Ammissione_Samuele[[#This Row],[Inserire colesterolo HDL:]])</f>
        <v>29</v>
      </c>
      <c r="D86">
        <f>IF(PROMETEO_Ammissione_Samuele[[#This Row],[Inserire colesterolo LDL:]]="",NA(),PROMETEO_Ammissione_Samuele[[#This Row],[Inserire colesterolo LDL:]])</f>
        <v>95</v>
      </c>
      <c r="E86" s="2">
        <f>IF(PROMETEO_Ammissione_Samuele[[#This Row],[Inserire trigliceridi:]]="",NA(),PROMETEO_Ammissione_Samuele[[#This Row],[Inserire trigliceridi:]]/5)</f>
        <v>27.8</v>
      </c>
      <c r="F86" s="12">
        <f>Table30[[#This Row],[Colesterolo buono (HDL)]]/Table30[[#This Row],[Colesterolo totale]]</f>
        <v>0.20279720279720279</v>
      </c>
      <c r="G86" s="12">
        <f>Table30[[#This Row],[Colesterolo cattivo (LDL)]]/Table30[[#This Row],[Colesterolo totale]]</f>
        <v>0.66433566433566438</v>
      </c>
      <c r="H86" s="12">
        <f>(Table30[[#This Row],[Trigliceridi]]/Table30[[#This Row],[Colesterolo totale]])</f>
        <v>0.19440559440559441</v>
      </c>
    </row>
    <row r="87" spans="1:8" x14ac:dyDescent="0.3">
      <c r="A87">
        <v>86</v>
      </c>
      <c r="B87">
        <f>IF(PROMETEO_Ammissione_Samuele[[#This Row],[Inserire colesterolo totale:]]="",NA(),PROMETEO_Ammissione_Samuele[[#This Row],[Inserire colesterolo totale:]])</f>
        <v>92</v>
      </c>
      <c r="C87">
        <f>IF(PROMETEO_Ammissione_Samuele[[#This Row],[Inserire colesterolo HDL:]]="",NA(),PROMETEO_Ammissione_Samuele[[#This Row],[Inserire colesterolo HDL:]])</f>
        <v>23</v>
      </c>
      <c r="D87">
        <f>IF(PROMETEO_Ammissione_Samuele[[#This Row],[Inserire colesterolo LDL:]]="",NA(),PROMETEO_Ammissione_Samuele[[#This Row],[Inserire colesterolo LDL:]])</f>
        <v>46</v>
      </c>
      <c r="E87" s="2">
        <f>IF(PROMETEO_Ammissione_Samuele[[#This Row],[Inserire trigliceridi:]]="",NA(),PROMETEO_Ammissione_Samuele[[#This Row],[Inserire trigliceridi:]]/5)</f>
        <v>23.2</v>
      </c>
      <c r="F87" s="12">
        <f>Table30[[#This Row],[Colesterolo buono (HDL)]]/Table30[[#This Row],[Colesterolo totale]]</f>
        <v>0.25</v>
      </c>
      <c r="G87" s="12">
        <f>Table30[[#This Row],[Colesterolo cattivo (LDL)]]/Table30[[#This Row],[Colesterolo totale]]</f>
        <v>0.5</v>
      </c>
      <c r="H87" s="12">
        <f>(Table30[[#This Row],[Trigliceridi]]/Table30[[#This Row],[Colesterolo totale]])</f>
        <v>0.25217391304347825</v>
      </c>
    </row>
    <row r="88" spans="1:8" x14ac:dyDescent="0.3">
      <c r="A88">
        <v>87</v>
      </c>
      <c r="B88">
        <f>IF(PROMETEO_Ammissione_Samuele[[#This Row],[Inserire colesterolo totale:]]="",NA(),PROMETEO_Ammissione_Samuele[[#This Row],[Inserire colesterolo totale:]])</f>
        <v>136</v>
      </c>
      <c r="C88">
        <f>IF(PROMETEO_Ammissione_Samuele[[#This Row],[Inserire colesterolo HDL:]]="",NA(),PROMETEO_Ammissione_Samuele[[#This Row],[Inserire colesterolo HDL:]])</f>
        <v>42</v>
      </c>
      <c r="D88">
        <f>IF(PROMETEO_Ammissione_Samuele[[#This Row],[Inserire colesterolo LDL:]]="",NA(),PROMETEO_Ammissione_Samuele[[#This Row],[Inserire colesterolo LDL:]])</f>
        <v>76</v>
      </c>
      <c r="E88" s="2">
        <f>IF(PROMETEO_Ammissione_Samuele[[#This Row],[Inserire trigliceridi:]]="",NA(),PROMETEO_Ammissione_Samuele[[#This Row],[Inserire trigliceridi:]]/5)</f>
        <v>22.2</v>
      </c>
      <c r="F88" s="12">
        <f>Table30[[#This Row],[Colesterolo buono (HDL)]]/Table30[[#This Row],[Colesterolo totale]]</f>
        <v>0.30882352941176472</v>
      </c>
      <c r="G88" s="12">
        <f>Table30[[#This Row],[Colesterolo cattivo (LDL)]]/Table30[[#This Row],[Colesterolo totale]]</f>
        <v>0.55882352941176472</v>
      </c>
      <c r="H88" s="12">
        <f>(Table30[[#This Row],[Trigliceridi]]/Table30[[#This Row],[Colesterolo totale]])</f>
        <v>0.16323529411764706</v>
      </c>
    </row>
    <row r="89" spans="1:8" x14ac:dyDescent="0.3">
      <c r="A89">
        <v>88</v>
      </c>
      <c r="B89" t="e">
        <f>IF(PROMETEO_Ammissione_Samuele[[#This Row],[Inserire colesterolo totale:]]="",NA(),PROMETEO_Ammissione_Samuele[[#This Row],[Inserire colesterolo totale:]])</f>
        <v>#N/A</v>
      </c>
      <c r="C89" t="e">
        <f>IF(PROMETEO_Ammissione_Samuele[[#This Row],[Inserire colesterolo HDL:]]="",NA(),PROMETEO_Ammissione_Samuele[[#This Row],[Inserire colesterolo HDL:]])</f>
        <v>#N/A</v>
      </c>
      <c r="D89" t="e">
        <f>IF(PROMETEO_Ammissione_Samuele[[#This Row],[Inserire colesterolo LDL:]]="",NA(),PROMETEO_Ammissione_Samuele[[#This Row],[Inserire colesterolo LDL:]])</f>
        <v>#N/A</v>
      </c>
      <c r="E89" s="2" t="e">
        <f>IF(PROMETEO_Ammissione_Samuele[[#This Row],[Inserire trigliceridi:]]="",NA(),PROMETEO_Ammissione_Samuele[[#This Row],[Inserire trigliceridi:]]/5)</f>
        <v>#N/A</v>
      </c>
      <c r="F89" s="12" t="e">
        <f>Table30[[#This Row],[Colesterolo buono (HDL)]]/Table30[[#This Row],[Colesterolo totale]]</f>
        <v>#N/A</v>
      </c>
      <c r="G89" s="12" t="e">
        <f>Table30[[#This Row],[Colesterolo cattivo (LDL)]]/Table30[[#This Row],[Colesterolo totale]]</f>
        <v>#N/A</v>
      </c>
      <c r="H89" s="12" t="e">
        <f>(Table30[[#This Row],[Trigliceridi]]/Table30[[#This Row],[Colesterolo totale]])</f>
        <v>#N/A</v>
      </c>
    </row>
    <row r="90" spans="1:8" x14ac:dyDescent="0.3">
      <c r="A90">
        <v>89</v>
      </c>
      <c r="B90">
        <f>IF(PROMETEO_Ammissione_Samuele[[#This Row],[Inserire colesterolo totale:]]="",NA(),PROMETEO_Ammissione_Samuele[[#This Row],[Inserire colesterolo totale:]])</f>
        <v>106</v>
      </c>
      <c r="C90">
        <f>IF(PROMETEO_Ammissione_Samuele[[#This Row],[Inserire colesterolo HDL:]]="",NA(),PROMETEO_Ammissione_Samuele[[#This Row],[Inserire colesterolo HDL:]])</f>
        <v>38</v>
      </c>
      <c r="D90">
        <f>IF(PROMETEO_Ammissione_Samuele[[#This Row],[Inserire colesterolo LDL:]]="",NA(),PROMETEO_Ammissione_Samuele[[#This Row],[Inserire colesterolo LDL:]])</f>
        <v>55</v>
      </c>
      <c r="E90" s="2">
        <f>IF(PROMETEO_Ammissione_Samuele[[#This Row],[Inserire trigliceridi:]]="",NA(),PROMETEO_Ammissione_Samuele[[#This Row],[Inserire trigliceridi:]]/5)</f>
        <v>12.8</v>
      </c>
      <c r="F90" s="12">
        <f>Table30[[#This Row],[Colesterolo buono (HDL)]]/Table30[[#This Row],[Colesterolo totale]]</f>
        <v>0.35849056603773582</v>
      </c>
      <c r="G90" s="12">
        <f>Table30[[#This Row],[Colesterolo cattivo (LDL)]]/Table30[[#This Row],[Colesterolo totale]]</f>
        <v>0.51886792452830188</v>
      </c>
      <c r="H90" s="12">
        <f>(Table30[[#This Row],[Trigliceridi]]/Table30[[#This Row],[Colesterolo totale]])</f>
        <v>0.12075471698113208</v>
      </c>
    </row>
    <row r="91" spans="1:8" x14ac:dyDescent="0.3">
      <c r="A91">
        <v>90</v>
      </c>
      <c r="B91">
        <f>IF(PROMETEO_Ammissione_Samuele[[#This Row],[Inserire colesterolo totale:]]="",NA(),PROMETEO_Ammissione_Samuele[[#This Row],[Inserire colesterolo totale:]])</f>
        <v>182</v>
      </c>
      <c r="C91">
        <f>IF(PROMETEO_Ammissione_Samuele[[#This Row],[Inserire colesterolo HDL:]]="",NA(),PROMETEO_Ammissione_Samuele[[#This Row],[Inserire colesterolo HDL:]])</f>
        <v>49</v>
      </c>
      <c r="D91">
        <f>IF(PROMETEO_Ammissione_Samuele[[#This Row],[Inserire colesterolo LDL:]]="",NA(),PROMETEO_Ammissione_Samuele[[#This Row],[Inserire colesterolo LDL:]])</f>
        <v>81</v>
      </c>
      <c r="E91" s="2">
        <f>IF(PROMETEO_Ammissione_Samuele[[#This Row],[Inserire trigliceridi:]]="",NA(),PROMETEO_Ammissione_Samuele[[#This Row],[Inserire trigliceridi:]]/5)</f>
        <v>52</v>
      </c>
      <c r="F91" s="12">
        <f>Table30[[#This Row],[Colesterolo buono (HDL)]]/Table30[[#This Row],[Colesterolo totale]]</f>
        <v>0.26923076923076922</v>
      </c>
      <c r="G91" s="12">
        <f>Table30[[#This Row],[Colesterolo cattivo (LDL)]]/Table30[[#This Row],[Colesterolo totale]]</f>
        <v>0.44505494505494503</v>
      </c>
      <c r="H91" s="12">
        <f>(Table30[[#This Row],[Trigliceridi]]/Table30[[#This Row],[Colesterolo totale]])</f>
        <v>0.2857142857142857</v>
      </c>
    </row>
    <row r="92" spans="1:8" x14ac:dyDescent="0.3">
      <c r="A92">
        <v>91</v>
      </c>
      <c r="B92">
        <f>IF(PROMETEO_Ammissione_Samuele[[#This Row],[Inserire colesterolo totale:]]="",NA(),PROMETEO_Ammissione_Samuele[[#This Row],[Inserire colesterolo totale:]])</f>
        <v>122</v>
      </c>
      <c r="C92">
        <f>IF(PROMETEO_Ammissione_Samuele[[#This Row],[Inserire colesterolo HDL:]]="",NA(),PROMETEO_Ammissione_Samuele[[#This Row],[Inserire colesterolo HDL:]])</f>
        <v>34</v>
      </c>
      <c r="D92">
        <f>IF(PROMETEO_Ammissione_Samuele[[#This Row],[Inserire colesterolo LDL:]]="",NA(),PROMETEO_Ammissione_Samuele[[#This Row],[Inserire colesterolo LDL:]])</f>
        <v>53</v>
      </c>
      <c r="E92" s="2">
        <f>IF(PROMETEO_Ammissione_Samuele[[#This Row],[Inserire trigliceridi:]]="",NA(),PROMETEO_Ammissione_Samuele[[#This Row],[Inserire trigliceridi:]]/5)</f>
        <v>34.6</v>
      </c>
      <c r="F92" s="12">
        <f>Table30[[#This Row],[Colesterolo buono (HDL)]]/Table30[[#This Row],[Colesterolo totale]]</f>
        <v>0.27868852459016391</v>
      </c>
      <c r="G92" s="12">
        <f>Table30[[#This Row],[Colesterolo cattivo (LDL)]]/Table30[[#This Row],[Colesterolo totale]]</f>
        <v>0.4344262295081967</v>
      </c>
      <c r="H92" s="12">
        <f>(Table30[[#This Row],[Trigliceridi]]/Table30[[#This Row],[Colesterolo totale]])</f>
        <v>0.28360655737704921</v>
      </c>
    </row>
    <row r="93" spans="1:8" x14ac:dyDescent="0.3">
      <c r="A93">
        <v>92</v>
      </c>
      <c r="B93">
        <f>IF(PROMETEO_Ammissione_Samuele[[#This Row],[Inserire colesterolo totale:]]="",NA(),PROMETEO_Ammissione_Samuele[[#This Row],[Inserire colesterolo totale:]])</f>
        <v>92</v>
      </c>
      <c r="C93">
        <f>IF(PROMETEO_Ammissione_Samuele[[#This Row],[Inserire colesterolo HDL:]]="",NA(),PROMETEO_Ammissione_Samuele[[#This Row],[Inserire colesterolo HDL:]])</f>
        <v>37</v>
      </c>
      <c r="D93">
        <f>IF(PROMETEO_Ammissione_Samuele[[#This Row],[Inserire colesterolo LDL:]]="",NA(),PROMETEO_Ammissione_Samuele[[#This Row],[Inserire colesterolo LDL:]])</f>
        <v>37</v>
      </c>
      <c r="E93" s="2">
        <f>IF(PROMETEO_Ammissione_Samuele[[#This Row],[Inserire trigliceridi:]]="",NA(),PROMETEO_Ammissione_Samuele[[#This Row],[Inserire trigliceridi:]]/5)</f>
        <v>18.2</v>
      </c>
      <c r="F93" s="12">
        <f>Table30[[#This Row],[Colesterolo buono (HDL)]]/Table30[[#This Row],[Colesterolo totale]]</f>
        <v>0.40217391304347827</v>
      </c>
      <c r="G93" s="12">
        <f>Table30[[#This Row],[Colesterolo cattivo (LDL)]]/Table30[[#This Row],[Colesterolo totale]]</f>
        <v>0.40217391304347827</v>
      </c>
      <c r="H93" s="12">
        <f>(Table30[[#This Row],[Trigliceridi]]/Table30[[#This Row],[Colesterolo totale]])</f>
        <v>0.19782608695652174</v>
      </c>
    </row>
    <row r="94" spans="1:8" x14ac:dyDescent="0.3">
      <c r="A94">
        <v>93</v>
      </c>
      <c r="B94">
        <f>IF(PROMETEO_Ammissione_Samuele[[#This Row],[Inserire colesterolo totale:]]="",NA(),PROMETEO_Ammissione_Samuele[[#This Row],[Inserire colesterolo totale:]])</f>
        <v>132</v>
      </c>
      <c r="C94">
        <f>IF(PROMETEO_Ammissione_Samuele[[#This Row],[Inserire colesterolo HDL:]]="",NA(),PROMETEO_Ammissione_Samuele[[#This Row],[Inserire colesterolo HDL:]])</f>
        <v>32</v>
      </c>
      <c r="D94">
        <f>IF(PROMETEO_Ammissione_Samuele[[#This Row],[Inserire colesterolo LDL:]]="",NA(),PROMETEO_Ammissione_Samuele[[#This Row],[Inserire colesterolo LDL:]])</f>
        <v>82</v>
      </c>
      <c r="E94" s="2">
        <f>IF(PROMETEO_Ammissione_Samuele[[#This Row],[Inserire trigliceridi:]]="",NA(),PROMETEO_Ammissione_Samuele[[#This Row],[Inserire trigliceridi:]]/5)</f>
        <v>18.399999999999999</v>
      </c>
      <c r="F94" s="12">
        <f>Table30[[#This Row],[Colesterolo buono (HDL)]]/Table30[[#This Row],[Colesterolo totale]]</f>
        <v>0.24242424242424243</v>
      </c>
      <c r="G94" s="12">
        <f>Table30[[#This Row],[Colesterolo cattivo (LDL)]]/Table30[[#This Row],[Colesterolo totale]]</f>
        <v>0.62121212121212122</v>
      </c>
      <c r="H94" s="12">
        <f>(Table30[[#This Row],[Trigliceridi]]/Table30[[#This Row],[Colesterolo totale]])</f>
        <v>0.13939393939393938</v>
      </c>
    </row>
    <row r="95" spans="1:8" x14ac:dyDescent="0.3">
      <c r="A95">
        <v>94</v>
      </c>
      <c r="B95" t="e">
        <f>IF(PROMETEO_Ammissione_Samuele[[#This Row],[Inserire colesterolo totale:]]="",NA(),PROMETEO_Ammissione_Samuele[[#This Row],[Inserire colesterolo totale:]])</f>
        <v>#N/A</v>
      </c>
      <c r="C95" t="e">
        <f>IF(PROMETEO_Ammissione_Samuele[[#This Row],[Inserire colesterolo HDL:]]="",NA(),PROMETEO_Ammissione_Samuele[[#This Row],[Inserire colesterolo HDL:]])</f>
        <v>#N/A</v>
      </c>
      <c r="D95" t="e">
        <f>IF(PROMETEO_Ammissione_Samuele[[#This Row],[Inserire colesterolo LDL:]]="",NA(),PROMETEO_Ammissione_Samuele[[#This Row],[Inserire colesterolo LDL:]])</f>
        <v>#N/A</v>
      </c>
      <c r="E95" s="2" t="e">
        <f>IF(PROMETEO_Ammissione_Samuele[[#This Row],[Inserire trigliceridi:]]="",NA(),PROMETEO_Ammissione_Samuele[[#This Row],[Inserire trigliceridi:]]/5)</f>
        <v>#N/A</v>
      </c>
      <c r="F95" s="12" t="e">
        <f>Table30[[#This Row],[Colesterolo buono (HDL)]]/Table30[[#This Row],[Colesterolo totale]]</f>
        <v>#N/A</v>
      </c>
      <c r="G95" s="12" t="e">
        <f>Table30[[#This Row],[Colesterolo cattivo (LDL)]]/Table30[[#This Row],[Colesterolo totale]]</f>
        <v>#N/A</v>
      </c>
      <c r="H95" s="12" t="e">
        <f>(Table30[[#This Row],[Trigliceridi]]/Table30[[#This Row],[Colesterolo totale]])</f>
        <v>#N/A</v>
      </c>
    </row>
    <row r="96" spans="1:8" x14ac:dyDescent="0.3">
      <c r="A96">
        <v>95</v>
      </c>
      <c r="B96">
        <f>IF(PROMETEO_Ammissione_Samuele[[#This Row],[Inserire colesterolo totale:]]="",NA(),PROMETEO_Ammissione_Samuele[[#This Row],[Inserire colesterolo totale:]])</f>
        <v>133</v>
      </c>
      <c r="C96">
        <f>IF(PROMETEO_Ammissione_Samuele[[#This Row],[Inserire colesterolo HDL:]]="",NA(),PROMETEO_Ammissione_Samuele[[#This Row],[Inserire colesterolo HDL:]])</f>
        <v>37</v>
      </c>
      <c r="D96">
        <f>IF(PROMETEO_Ammissione_Samuele[[#This Row],[Inserire colesterolo LDL:]]="",NA(),PROMETEO_Ammissione_Samuele[[#This Row],[Inserire colesterolo LDL:]])</f>
        <v>67</v>
      </c>
      <c r="E96" s="2">
        <f>IF(PROMETEO_Ammissione_Samuele[[#This Row],[Inserire trigliceridi:]]="",NA(),PROMETEO_Ammissione_Samuele[[#This Row],[Inserire trigliceridi:]]/5)</f>
        <v>29.2</v>
      </c>
      <c r="F96" s="12">
        <f>Table30[[#This Row],[Colesterolo buono (HDL)]]/Table30[[#This Row],[Colesterolo totale]]</f>
        <v>0.2781954887218045</v>
      </c>
      <c r="G96" s="12">
        <f>Table30[[#This Row],[Colesterolo cattivo (LDL)]]/Table30[[#This Row],[Colesterolo totale]]</f>
        <v>0.50375939849624063</v>
      </c>
      <c r="H96" s="12">
        <f>(Table30[[#This Row],[Trigliceridi]]/Table30[[#This Row],[Colesterolo totale]])</f>
        <v>0.21954887218045113</v>
      </c>
    </row>
    <row r="97" spans="1:8" x14ac:dyDescent="0.3">
      <c r="A97">
        <v>96</v>
      </c>
      <c r="B97" t="e">
        <f>IF(PROMETEO_Ammissione_Samuele[[#This Row],[Inserire colesterolo totale:]]="",NA(),PROMETEO_Ammissione_Samuele[[#This Row],[Inserire colesterolo totale:]])</f>
        <v>#N/A</v>
      </c>
      <c r="C97" t="e">
        <f>IF(PROMETEO_Ammissione_Samuele[[#This Row],[Inserire colesterolo HDL:]]="",NA(),PROMETEO_Ammissione_Samuele[[#This Row],[Inserire colesterolo HDL:]])</f>
        <v>#N/A</v>
      </c>
      <c r="D97" t="e">
        <f>IF(PROMETEO_Ammissione_Samuele[[#This Row],[Inserire colesterolo LDL:]]="",NA(),PROMETEO_Ammissione_Samuele[[#This Row],[Inserire colesterolo LDL:]])</f>
        <v>#N/A</v>
      </c>
      <c r="E97" s="2" t="e">
        <f>IF(PROMETEO_Ammissione_Samuele[[#This Row],[Inserire trigliceridi:]]="",NA(),PROMETEO_Ammissione_Samuele[[#This Row],[Inserire trigliceridi:]]/5)</f>
        <v>#N/A</v>
      </c>
      <c r="F97" s="12" t="e">
        <f>Table30[[#This Row],[Colesterolo buono (HDL)]]/Table30[[#This Row],[Colesterolo totale]]</f>
        <v>#N/A</v>
      </c>
      <c r="G97" s="12" t="e">
        <f>Table30[[#This Row],[Colesterolo cattivo (LDL)]]/Table30[[#This Row],[Colesterolo totale]]</f>
        <v>#N/A</v>
      </c>
      <c r="H97" s="12" t="e">
        <f>(Table30[[#This Row],[Trigliceridi]]/Table30[[#This Row],[Colesterolo totale]])</f>
        <v>#N/A</v>
      </c>
    </row>
    <row r="98" spans="1:8" x14ac:dyDescent="0.3">
      <c r="A98">
        <v>97</v>
      </c>
      <c r="B98" t="e">
        <f>IF(PROMETEO_Ammissione_Samuele[[#This Row],[Inserire colesterolo totale:]]="",NA(),PROMETEO_Ammissione_Samuele[[#This Row],[Inserire colesterolo totale:]])</f>
        <v>#N/A</v>
      </c>
      <c r="C98" t="e">
        <f>IF(PROMETEO_Ammissione_Samuele[[#This Row],[Inserire colesterolo HDL:]]="",NA(),PROMETEO_Ammissione_Samuele[[#This Row],[Inserire colesterolo HDL:]])</f>
        <v>#N/A</v>
      </c>
      <c r="D98" t="e">
        <f>IF(PROMETEO_Ammissione_Samuele[[#This Row],[Inserire colesterolo LDL:]]="",NA(),PROMETEO_Ammissione_Samuele[[#This Row],[Inserire colesterolo LDL:]])</f>
        <v>#N/A</v>
      </c>
      <c r="E98" s="2" t="e">
        <f>IF(PROMETEO_Ammissione_Samuele[[#This Row],[Inserire trigliceridi:]]="",NA(),PROMETEO_Ammissione_Samuele[[#This Row],[Inserire trigliceridi:]]/5)</f>
        <v>#N/A</v>
      </c>
      <c r="F98" s="12" t="e">
        <f>Table30[[#This Row],[Colesterolo buono (HDL)]]/Table30[[#This Row],[Colesterolo totale]]</f>
        <v>#N/A</v>
      </c>
      <c r="G98" s="12" t="e">
        <f>Table30[[#This Row],[Colesterolo cattivo (LDL)]]/Table30[[#This Row],[Colesterolo totale]]</f>
        <v>#N/A</v>
      </c>
      <c r="H98" s="12" t="e">
        <f>(Table30[[#This Row],[Trigliceridi]]/Table30[[#This Row],[Colesterolo totale]])</f>
        <v>#N/A</v>
      </c>
    </row>
    <row r="99" spans="1:8" x14ac:dyDescent="0.3">
      <c r="A99">
        <v>98</v>
      </c>
      <c r="B99" t="e">
        <f>IF(PROMETEO_Ammissione_Samuele[[#This Row],[Inserire colesterolo totale:]]="",NA(),PROMETEO_Ammissione_Samuele[[#This Row],[Inserire colesterolo totale:]])</f>
        <v>#N/A</v>
      </c>
      <c r="C99" t="e">
        <f>IF(PROMETEO_Ammissione_Samuele[[#This Row],[Inserire colesterolo HDL:]]="",NA(),PROMETEO_Ammissione_Samuele[[#This Row],[Inserire colesterolo HDL:]])</f>
        <v>#N/A</v>
      </c>
      <c r="D99" t="e">
        <f>IF(PROMETEO_Ammissione_Samuele[[#This Row],[Inserire colesterolo LDL:]]="",NA(),PROMETEO_Ammissione_Samuele[[#This Row],[Inserire colesterolo LDL:]])</f>
        <v>#N/A</v>
      </c>
      <c r="E99" s="2" t="e">
        <f>IF(PROMETEO_Ammissione_Samuele[[#This Row],[Inserire trigliceridi:]]="",NA(),PROMETEO_Ammissione_Samuele[[#This Row],[Inserire trigliceridi:]]/5)</f>
        <v>#N/A</v>
      </c>
      <c r="F99" s="12" t="e">
        <f>Table30[[#This Row],[Colesterolo buono (HDL)]]/Table30[[#This Row],[Colesterolo totale]]</f>
        <v>#N/A</v>
      </c>
      <c r="G99" s="12" t="e">
        <f>Table30[[#This Row],[Colesterolo cattivo (LDL)]]/Table30[[#This Row],[Colesterolo totale]]</f>
        <v>#N/A</v>
      </c>
      <c r="H99" s="12" t="e">
        <f>(Table30[[#This Row],[Trigliceridi]]/Table30[[#This Row],[Colesterolo totale]])</f>
        <v>#N/A</v>
      </c>
    </row>
    <row r="100" spans="1:8" x14ac:dyDescent="0.3">
      <c r="A100">
        <v>99</v>
      </c>
      <c r="B100" t="e">
        <f>IF(PROMETEO_Ammissione_Samuele[[#This Row],[Inserire colesterolo totale:]]="",NA(),PROMETEO_Ammissione_Samuele[[#This Row],[Inserire colesterolo totale:]])</f>
        <v>#N/A</v>
      </c>
      <c r="C100" t="e">
        <f>IF(PROMETEO_Ammissione_Samuele[[#This Row],[Inserire colesterolo HDL:]]="",NA(),PROMETEO_Ammissione_Samuele[[#This Row],[Inserire colesterolo HDL:]])</f>
        <v>#N/A</v>
      </c>
      <c r="D100" t="e">
        <f>IF(PROMETEO_Ammissione_Samuele[[#This Row],[Inserire colesterolo LDL:]]="",NA(),PROMETEO_Ammissione_Samuele[[#This Row],[Inserire colesterolo LDL:]])</f>
        <v>#N/A</v>
      </c>
      <c r="E100" s="2" t="e">
        <f>IF(PROMETEO_Ammissione_Samuele[[#This Row],[Inserire trigliceridi:]]="",NA(),PROMETEO_Ammissione_Samuele[[#This Row],[Inserire trigliceridi:]]/5)</f>
        <v>#N/A</v>
      </c>
      <c r="F100" s="12" t="e">
        <f>Table30[[#This Row],[Colesterolo buono (HDL)]]/Table30[[#This Row],[Colesterolo totale]]</f>
        <v>#N/A</v>
      </c>
      <c r="G100" s="12" t="e">
        <f>Table30[[#This Row],[Colesterolo cattivo (LDL)]]/Table30[[#This Row],[Colesterolo totale]]</f>
        <v>#N/A</v>
      </c>
      <c r="H100" s="12" t="e">
        <f>(Table30[[#This Row],[Trigliceridi]]/Table30[[#This Row],[Colesterolo totale]])</f>
        <v>#N/A</v>
      </c>
    </row>
    <row r="101" spans="1:8" x14ac:dyDescent="0.3">
      <c r="A101">
        <v>100</v>
      </c>
      <c r="B101" t="e">
        <f>IF(PROMETEO_Ammissione_Samuele[[#This Row],[Inserire colesterolo totale:]]="",NA(),PROMETEO_Ammissione_Samuele[[#This Row],[Inserire colesterolo totale:]])</f>
        <v>#N/A</v>
      </c>
      <c r="C101" t="e">
        <f>IF(PROMETEO_Ammissione_Samuele[[#This Row],[Inserire colesterolo HDL:]]="",NA(),PROMETEO_Ammissione_Samuele[[#This Row],[Inserire colesterolo HDL:]])</f>
        <v>#N/A</v>
      </c>
      <c r="D101" t="e">
        <f>IF(PROMETEO_Ammissione_Samuele[[#This Row],[Inserire colesterolo LDL:]]="",NA(),PROMETEO_Ammissione_Samuele[[#This Row],[Inserire colesterolo LDL:]])</f>
        <v>#N/A</v>
      </c>
      <c r="E101" s="2" t="e">
        <f>IF(PROMETEO_Ammissione_Samuele[[#This Row],[Inserire trigliceridi:]]="",NA(),PROMETEO_Ammissione_Samuele[[#This Row],[Inserire trigliceridi:]]/5)</f>
        <v>#N/A</v>
      </c>
      <c r="F101" s="12" t="e">
        <f>Table30[[#This Row],[Colesterolo buono (HDL)]]/Table30[[#This Row],[Colesterolo totale]]</f>
        <v>#N/A</v>
      </c>
      <c r="G101" s="12" t="e">
        <f>Table30[[#This Row],[Colesterolo cattivo (LDL)]]/Table30[[#This Row],[Colesterolo totale]]</f>
        <v>#N/A</v>
      </c>
      <c r="H101" s="12" t="e">
        <f>(Table30[[#This Row],[Trigliceridi]]/Table30[[#This Row],[Colesterolo totale]])</f>
        <v>#N/A</v>
      </c>
    </row>
    <row r="102" spans="1:8" x14ac:dyDescent="0.3">
      <c r="A102">
        <v>101</v>
      </c>
      <c r="B102">
        <f>IF(PROMETEO_Ammissione_Samuele[[#This Row],[Inserire colesterolo totale:]]="",NA(),PROMETEO_Ammissione_Samuele[[#This Row],[Inserire colesterolo totale:]])</f>
        <v>115</v>
      </c>
      <c r="C102">
        <f>IF(PROMETEO_Ammissione_Samuele[[#This Row],[Inserire colesterolo HDL:]]="",NA(),PROMETEO_Ammissione_Samuele[[#This Row],[Inserire colesterolo HDL:]])</f>
        <v>36</v>
      </c>
      <c r="D102">
        <f>IF(PROMETEO_Ammissione_Samuele[[#This Row],[Inserire colesterolo LDL:]]="",NA(),PROMETEO_Ammissione_Samuele[[#This Row],[Inserire colesterolo LDL:]])</f>
        <v>62</v>
      </c>
      <c r="E102" s="2">
        <f>IF(PROMETEO_Ammissione_Samuele[[#This Row],[Inserire trigliceridi:]]="",NA(),PROMETEO_Ammissione_Samuele[[#This Row],[Inserire trigliceridi:]]/5)</f>
        <v>17.2</v>
      </c>
      <c r="F102" s="12">
        <f>Table30[[#This Row],[Colesterolo buono (HDL)]]/Table30[[#This Row],[Colesterolo totale]]</f>
        <v>0.31304347826086959</v>
      </c>
      <c r="G102" s="12">
        <f>Table30[[#This Row],[Colesterolo cattivo (LDL)]]/Table30[[#This Row],[Colesterolo totale]]</f>
        <v>0.53913043478260869</v>
      </c>
      <c r="H102" s="12">
        <f>(Table30[[#This Row],[Trigliceridi]]/Table30[[#This Row],[Colesterolo totale]])</f>
        <v>0.14956521739130435</v>
      </c>
    </row>
    <row r="103" spans="1:8" x14ac:dyDescent="0.3">
      <c r="A103">
        <v>102</v>
      </c>
      <c r="B103" t="e">
        <f>IF(PROMETEO_Ammissione_Samuele[[#This Row],[Inserire colesterolo totale:]]="",NA(),PROMETEO_Ammissione_Samuele[[#This Row],[Inserire colesterolo totale:]])</f>
        <v>#N/A</v>
      </c>
      <c r="C103" t="e">
        <f>IF(PROMETEO_Ammissione_Samuele[[#This Row],[Inserire colesterolo HDL:]]="",NA(),PROMETEO_Ammissione_Samuele[[#This Row],[Inserire colesterolo HDL:]])</f>
        <v>#N/A</v>
      </c>
      <c r="D103" t="e">
        <f>IF(PROMETEO_Ammissione_Samuele[[#This Row],[Inserire colesterolo LDL:]]="",NA(),PROMETEO_Ammissione_Samuele[[#This Row],[Inserire colesterolo LDL:]])</f>
        <v>#N/A</v>
      </c>
      <c r="E103" s="2" t="e">
        <f>IF(PROMETEO_Ammissione_Samuele[[#This Row],[Inserire trigliceridi:]]="",NA(),PROMETEO_Ammissione_Samuele[[#This Row],[Inserire trigliceridi:]]/5)</f>
        <v>#N/A</v>
      </c>
      <c r="F103" s="12" t="e">
        <f>Table30[[#This Row],[Colesterolo buono (HDL)]]/Table30[[#This Row],[Colesterolo totale]]</f>
        <v>#N/A</v>
      </c>
      <c r="G103" s="12" t="e">
        <f>Table30[[#This Row],[Colesterolo cattivo (LDL)]]/Table30[[#This Row],[Colesterolo totale]]</f>
        <v>#N/A</v>
      </c>
      <c r="H103" s="12" t="e">
        <f>(Table30[[#This Row],[Trigliceridi]]/Table30[[#This Row],[Colesterolo totale]])</f>
        <v>#N/A</v>
      </c>
    </row>
    <row r="104" spans="1:8" x14ac:dyDescent="0.3">
      <c r="A104">
        <v>103</v>
      </c>
      <c r="B104" t="e">
        <f>IF(PROMETEO_Ammissione_Samuele[[#This Row],[Inserire colesterolo totale:]]="",NA(),PROMETEO_Ammissione_Samuele[[#This Row],[Inserire colesterolo totale:]])</f>
        <v>#N/A</v>
      </c>
      <c r="C104" t="e">
        <f>IF(PROMETEO_Ammissione_Samuele[[#This Row],[Inserire colesterolo HDL:]]="",NA(),PROMETEO_Ammissione_Samuele[[#This Row],[Inserire colesterolo HDL:]])</f>
        <v>#N/A</v>
      </c>
      <c r="D104" t="e">
        <f>IF(PROMETEO_Ammissione_Samuele[[#This Row],[Inserire colesterolo LDL:]]="",NA(),PROMETEO_Ammissione_Samuele[[#This Row],[Inserire colesterolo LDL:]])</f>
        <v>#N/A</v>
      </c>
      <c r="E104" s="2" t="e">
        <f>IF(PROMETEO_Ammissione_Samuele[[#This Row],[Inserire trigliceridi:]]="",NA(),PROMETEO_Ammissione_Samuele[[#This Row],[Inserire trigliceridi:]]/5)</f>
        <v>#N/A</v>
      </c>
      <c r="F104" s="12" t="e">
        <f>Table30[[#This Row],[Colesterolo buono (HDL)]]/Table30[[#This Row],[Colesterolo totale]]</f>
        <v>#N/A</v>
      </c>
      <c r="G104" s="12" t="e">
        <f>Table30[[#This Row],[Colesterolo cattivo (LDL)]]/Table30[[#This Row],[Colesterolo totale]]</f>
        <v>#N/A</v>
      </c>
      <c r="H104" s="12" t="e">
        <f>(Table30[[#This Row],[Trigliceridi]]/Table30[[#This Row],[Colesterolo totale]])</f>
        <v>#N/A</v>
      </c>
    </row>
    <row r="105" spans="1:8" x14ac:dyDescent="0.3">
      <c r="A105">
        <v>104</v>
      </c>
      <c r="B105" t="e">
        <f>IF(PROMETEO_Ammissione_Samuele[[#This Row],[Inserire colesterolo totale:]]="",NA(),PROMETEO_Ammissione_Samuele[[#This Row],[Inserire colesterolo totale:]])</f>
        <v>#N/A</v>
      </c>
      <c r="C105" t="e">
        <f>IF(PROMETEO_Ammissione_Samuele[[#This Row],[Inserire colesterolo HDL:]]="",NA(),PROMETEO_Ammissione_Samuele[[#This Row],[Inserire colesterolo HDL:]])</f>
        <v>#N/A</v>
      </c>
      <c r="D105" t="e">
        <f>IF(PROMETEO_Ammissione_Samuele[[#This Row],[Inserire colesterolo LDL:]]="",NA(),PROMETEO_Ammissione_Samuele[[#This Row],[Inserire colesterolo LDL:]])</f>
        <v>#N/A</v>
      </c>
      <c r="E105" s="2" t="e">
        <f>IF(PROMETEO_Ammissione_Samuele[[#This Row],[Inserire trigliceridi:]]="",NA(),PROMETEO_Ammissione_Samuele[[#This Row],[Inserire trigliceridi:]]/5)</f>
        <v>#N/A</v>
      </c>
      <c r="F105" s="12" t="e">
        <f>Table30[[#This Row],[Colesterolo buono (HDL)]]/Table30[[#This Row],[Colesterolo totale]]</f>
        <v>#N/A</v>
      </c>
      <c r="G105" s="12" t="e">
        <f>Table30[[#This Row],[Colesterolo cattivo (LDL)]]/Table30[[#This Row],[Colesterolo totale]]</f>
        <v>#N/A</v>
      </c>
      <c r="H105" s="12" t="e">
        <f>(Table30[[#This Row],[Trigliceridi]]/Table30[[#This Row],[Colesterolo totale]])</f>
        <v>#N/A</v>
      </c>
    </row>
    <row r="106" spans="1:8" x14ac:dyDescent="0.3">
      <c r="A106">
        <v>105</v>
      </c>
      <c r="B106" t="e">
        <f>IF(PROMETEO_Ammissione_Samuele[[#This Row],[Inserire colesterolo totale:]]="",NA(),PROMETEO_Ammissione_Samuele[[#This Row],[Inserire colesterolo totale:]])</f>
        <v>#N/A</v>
      </c>
      <c r="C106" t="e">
        <f>IF(PROMETEO_Ammissione_Samuele[[#This Row],[Inserire colesterolo HDL:]]="",NA(),PROMETEO_Ammissione_Samuele[[#This Row],[Inserire colesterolo HDL:]])</f>
        <v>#N/A</v>
      </c>
      <c r="D106" t="e">
        <f>IF(PROMETEO_Ammissione_Samuele[[#This Row],[Inserire colesterolo LDL:]]="",NA(),PROMETEO_Ammissione_Samuele[[#This Row],[Inserire colesterolo LDL:]])</f>
        <v>#N/A</v>
      </c>
      <c r="E106" s="2" t="e">
        <f>IF(PROMETEO_Ammissione_Samuele[[#This Row],[Inserire trigliceridi:]]="",NA(),PROMETEO_Ammissione_Samuele[[#This Row],[Inserire trigliceridi:]]/5)</f>
        <v>#N/A</v>
      </c>
      <c r="F106" s="12" t="e">
        <f>Table30[[#This Row],[Colesterolo buono (HDL)]]/Table30[[#This Row],[Colesterolo totale]]</f>
        <v>#N/A</v>
      </c>
      <c r="G106" s="12" t="e">
        <f>Table30[[#This Row],[Colesterolo cattivo (LDL)]]/Table30[[#This Row],[Colesterolo totale]]</f>
        <v>#N/A</v>
      </c>
      <c r="H106" s="12" t="e">
        <f>(Table30[[#This Row],[Trigliceridi]]/Table30[[#This Row],[Colesterolo totale]])</f>
        <v>#N/A</v>
      </c>
    </row>
    <row r="107" spans="1:8" x14ac:dyDescent="0.3">
      <c r="A107">
        <v>106</v>
      </c>
      <c r="B107" t="e">
        <f>IF(PROMETEO_Ammissione_Samuele[[#This Row],[Inserire colesterolo totale:]]="",NA(),PROMETEO_Ammissione_Samuele[[#This Row],[Inserire colesterolo totale:]])</f>
        <v>#N/A</v>
      </c>
      <c r="C107" t="e">
        <f>IF(PROMETEO_Ammissione_Samuele[[#This Row],[Inserire colesterolo HDL:]]="",NA(),PROMETEO_Ammissione_Samuele[[#This Row],[Inserire colesterolo HDL:]])</f>
        <v>#N/A</v>
      </c>
      <c r="D107" t="e">
        <f>IF(PROMETEO_Ammissione_Samuele[[#This Row],[Inserire colesterolo LDL:]]="",NA(),PROMETEO_Ammissione_Samuele[[#This Row],[Inserire colesterolo LDL:]])</f>
        <v>#N/A</v>
      </c>
      <c r="E107" s="2" t="e">
        <f>IF(PROMETEO_Ammissione_Samuele[[#This Row],[Inserire trigliceridi:]]="",NA(),PROMETEO_Ammissione_Samuele[[#This Row],[Inserire trigliceridi:]]/5)</f>
        <v>#N/A</v>
      </c>
      <c r="F107" s="12" t="e">
        <f>Table30[[#This Row],[Colesterolo buono (HDL)]]/Table30[[#This Row],[Colesterolo totale]]</f>
        <v>#N/A</v>
      </c>
      <c r="G107" s="12" t="e">
        <f>Table30[[#This Row],[Colesterolo cattivo (LDL)]]/Table30[[#This Row],[Colesterolo totale]]</f>
        <v>#N/A</v>
      </c>
      <c r="H107" s="12" t="e">
        <f>(Table30[[#This Row],[Trigliceridi]]/Table30[[#This Row],[Colesterolo totale]])</f>
        <v>#N/A</v>
      </c>
    </row>
    <row r="108" spans="1:8" x14ac:dyDescent="0.3">
      <c r="A108">
        <v>107</v>
      </c>
      <c r="B108" t="e">
        <f>IF(PROMETEO_Ammissione_Samuele[[#This Row],[Inserire colesterolo totale:]]="",NA(),PROMETEO_Ammissione_Samuele[[#This Row],[Inserire colesterolo totale:]])</f>
        <v>#N/A</v>
      </c>
      <c r="C108" t="e">
        <f>IF(PROMETEO_Ammissione_Samuele[[#This Row],[Inserire colesterolo HDL:]]="",NA(),PROMETEO_Ammissione_Samuele[[#This Row],[Inserire colesterolo HDL:]])</f>
        <v>#N/A</v>
      </c>
      <c r="D108" t="e">
        <f>IF(PROMETEO_Ammissione_Samuele[[#This Row],[Inserire colesterolo LDL:]]="",NA(),PROMETEO_Ammissione_Samuele[[#This Row],[Inserire colesterolo LDL:]])</f>
        <v>#N/A</v>
      </c>
      <c r="E108" s="2" t="e">
        <f>IF(PROMETEO_Ammissione_Samuele[[#This Row],[Inserire trigliceridi:]]="",NA(),PROMETEO_Ammissione_Samuele[[#This Row],[Inserire trigliceridi:]]/5)</f>
        <v>#N/A</v>
      </c>
      <c r="F108" s="12" t="e">
        <f>Table30[[#This Row],[Colesterolo buono (HDL)]]/Table30[[#This Row],[Colesterolo totale]]</f>
        <v>#N/A</v>
      </c>
      <c r="G108" s="12" t="e">
        <f>Table30[[#This Row],[Colesterolo cattivo (LDL)]]/Table30[[#This Row],[Colesterolo totale]]</f>
        <v>#N/A</v>
      </c>
      <c r="H108" s="12" t="e">
        <f>(Table30[[#This Row],[Trigliceridi]]/Table30[[#This Row],[Colesterolo totale]])</f>
        <v>#N/A</v>
      </c>
    </row>
    <row r="109" spans="1:8" x14ac:dyDescent="0.3">
      <c r="A109">
        <v>108</v>
      </c>
      <c r="B109" t="e">
        <f>IF(PROMETEO_Ammissione_Samuele[[#This Row],[Inserire colesterolo totale:]]="",NA(),PROMETEO_Ammissione_Samuele[[#This Row],[Inserire colesterolo totale:]])</f>
        <v>#N/A</v>
      </c>
      <c r="C109" t="e">
        <f>IF(PROMETEO_Ammissione_Samuele[[#This Row],[Inserire colesterolo HDL:]]="",NA(),PROMETEO_Ammissione_Samuele[[#This Row],[Inserire colesterolo HDL:]])</f>
        <v>#N/A</v>
      </c>
      <c r="D109" t="e">
        <f>IF(PROMETEO_Ammissione_Samuele[[#This Row],[Inserire colesterolo LDL:]]="",NA(),PROMETEO_Ammissione_Samuele[[#This Row],[Inserire colesterolo LDL:]])</f>
        <v>#N/A</v>
      </c>
      <c r="E109" s="2" t="e">
        <f>IF(PROMETEO_Ammissione_Samuele[[#This Row],[Inserire trigliceridi:]]="",NA(),PROMETEO_Ammissione_Samuele[[#This Row],[Inserire trigliceridi:]]/5)</f>
        <v>#N/A</v>
      </c>
      <c r="F109" s="12" t="e">
        <f>Table30[[#This Row],[Colesterolo buono (HDL)]]/Table30[[#This Row],[Colesterolo totale]]</f>
        <v>#N/A</v>
      </c>
      <c r="G109" s="12" t="e">
        <f>Table30[[#This Row],[Colesterolo cattivo (LDL)]]/Table30[[#This Row],[Colesterolo totale]]</f>
        <v>#N/A</v>
      </c>
      <c r="H109" s="12" t="e">
        <f>(Table30[[#This Row],[Trigliceridi]]/Table30[[#This Row],[Colesterolo totale]])</f>
        <v>#N/A</v>
      </c>
    </row>
    <row r="110" spans="1:8" x14ac:dyDescent="0.3">
      <c r="A110">
        <v>109</v>
      </c>
      <c r="B110" t="e">
        <f>IF(PROMETEO_Ammissione_Samuele[[#This Row],[Inserire colesterolo totale:]]="",NA(),PROMETEO_Ammissione_Samuele[[#This Row],[Inserire colesterolo totale:]])</f>
        <v>#N/A</v>
      </c>
      <c r="C110" t="e">
        <f>IF(PROMETEO_Ammissione_Samuele[[#This Row],[Inserire colesterolo HDL:]]="",NA(),PROMETEO_Ammissione_Samuele[[#This Row],[Inserire colesterolo HDL:]])</f>
        <v>#N/A</v>
      </c>
      <c r="D110" t="e">
        <f>IF(PROMETEO_Ammissione_Samuele[[#This Row],[Inserire colesterolo LDL:]]="",NA(),PROMETEO_Ammissione_Samuele[[#This Row],[Inserire colesterolo LDL:]])</f>
        <v>#N/A</v>
      </c>
      <c r="E110" s="2" t="e">
        <f>IF(PROMETEO_Ammissione_Samuele[[#This Row],[Inserire trigliceridi:]]="",NA(),PROMETEO_Ammissione_Samuele[[#This Row],[Inserire trigliceridi:]]/5)</f>
        <v>#N/A</v>
      </c>
      <c r="F110" s="12" t="e">
        <f>Table30[[#This Row],[Colesterolo buono (HDL)]]/Table30[[#This Row],[Colesterolo totale]]</f>
        <v>#N/A</v>
      </c>
      <c r="G110" s="12" t="e">
        <f>Table30[[#This Row],[Colesterolo cattivo (LDL)]]/Table30[[#This Row],[Colesterolo totale]]</f>
        <v>#N/A</v>
      </c>
      <c r="H110" s="12" t="e">
        <f>(Table30[[#This Row],[Trigliceridi]]/Table30[[#This Row],[Colesterolo totale]])</f>
        <v>#N/A</v>
      </c>
    </row>
    <row r="111" spans="1:8" x14ac:dyDescent="0.3">
      <c r="A111">
        <v>110</v>
      </c>
      <c r="B111" t="e">
        <f>IF(PROMETEO_Ammissione_Samuele[[#This Row],[Inserire colesterolo totale:]]="",NA(),PROMETEO_Ammissione_Samuele[[#This Row],[Inserire colesterolo totale:]])</f>
        <v>#N/A</v>
      </c>
      <c r="C111" t="e">
        <f>IF(PROMETEO_Ammissione_Samuele[[#This Row],[Inserire colesterolo HDL:]]="",NA(),PROMETEO_Ammissione_Samuele[[#This Row],[Inserire colesterolo HDL:]])</f>
        <v>#N/A</v>
      </c>
      <c r="D111" t="e">
        <f>IF(PROMETEO_Ammissione_Samuele[[#This Row],[Inserire colesterolo LDL:]]="",NA(),PROMETEO_Ammissione_Samuele[[#This Row],[Inserire colesterolo LDL:]])</f>
        <v>#N/A</v>
      </c>
      <c r="E111" s="2" t="e">
        <f>IF(PROMETEO_Ammissione_Samuele[[#This Row],[Inserire trigliceridi:]]="",NA(),PROMETEO_Ammissione_Samuele[[#This Row],[Inserire trigliceridi:]]/5)</f>
        <v>#N/A</v>
      </c>
      <c r="F111" s="12" t="e">
        <f>Table30[[#This Row],[Colesterolo buono (HDL)]]/Table30[[#This Row],[Colesterolo totale]]</f>
        <v>#N/A</v>
      </c>
      <c r="G111" s="12" t="e">
        <f>Table30[[#This Row],[Colesterolo cattivo (LDL)]]/Table30[[#This Row],[Colesterolo totale]]</f>
        <v>#N/A</v>
      </c>
      <c r="H111" s="12" t="e">
        <f>(Table30[[#This Row],[Trigliceridi]]/Table30[[#This Row],[Colesterolo totale]])</f>
        <v>#N/A</v>
      </c>
    </row>
    <row r="112" spans="1:8" x14ac:dyDescent="0.3">
      <c r="A112">
        <v>111</v>
      </c>
      <c r="B112" t="e">
        <f>IF(PROMETEO_Ammissione_Samuele[[#This Row],[Inserire colesterolo totale:]]="",NA(),PROMETEO_Ammissione_Samuele[[#This Row],[Inserire colesterolo totale:]])</f>
        <v>#N/A</v>
      </c>
      <c r="C112" t="e">
        <f>IF(PROMETEO_Ammissione_Samuele[[#This Row],[Inserire colesterolo HDL:]]="",NA(),PROMETEO_Ammissione_Samuele[[#This Row],[Inserire colesterolo HDL:]])</f>
        <v>#N/A</v>
      </c>
      <c r="D112" t="e">
        <f>IF(PROMETEO_Ammissione_Samuele[[#This Row],[Inserire colesterolo LDL:]]="",NA(),PROMETEO_Ammissione_Samuele[[#This Row],[Inserire colesterolo LDL:]])</f>
        <v>#N/A</v>
      </c>
      <c r="E112" s="2" t="e">
        <f>IF(PROMETEO_Ammissione_Samuele[[#This Row],[Inserire trigliceridi:]]="",NA(),PROMETEO_Ammissione_Samuele[[#This Row],[Inserire trigliceridi:]]/5)</f>
        <v>#N/A</v>
      </c>
      <c r="F112" s="12" t="e">
        <f>Table30[[#This Row],[Colesterolo buono (HDL)]]/Table30[[#This Row],[Colesterolo totale]]</f>
        <v>#N/A</v>
      </c>
      <c r="G112" s="12" t="e">
        <f>Table30[[#This Row],[Colesterolo cattivo (LDL)]]/Table30[[#This Row],[Colesterolo totale]]</f>
        <v>#N/A</v>
      </c>
      <c r="H112" s="12" t="e">
        <f>(Table30[[#This Row],[Trigliceridi]]/Table30[[#This Row],[Colesterolo totale]])</f>
        <v>#N/A</v>
      </c>
    </row>
    <row r="113" spans="1:8" x14ac:dyDescent="0.3">
      <c r="A113">
        <v>112</v>
      </c>
      <c r="B113" t="e">
        <f>IF(PROMETEO_Ammissione_Samuele[[#This Row],[Inserire colesterolo totale:]]="",NA(),PROMETEO_Ammissione_Samuele[[#This Row],[Inserire colesterolo totale:]])</f>
        <v>#N/A</v>
      </c>
      <c r="C113" t="e">
        <f>IF(PROMETEO_Ammissione_Samuele[[#This Row],[Inserire colesterolo HDL:]]="",NA(),PROMETEO_Ammissione_Samuele[[#This Row],[Inserire colesterolo HDL:]])</f>
        <v>#N/A</v>
      </c>
      <c r="D113" t="e">
        <f>IF(PROMETEO_Ammissione_Samuele[[#This Row],[Inserire colesterolo LDL:]]="",NA(),PROMETEO_Ammissione_Samuele[[#This Row],[Inserire colesterolo LDL:]])</f>
        <v>#N/A</v>
      </c>
      <c r="E113" s="2" t="e">
        <f>IF(PROMETEO_Ammissione_Samuele[[#This Row],[Inserire trigliceridi:]]="",NA(),PROMETEO_Ammissione_Samuele[[#This Row],[Inserire trigliceridi:]]/5)</f>
        <v>#N/A</v>
      </c>
      <c r="F113" s="12" t="e">
        <f>Table30[[#This Row],[Colesterolo buono (HDL)]]/Table30[[#This Row],[Colesterolo totale]]</f>
        <v>#N/A</v>
      </c>
      <c r="G113" s="12" t="e">
        <f>Table30[[#This Row],[Colesterolo cattivo (LDL)]]/Table30[[#This Row],[Colesterolo totale]]</f>
        <v>#N/A</v>
      </c>
      <c r="H113" s="12" t="e">
        <f>(Table30[[#This Row],[Trigliceridi]]/Table30[[#This Row],[Colesterolo totale]])</f>
        <v>#N/A</v>
      </c>
    </row>
    <row r="114" spans="1:8" x14ac:dyDescent="0.3">
      <c r="A114">
        <v>113</v>
      </c>
      <c r="B114" t="e">
        <f>IF(PROMETEO_Ammissione_Samuele[[#This Row],[Inserire colesterolo totale:]]="",NA(),PROMETEO_Ammissione_Samuele[[#This Row],[Inserire colesterolo totale:]])</f>
        <v>#N/A</v>
      </c>
      <c r="C114" t="e">
        <f>IF(PROMETEO_Ammissione_Samuele[[#This Row],[Inserire colesterolo HDL:]]="",NA(),PROMETEO_Ammissione_Samuele[[#This Row],[Inserire colesterolo HDL:]])</f>
        <v>#N/A</v>
      </c>
      <c r="D114" t="e">
        <f>IF(PROMETEO_Ammissione_Samuele[[#This Row],[Inserire colesterolo LDL:]]="",NA(),PROMETEO_Ammissione_Samuele[[#This Row],[Inserire colesterolo LDL:]])</f>
        <v>#N/A</v>
      </c>
      <c r="E114" s="2" t="e">
        <f>IF(PROMETEO_Ammissione_Samuele[[#This Row],[Inserire trigliceridi:]]="",NA(),PROMETEO_Ammissione_Samuele[[#This Row],[Inserire trigliceridi:]]/5)</f>
        <v>#N/A</v>
      </c>
      <c r="F114" s="12" t="e">
        <f>Table30[[#This Row],[Colesterolo buono (HDL)]]/Table30[[#This Row],[Colesterolo totale]]</f>
        <v>#N/A</v>
      </c>
      <c r="G114" s="12" t="e">
        <f>Table30[[#This Row],[Colesterolo cattivo (LDL)]]/Table30[[#This Row],[Colesterolo totale]]</f>
        <v>#N/A</v>
      </c>
      <c r="H114" s="12" t="e">
        <f>(Table30[[#This Row],[Trigliceridi]]/Table30[[#This Row],[Colesterolo totale]])</f>
        <v>#N/A</v>
      </c>
    </row>
    <row r="115" spans="1:8" x14ac:dyDescent="0.3">
      <c r="A115">
        <v>114</v>
      </c>
      <c r="B115">
        <f>IF(PROMETEO_Ammissione_Samuele[[#This Row],[Inserire colesterolo totale:]]="",NA(),PROMETEO_Ammissione_Samuele[[#This Row],[Inserire colesterolo totale:]])</f>
        <v>131</v>
      </c>
      <c r="C115">
        <f>IF(PROMETEO_Ammissione_Samuele[[#This Row],[Inserire colesterolo HDL:]]="",NA(),PROMETEO_Ammissione_Samuele[[#This Row],[Inserire colesterolo HDL:]])</f>
        <v>43</v>
      </c>
      <c r="D115">
        <f>IF(PROMETEO_Ammissione_Samuele[[#This Row],[Inserire colesterolo LDL:]]="",NA(),PROMETEO_Ammissione_Samuele[[#This Row],[Inserire colesterolo LDL:]])</f>
        <v>78</v>
      </c>
      <c r="E115" s="2">
        <f>IF(PROMETEO_Ammissione_Samuele[[#This Row],[Inserire trigliceridi:]]="",NA(),PROMETEO_Ammissione_Samuele[[#This Row],[Inserire trigliceridi:]]/5)</f>
        <v>15.2</v>
      </c>
      <c r="F115" s="12">
        <f>Table30[[#This Row],[Colesterolo buono (HDL)]]/Table30[[#This Row],[Colesterolo totale]]</f>
        <v>0.3282442748091603</v>
      </c>
      <c r="G115" s="12">
        <f>Table30[[#This Row],[Colesterolo cattivo (LDL)]]/Table30[[#This Row],[Colesterolo totale]]</f>
        <v>0.59541984732824427</v>
      </c>
      <c r="H115" s="12">
        <f>(Table30[[#This Row],[Trigliceridi]]/Table30[[#This Row],[Colesterolo totale]])</f>
        <v>0.11603053435114503</v>
      </c>
    </row>
    <row r="116" spans="1:8" x14ac:dyDescent="0.3">
      <c r="A116">
        <v>115</v>
      </c>
      <c r="B116" t="e">
        <f>IF(PROMETEO_Ammissione_Samuele[[#This Row],[Inserire colesterolo totale:]]="",NA(),PROMETEO_Ammissione_Samuele[[#This Row],[Inserire colesterolo totale:]])</f>
        <v>#N/A</v>
      </c>
      <c r="C116" t="e">
        <f>IF(PROMETEO_Ammissione_Samuele[[#This Row],[Inserire colesterolo HDL:]]="",NA(),PROMETEO_Ammissione_Samuele[[#This Row],[Inserire colesterolo HDL:]])</f>
        <v>#N/A</v>
      </c>
      <c r="D116" t="e">
        <f>IF(PROMETEO_Ammissione_Samuele[[#This Row],[Inserire colesterolo LDL:]]="",NA(),PROMETEO_Ammissione_Samuele[[#This Row],[Inserire colesterolo LDL:]])</f>
        <v>#N/A</v>
      </c>
      <c r="E116" s="2" t="e">
        <f>IF(PROMETEO_Ammissione_Samuele[[#This Row],[Inserire trigliceridi:]]="",NA(),PROMETEO_Ammissione_Samuele[[#This Row],[Inserire trigliceridi:]]/5)</f>
        <v>#N/A</v>
      </c>
      <c r="F116" s="12" t="e">
        <f>Table30[[#This Row],[Colesterolo buono (HDL)]]/Table30[[#This Row],[Colesterolo totale]]</f>
        <v>#N/A</v>
      </c>
      <c r="G116" s="12" t="e">
        <f>Table30[[#This Row],[Colesterolo cattivo (LDL)]]/Table30[[#This Row],[Colesterolo totale]]</f>
        <v>#N/A</v>
      </c>
      <c r="H116" s="12" t="e">
        <f>(Table30[[#This Row],[Trigliceridi]]/Table30[[#This Row],[Colesterolo totale]])</f>
        <v>#N/A</v>
      </c>
    </row>
    <row r="117" spans="1:8" x14ac:dyDescent="0.3">
      <c r="A117">
        <v>116</v>
      </c>
      <c r="B117" t="e">
        <f>IF(PROMETEO_Ammissione_Samuele[[#This Row],[Inserire colesterolo totale:]]="",NA(),PROMETEO_Ammissione_Samuele[[#This Row],[Inserire colesterolo totale:]])</f>
        <v>#N/A</v>
      </c>
      <c r="C117" t="e">
        <f>IF(PROMETEO_Ammissione_Samuele[[#This Row],[Inserire colesterolo HDL:]]="",NA(),PROMETEO_Ammissione_Samuele[[#This Row],[Inserire colesterolo HDL:]])</f>
        <v>#N/A</v>
      </c>
      <c r="D117" t="e">
        <f>IF(PROMETEO_Ammissione_Samuele[[#This Row],[Inserire colesterolo LDL:]]="",NA(),PROMETEO_Ammissione_Samuele[[#This Row],[Inserire colesterolo LDL:]])</f>
        <v>#N/A</v>
      </c>
      <c r="E117" s="2" t="e">
        <f>IF(PROMETEO_Ammissione_Samuele[[#This Row],[Inserire trigliceridi:]]="",NA(),PROMETEO_Ammissione_Samuele[[#This Row],[Inserire trigliceridi:]]/5)</f>
        <v>#N/A</v>
      </c>
      <c r="F117" s="12" t="e">
        <f>Table30[[#This Row],[Colesterolo buono (HDL)]]/Table30[[#This Row],[Colesterolo totale]]</f>
        <v>#N/A</v>
      </c>
      <c r="G117" s="12" t="e">
        <f>Table30[[#This Row],[Colesterolo cattivo (LDL)]]/Table30[[#This Row],[Colesterolo totale]]</f>
        <v>#N/A</v>
      </c>
      <c r="H117" s="12" t="e">
        <f>(Table30[[#This Row],[Trigliceridi]]/Table30[[#This Row],[Colesterolo totale]])</f>
        <v>#N/A</v>
      </c>
    </row>
    <row r="118" spans="1:8" x14ac:dyDescent="0.3">
      <c r="A118">
        <v>117</v>
      </c>
      <c r="B118" t="e">
        <f>IF(PROMETEO_Ammissione_Samuele[[#This Row],[Inserire colesterolo totale:]]="",NA(),PROMETEO_Ammissione_Samuele[[#This Row],[Inserire colesterolo totale:]])</f>
        <v>#N/A</v>
      </c>
      <c r="C118" t="e">
        <f>IF(PROMETEO_Ammissione_Samuele[[#This Row],[Inserire colesterolo HDL:]]="",NA(),PROMETEO_Ammissione_Samuele[[#This Row],[Inserire colesterolo HDL:]])</f>
        <v>#N/A</v>
      </c>
      <c r="D118" t="e">
        <f>IF(PROMETEO_Ammissione_Samuele[[#This Row],[Inserire colesterolo LDL:]]="",NA(),PROMETEO_Ammissione_Samuele[[#This Row],[Inserire colesterolo LDL:]])</f>
        <v>#N/A</v>
      </c>
      <c r="E118" s="2" t="e">
        <f>IF(PROMETEO_Ammissione_Samuele[[#This Row],[Inserire trigliceridi:]]="",NA(),PROMETEO_Ammissione_Samuele[[#This Row],[Inserire trigliceridi:]]/5)</f>
        <v>#N/A</v>
      </c>
      <c r="F118" s="12" t="e">
        <f>Table30[[#This Row],[Colesterolo buono (HDL)]]/Table30[[#This Row],[Colesterolo totale]]</f>
        <v>#N/A</v>
      </c>
      <c r="G118" s="12" t="e">
        <f>Table30[[#This Row],[Colesterolo cattivo (LDL)]]/Table30[[#This Row],[Colesterolo totale]]</f>
        <v>#N/A</v>
      </c>
      <c r="H118" s="12" t="e">
        <f>(Table30[[#This Row],[Trigliceridi]]/Table30[[#This Row],[Colesterolo totale]])</f>
        <v>#N/A</v>
      </c>
    </row>
    <row r="119" spans="1:8" x14ac:dyDescent="0.3">
      <c r="A119">
        <v>118</v>
      </c>
      <c r="B119">
        <f>IF(PROMETEO_Ammissione_Samuele[[#This Row],[Inserire colesterolo totale:]]="",NA(),PROMETEO_Ammissione_Samuele[[#This Row],[Inserire colesterolo totale:]])</f>
        <v>193</v>
      </c>
      <c r="C119">
        <f>IF(PROMETEO_Ammissione_Samuele[[#This Row],[Inserire colesterolo HDL:]]="",NA(),PROMETEO_Ammissione_Samuele[[#This Row],[Inserire colesterolo HDL:]])</f>
        <v>33</v>
      </c>
      <c r="D119">
        <f>IF(PROMETEO_Ammissione_Samuele[[#This Row],[Inserire colesterolo LDL:]]="",NA(),PROMETEO_Ammissione_Samuele[[#This Row],[Inserire colesterolo LDL:]])</f>
        <v>131</v>
      </c>
      <c r="E119" s="2">
        <f>IF(PROMETEO_Ammissione_Samuele[[#This Row],[Inserire trigliceridi:]]="",NA(),PROMETEO_Ammissione_Samuele[[#This Row],[Inserire trigliceridi:]]/5)</f>
        <v>24.8</v>
      </c>
      <c r="F119" s="12">
        <f>Table30[[#This Row],[Colesterolo buono (HDL)]]/Table30[[#This Row],[Colesterolo totale]]</f>
        <v>0.17098445595854922</v>
      </c>
      <c r="G119" s="12">
        <f>Table30[[#This Row],[Colesterolo cattivo (LDL)]]/Table30[[#This Row],[Colesterolo totale]]</f>
        <v>0.67875647668393779</v>
      </c>
      <c r="H119" s="12">
        <f>(Table30[[#This Row],[Trigliceridi]]/Table30[[#This Row],[Colesterolo totale]])</f>
        <v>0.12849740932642487</v>
      </c>
    </row>
    <row r="120" spans="1:8" x14ac:dyDescent="0.3">
      <c r="A120">
        <v>119</v>
      </c>
      <c r="B120">
        <f>IF(PROMETEO_Ammissione_Samuele[[#This Row],[Inserire colesterolo totale:]]="",NA(),PROMETEO_Ammissione_Samuele[[#This Row],[Inserire colesterolo totale:]])</f>
        <v>157</v>
      </c>
      <c r="C120">
        <f>IF(PROMETEO_Ammissione_Samuele[[#This Row],[Inserire colesterolo HDL:]]="",NA(),PROMETEO_Ammissione_Samuele[[#This Row],[Inserire colesterolo HDL:]])</f>
        <v>27</v>
      </c>
      <c r="D120">
        <f>IF(PROMETEO_Ammissione_Samuele[[#This Row],[Inserire colesterolo LDL:]]="",NA(),PROMETEO_Ammissione_Samuele[[#This Row],[Inserire colesterolo LDL:]])</f>
        <v>114</v>
      </c>
      <c r="E120" s="2">
        <f>IF(PROMETEO_Ammissione_Samuele[[#This Row],[Inserire trigliceridi:]]="",NA(),PROMETEO_Ammissione_Samuele[[#This Row],[Inserire trigliceridi:]]/5)</f>
        <v>20.399999999999999</v>
      </c>
      <c r="F120" s="12">
        <f>Table30[[#This Row],[Colesterolo buono (HDL)]]/Table30[[#This Row],[Colesterolo totale]]</f>
        <v>0.17197452229299362</v>
      </c>
      <c r="G120" s="12">
        <f>Table30[[#This Row],[Colesterolo cattivo (LDL)]]/Table30[[#This Row],[Colesterolo totale]]</f>
        <v>0.72611464968152861</v>
      </c>
      <c r="H120" s="12">
        <f>(Table30[[#This Row],[Trigliceridi]]/Table30[[#This Row],[Colesterolo totale]])</f>
        <v>0.12993630573248408</v>
      </c>
    </row>
    <row r="121" spans="1:8" x14ac:dyDescent="0.3">
      <c r="A121">
        <v>120</v>
      </c>
      <c r="B121" t="e">
        <f>IF(PROMETEO_Ammissione_Samuele[[#This Row],[Inserire colesterolo totale:]]="",NA(),PROMETEO_Ammissione_Samuele[[#This Row],[Inserire colesterolo totale:]])</f>
        <v>#N/A</v>
      </c>
      <c r="C121" t="e">
        <f>IF(PROMETEO_Ammissione_Samuele[[#This Row],[Inserire colesterolo HDL:]]="",NA(),PROMETEO_Ammissione_Samuele[[#This Row],[Inserire colesterolo HDL:]])</f>
        <v>#N/A</v>
      </c>
      <c r="D121" t="e">
        <f>IF(PROMETEO_Ammissione_Samuele[[#This Row],[Inserire colesterolo LDL:]]="",NA(),PROMETEO_Ammissione_Samuele[[#This Row],[Inserire colesterolo LDL:]])</f>
        <v>#N/A</v>
      </c>
      <c r="E121" s="2" t="e">
        <f>IF(PROMETEO_Ammissione_Samuele[[#This Row],[Inserire trigliceridi:]]="",NA(),PROMETEO_Ammissione_Samuele[[#This Row],[Inserire trigliceridi:]]/5)</f>
        <v>#N/A</v>
      </c>
      <c r="F121" s="12" t="e">
        <f>Table30[[#This Row],[Colesterolo buono (HDL)]]/Table30[[#This Row],[Colesterolo totale]]</f>
        <v>#N/A</v>
      </c>
      <c r="G121" s="12" t="e">
        <f>Table30[[#This Row],[Colesterolo cattivo (LDL)]]/Table30[[#This Row],[Colesterolo totale]]</f>
        <v>#N/A</v>
      </c>
      <c r="H121" s="12" t="e">
        <f>(Table30[[#This Row],[Trigliceridi]]/Table30[[#This Row],[Colesterolo totale]])</f>
        <v>#N/A</v>
      </c>
    </row>
    <row r="122" spans="1:8" x14ac:dyDescent="0.3">
      <c r="A122">
        <v>121</v>
      </c>
      <c r="B122" t="e">
        <f>IF(PROMETEO_Ammissione_Samuele[[#This Row],[Inserire colesterolo totale:]]="",NA(),PROMETEO_Ammissione_Samuele[[#This Row],[Inserire colesterolo totale:]])</f>
        <v>#N/A</v>
      </c>
      <c r="C122" t="e">
        <f>IF(PROMETEO_Ammissione_Samuele[[#This Row],[Inserire colesterolo HDL:]]="",NA(),PROMETEO_Ammissione_Samuele[[#This Row],[Inserire colesterolo HDL:]])</f>
        <v>#N/A</v>
      </c>
      <c r="D122" t="e">
        <f>IF(PROMETEO_Ammissione_Samuele[[#This Row],[Inserire colesterolo LDL:]]="",NA(),PROMETEO_Ammissione_Samuele[[#This Row],[Inserire colesterolo LDL:]])</f>
        <v>#N/A</v>
      </c>
      <c r="E122" s="2" t="e">
        <f>IF(PROMETEO_Ammissione_Samuele[[#This Row],[Inserire trigliceridi:]]="",NA(),PROMETEO_Ammissione_Samuele[[#This Row],[Inserire trigliceridi:]]/5)</f>
        <v>#N/A</v>
      </c>
      <c r="F122" s="12" t="e">
        <f>Table30[[#This Row],[Colesterolo buono (HDL)]]/Table30[[#This Row],[Colesterolo totale]]</f>
        <v>#N/A</v>
      </c>
      <c r="G122" s="12" t="e">
        <f>Table30[[#This Row],[Colesterolo cattivo (LDL)]]/Table30[[#This Row],[Colesterolo totale]]</f>
        <v>#N/A</v>
      </c>
      <c r="H122" s="12" t="e">
        <f>(Table30[[#This Row],[Trigliceridi]]/Table30[[#This Row],[Colesterolo totale]])</f>
        <v>#N/A</v>
      </c>
    </row>
    <row r="123" spans="1:8" x14ac:dyDescent="0.3">
      <c r="A123">
        <v>122</v>
      </c>
      <c r="B123">
        <f>IF(PROMETEO_Ammissione_Samuele[[#This Row],[Inserire colesterolo totale:]]="",NA(),PROMETEO_Ammissione_Samuele[[#This Row],[Inserire colesterolo totale:]])</f>
        <v>81</v>
      </c>
      <c r="C123">
        <f>IF(PROMETEO_Ammissione_Samuele[[#This Row],[Inserire colesterolo HDL:]]="",NA(),PROMETEO_Ammissione_Samuele[[#This Row],[Inserire colesterolo HDL:]])</f>
        <v>22</v>
      </c>
      <c r="D123">
        <f>IF(PROMETEO_Ammissione_Samuele[[#This Row],[Inserire colesterolo LDL:]]="",NA(),PROMETEO_Ammissione_Samuele[[#This Row],[Inserire colesterolo LDL:]])</f>
        <v>41</v>
      </c>
      <c r="E123" s="2">
        <f>IF(PROMETEO_Ammissione_Samuele[[#This Row],[Inserire trigliceridi:]]="",NA(),PROMETEO_Ammissione_Samuele[[#This Row],[Inserire trigliceridi:]]/5)</f>
        <v>9.4</v>
      </c>
      <c r="F123" s="12">
        <f>Table30[[#This Row],[Colesterolo buono (HDL)]]/Table30[[#This Row],[Colesterolo totale]]</f>
        <v>0.27160493827160492</v>
      </c>
      <c r="G123" s="12">
        <f>Table30[[#This Row],[Colesterolo cattivo (LDL)]]/Table30[[#This Row],[Colesterolo totale]]</f>
        <v>0.50617283950617287</v>
      </c>
      <c r="H123" s="12">
        <f>(Table30[[#This Row],[Trigliceridi]]/Table30[[#This Row],[Colesterolo totale]])</f>
        <v>0.11604938271604939</v>
      </c>
    </row>
    <row r="124" spans="1:8" x14ac:dyDescent="0.3">
      <c r="A124">
        <v>123</v>
      </c>
      <c r="B124">
        <f>IF(PROMETEO_Ammissione_Samuele[[#This Row],[Inserire colesterolo totale:]]="",NA(),PROMETEO_Ammissione_Samuele[[#This Row],[Inserire colesterolo totale:]])</f>
        <v>117</v>
      </c>
      <c r="C124">
        <f>IF(PROMETEO_Ammissione_Samuele[[#This Row],[Inserire colesterolo HDL:]]="",NA(),PROMETEO_Ammissione_Samuele[[#This Row],[Inserire colesterolo HDL:]])</f>
        <v>33</v>
      </c>
      <c r="D124">
        <f>IF(PROMETEO_Ammissione_Samuele[[#This Row],[Inserire colesterolo LDL:]]="",NA(),PROMETEO_Ammissione_Samuele[[#This Row],[Inserire colesterolo LDL:]])</f>
        <v>71</v>
      </c>
      <c r="E124" s="2">
        <f>IF(PROMETEO_Ammissione_Samuele[[#This Row],[Inserire trigliceridi:]]="",NA(),PROMETEO_Ammissione_Samuele[[#This Row],[Inserire trigliceridi:]]/5)</f>
        <v>15.6</v>
      </c>
      <c r="F124" s="12">
        <f>Table30[[#This Row],[Colesterolo buono (HDL)]]/Table30[[#This Row],[Colesterolo totale]]</f>
        <v>0.28205128205128205</v>
      </c>
      <c r="G124" s="12">
        <f>Table30[[#This Row],[Colesterolo cattivo (LDL)]]/Table30[[#This Row],[Colesterolo totale]]</f>
        <v>0.60683760683760679</v>
      </c>
      <c r="H124" s="12">
        <f>(Table30[[#This Row],[Trigliceridi]]/Table30[[#This Row],[Colesterolo totale]])</f>
        <v>0.13333333333333333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1676-CE8D-4766-8A57-3977841AE578}">
  <sheetPr>
    <tabColor theme="5" tint="0.59999389629810485"/>
  </sheetPr>
  <dimension ref="A1:N128"/>
  <sheetViews>
    <sheetView topLeftCell="A124" zoomScale="87" zoomScaleNormal="110" workbookViewId="0">
      <selection activeCell="K139" sqref="K139"/>
    </sheetView>
  </sheetViews>
  <sheetFormatPr defaultRowHeight="14.4" x14ac:dyDescent="0.3"/>
  <cols>
    <col min="1" max="1" width="10.33203125" customWidth="1"/>
    <col min="2" max="2" width="17.6640625" bestFit="1" customWidth="1"/>
    <col min="3" max="3" width="14" bestFit="1" customWidth="1"/>
    <col min="4" max="4" width="23" bestFit="1" customWidth="1"/>
    <col min="5" max="6" width="19.6640625" bestFit="1" customWidth="1"/>
    <col min="7" max="8" width="16.33203125" bestFit="1" customWidth="1"/>
    <col min="9" max="9" width="14.44140625" bestFit="1" customWidth="1"/>
    <col min="10" max="10" width="10.109375" bestFit="1" customWidth="1"/>
    <col min="11" max="11" width="22" bestFit="1" customWidth="1"/>
    <col min="12" max="12" width="27.6640625" bestFit="1" customWidth="1"/>
    <col min="13" max="13" width="10" bestFit="1" customWidth="1"/>
    <col min="14" max="14" width="19.6640625" bestFit="1" customWidth="1"/>
  </cols>
  <sheetData>
    <row r="1" spans="1:14" x14ac:dyDescent="0.3">
      <c r="A1" t="s">
        <v>489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</row>
    <row r="2" spans="1:14" x14ac:dyDescent="0.3">
      <c r="A2">
        <v>1</v>
      </c>
      <c r="B2" t="str">
        <f>PROMETEO_Ammissione_Samuele[[#This Row],[Inserire Fattori di Rischio:   (choice=Fumatore attivo)]]</f>
        <v>Checked</v>
      </c>
      <c r="C2" t="str">
        <f>PROMETEO_Ammissione_Samuele[[#This Row],[Inserire Fattori di Rischio:   (choice=Ex fumatore)]]</f>
        <v>Unchecked</v>
      </c>
      <c r="D2" t="str">
        <f>PROMETEO_Ammissione_Samuele[[#This Row],[Inserire Fattori di Rischio:   (choice=Ipertensione arteriosa)]]</f>
        <v>Checked</v>
      </c>
      <c r="E2" t="str">
        <f>PROMETEO_Ammissione_Samuele[[#This Row],[Inserire Fattori di Rischio:   (choice=Ipercolesterolemia)]]</f>
        <v>Unchecked</v>
      </c>
      <c r="F2" t="str">
        <f>PROMETEO_Ammissione_Samuele[[#This Row],[Inserire Fattori di Rischio:   (choice=Ipertrigliceridemia)]]</f>
        <v>Unchecked</v>
      </c>
      <c r="G2" t="str">
        <f>PROMETEO_Ammissione_Samuele[[#This Row],[Inserire Fattori di Rischio:   (choice=Diabete Tipo 1)]]</f>
        <v>Unchecked</v>
      </c>
      <c r="H2" t="str">
        <f>PROMETEO_Ammissione_Samuele[[#This Row],[Inserire Fattori di Rischio:   (choice=Diabete Tipo 2)]]</f>
        <v>Checked</v>
      </c>
      <c r="I2" t="str">
        <f>PROMETEO_Ammissione_Samuele[[#This Row],[Inserire Fattori di Rischio:   (choice=Iperuricemia)]]</f>
        <v>Unchecked</v>
      </c>
      <c r="J2" t="str">
        <f>PROMETEO_Ammissione_Samuele[[#This Row],[Inserire Fattori di Rischio:   (choice=Obesità)]]</f>
        <v>Unchecked</v>
      </c>
      <c r="K2" t="str">
        <f>PROMETEO_Ammissione_Samuele[[#This Row],[Inserire Fattori di Rischio:   (choice=Ridotta attività fisica)]]</f>
        <v>Unchecked</v>
      </c>
      <c r="L2" t="str">
        <f>PROMETEO_Ammissione_Samuele[[#This Row],[Inserire Fattori di Rischio:   (choice=Cattive abitudini alimentari)]]</f>
        <v>Unchecked</v>
      </c>
      <c r="M2" t="str">
        <f>PROMETEO_Ammissione_Samuele[[#This Row],[Inserire Fattori di Rischio:   (choice=Potus)]]</f>
        <v>Unchecked</v>
      </c>
      <c r="N2" t="str">
        <f>PROMETEO_Ammissione_Samuele[[#This Row],[Inserire Fattori di Rischio:   (choice=Fattori psicosociali)]]</f>
        <v>Unchecked</v>
      </c>
    </row>
    <row r="3" spans="1:14" x14ac:dyDescent="0.3">
      <c r="A3">
        <v>2</v>
      </c>
      <c r="B3" t="str">
        <f>PROMETEO_Ammissione_Samuele[[#This Row],[Inserire Fattori di Rischio:   (choice=Fumatore attivo)]]</f>
        <v>Unchecked</v>
      </c>
      <c r="C3" t="str">
        <f>PROMETEO_Ammissione_Samuele[[#This Row],[Inserire Fattori di Rischio:   (choice=Ex fumatore)]]</f>
        <v>Unchecked</v>
      </c>
      <c r="D3" t="str">
        <f>PROMETEO_Ammissione_Samuele[[#This Row],[Inserire Fattori di Rischio:   (choice=Ipertensione arteriosa)]]</f>
        <v>Checked</v>
      </c>
      <c r="E3" t="str">
        <f>PROMETEO_Ammissione_Samuele[[#This Row],[Inserire Fattori di Rischio:   (choice=Ipercolesterolemia)]]</f>
        <v>Unchecked</v>
      </c>
      <c r="F3" t="str">
        <f>PROMETEO_Ammissione_Samuele[[#This Row],[Inserire Fattori di Rischio:   (choice=Ipertrigliceridemia)]]</f>
        <v>Unchecked</v>
      </c>
      <c r="G3" t="str">
        <f>PROMETEO_Ammissione_Samuele[[#This Row],[Inserire Fattori di Rischio:   (choice=Diabete Tipo 1)]]</f>
        <v>Unchecked</v>
      </c>
      <c r="H3" t="str">
        <f>PROMETEO_Ammissione_Samuele[[#This Row],[Inserire Fattori di Rischio:   (choice=Diabete Tipo 2)]]</f>
        <v>Unchecked</v>
      </c>
      <c r="I3" t="str">
        <f>PROMETEO_Ammissione_Samuele[[#This Row],[Inserire Fattori di Rischio:   (choice=Iperuricemia)]]</f>
        <v>Unchecked</v>
      </c>
      <c r="J3" t="str">
        <f>PROMETEO_Ammissione_Samuele[[#This Row],[Inserire Fattori di Rischio:   (choice=Obesità)]]</f>
        <v>Unchecked</v>
      </c>
      <c r="K3" t="str">
        <f>PROMETEO_Ammissione_Samuele[[#This Row],[Inserire Fattori di Rischio:   (choice=Ridotta attività fisica)]]</f>
        <v>Unchecked</v>
      </c>
      <c r="L3" t="str">
        <f>PROMETEO_Ammissione_Samuele[[#This Row],[Inserire Fattori di Rischio:   (choice=Cattive abitudini alimentari)]]</f>
        <v>Unchecked</v>
      </c>
      <c r="M3" t="str">
        <f>PROMETEO_Ammissione_Samuele[[#This Row],[Inserire Fattori di Rischio:   (choice=Potus)]]</f>
        <v>Checked</v>
      </c>
      <c r="N3" t="str">
        <f>PROMETEO_Ammissione_Samuele[[#This Row],[Inserire Fattori di Rischio:   (choice=Fattori psicosociali)]]</f>
        <v>Unchecked</v>
      </c>
    </row>
    <row r="4" spans="1:14" x14ac:dyDescent="0.3">
      <c r="A4">
        <v>3</v>
      </c>
      <c r="B4" t="str">
        <f>PROMETEO_Ammissione_Samuele[[#This Row],[Inserire Fattori di Rischio:   (choice=Fumatore attivo)]]</f>
        <v>Unchecked</v>
      </c>
      <c r="C4" t="str">
        <f>PROMETEO_Ammissione_Samuele[[#This Row],[Inserire Fattori di Rischio:   (choice=Ex fumatore)]]</f>
        <v>Checked</v>
      </c>
      <c r="D4" t="str">
        <f>PROMETEO_Ammissione_Samuele[[#This Row],[Inserire Fattori di Rischio:   (choice=Ipertensione arteriosa)]]</f>
        <v>Unchecked</v>
      </c>
      <c r="E4" t="str">
        <f>PROMETEO_Ammissione_Samuele[[#This Row],[Inserire Fattori di Rischio:   (choice=Ipercolesterolemia)]]</f>
        <v>Unchecked</v>
      </c>
      <c r="F4" t="str">
        <f>PROMETEO_Ammissione_Samuele[[#This Row],[Inserire Fattori di Rischio:   (choice=Ipertrigliceridemia)]]</f>
        <v>Unchecked</v>
      </c>
      <c r="G4" t="str">
        <f>PROMETEO_Ammissione_Samuele[[#This Row],[Inserire Fattori di Rischio:   (choice=Diabete Tipo 1)]]</f>
        <v>Unchecked</v>
      </c>
      <c r="H4" t="str">
        <f>PROMETEO_Ammissione_Samuele[[#This Row],[Inserire Fattori di Rischio:   (choice=Diabete Tipo 2)]]</f>
        <v>Unchecked</v>
      </c>
      <c r="I4" t="str">
        <f>PROMETEO_Ammissione_Samuele[[#This Row],[Inserire Fattori di Rischio:   (choice=Iperuricemia)]]</f>
        <v>Unchecked</v>
      </c>
      <c r="J4" t="str">
        <f>PROMETEO_Ammissione_Samuele[[#This Row],[Inserire Fattori di Rischio:   (choice=Obesità)]]</f>
        <v>Unchecked</v>
      </c>
      <c r="K4" t="str">
        <f>PROMETEO_Ammissione_Samuele[[#This Row],[Inserire Fattori di Rischio:   (choice=Ridotta attività fisica)]]</f>
        <v>Unchecked</v>
      </c>
      <c r="L4" t="str">
        <f>PROMETEO_Ammissione_Samuele[[#This Row],[Inserire Fattori di Rischio:   (choice=Cattive abitudini alimentari)]]</f>
        <v>Unchecked</v>
      </c>
      <c r="M4" t="str">
        <f>PROMETEO_Ammissione_Samuele[[#This Row],[Inserire Fattori di Rischio:   (choice=Potus)]]</f>
        <v>Unchecked</v>
      </c>
      <c r="N4" t="str">
        <f>PROMETEO_Ammissione_Samuele[[#This Row],[Inserire Fattori di Rischio:   (choice=Fattori psicosociali)]]</f>
        <v>Unchecked</v>
      </c>
    </row>
    <row r="5" spans="1:14" x14ac:dyDescent="0.3">
      <c r="A5">
        <v>4</v>
      </c>
      <c r="B5" t="str">
        <f>PROMETEO_Ammissione_Samuele[[#This Row],[Inserire Fattori di Rischio:   (choice=Fumatore attivo)]]</f>
        <v>Unchecked</v>
      </c>
      <c r="C5" t="str">
        <f>PROMETEO_Ammissione_Samuele[[#This Row],[Inserire Fattori di Rischio:   (choice=Ex fumatore)]]</f>
        <v>Unchecked</v>
      </c>
      <c r="D5" t="str">
        <f>PROMETEO_Ammissione_Samuele[[#This Row],[Inserire Fattori di Rischio:   (choice=Ipertensione arteriosa)]]</f>
        <v>Unchecked</v>
      </c>
      <c r="E5" t="str">
        <f>PROMETEO_Ammissione_Samuele[[#This Row],[Inserire Fattori di Rischio:   (choice=Ipercolesterolemia)]]</f>
        <v>Unchecked</v>
      </c>
      <c r="F5" t="str">
        <f>PROMETEO_Ammissione_Samuele[[#This Row],[Inserire Fattori di Rischio:   (choice=Ipertrigliceridemia)]]</f>
        <v>Unchecked</v>
      </c>
      <c r="G5" t="str">
        <f>PROMETEO_Ammissione_Samuele[[#This Row],[Inserire Fattori di Rischio:   (choice=Diabete Tipo 1)]]</f>
        <v>Unchecked</v>
      </c>
      <c r="H5" t="str">
        <f>PROMETEO_Ammissione_Samuele[[#This Row],[Inserire Fattori di Rischio:   (choice=Diabete Tipo 2)]]</f>
        <v>Unchecked</v>
      </c>
      <c r="I5" t="str">
        <f>PROMETEO_Ammissione_Samuele[[#This Row],[Inserire Fattori di Rischio:   (choice=Iperuricemia)]]</f>
        <v>Unchecked</v>
      </c>
      <c r="J5" t="str">
        <f>PROMETEO_Ammissione_Samuele[[#This Row],[Inserire Fattori di Rischio:   (choice=Obesità)]]</f>
        <v>Unchecked</v>
      </c>
      <c r="K5" t="str">
        <f>PROMETEO_Ammissione_Samuele[[#This Row],[Inserire Fattori di Rischio:   (choice=Ridotta attività fisica)]]</f>
        <v>Unchecked</v>
      </c>
      <c r="L5" t="str">
        <f>PROMETEO_Ammissione_Samuele[[#This Row],[Inserire Fattori di Rischio:   (choice=Cattive abitudini alimentari)]]</f>
        <v>Checked</v>
      </c>
      <c r="M5" t="str">
        <f>PROMETEO_Ammissione_Samuele[[#This Row],[Inserire Fattori di Rischio:   (choice=Potus)]]</f>
        <v>Checked</v>
      </c>
      <c r="N5" t="str">
        <f>PROMETEO_Ammissione_Samuele[[#This Row],[Inserire Fattori di Rischio:   (choice=Fattori psicosociali)]]</f>
        <v>Unchecked</v>
      </c>
    </row>
    <row r="6" spans="1:14" x14ac:dyDescent="0.3">
      <c r="A6">
        <v>5</v>
      </c>
      <c r="B6" t="str">
        <f>PROMETEO_Ammissione_Samuele[[#This Row],[Inserire Fattori di Rischio:   (choice=Fumatore attivo)]]</f>
        <v>Unchecked</v>
      </c>
      <c r="C6" t="str">
        <f>PROMETEO_Ammissione_Samuele[[#This Row],[Inserire Fattori di Rischio:   (choice=Ex fumatore)]]</f>
        <v>Checked</v>
      </c>
      <c r="D6" t="str">
        <f>PROMETEO_Ammissione_Samuele[[#This Row],[Inserire Fattori di Rischio:   (choice=Ipertensione arteriosa)]]</f>
        <v>Unchecked</v>
      </c>
      <c r="E6" t="str">
        <f>PROMETEO_Ammissione_Samuele[[#This Row],[Inserire Fattori di Rischio:   (choice=Ipercolesterolemia)]]</f>
        <v>Unchecked</v>
      </c>
      <c r="F6" t="str">
        <f>PROMETEO_Ammissione_Samuele[[#This Row],[Inserire Fattori di Rischio:   (choice=Ipertrigliceridemia)]]</f>
        <v>Unchecked</v>
      </c>
      <c r="G6" t="str">
        <f>PROMETEO_Ammissione_Samuele[[#This Row],[Inserire Fattori di Rischio:   (choice=Diabete Tipo 1)]]</f>
        <v>Unchecked</v>
      </c>
      <c r="H6" t="str">
        <f>PROMETEO_Ammissione_Samuele[[#This Row],[Inserire Fattori di Rischio:   (choice=Diabete Tipo 2)]]</f>
        <v>Unchecked</v>
      </c>
      <c r="I6" t="str">
        <f>PROMETEO_Ammissione_Samuele[[#This Row],[Inserire Fattori di Rischio:   (choice=Iperuricemia)]]</f>
        <v>Unchecked</v>
      </c>
      <c r="J6" t="str">
        <f>PROMETEO_Ammissione_Samuele[[#This Row],[Inserire Fattori di Rischio:   (choice=Obesità)]]</f>
        <v>Unchecked</v>
      </c>
      <c r="K6" t="str">
        <f>PROMETEO_Ammissione_Samuele[[#This Row],[Inserire Fattori di Rischio:   (choice=Ridotta attività fisica)]]</f>
        <v>Unchecked</v>
      </c>
      <c r="L6" t="str">
        <f>PROMETEO_Ammissione_Samuele[[#This Row],[Inserire Fattori di Rischio:   (choice=Cattive abitudini alimentari)]]</f>
        <v>Unchecked</v>
      </c>
      <c r="M6" t="str">
        <f>PROMETEO_Ammissione_Samuele[[#This Row],[Inserire Fattori di Rischio:   (choice=Potus)]]</f>
        <v>Unchecked</v>
      </c>
      <c r="N6" t="str">
        <f>PROMETEO_Ammissione_Samuele[[#This Row],[Inserire Fattori di Rischio:   (choice=Fattori psicosociali)]]</f>
        <v>Unchecked</v>
      </c>
    </row>
    <row r="7" spans="1:14" x14ac:dyDescent="0.3">
      <c r="A7">
        <v>6</v>
      </c>
      <c r="B7" t="str">
        <f>PROMETEO_Ammissione_Samuele[[#This Row],[Inserire Fattori di Rischio:   (choice=Fumatore attivo)]]</f>
        <v>Unchecked</v>
      </c>
      <c r="C7" t="str">
        <f>PROMETEO_Ammissione_Samuele[[#This Row],[Inserire Fattori di Rischio:   (choice=Ex fumatore)]]</f>
        <v>Unchecked</v>
      </c>
      <c r="D7" t="str">
        <f>PROMETEO_Ammissione_Samuele[[#This Row],[Inserire Fattori di Rischio:   (choice=Ipertensione arteriosa)]]</f>
        <v>Unchecked</v>
      </c>
      <c r="E7" t="str">
        <f>PROMETEO_Ammissione_Samuele[[#This Row],[Inserire Fattori di Rischio:   (choice=Ipercolesterolemia)]]</f>
        <v>Unchecked</v>
      </c>
      <c r="F7" t="str">
        <f>PROMETEO_Ammissione_Samuele[[#This Row],[Inserire Fattori di Rischio:   (choice=Ipertrigliceridemia)]]</f>
        <v>Unchecked</v>
      </c>
      <c r="G7" t="str">
        <f>PROMETEO_Ammissione_Samuele[[#This Row],[Inserire Fattori di Rischio:   (choice=Diabete Tipo 1)]]</f>
        <v>Unchecked</v>
      </c>
      <c r="H7" t="str">
        <f>PROMETEO_Ammissione_Samuele[[#This Row],[Inserire Fattori di Rischio:   (choice=Diabete Tipo 2)]]</f>
        <v>Checked</v>
      </c>
      <c r="I7" t="str">
        <f>PROMETEO_Ammissione_Samuele[[#This Row],[Inserire Fattori di Rischio:   (choice=Iperuricemia)]]</f>
        <v>Unchecked</v>
      </c>
      <c r="J7" t="str">
        <f>PROMETEO_Ammissione_Samuele[[#This Row],[Inserire Fattori di Rischio:   (choice=Obesità)]]</f>
        <v>Unchecked</v>
      </c>
      <c r="K7" t="str">
        <f>PROMETEO_Ammissione_Samuele[[#This Row],[Inserire Fattori di Rischio:   (choice=Ridotta attività fisica)]]</f>
        <v>Unchecked</v>
      </c>
      <c r="L7" t="str">
        <f>PROMETEO_Ammissione_Samuele[[#This Row],[Inserire Fattori di Rischio:   (choice=Cattive abitudini alimentari)]]</f>
        <v>Unchecked</v>
      </c>
      <c r="M7" t="str">
        <f>PROMETEO_Ammissione_Samuele[[#This Row],[Inserire Fattori di Rischio:   (choice=Potus)]]</f>
        <v>Unchecked</v>
      </c>
      <c r="N7" t="str">
        <f>PROMETEO_Ammissione_Samuele[[#This Row],[Inserire Fattori di Rischio:   (choice=Fattori psicosociali)]]</f>
        <v>Unchecked</v>
      </c>
    </row>
    <row r="8" spans="1:14" x14ac:dyDescent="0.3">
      <c r="A8">
        <v>7</v>
      </c>
      <c r="B8" t="str">
        <f>PROMETEO_Ammissione_Samuele[[#This Row],[Inserire Fattori di Rischio:   (choice=Fumatore attivo)]]</f>
        <v>Checked</v>
      </c>
      <c r="C8" t="str">
        <f>PROMETEO_Ammissione_Samuele[[#This Row],[Inserire Fattori di Rischio:   (choice=Ex fumatore)]]</f>
        <v>Unchecked</v>
      </c>
      <c r="D8" t="str">
        <f>PROMETEO_Ammissione_Samuele[[#This Row],[Inserire Fattori di Rischio:   (choice=Ipertensione arteriosa)]]</f>
        <v>Unchecked</v>
      </c>
      <c r="E8" t="str">
        <f>PROMETEO_Ammissione_Samuele[[#This Row],[Inserire Fattori di Rischio:   (choice=Ipercolesterolemia)]]</f>
        <v>Unchecked</v>
      </c>
      <c r="F8" t="str">
        <f>PROMETEO_Ammissione_Samuele[[#This Row],[Inserire Fattori di Rischio:   (choice=Ipertrigliceridemia)]]</f>
        <v>Unchecked</v>
      </c>
      <c r="G8" t="str">
        <f>PROMETEO_Ammissione_Samuele[[#This Row],[Inserire Fattori di Rischio:   (choice=Diabete Tipo 1)]]</f>
        <v>Unchecked</v>
      </c>
      <c r="H8" t="str">
        <f>PROMETEO_Ammissione_Samuele[[#This Row],[Inserire Fattori di Rischio:   (choice=Diabete Tipo 2)]]</f>
        <v>Unchecked</v>
      </c>
      <c r="I8" t="str">
        <f>PROMETEO_Ammissione_Samuele[[#This Row],[Inserire Fattori di Rischio:   (choice=Iperuricemia)]]</f>
        <v>Unchecked</v>
      </c>
      <c r="J8" t="str">
        <f>PROMETEO_Ammissione_Samuele[[#This Row],[Inserire Fattori di Rischio:   (choice=Obesità)]]</f>
        <v>Unchecked</v>
      </c>
      <c r="K8" t="str">
        <f>PROMETEO_Ammissione_Samuele[[#This Row],[Inserire Fattori di Rischio:   (choice=Ridotta attività fisica)]]</f>
        <v>Checked</v>
      </c>
      <c r="L8" t="str">
        <f>PROMETEO_Ammissione_Samuele[[#This Row],[Inserire Fattori di Rischio:   (choice=Cattive abitudini alimentari)]]</f>
        <v>Unchecked</v>
      </c>
      <c r="M8" t="str">
        <f>PROMETEO_Ammissione_Samuele[[#This Row],[Inserire Fattori di Rischio:   (choice=Potus)]]</f>
        <v>Unchecked</v>
      </c>
      <c r="N8" t="str">
        <f>PROMETEO_Ammissione_Samuele[[#This Row],[Inserire Fattori di Rischio:   (choice=Fattori psicosociali)]]</f>
        <v>Unchecked</v>
      </c>
    </row>
    <row r="9" spans="1:14" x14ac:dyDescent="0.3">
      <c r="A9">
        <v>8</v>
      </c>
      <c r="B9" t="str">
        <f>PROMETEO_Ammissione_Samuele[[#This Row],[Inserire Fattori di Rischio:   (choice=Fumatore attivo)]]</f>
        <v>Checked</v>
      </c>
      <c r="C9" t="str">
        <f>PROMETEO_Ammissione_Samuele[[#This Row],[Inserire Fattori di Rischio:   (choice=Ex fumatore)]]</f>
        <v>Unchecked</v>
      </c>
      <c r="D9" t="str">
        <f>PROMETEO_Ammissione_Samuele[[#This Row],[Inserire Fattori di Rischio:   (choice=Ipertensione arteriosa)]]</f>
        <v>Unchecked</v>
      </c>
      <c r="E9" t="str">
        <f>PROMETEO_Ammissione_Samuele[[#This Row],[Inserire Fattori di Rischio:   (choice=Ipercolesterolemia)]]</f>
        <v>Unchecked</v>
      </c>
      <c r="F9" t="str">
        <f>PROMETEO_Ammissione_Samuele[[#This Row],[Inserire Fattori di Rischio:   (choice=Ipertrigliceridemia)]]</f>
        <v>Unchecked</v>
      </c>
      <c r="G9" t="str">
        <f>PROMETEO_Ammissione_Samuele[[#This Row],[Inserire Fattori di Rischio:   (choice=Diabete Tipo 1)]]</f>
        <v>Unchecked</v>
      </c>
      <c r="H9" t="str">
        <f>PROMETEO_Ammissione_Samuele[[#This Row],[Inserire Fattori di Rischio:   (choice=Diabete Tipo 2)]]</f>
        <v>Unchecked</v>
      </c>
      <c r="I9" t="str">
        <f>PROMETEO_Ammissione_Samuele[[#This Row],[Inserire Fattori di Rischio:   (choice=Iperuricemia)]]</f>
        <v>Unchecked</v>
      </c>
      <c r="J9" t="str">
        <f>PROMETEO_Ammissione_Samuele[[#This Row],[Inserire Fattori di Rischio:   (choice=Obesità)]]</f>
        <v>Unchecked</v>
      </c>
      <c r="K9" t="str">
        <f>PROMETEO_Ammissione_Samuele[[#This Row],[Inserire Fattori di Rischio:   (choice=Ridotta attività fisica)]]</f>
        <v>Checked</v>
      </c>
      <c r="L9" t="str">
        <f>PROMETEO_Ammissione_Samuele[[#This Row],[Inserire Fattori di Rischio:   (choice=Cattive abitudini alimentari)]]</f>
        <v>Unchecked</v>
      </c>
      <c r="M9" t="str">
        <f>PROMETEO_Ammissione_Samuele[[#This Row],[Inserire Fattori di Rischio:   (choice=Potus)]]</f>
        <v>Unchecked</v>
      </c>
      <c r="N9" t="str">
        <f>PROMETEO_Ammissione_Samuele[[#This Row],[Inserire Fattori di Rischio:   (choice=Fattori psicosociali)]]</f>
        <v>Unchecked</v>
      </c>
    </row>
    <row r="10" spans="1:14" x14ac:dyDescent="0.3">
      <c r="A10">
        <v>9</v>
      </c>
      <c r="B10" t="str">
        <f>PROMETEO_Ammissione_Samuele[[#This Row],[Inserire Fattori di Rischio:   (choice=Fumatore attivo)]]</f>
        <v>Checked</v>
      </c>
      <c r="C10" t="str">
        <f>PROMETEO_Ammissione_Samuele[[#This Row],[Inserire Fattori di Rischio:   (choice=Ex fumatore)]]</f>
        <v>Unchecked</v>
      </c>
      <c r="D10" t="str">
        <f>PROMETEO_Ammissione_Samuele[[#This Row],[Inserire Fattori di Rischio:   (choice=Ipertensione arteriosa)]]</f>
        <v>Checked</v>
      </c>
      <c r="E10" t="str">
        <f>PROMETEO_Ammissione_Samuele[[#This Row],[Inserire Fattori di Rischio:   (choice=Ipercolesterolemia)]]</f>
        <v>Unchecked</v>
      </c>
      <c r="F10" t="str">
        <f>PROMETEO_Ammissione_Samuele[[#This Row],[Inserire Fattori di Rischio:   (choice=Ipertrigliceridemia)]]</f>
        <v>Unchecked</v>
      </c>
      <c r="G10" t="str">
        <f>PROMETEO_Ammissione_Samuele[[#This Row],[Inserire Fattori di Rischio:   (choice=Diabete Tipo 1)]]</f>
        <v>Unchecked</v>
      </c>
      <c r="H10" t="str">
        <f>PROMETEO_Ammissione_Samuele[[#This Row],[Inserire Fattori di Rischio:   (choice=Diabete Tipo 2)]]</f>
        <v>Checked</v>
      </c>
      <c r="I10" t="str">
        <f>PROMETEO_Ammissione_Samuele[[#This Row],[Inserire Fattori di Rischio:   (choice=Iperuricemia)]]</f>
        <v>Unchecked</v>
      </c>
      <c r="J10" t="str">
        <f>PROMETEO_Ammissione_Samuele[[#This Row],[Inserire Fattori di Rischio:   (choice=Obesità)]]</f>
        <v>Unchecked</v>
      </c>
      <c r="K10" t="str">
        <f>PROMETEO_Ammissione_Samuele[[#This Row],[Inserire Fattori di Rischio:   (choice=Ridotta attività fisica)]]</f>
        <v>Checked</v>
      </c>
      <c r="L10" t="str">
        <f>PROMETEO_Ammissione_Samuele[[#This Row],[Inserire Fattori di Rischio:   (choice=Cattive abitudini alimentari)]]</f>
        <v>Unchecked</v>
      </c>
      <c r="M10" t="str">
        <f>PROMETEO_Ammissione_Samuele[[#This Row],[Inserire Fattori di Rischio:   (choice=Potus)]]</f>
        <v>Unchecked</v>
      </c>
      <c r="N10" t="str">
        <f>PROMETEO_Ammissione_Samuele[[#This Row],[Inserire Fattori di Rischio:   (choice=Fattori psicosociali)]]</f>
        <v>Unchecked</v>
      </c>
    </row>
    <row r="11" spans="1:14" x14ac:dyDescent="0.3">
      <c r="A11">
        <v>10</v>
      </c>
      <c r="B11" t="str">
        <f>PROMETEO_Ammissione_Samuele[[#This Row],[Inserire Fattori di Rischio:   (choice=Fumatore attivo)]]</f>
        <v>Checked</v>
      </c>
      <c r="C11" t="str">
        <f>PROMETEO_Ammissione_Samuele[[#This Row],[Inserire Fattori di Rischio:   (choice=Ex fumatore)]]</f>
        <v>Unchecked</v>
      </c>
      <c r="D11" t="str">
        <f>PROMETEO_Ammissione_Samuele[[#This Row],[Inserire Fattori di Rischio:   (choice=Ipertensione arteriosa)]]</f>
        <v>Checked</v>
      </c>
      <c r="E11" t="str">
        <f>PROMETEO_Ammissione_Samuele[[#This Row],[Inserire Fattori di Rischio:   (choice=Ipercolesterolemia)]]</f>
        <v>Unchecked</v>
      </c>
      <c r="F11" t="str">
        <f>PROMETEO_Ammissione_Samuele[[#This Row],[Inserire Fattori di Rischio:   (choice=Ipertrigliceridemia)]]</f>
        <v>Unchecked</v>
      </c>
      <c r="G11" t="str">
        <f>PROMETEO_Ammissione_Samuele[[#This Row],[Inserire Fattori di Rischio:   (choice=Diabete Tipo 1)]]</f>
        <v>Unchecked</v>
      </c>
      <c r="H11" t="str">
        <f>PROMETEO_Ammissione_Samuele[[#This Row],[Inserire Fattori di Rischio:   (choice=Diabete Tipo 2)]]</f>
        <v>Unchecked</v>
      </c>
      <c r="I11" t="str">
        <f>PROMETEO_Ammissione_Samuele[[#This Row],[Inserire Fattori di Rischio:   (choice=Iperuricemia)]]</f>
        <v>Unchecked</v>
      </c>
      <c r="J11" t="str">
        <f>PROMETEO_Ammissione_Samuele[[#This Row],[Inserire Fattori di Rischio:   (choice=Obesità)]]</f>
        <v>Unchecked</v>
      </c>
      <c r="K11" t="str">
        <f>PROMETEO_Ammissione_Samuele[[#This Row],[Inserire Fattori di Rischio:   (choice=Ridotta attività fisica)]]</f>
        <v>Checked</v>
      </c>
      <c r="L11" t="str">
        <f>PROMETEO_Ammissione_Samuele[[#This Row],[Inserire Fattori di Rischio:   (choice=Cattive abitudini alimentari)]]</f>
        <v>Unchecked</v>
      </c>
      <c r="M11" t="str">
        <f>PROMETEO_Ammissione_Samuele[[#This Row],[Inserire Fattori di Rischio:   (choice=Potus)]]</f>
        <v>Unchecked</v>
      </c>
      <c r="N11" t="str">
        <f>PROMETEO_Ammissione_Samuele[[#This Row],[Inserire Fattori di Rischio:   (choice=Fattori psicosociali)]]</f>
        <v>Unchecked</v>
      </c>
    </row>
    <row r="12" spans="1:14" x14ac:dyDescent="0.3">
      <c r="A12">
        <v>11</v>
      </c>
      <c r="B12" t="str">
        <f>PROMETEO_Ammissione_Samuele[[#This Row],[Inserire Fattori di Rischio:   (choice=Fumatore attivo)]]</f>
        <v>Checked</v>
      </c>
      <c r="C12" t="str">
        <f>PROMETEO_Ammissione_Samuele[[#This Row],[Inserire Fattori di Rischio:   (choice=Ex fumatore)]]</f>
        <v>Unchecked</v>
      </c>
      <c r="D12" t="str">
        <f>PROMETEO_Ammissione_Samuele[[#This Row],[Inserire Fattori di Rischio:   (choice=Ipertensione arteriosa)]]</f>
        <v>Checked</v>
      </c>
      <c r="E12" t="str">
        <f>PROMETEO_Ammissione_Samuele[[#This Row],[Inserire Fattori di Rischio:   (choice=Ipercolesterolemia)]]</f>
        <v>Unchecked</v>
      </c>
      <c r="F12" t="str">
        <f>PROMETEO_Ammissione_Samuele[[#This Row],[Inserire Fattori di Rischio:   (choice=Ipertrigliceridemia)]]</f>
        <v>Unchecked</v>
      </c>
      <c r="G12" t="str">
        <f>PROMETEO_Ammissione_Samuele[[#This Row],[Inserire Fattori di Rischio:   (choice=Diabete Tipo 1)]]</f>
        <v>Unchecked</v>
      </c>
      <c r="H12" t="str">
        <f>PROMETEO_Ammissione_Samuele[[#This Row],[Inserire Fattori di Rischio:   (choice=Diabete Tipo 2)]]</f>
        <v>Unchecked</v>
      </c>
      <c r="I12" t="str">
        <f>PROMETEO_Ammissione_Samuele[[#This Row],[Inserire Fattori di Rischio:   (choice=Iperuricemia)]]</f>
        <v>Unchecked</v>
      </c>
      <c r="J12" t="str">
        <f>PROMETEO_Ammissione_Samuele[[#This Row],[Inserire Fattori di Rischio:   (choice=Obesità)]]</f>
        <v>Unchecked</v>
      </c>
      <c r="K12" t="str">
        <f>PROMETEO_Ammissione_Samuele[[#This Row],[Inserire Fattori di Rischio:   (choice=Ridotta attività fisica)]]</f>
        <v>Unchecked</v>
      </c>
      <c r="L12" t="str">
        <f>PROMETEO_Ammissione_Samuele[[#This Row],[Inserire Fattori di Rischio:   (choice=Cattive abitudini alimentari)]]</f>
        <v>Unchecked</v>
      </c>
      <c r="M12" t="str">
        <f>PROMETEO_Ammissione_Samuele[[#This Row],[Inserire Fattori di Rischio:   (choice=Potus)]]</f>
        <v>Unchecked</v>
      </c>
      <c r="N12" t="str">
        <f>PROMETEO_Ammissione_Samuele[[#This Row],[Inserire Fattori di Rischio:   (choice=Fattori psicosociali)]]</f>
        <v>Unchecked</v>
      </c>
    </row>
    <row r="13" spans="1:14" x14ac:dyDescent="0.3">
      <c r="A13">
        <v>12</v>
      </c>
      <c r="B13" t="str">
        <f>PROMETEO_Ammissione_Samuele[[#This Row],[Inserire Fattori di Rischio:   (choice=Fumatore attivo)]]</f>
        <v>Unchecked</v>
      </c>
      <c r="C13" t="str">
        <f>PROMETEO_Ammissione_Samuele[[#This Row],[Inserire Fattori di Rischio:   (choice=Ex fumatore)]]</f>
        <v>Unchecked</v>
      </c>
      <c r="D13" t="str">
        <f>PROMETEO_Ammissione_Samuele[[#This Row],[Inserire Fattori di Rischio:   (choice=Ipertensione arteriosa)]]</f>
        <v>Checked</v>
      </c>
      <c r="E13" t="str">
        <f>PROMETEO_Ammissione_Samuele[[#This Row],[Inserire Fattori di Rischio:   (choice=Ipercolesterolemia)]]</f>
        <v>Unchecked</v>
      </c>
      <c r="F13" t="str">
        <f>PROMETEO_Ammissione_Samuele[[#This Row],[Inserire Fattori di Rischio:   (choice=Ipertrigliceridemia)]]</f>
        <v>Unchecked</v>
      </c>
      <c r="G13" t="str">
        <f>PROMETEO_Ammissione_Samuele[[#This Row],[Inserire Fattori di Rischio:   (choice=Diabete Tipo 1)]]</f>
        <v>Unchecked</v>
      </c>
      <c r="H13" t="str">
        <f>PROMETEO_Ammissione_Samuele[[#This Row],[Inserire Fattori di Rischio:   (choice=Diabete Tipo 2)]]</f>
        <v>Unchecked</v>
      </c>
      <c r="I13" t="str">
        <f>PROMETEO_Ammissione_Samuele[[#This Row],[Inserire Fattori di Rischio:   (choice=Iperuricemia)]]</f>
        <v>Unchecked</v>
      </c>
      <c r="J13" t="str">
        <f>PROMETEO_Ammissione_Samuele[[#This Row],[Inserire Fattori di Rischio:   (choice=Obesità)]]</f>
        <v>Checked</v>
      </c>
      <c r="K13" t="str">
        <f>PROMETEO_Ammissione_Samuele[[#This Row],[Inserire Fattori di Rischio:   (choice=Ridotta attività fisica)]]</f>
        <v>Unchecked</v>
      </c>
      <c r="L13" t="str">
        <f>PROMETEO_Ammissione_Samuele[[#This Row],[Inserire Fattori di Rischio:   (choice=Cattive abitudini alimentari)]]</f>
        <v>Unchecked</v>
      </c>
      <c r="M13" t="str">
        <f>PROMETEO_Ammissione_Samuele[[#This Row],[Inserire Fattori di Rischio:   (choice=Potus)]]</f>
        <v>Unchecked</v>
      </c>
      <c r="N13" t="str">
        <f>PROMETEO_Ammissione_Samuele[[#This Row],[Inserire Fattori di Rischio:   (choice=Fattori psicosociali)]]</f>
        <v>Unchecked</v>
      </c>
    </row>
    <row r="14" spans="1:14" x14ac:dyDescent="0.3">
      <c r="A14">
        <v>13</v>
      </c>
      <c r="B14" t="str">
        <f>PROMETEO_Ammissione_Samuele[[#This Row],[Inserire Fattori di Rischio:   (choice=Fumatore attivo)]]</f>
        <v>Checked</v>
      </c>
      <c r="C14" t="str">
        <f>PROMETEO_Ammissione_Samuele[[#This Row],[Inserire Fattori di Rischio:   (choice=Ex fumatore)]]</f>
        <v>Unchecked</v>
      </c>
      <c r="D14" t="str">
        <f>PROMETEO_Ammissione_Samuele[[#This Row],[Inserire Fattori di Rischio:   (choice=Ipertensione arteriosa)]]</f>
        <v>Checked</v>
      </c>
      <c r="E14" t="str">
        <f>PROMETEO_Ammissione_Samuele[[#This Row],[Inserire Fattori di Rischio:   (choice=Ipercolesterolemia)]]</f>
        <v>Checked</v>
      </c>
      <c r="F14" t="str">
        <f>PROMETEO_Ammissione_Samuele[[#This Row],[Inserire Fattori di Rischio:   (choice=Ipertrigliceridemia)]]</f>
        <v>Unchecked</v>
      </c>
      <c r="G14" t="str">
        <f>PROMETEO_Ammissione_Samuele[[#This Row],[Inserire Fattori di Rischio:   (choice=Diabete Tipo 1)]]</f>
        <v>Unchecked</v>
      </c>
      <c r="H14" t="str">
        <f>PROMETEO_Ammissione_Samuele[[#This Row],[Inserire Fattori di Rischio:   (choice=Diabete Tipo 2)]]</f>
        <v>Unchecked</v>
      </c>
      <c r="I14" t="str">
        <f>PROMETEO_Ammissione_Samuele[[#This Row],[Inserire Fattori di Rischio:   (choice=Iperuricemia)]]</f>
        <v>Unchecked</v>
      </c>
      <c r="J14" t="str">
        <f>PROMETEO_Ammissione_Samuele[[#This Row],[Inserire Fattori di Rischio:   (choice=Obesità)]]</f>
        <v>Unchecked</v>
      </c>
      <c r="K14" t="str">
        <f>PROMETEO_Ammissione_Samuele[[#This Row],[Inserire Fattori di Rischio:   (choice=Ridotta attività fisica)]]</f>
        <v>Unchecked</v>
      </c>
      <c r="L14" t="str">
        <f>PROMETEO_Ammissione_Samuele[[#This Row],[Inserire Fattori di Rischio:   (choice=Cattive abitudini alimentari)]]</f>
        <v>Unchecked</v>
      </c>
      <c r="M14" t="str">
        <f>PROMETEO_Ammissione_Samuele[[#This Row],[Inserire Fattori di Rischio:   (choice=Potus)]]</f>
        <v>Unchecked</v>
      </c>
      <c r="N14" t="str">
        <f>PROMETEO_Ammissione_Samuele[[#This Row],[Inserire Fattori di Rischio:   (choice=Fattori psicosociali)]]</f>
        <v>Unchecked</v>
      </c>
    </row>
    <row r="15" spans="1:14" x14ac:dyDescent="0.3">
      <c r="A15">
        <v>14</v>
      </c>
      <c r="B15" t="str">
        <f>PROMETEO_Ammissione_Samuele[[#This Row],[Inserire Fattori di Rischio:   (choice=Fumatore attivo)]]</f>
        <v>Checked</v>
      </c>
      <c r="C15" t="str">
        <f>PROMETEO_Ammissione_Samuele[[#This Row],[Inserire Fattori di Rischio:   (choice=Ex fumatore)]]</f>
        <v>Unchecked</v>
      </c>
      <c r="D15" t="str">
        <f>PROMETEO_Ammissione_Samuele[[#This Row],[Inserire Fattori di Rischio:   (choice=Ipertensione arteriosa)]]</f>
        <v>Checked</v>
      </c>
      <c r="E15" t="str">
        <f>PROMETEO_Ammissione_Samuele[[#This Row],[Inserire Fattori di Rischio:   (choice=Ipercolesterolemia)]]</f>
        <v>Unchecked</v>
      </c>
      <c r="F15" t="str">
        <f>PROMETEO_Ammissione_Samuele[[#This Row],[Inserire Fattori di Rischio:   (choice=Ipertrigliceridemia)]]</f>
        <v>Unchecked</v>
      </c>
      <c r="G15" t="str">
        <f>PROMETEO_Ammissione_Samuele[[#This Row],[Inserire Fattori di Rischio:   (choice=Diabete Tipo 1)]]</f>
        <v>Unchecked</v>
      </c>
      <c r="H15" t="str">
        <f>PROMETEO_Ammissione_Samuele[[#This Row],[Inserire Fattori di Rischio:   (choice=Diabete Tipo 2)]]</f>
        <v>Checked</v>
      </c>
      <c r="I15" t="str">
        <f>PROMETEO_Ammissione_Samuele[[#This Row],[Inserire Fattori di Rischio:   (choice=Iperuricemia)]]</f>
        <v>Unchecked</v>
      </c>
      <c r="J15" t="str">
        <f>PROMETEO_Ammissione_Samuele[[#This Row],[Inserire Fattori di Rischio:   (choice=Obesità)]]</f>
        <v>Unchecked</v>
      </c>
      <c r="K15" t="str">
        <f>PROMETEO_Ammissione_Samuele[[#This Row],[Inserire Fattori di Rischio:   (choice=Ridotta attività fisica)]]</f>
        <v>Unchecked</v>
      </c>
      <c r="L15" t="str">
        <f>PROMETEO_Ammissione_Samuele[[#This Row],[Inserire Fattori di Rischio:   (choice=Cattive abitudini alimentari)]]</f>
        <v>Unchecked</v>
      </c>
      <c r="M15" t="str">
        <f>PROMETEO_Ammissione_Samuele[[#This Row],[Inserire Fattori di Rischio:   (choice=Potus)]]</f>
        <v>Unchecked</v>
      </c>
      <c r="N15" t="str">
        <f>PROMETEO_Ammissione_Samuele[[#This Row],[Inserire Fattori di Rischio:   (choice=Fattori psicosociali)]]</f>
        <v>Unchecked</v>
      </c>
    </row>
    <row r="16" spans="1:14" x14ac:dyDescent="0.3">
      <c r="A16">
        <v>15</v>
      </c>
      <c r="B16" t="str">
        <f>PROMETEO_Ammissione_Samuele[[#This Row],[Inserire Fattori di Rischio:   (choice=Fumatore attivo)]]</f>
        <v>Unchecked</v>
      </c>
      <c r="C16" t="str">
        <f>PROMETEO_Ammissione_Samuele[[#This Row],[Inserire Fattori di Rischio:   (choice=Ex fumatore)]]</f>
        <v>Unchecked</v>
      </c>
      <c r="D16" t="str">
        <f>PROMETEO_Ammissione_Samuele[[#This Row],[Inserire Fattori di Rischio:   (choice=Ipertensione arteriosa)]]</f>
        <v>Unchecked</v>
      </c>
      <c r="E16" t="str">
        <f>PROMETEO_Ammissione_Samuele[[#This Row],[Inserire Fattori di Rischio:   (choice=Ipercolesterolemia)]]</f>
        <v>Unchecked</v>
      </c>
      <c r="F16" t="str">
        <f>PROMETEO_Ammissione_Samuele[[#This Row],[Inserire Fattori di Rischio:   (choice=Ipertrigliceridemia)]]</f>
        <v>Unchecked</v>
      </c>
      <c r="G16" t="str">
        <f>PROMETEO_Ammissione_Samuele[[#This Row],[Inserire Fattori di Rischio:   (choice=Diabete Tipo 1)]]</f>
        <v>Unchecked</v>
      </c>
      <c r="H16" t="str">
        <f>PROMETEO_Ammissione_Samuele[[#This Row],[Inserire Fattori di Rischio:   (choice=Diabete Tipo 2)]]</f>
        <v>Unchecked</v>
      </c>
      <c r="I16" t="str">
        <f>PROMETEO_Ammissione_Samuele[[#This Row],[Inserire Fattori di Rischio:   (choice=Iperuricemia)]]</f>
        <v>Unchecked</v>
      </c>
      <c r="J16" t="str">
        <f>PROMETEO_Ammissione_Samuele[[#This Row],[Inserire Fattori di Rischio:   (choice=Obesità)]]</f>
        <v>Unchecked</v>
      </c>
      <c r="K16" t="str">
        <f>PROMETEO_Ammissione_Samuele[[#This Row],[Inserire Fattori di Rischio:   (choice=Ridotta attività fisica)]]</f>
        <v>Unchecked</v>
      </c>
      <c r="L16" t="str">
        <f>PROMETEO_Ammissione_Samuele[[#This Row],[Inserire Fattori di Rischio:   (choice=Cattive abitudini alimentari)]]</f>
        <v>Unchecked</v>
      </c>
      <c r="M16" t="str">
        <f>PROMETEO_Ammissione_Samuele[[#This Row],[Inserire Fattori di Rischio:   (choice=Potus)]]</f>
        <v>Unchecked</v>
      </c>
      <c r="N16" t="str">
        <f>PROMETEO_Ammissione_Samuele[[#This Row],[Inserire Fattori di Rischio:   (choice=Fattori psicosociali)]]</f>
        <v>Unchecked</v>
      </c>
    </row>
    <row r="17" spans="1:14" x14ac:dyDescent="0.3">
      <c r="A17">
        <v>16</v>
      </c>
      <c r="B17" t="str">
        <f>PROMETEO_Ammissione_Samuele[[#This Row],[Inserire Fattori di Rischio:   (choice=Fumatore attivo)]]</f>
        <v>Unchecked</v>
      </c>
      <c r="C17" t="str">
        <f>PROMETEO_Ammissione_Samuele[[#This Row],[Inserire Fattori di Rischio:   (choice=Ex fumatore)]]</f>
        <v>Unchecked</v>
      </c>
      <c r="D17" t="str">
        <f>PROMETEO_Ammissione_Samuele[[#This Row],[Inserire Fattori di Rischio:   (choice=Ipertensione arteriosa)]]</f>
        <v>Checked</v>
      </c>
      <c r="E17" t="str">
        <f>PROMETEO_Ammissione_Samuele[[#This Row],[Inserire Fattori di Rischio:   (choice=Ipercolesterolemia)]]</f>
        <v>Unchecked</v>
      </c>
      <c r="F17" t="str">
        <f>PROMETEO_Ammissione_Samuele[[#This Row],[Inserire Fattori di Rischio:   (choice=Ipertrigliceridemia)]]</f>
        <v>Unchecked</v>
      </c>
      <c r="G17" t="str">
        <f>PROMETEO_Ammissione_Samuele[[#This Row],[Inserire Fattori di Rischio:   (choice=Diabete Tipo 1)]]</f>
        <v>Unchecked</v>
      </c>
      <c r="H17" t="str">
        <f>PROMETEO_Ammissione_Samuele[[#This Row],[Inserire Fattori di Rischio:   (choice=Diabete Tipo 2)]]</f>
        <v>Checked</v>
      </c>
      <c r="I17" t="str">
        <f>PROMETEO_Ammissione_Samuele[[#This Row],[Inserire Fattori di Rischio:   (choice=Iperuricemia)]]</f>
        <v>Unchecked</v>
      </c>
      <c r="J17" t="str">
        <f>PROMETEO_Ammissione_Samuele[[#This Row],[Inserire Fattori di Rischio:   (choice=Obesità)]]</f>
        <v>Checked</v>
      </c>
      <c r="K17" t="str">
        <f>PROMETEO_Ammissione_Samuele[[#This Row],[Inserire Fattori di Rischio:   (choice=Ridotta attività fisica)]]</f>
        <v>Checked</v>
      </c>
      <c r="L17" t="str">
        <f>PROMETEO_Ammissione_Samuele[[#This Row],[Inserire Fattori di Rischio:   (choice=Cattive abitudini alimentari)]]</f>
        <v>Checked</v>
      </c>
      <c r="M17" t="str">
        <f>PROMETEO_Ammissione_Samuele[[#This Row],[Inserire Fattori di Rischio:   (choice=Potus)]]</f>
        <v>Unchecked</v>
      </c>
      <c r="N17" t="str">
        <f>PROMETEO_Ammissione_Samuele[[#This Row],[Inserire Fattori di Rischio:   (choice=Fattori psicosociali)]]</f>
        <v>Unchecked</v>
      </c>
    </row>
    <row r="18" spans="1:14" x14ac:dyDescent="0.3">
      <c r="A18">
        <v>17</v>
      </c>
      <c r="B18" t="str">
        <f>PROMETEO_Ammissione_Samuele[[#This Row],[Inserire Fattori di Rischio:   (choice=Fumatore attivo)]]</f>
        <v>Unchecked</v>
      </c>
      <c r="C18" t="str">
        <f>PROMETEO_Ammissione_Samuele[[#This Row],[Inserire Fattori di Rischio:   (choice=Ex fumatore)]]</f>
        <v>Checked</v>
      </c>
      <c r="D18" t="str">
        <f>PROMETEO_Ammissione_Samuele[[#This Row],[Inserire Fattori di Rischio:   (choice=Ipertensione arteriosa)]]</f>
        <v>Checked</v>
      </c>
      <c r="E18" t="str">
        <f>PROMETEO_Ammissione_Samuele[[#This Row],[Inserire Fattori di Rischio:   (choice=Ipercolesterolemia)]]</f>
        <v>Unchecked</v>
      </c>
      <c r="F18" t="str">
        <f>PROMETEO_Ammissione_Samuele[[#This Row],[Inserire Fattori di Rischio:   (choice=Ipertrigliceridemia)]]</f>
        <v>Unchecked</v>
      </c>
      <c r="G18" t="str">
        <f>PROMETEO_Ammissione_Samuele[[#This Row],[Inserire Fattori di Rischio:   (choice=Diabete Tipo 1)]]</f>
        <v>Unchecked</v>
      </c>
      <c r="H18" t="str">
        <f>PROMETEO_Ammissione_Samuele[[#This Row],[Inserire Fattori di Rischio:   (choice=Diabete Tipo 2)]]</f>
        <v>Unchecked</v>
      </c>
      <c r="I18" t="str">
        <f>PROMETEO_Ammissione_Samuele[[#This Row],[Inserire Fattori di Rischio:   (choice=Iperuricemia)]]</f>
        <v>Unchecked</v>
      </c>
      <c r="J18" t="str">
        <f>PROMETEO_Ammissione_Samuele[[#This Row],[Inserire Fattori di Rischio:   (choice=Obesità)]]</f>
        <v>Unchecked</v>
      </c>
      <c r="K18" t="str">
        <f>PROMETEO_Ammissione_Samuele[[#This Row],[Inserire Fattori di Rischio:   (choice=Ridotta attività fisica)]]</f>
        <v>Unchecked</v>
      </c>
      <c r="L18" t="str">
        <f>PROMETEO_Ammissione_Samuele[[#This Row],[Inserire Fattori di Rischio:   (choice=Cattive abitudini alimentari)]]</f>
        <v>Unchecked</v>
      </c>
      <c r="M18" t="str">
        <f>PROMETEO_Ammissione_Samuele[[#This Row],[Inserire Fattori di Rischio:   (choice=Potus)]]</f>
        <v>Unchecked</v>
      </c>
      <c r="N18" t="str">
        <f>PROMETEO_Ammissione_Samuele[[#This Row],[Inserire Fattori di Rischio:   (choice=Fattori psicosociali)]]</f>
        <v>Unchecked</v>
      </c>
    </row>
    <row r="19" spans="1:14" x14ac:dyDescent="0.3">
      <c r="A19">
        <v>18</v>
      </c>
      <c r="B19" t="str">
        <f>PROMETEO_Ammissione_Samuele[[#This Row],[Inserire Fattori di Rischio:   (choice=Fumatore attivo)]]</f>
        <v>Unchecked</v>
      </c>
      <c r="C19" t="str">
        <f>PROMETEO_Ammissione_Samuele[[#This Row],[Inserire Fattori di Rischio:   (choice=Ex fumatore)]]</f>
        <v>Unchecked</v>
      </c>
      <c r="D19" t="str">
        <f>PROMETEO_Ammissione_Samuele[[#This Row],[Inserire Fattori di Rischio:   (choice=Ipertensione arteriosa)]]</f>
        <v>Unchecked</v>
      </c>
      <c r="E19" t="str">
        <f>PROMETEO_Ammissione_Samuele[[#This Row],[Inserire Fattori di Rischio:   (choice=Ipercolesterolemia)]]</f>
        <v>Unchecked</v>
      </c>
      <c r="F19" t="str">
        <f>PROMETEO_Ammissione_Samuele[[#This Row],[Inserire Fattori di Rischio:   (choice=Ipertrigliceridemia)]]</f>
        <v>Unchecked</v>
      </c>
      <c r="G19" t="str">
        <f>PROMETEO_Ammissione_Samuele[[#This Row],[Inserire Fattori di Rischio:   (choice=Diabete Tipo 1)]]</f>
        <v>Unchecked</v>
      </c>
      <c r="H19" t="str">
        <f>PROMETEO_Ammissione_Samuele[[#This Row],[Inserire Fattori di Rischio:   (choice=Diabete Tipo 2)]]</f>
        <v>Unchecked</v>
      </c>
      <c r="I19" t="str">
        <f>PROMETEO_Ammissione_Samuele[[#This Row],[Inserire Fattori di Rischio:   (choice=Iperuricemia)]]</f>
        <v>Unchecked</v>
      </c>
      <c r="J19" t="str">
        <f>PROMETEO_Ammissione_Samuele[[#This Row],[Inserire Fattori di Rischio:   (choice=Obesità)]]</f>
        <v>Unchecked</v>
      </c>
      <c r="K19" t="str">
        <f>PROMETEO_Ammissione_Samuele[[#This Row],[Inserire Fattori di Rischio:   (choice=Ridotta attività fisica)]]</f>
        <v>Checked</v>
      </c>
      <c r="L19" t="str">
        <f>PROMETEO_Ammissione_Samuele[[#This Row],[Inserire Fattori di Rischio:   (choice=Cattive abitudini alimentari)]]</f>
        <v>Unchecked</v>
      </c>
      <c r="M19" t="str">
        <f>PROMETEO_Ammissione_Samuele[[#This Row],[Inserire Fattori di Rischio:   (choice=Potus)]]</f>
        <v>Unchecked</v>
      </c>
      <c r="N19" t="str">
        <f>PROMETEO_Ammissione_Samuele[[#This Row],[Inserire Fattori di Rischio:   (choice=Fattori psicosociali)]]</f>
        <v>Unchecked</v>
      </c>
    </row>
    <row r="20" spans="1:14" x14ac:dyDescent="0.3">
      <c r="A20">
        <v>19</v>
      </c>
      <c r="B20" t="str">
        <f>PROMETEO_Ammissione_Samuele[[#This Row],[Inserire Fattori di Rischio:   (choice=Fumatore attivo)]]</f>
        <v>Checked</v>
      </c>
      <c r="C20" t="str">
        <f>PROMETEO_Ammissione_Samuele[[#This Row],[Inserire Fattori di Rischio:   (choice=Ex fumatore)]]</f>
        <v>Unchecked</v>
      </c>
      <c r="D20" t="str">
        <f>PROMETEO_Ammissione_Samuele[[#This Row],[Inserire Fattori di Rischio:   (choice=Ipertensione arteriosa)]]</f>
        <v>Checked</v>
      </c>
      <c r="E20" t="str">
        <f>PROMETEO_Ammissione_Samuele[[#This Row],[Inserire Fattori di Rischio:   (choice=Ipercolesterolemia)]]</f>
        <v>Unchecked</v>
      </c>
      <c r="F20" t="str">
        <f>PROMETEO_Ammissione_Samuele[[#This Row],[Inserire Fattori di Rischio:   (choice=Ipertrigliceridemia)]]</f>
        <v>Unchecked</v>
      </c>
      <c r="G20" t="str">
        <f>PROMETEO_Ammissione_Samuele[[#This Row],[Inserire Fattori di Rischio:   (choice=Diabete Tipo 1)]]</f>
        <v>Unchecked</v>
      </c>
      <c r="H20" t="str">
        <f>PROMETEO_Ammissione_Samuele[[#This Row],[Inserire Fattori di Rischio:   (choice=Diabete Tipo 2)]]</f>
        <v>Unchecked</v>
      </c>
      <c r="I20" t="str">
        <f>PROMETEO_Ammissione_Samuele[[#This Row],[Inserire Fattori di Rischio:   (choice=Iperuricemia)]]</f>
        <v>Unchecked</v>
      </c>
      <c r="J20" t="str">
        <f>PROMETEO_Ammissione_Samuele[[#This Row],[Inserire Fattori di Rischio:   (choice=Obesità)]]</f>
        <v>Unchecked</v>
      </c>
      <c r="K20" t="str">
        <f>PROMETEO_Ammissione_Samuele[[#This Row],[Inserire Fattori di Rischio:   (choice=Ridotta attività fisica)]]</f>
        <v>Unchecked</v>
      </c>
      <c r="L20" t="str">
        <f>PROMETEO_Ammissione_Samuele[[#This Row],[Inserire Fattori di Rischio:   (choice=Cattive abitudini alimentari)]]</f>
        <v>Unchecked</v>
      </c>
      <c r="M20" t="str">
        <f>PROMETEO_Ammissione_Samuele[[#This Row],[Inserire Fattori di Rischio:   (choice=Potus)]]</f>
        <v>Unchecked</v>
      </c>
      <c r="N20" t="str">
        <f>PROMETEO_Ammissione_Samuele[[#This Row],[Inserire Fattori di Rischio:   (choice=Fattori psicosociali)]]</f>
        <v>Unchecked</v>
      </c>
    </row>
    <row r="21" spans="1:14" x14ac:dyDescent="0.3">
      <c r="A21">
        <v>20</v>
      </c>
      <c r="B21" t="str">
        <f>PROMETEO_Ammissione_Samuele[[#This Row],[Inserire Fattori di Rischio:   (choice=Fumatore attivo)]]</f>
        <v>Unchecked</v>
      </c>
      <c r="C21" t="str">
        <f>PROMETEO_Ammissione_Samuele[[#This Row],[Inserire Fattori di Rischio:   (choice=Ex fumatore)]]</f>
        <v>Checked</v>
      </c>
      <c r="D21" t="str">
        <f>PROMETEO_Ammissione_Samuele[[#This Row],[Inserire Fattori di Rischio:   (choice=Ipertensione arteriosa)]]</f>
        <v>Checked</v>
      </c>
      <c r="E21" t="str">
        <f>PROMETEO_Ammissione_Samuele[[#This Row],[Inserire Fattori di Rischio:   (choice=Ipercolesterolemia)]]</f>
        <v>Unchecked</v>
      </c>
      <c r="F21" t="str">
        <f>PROMETEO_Ammissione_Samuele[[#This Row],[Inserire Fattori di Rischio:   (choice=Ipertrigliceridemia)]]</f>
        <v>Unchecked</v>
      </c>
      <c r="G21" t="str">
        <f>PROMETEO_Ammissione_Samuele[[#This Row],[Inserire Fattori di Rischio:   (choice=Diabete Tipo 1)]]</f>
        <v>Unchecked</v>
      </c>
      <c r="H21" t="str">
        <f>PROMETEO_Ammissione_Samuele[[#This Row],[Inserire Fattori di Rischio:   (choice=Diabete Tipo 2)]]</f>
        <v>Unchecked</v>
      </c>
      <c r="I21" t="str">
        <f>PROMETEO_Ammissione_Samuele[[#This Row],[Inserire Fattori di Rischio:   (choice=Iperuricemia)]]</f>
        <v>Unchecked</v>
      </c>
      <c r="J21" t="str">
        <f>PROMETEO_Ammissione_Samuele[[#This Row],[Inserire Fattori di Rischio:   (choice=Obesità)]]</f>
        <v>Unchecked</v>
      </c>
      <c r="K21" t="str">
        <f>PROMETEO_Ammissione_Samuele[[#This Row],[Inserire Fattori di Rischio:   (choice=Ridotta attività fisica)]]</f>
        <v>Checked</v>
      </c>
      <c r="L21" t="str">
        <f>PROMETEO_Ammissione_Samuele[[#This Row],[Inserire Fattori di Rischio:   (choice=Cattive abitudini alimentari)]]</f>
        <v>Checked</v>
      </c>
      <c r="M21" t="str">
        <f>PROMETEO_Ammissione_Samuele[[#This Row],[Inserire Fattori di Rischio:   (choice=Potus)]]</f>
        <v>Unchecked</v>
      </c>
      <c r="N21" t="str">
        <f>PROMETEO_Ammissione_Samuele[[#This Row],[Inserire Fattori di Rischio:   (choice=Fattori psicosociali)]]</f>
        <v>Unchecked</v>
      </c>
    </row>
    <row r="22" spans="1:14" x14ac:dyDescent="0.3">
      <c r="A22">
        <v>21</v>
      </c>
      <c r="B22" t="str">
        <f>PROMETEO_Ammissione_Samuele[[#This Row],[Inserire Fattori di Rischio:   (choice=Fumatore attivo)]]</f>
        <v>Checked</v>
      </c>
      <c r="C22" t="str">
        <f>PROMETEO_Ammissione_Samuele[[#This Row],[Inserire Fattori di Rischio:   (choice=Ex fumatore)]]</f>
        <v>Unchecked</v>
      </c>
      <c r="D22" t="str">
        <f>PROMETEO_Ammissione_Samuele[[#This Row],[Inserire Fattori di Rischio:   (choice=Ipertensione arteriosa)]]</f>
        <v>Checked</v>
      </c>
      <c r="E22" t="str">
        <f>PROMETEO_Ammissione_Samuele[[#This Row],[Inserire Fattori di Rischio:   (choice=Ipercolesterolemia)]]</f>
        <v>Unchecked</v>
      </c>
      <c r="F22" t="str">
        <f>PROMETEO_Ammissione_Samuele[[#This Row],[Inserire Fattori di Rischio:   (choice=Ipertrigliceridemia)]]</f>
        <v>Unchecked</v>
      </c>
      <c r="G22" t="str">
        <f>PROMETEO_Ammissione_Samuele[[#This Row],[Inserire Fattori di Rischio:   (choice=Diabete Tipo 1)]]</f>
        <v>Unchecked</v>
      </c>
      <c r="H22" t="str">
        <f>PROMETEO_Ammissione_Samuele[[#This Row],[Inserire Fattori di Rischio:   (choice=Diabete Tipo 2)]]</f>
        <v>Unchecked</v>
      </c>
      <c r="I22" t="str">
        <f>PROMETEO_Ammissione_Samuele[[#This Row],[Inserire Fattori di Rischio:   (choice=Iperuricemia)]]</f>
        <v>Unchecked</v>
      </c>
      <c r="J22" t="str">
        <f>PROMETEO_Ammissione_Samuele[[#This Row],[Inserire Fattori di Rischio:   (choice=Obesità)]]</f>
        <v>Checked</v>
      </c>
      <c r="K22" t="str">
        <f>PROMETEO_Ammissione_Samuele[[#This Row],[Inserire Fattori di Rischio:   (choice=Ridotta attività fisica)]]</f>
        <v>Checked</v>
      </c>
      <c r="L22" t="str">
        <f>PROMETEO_Ammissione_Samuele[[#This Row],[Inserire Fattori di Rischio:   (choice=Cattive abitudini alimentari)]]</f>
        <v>Checked</v>
      </c>
      <c r="M22" t="str">
        <f>PROMETEO_Ammissione_Samuele[[#This Row],[Inserire Fattori di Rischio:   (choice=Potus)]]</f>
        <v>Unchecked</v>
      </c>
      <c r="N22" t="str">
        <f>PROMETEO_Ammissione_Samuele[[#This Row],[Inserire Fattori di Rischio:   (choice=Fattori psicosociali)]]</f>
        <v>Unchecked</v>
      </c>
    </row>
    <row r="23" spans="1:14" x14ac:dyDescent="0.3">
      <c r="A23">
        <v>22</v>
      </c>
      <c r="B23" t="str">
        <f>PROMETEO_Ammissione_Samuele[[#This Row],[Inserire Fattori di Rischio:   (choice=Fumatore attivo)]]</f>
        <v>Checked</v>
      </c>
      <c r="C23" t="str">
        <f>PROMETEO_Ammissione_Samuele[[#This Row],[Inserire Fattori di Rischio:   (choice=Ex fumatore)]]</f>
        <v>Unchecked</v>
      </c>
      <c r="D23" t="str">
        <f>PROMETEO_Ammissione_Samuele[[#This Row],[Inserire Fattori di Rischio:   (choice=Ipertensione arteriosa)]]</f>
        <v>Checked</v>
      </c>
      <c r="E23" t="str">
        <f>PROMETEO_Ammissione_Samuele[[#This Row],[Inserire Fattori di Rischio:   (choice=Ipercolesterolemia)]]</f>
        <v>Unchecked</v>
      </c>
      <c r="F23" t="str">
        <f>PROMETEO_Ammissione_Samuele[[#This Row],[Inserire Fattori di Rischio:   (choice=Ipertrigliceridemia)]]</f>
        <v>Unchecked</v>
      </c>
      <c r="G23" t="str">
        <f>PROMETEO_Ammissione_Samuele[[#This Row],[Inserire Fattori di Rischio:   (choice=Diabete Tipo 1)]]</f>
        <v>Unchecked</v>
      </c>
      <c r="H23" t="str">
        <f>PROMETEO_Ammissione_Samuele[[#This Row],[Inserire Fattori di Rischio:   (choice=Diabete Tipo 2)]]</f>
        <v>Unchecked</v>
      </c>
      <c r="I23" t="str">
        <f>PROMETEO_Ammissione_Samuele[[#This Row],[Inserire Fattori di Rischio:   (choice=Iperuricemia)]]</f>
        <v>Unchecked</v>
      </c>
      <c r="J23" t="str">
        <f>PROMETEO_Ammissione_Samuele[[#This Row],[Inserire Fattori di Rischio:   (choice=Obesità)]]</f>
        <v>Checked</v>
      </c>
      <c r="K23" t="str">
        <f>PROMETEO_Ammissione_Samuele[[#This Row],[Inserire Fattori di Rischio:   (choice=Ridotta attività fisica)]]</f>
        <v>Unchecked</v>
      </c>
      <c r="L23" t="str">
        <f>PROMETEO_Ammissione_Samuele[[#This Row],[Inserire Fattori di Rischio:   (choice=Cattive abitudini alimentari)]]</f>
        <v>Unchecked</v>
      </c>
      <c r="M23" t="str">
        <f>PROMETEO_Ammissione_Samuele[[#This Row],[Inserire Fattori di Rischio:   (choice=Potus)]]</f>
        <v>Unchecked</v>
      </c>
      <c r="N23" t="str">
        <f>PROMETEO_Ammissione_Samuele[[#This Row],[Inserire Fattori di Rischio:   (choice=Fattori psicosociali)]]</f>
        <v>Unchecked</v>
      </c>
    </row>
    <row r="24" spans="1:14" x14ac:dyDescent="0.3">
      <c r="A24">
        <v>23</v>
      </c>
      <c r="B24" t="str">
        <f>PROMETEO_Ammissione_Samuele[[#This Row],[Inserire Fattori di Rischio:   (choice=Fumatore attivo)]]</f>
        <v>Unchecked</v>
      </c>
      <c r="C24" t="str">
        <f>PROMETEO_Ammissione_Samuele[[#This Row],[Inserire Fattori di Rischio:   (choice=Ex fumatore)]]</f>
        <v>Checked</v>
      </c>
      <c r="D24" t="str">
        <f>PROMETEO_Ammissione_Samuele[[#This Row],[Inserire Fattori di Rischio:   (choice=Ipertensione arteriosa)]]</f>
        <v>Unchecked</v>
      </c>
      <c r="E24" t="str">
        <f>PROMETEO_Ammissione_Samuele[[#This Row],[Inserire Fattori di Rischio:   (choice=Ipercolesterolemia)]]</f>
        <v>Unchecked</v>
      </c>
      <c r="F24" t="str">
        <f>PROMETEO_Ammissione_Samuele[[#This Row],[Inserire Fattori di Rischio:   (choice=Ipertrigliceridemia)]]</f>
        <v>Unchecked</v>
      </c>
      <c r="G24" t="str">
        <f>PROMETEO_Ammissione_Samuele[[#This Row],[Inserire Fattori di Rischio:   (choice=Diabete Tipo 1)]]</f>
        <v>Unchecked</v>
      </c>
      <c r="H24" t="str">
        <f>PROMETEO_Ammissione_Samuele[[#This Row],[Inserire Fattori di Rischio:   (choice=Diabete Tipo 2)]]</f>
        <v>Unchecked</v>
      </c>
      <c r="I24" t="str">
        <f>PROMETEO_Ammissione_Samuele[[#This Row],[Inserire Fattori di Rischio:   (choice=Iperuricemia)]]</f>
        <v>Unchecked</v>
      </c>
      <c r="J24" t="str">
        <f>PROMETEO_Ammissione_Samuele[[#This Row],[Inserire Fattori di Rischio:   (choice=Obesità)]]</f>
        <v>Unchecked</v>
      </c>
      <c r="K24" t="str">
        <f>PROMETEO_Ammissione_Samuele[[#This Row],[Inserire Fattori di Rischio:   (choice=Ridotta attività fisica)]]</f>
        <v>Checked</v>
      </c>
      <c r="L24" t="str">
        <f>PROMETEO_Ammissione_Samuele[[#This Row],[Inserire Fattori di Rischio:   (choice=Cattive abitudini alimentari)]]</f>
        <v>Unchecked</v>
      </c>
      <c r="M24" t="str">
        <f>PROMETEO_Ammissione_Samuele[[#This Row],[Inserire Fattori di Rischio:   (choice=Potus)]]</f>
        <v>Unchecked</v>
      </c>
      <c r="N24" t="str">
        <f>PROMETEO_Ammissione_Samuele[[#This Row],[Inserire Fattori di Rischio:   (choice=Fattori psicosociali)]]</f>
        <v>Unchecked</v>
      </c>
    </row>
    <row r="25" spans="1:14" x14ac:dyDescent="0.3">
      <c r="A25">
        <v>24</v>
      </c>
      <c r="B25" t="str">
        <f>PROMETEO_Ammissione_Samuele[[#This Row],[Inserire Fattori di Rischio:   (choice=Fumatore attivo)]]</f>
        <v>Checked</v>
      </c>
      <c r="C25" t="str">
        <f>PROMETEO_Ammissione_Samuele[[#This Row],[Inserire Fattori di Rischio:   (choice=Ex fumatore)]]</f>
        <v>Unchecked</v>
      </c>
      <c r="D25" t="str">
        <f>PROMETEO_Ammissione_Samuele[[#This Row],[Inserire Fattori di Rischio:   (choice=Ipertensione arteriosa)]]</f>
        <v>Checked</v>
      </c>
      <c r="E25" t="str">
        <f>PROMETEO_Ammissione_Samuele[[#This Row],[Inserire Fattori di Rischio:   (choice=Ipercolesterolemia)]]</f>
        <v>Unchecked</v>
      </c>
      <c r="F25" t="str">
        <f>PROMETEO_Ammissione_Samuele[[#This Row],[Inserire Fattori di Rischio:   (choice=Ipertrigliceridemia)]]</f>
        <v>Unchecked</v>
      </c>
      <c r="G25" t="str">
        <f>PROMETEO_Ammissione_Samuele[[#This Row],[Inserire Fattori di Rischio:   (choice=Diabete Tipo 1)]]</f>
        <v>Unchecked</v>
      </c>
      <c r="H25" t="str">
        <f>PROMETEO_Ammissione_Samuele[[#This Row],[Inserire Fattori di Rischio:   (choice=Diabete Tipo 2)]]</f>
        <v>Checked</v>
      </c>
      <c r="I25" t="str">
        <f>PROMETEO_Ammissione_Samuele[[#This Row],[Inserire Fattori di Rischio:   (choice=Iperuricemia)]]</f>
        <v>Unchecked</v>
      </c>
      <c r="J25" t="str">
        <f>PROMETEO_Ammissione_Samuele[[#This Row],[Inserire Fattori di Rischio:   (choice=Obesità)]]</f>
        <v>Unchecked</v>
      </c>
      <c r="K25" t="str">
        <f>PROMETEO_Ammissione_Samuele[[#This Row],[Inserire Fattori di Rischio:   (choice=Ridotta attività fisica)]]</f>
        <v>Unchecked</v>
      </c>
      <c r="L25" t="str">
        <f>PROMETEO_Ammissione_Samuele[[#This Row],[Inserire Fattori di Rischio:   (choice=Cattive abitudini alimentari)]]</f>
        <v>Unchecked</v>
      </c>
      <c r="M25" t="str">
        <f>PROMETEO_Ammissione_Samuele[[#This Row],[Inserire Fattori di Rischio:   (choice=Potus)]]</f>
        <v>Unchecked</v>
      </c>
      <c r="N25" t="str">
        <f>PROMETEO_Ammissione_Samuele[[#This Row],[Inserire Fattori di Rischio:   (choice=Fattori psicosociali)]]</f>
        <v>Unchecked</v>
      </c>
    </row>
    <row r="26" spans="1:14" x14ac:dyDescent="0.3">
      <c r="A26">
        <v>25</v>
      </c>
      <c r="B26" t="str">
        <f>PROMETEO_Ammissione_Samuele[[#This Row],[Inserire Fattori di Rischio:   (choice=Fumatore attivo)]]</f>
        <v>Unchecked</v>
      </c>
      <c r="C26" t="str">
        <f>PROMETEO_Ammissione_Samuele[[#This Row],[Inserire Fattori di Rischio:   (choice=Ex fumatore)]]</f>
        <v>Checked</v>
      </c>
      <c r="D26" t="str">
        <f>PROMETEO_Ammissione_Samuele[[#This Row],[Inserire Fattori di Rischio:   (choice=Ipertensione arteriosa)]]</f>
        <v>Checked</v>
      </c>
      <c r="E26" t="str">
        <f>PROMETEO_Ammissione_Samuele[[#This Row],[Inserire Fattori di Rischio:   (choice=Ipercolesterolemia)]]</f>
        <v>Unchecked</v>
      </c>
      <c r="F26" t="str">
        <f>PROMETEO_Ammissione_Samuele[[#This Row],[Inserire Fattori di Rischio:   (choice=Ipertrigliceridemia)]]</f>
        <v>Unchecked</v>
      </c>
      <c r="G26" t="str">
        <f>PROMETEO_Ammissione_Samuele[[#This Row],[Inserire Fattori di Rischio:   (choice=Diabete Tipo 1)]]</f>
        <v>Unchecked</v>
      </c>
      <c r="H26" t="str">
        <f>PROMETEO_Ammissione_Samuele[[#This Row],[Inserire Fattori di Rischio:   (choice=Diabete Tipo 2)]]</f>
        <v>Checked</v>
      </c>
      <c r="I26" t="str">
        <f>PROMETEO_Ammissione_Samuele[[#This Row],[Inserire Fattori di Rischio:   (choice=Iperuricemia)]]</f>
        <v>Unchecked</v>
      </c>
      <c r="J26" t="str">
        <f>PROMETEO_Ammissione_Samuele[[#This Row],[Inserire Fattori di Rischio:   (choice=Obesità)]]</f>
        <v>Unchecked</v>
      </c>
      <c r="K26" t="str">
        <f>PROMETEO_Ammissione_Samuele[[#This Row],[Inserire Fattori di Rischio:   (choice=Ridotta attività fisica)]]</f>
        <v>Unchecked</v>
      </c>
      <c r="L26" t="str">
        <f>PROMETEO_Ammissione_Samuele[[#This Row],[Inserire Fattori di Rischio:   (choice=Cattive abitudini alimentari)]]</f>
        <v>Unchecked</v>
      </c>
      <c r="M26" t="str">
        <f>PROMETEO_Ammissione_Samuele[[#This Row],[Inserire Fattori di Rischio:   (choice=Potus)]]</f>
        <v>Unchecked</v>
      </c>
      <c r="N26" t="str">
        <f>PROMETEO_Ammissione_Samuele[[#This Row],[Inserire Fattori di Rischio:   (choice=Fattori psicosociali)]]</f>
        <v>Unchecked</v>
      </c>
    </row>
    <row r="27" spans="1:14" x14ac:dyDescent="0.3">
      <c r="A27">
        <v>26</v>
      </c>
      <c r="B27" t="str">
        <f>PROMETEO_Ammissione_Samuele[[#This Row],[Inserire Fattori di Rischio:   (choice=Fumatore attivo)]]</f>
        <v>Unchecked</v>
      </c>
      <c r="C27" t="str">
        <f>PROMETEO_Ammissione_Samuele[[#This Row],[Inserire Fattori di Rischio:   (choice=Ex fumatore)]]</f>
        <v>Checked</v>
      </c>
      <c r="D27" t="str">
        <f>PROMETEO_Ammissione_Samuele[[#This Row],[Inserire Fattori di Rischio:   (choice=Ipertensione arteriosa)]]</f>
        <v>Unchecked</v>
      </c>
      <c r="E27" t="str">
        <f>PROMETEO_Ammissione_Samuele[[#This Row],[Inserire Fattori di Rischio:   (choice=Ipercolesterolemia)]]</f>
        <v>Unchecked</v>
      </c>
      <c r="F27" t="str">
        <f>PROMETEO_Ammissione_Samuele[[#This Row],[Inserire Fattori di Rischio:   (choice=Ipertrigliceridemia)]]</f>
        <v>Unchecked</v>
      </c>
      <c r="G27" t="str">
        <f>PROMETEO_Ammissione_Samuele[[#This Row],[Inserire Fattori di Rischio:   (choice=Diabete Tipo 1)]]</f>
        <v>Unchecked</v>
      </c>
      <c r="H27" t="str">
        <f>PROMETEO_Ammissione_Samuele[[#This Row],[Inserire Fattori di Rischio:   (choice=Diabete Tipo 2)]]</f>
        <v>Unchecked</v>
      </c>
      <c r="I27" t="str">
        <f>PROMETEO_Ammissione_Samuele[[#This Row],[Inserire Fattori di Rischio:   (choice=Iperuricemia)]]</f>
        <v>Unchecked</v>
      </c>
      <c r="J27" t="str">
        <f>PROMETEO_Ammissione_Samuele[[#This Row],[Inserire Fattori di Rischio:   (choice=Obesità)]]</f>
        <v>Unchecked</v>
      </c>
      <c r="K27" t="str">
        <f>PROMETEO_Ammissione_Samuele[[#This Row],[Inserire Fattori di Rischio:   (choice=Ridotta attività fisica)]]</f>
        <v>Unchecked</v>
      </c>
      <c r="L27" t="str">
        <f>PROMETEO_Ammissione_Samuele[[#This Row],[Inserire Fattori di Rischio:   (choice=Cattive abitudini alimentari)]]</f>
        <v>Unchecked</v>
      </c>
      <c r="M27" t="str">
        <f>PROMETEO_Ammissione_Samuele[[#This Row],[Inserire Fattori di Rischio:   (choice=Potus)]]</f>
        <v>Unchecked</v>
      </c>
      <c r="N27" t="str">
        <f>PROMETEO_Ammissione_Samuele[[#This Row],[Inserire Fattori di Rischio:   (choice=Fattori psicosociali)]]</f>
        <v>Unchecked</v>
      </c>
    </row>
    <row r="28" spans="1:14" x14ac:dyDescent="0.3">
      <c r="A28">
        <v>27</v>
      </c>
      <c r="B28" t="str">
        <f>PROMETEO_Ammissione_Samuele[[#This Row],[Inserire Fattori di Rischio:   (choice=Fumatore attivo)]]</f>
        <v>Checked</v>
      </c>
      <c r="C28" t="str">
        <f>PROMETEO_Ammissione_Samuele[[#This Row],[Inserire Fattori di Rischio:   (choice=Ex fumatore)]]</f>
        <v>Unchecked</v>
      </c>
      <c r="D28" t="str">
        <f>PROMETEO_Ammissione_Samuele[[#This Row],[Inserire Fattori di Rischio:   (choice=Ipertensione arteriosa)]]</f>
        <v>Unchecked</v>
      </c>
      <c r="E28" t="str">
        <f>PROMETEO_Ammissione_Samuele[[#This Row],[Inserire Fattori di Rischio:   (choice=Ipercolesterolemia)]]</f>
        <v>Unchecked</v>
      </c>
      <c r="F28" t="str">
        <f>PROMETEO_Ammissione_Samuele[[#This Row],[Inserire Fattori di Rischio:   (choice=Ipertrigliceridemia)]]</f>
        <v>Unchecked</v>
      </c>
      <c r="G28" t="str">
        <f>PROMETEO_Ammissione_Samuele[[#This Row],[Inserire Fattori di Rischio:   (choice=Diabete Tipo 1)]]</f>
        <v>Unchecked</v>
      </c>
      <c r="H28" t="str">
        <f>PROMETEO_Ammissione_Samuele[[#This Row],[Inserire Fattori di Rischio:   (choice=Diabete Tipo 2)]]</f>
        <v>Unchecked</v>
      </c>
      <c r="I28" t="str">
        <f>PROMETEO_Ammissione_Samuele[[#This Row],[Inserire Fattori di Rischio:   (choice=Iperuricemia)]]</f>
        <v>Unchecked</v>
      </c>
      <c r="J28" t="str">
        <f>PROMETEO_Ammissione_Samuele[[#This Row],[Inserire Fattori di Rischio:   (choice=Obesità)]]</f>
        <v>Unchecked</v>
      </c>
      <c r="K28" t="str">
        <f>PROMETEO_Ammissione_Samuele[[#This Row],[Inserire Fattori di Rischio:   (choice=Ridotta attività fisica)]]</f>
        <v>Unchecked</v>
      </c>
      <c r="L28" t="str">
        <f>PROMETEO_Ammissione_Samuele[[#This Row],[Inserire Fattori di Rischio:   (choice=Cattive abitudini alimentari)]]</f>
        <v>Unchecked</v>
      </c>
      <c r="M28" t="str">
        <f>PROMETEO_Ammissione_Samuele[[#This Row],[Inserire Fattori di Rischio:   (choice=Potus)]]</f>
        <v>Unchecked</v>
      </c>
      <c r="N28" t="str">
        <f>PROMETEO_Ammissione_Samuele[[#This Row],[Inserire Fattori di Rischio:   (choice=Fattori psicosociali)]]</f>
        <v>Unchecked</v>
      </c>
    </row>
    <row r="29" spans="1:14" x14ac:dyDescent="0.3">
      <c r="A29">
        <v>28</v>
      </c>
      <c r="B29" t="str">
        <f>PROMETEO_Ammissione_Samuele[[#This Row],[Inserire Fattori di Rischio:   (choice=Fumatore attivo)]]</f>
        <v>Unchecked</v>
      </c>
      <c r="C29" t="str">
        <f>PROMETEO_Ammissione_Samuele[[#This Row],[Inserire Fattori di Rischio:   (choice=Ex fumatore)]]</f>
        <v>Unchecked</v>
      </c>
      <c r="D29" t="str">
        <f>PROMETEO_Ammissione_Samuele[[#This Row],[Inserire Fattori di Rischio:   (choice=Ipertensione arteriosa)]]</f>
        <v>Checked</v>
      </c>
      <c r="E29" t="str">
        <f>PROMETEO_Ammissione_Samuele[[#This Row],[Inserire Fattori di Rischio:   (choice=Ipercolesterolemia)]]</f>
        <v>Checked</v>
      </c>
      <c r="F29" t="str">
        <f>PROMETEO_Ammissione_Samuele[[#This Row],[Inserire Fattori di Rischio:   (choice=Ipertrigliceridemia)]]</f>
        <v>Checked</v>
      </c>
      <c r="G29" t="str">
        <f>PROMETEO_Ammissione_Samuele[[#This Row],[Inserire Fattori di Rischio:   (choice=Diabete Tipo 1)]]</f>
        <v>Unchecked</v>
      </c>
      <c r="H29" t="str">
        <f>PROMETEO_Ammissione_Samuele[[#This Row],[Inserire Fattori di Rischio:   (choice=Diabete Tipo 2)]]</f>
        <v>Checked</v>
      </c>
      <c r="I29" t="str">
        <f>PROMETEO_Ammissione_Samuele[[#This Row],[Inserire Fattori di Rischio:   (choice=Iperuricemia)]]</f>
        <v>Unchecked</v>
      </c>
      <c r="J29" t="str">
        <f>PROMETEO_Ammissione_Samuele[[#This Row],[Inserire Fattori di Rischio:   (choice=Obesità)]]</f>
        <v>Unchecked</v>
      </c>
      <c r="K29" t="str">
        <f>PROMETEO_Ammissione_Samuele[[#This Row],[Inserire Fattori di Rischio:   (choice=Ridotta attività fisica)]]</f>
        <v>Checked</v>
      </c>
      <c r="L29" t="str">
        <f>PROMETEO_Ammissione_Samuele[[#This Row],[Inserire Fattori di Rischio:   (choice=Cattive abitudini alimentari)]]</f>
        <v>Checked</v>
      </c>
      <c r="M29" t="str">
        <f>PROMETEO_Ammissione_Samuele[[#This Row],[Inserire Fattori di Rischio:   (choice=Potus)]]</f>
        <v>Unchecked</v>
      </c>
      <c r="N29" t="str">
        <f>PROMETEO_Ammissione_Samuele[[#This Row],[Inserire Fattori di Rischio:   (choice=Fattori psicosociali)]]</f>
        <v>Unchecked</v>
      </c>
    </row>
    <row r="30" spans="1:14" x14ac:dyDescent="0.3">
      <c r="A30">
        <v>29</v>
      </c>
      <c r="B30" t="str">
        <f>PROMETEO_Ammissione_Samuele[[#This Row],[Inserire Fattori di Rischio:   (choice=Fumatore attivo)]]</f>
        <v>Checked</v>
      </c>
      <c r="C30" t="str">
        <f>PROMETEO_Ammissione_Samuele[[#This Row],[Inserire Fattori di Rischio:   (choice=Ex fumatore)]]</f>
        <v>Unchecked</v>
      </c>
      <c r="D30" t="str">
        <f>PROMETEO_Ammissione_Samuele[[#This Row],[Inserire Fattori di Rischio:   (choice=Ipertensione arteriosa)]]</f>
        <v>Checked</v>
      </c>
      <c r="E30" t="str">
        <f>PROMETEO_Ammissione_Samuele[[#This Row],[Inserire Fattori di Rischio:   (choice=Ipercolesterolemia)]]</f>
        <v>Unchecked</v>
      </c>
      <c r="F30" t="str">
        <f>PROMETEO_Ammissione_Samuele[[#This Row],[Inserire Fattori di Rischio:   (choice=Ipertrigliceridemia)]]</f>
        <v>Unchecked</v>
      </c>
      <c r="G30" t="str">
        <f>PROMETEO_Ammissione_Samuele[[#This Row],[Inserire Fattori di Rischio:   (choice=Diabete Tipo 1)]]</f>
        <v>Unchecked</v>
      </c>
      <c r="H30" t="str">
        <f>PROMETEO_Ammissione_Samuele[[#This Row],[Inserire Fattori di Rischio:   (choice=Diabete Tipo 2)]]</f>
        <v>Unchecked</v>
      </c>
      <c r="I30" t="str">
        <f>PROMETEO_Ammissione_Samuele[[#This Row],[Inserire Fattori di Rischio:   (choice=Iperuricemia)]]</f>
        <v>Unchecked</v>
      </c>
      <c r="J30" t="str">
        <f>PROMETEO_Ammissione_Samuele[[#This Row],[Inserire Fattori di Rischio:   (choice=Obesità)]]</f>
        <v>Unchecked</v>
      </c>
      <c r="K30" t="str">
        <f>PROMETEO_Ammissione_Samuele[[#This Row],[Inserire Fattori di Rischio:   (choice=Ridotta attività fisica)]]</f>
        <v>Checked</v>
      </c>
      <c r="L30" t="str">
        <f>PROMETEO_Ammissione_Samuele[[#This Row],[Inserire Fattori di Rischio:   (choice=Cattive abitudini alimentari)]]</f>
        <v>Checked</v>
      </c>
      <c r="M30" t="str">
        <f>PROMETEO_Ammissione_Samuele[[#This Row],[Inserire Fattori di Rischio:   (choice=Potus)]]</f>
        <v>Unchecked</v>
      </c>
      <c r="N30" t="str">
        <f>PROMETEO_Ammissione_Samuele[[#This Row],[Inserire Fattori di Rischio:   (choice=Fattori psicosociali)]]</f>
        <v>Unchecked</v>
      </c>
    </row>
    <row r="31" spans="1:14" x14ac:dyDescent="0.3">
      <c r="A31">
        <v>30</v>
      </c>
      <c r="B31" t="str">
        <f>PROMETEO_Ammissione_Samuele[[#This Row],[Inserire Fattori di Rischio:   (choice=Fumatore attivo)]]</f>
        <v>Unchecked</v>
      </c>
      <c r="C31" t="str">
        <f>PROMETEO_Ammissione_Samuele[[#This Row],[Inserire Fattori di Rischio:   (choice=Ex fumatore)]]</f>
        <v>Unchecked</v>
      </c>
      <c r="D31" t="str">
        <f>PROMETEO_Ammissione_Samuele[[#This Row],[Inserire Fattori di Rischio:   (choice=Ipertensione arteriosa)]]</f>
        <v>Checked</v>
      </c>
      <c r="E31" t="str">
        <f>PROMETEO_Ammissione_Samuele[[#This Row],[Inserire Fattori di Rischio:   (choice=Ipercolesterolemia)]]</f>
        <v>Unchecked</v>
      </c>
      <c r="F31" t="str">
        <f>PROMETEO_Ammissione_Samuele[[#This Row],[Inserire Fattori di Rischio:   (choice=Ipertrigliceridemia)]]</f>
        <v>Unchecked</v>
      </c>
      <c r="G31" t="str">
        <f>PROMETEO_Ammissione_Samuele[[#This Row],[Inserire Fattori di Rischio:   (choice=Diabete Tipo 1)]]</f>
        <v>Unchecked</v>
      </c>
      <c r="H31" t="str">
        <f>PROMETEO_Ammissione_Samuele[[#This Row],[Inserire Fattori di Rischio:   (choice=Diabete Tipo 2)]]</f>
        <v>Unchecked</v>
      </c>
      <c r="I31" t="str">
        <f>PROMETEO_Ammissione_Samuele[[#This Row],[Inserire Fattori di Rischio:   (choice=Iperuricemia)]]</f>
        <v>Unchecked</v>
      </c>
      <c r="J31" t="str">
        <f>PROMETEO_Ammissione_Samuele[[#This Row],[Inserire Fattori di Rischio:   (choice=Obesità)]]</f>
        <v>Unchecked</v>
      </c>
      <c r="K31" t="str">
        <f>PROMETEO_Ammissione_Samuele[[#This Row],[Inserire Fattori di Rischio:   (choice=Ridotta attività fisica)]]</f>
        <v>Unchecked</v>
      </c>
      <c r="L31" t="str">
        <f>PROMETEO_Ammissione_Samuele[[#This Row],[Inserire Fattori di Rischio:   (choice=Cattive abitudini alimentari)]]</f>
        <v>Unchecked</v>
      </c>
      <c r="M31" t="str">
        <f>PROMETEO_Ammissione_Samuele[[#This Row],[Inserire Fattori di Rischio:   (choice=Potus)]]</f>
        <v>Unchecked</v>
      </c>
      <c r="N31" t="str">
        <f>PROMETEO_Ammissione_Samuele[[#This Row],[Inserire Fattori di Rischio:   (choice=Fattori psicosociali)]]</f>
        <v>Checked</v>
      </c>
    </row>
    <row r="32" spans="1:14" x14ac:dyDescent="0.3">
      <c r="A32">
        <v>31</v>
      </c>
      <c r="B32" t="str">
        <f>PROMETEO_Ammissione_Samuele[[#This Row],[Inserire Fattori di Rischio:   (choice=Fumatore attivo)]]</f>
        <v>Checked</v>
      </c>
      <c r="C32" t="str">
        <f>PROMETEO_Ammissione_Samuele[[#This Row],[Inserire Fattori di Rischio:   (choice=Ex fumatore)]]</f>
        <v>Unchecked</v>
      </c>
      <c r="D32" t="str">
        <f>PROMETEO_Ammissione_Samuele[[#This Row],[Inserire Fattori di Rischio:   (choice=Ipertensione arteriosa)]]</f>
        <v>Checked</v>
      </c>
      <c r="E32" t="str">
        <f>PROMETEO_Ammissione_Samuele[[#This Row],[Inserire Fattori di Rischio:   (choice=Ipercolesterolemia)]]</f>
        <v>Unchecked</v>
      </c>
      <c r="F32" t="str">
        <f>PROMETEO_Ammissione_Samuele[[#This Row],[Inserire Fattori di Rischio:   (choice=Ipertrigliceridemia)]]</f>
        <v>Unchecked</v>
      </c>
      <c r="G32" t="str">
        <f>PROMETEO_Ammissione_Samuele[[#This Row],[Inserire Fattori di Rischio:   (choice=Diabete Tipo 1)]]</f>
        <v>Unchecked</v>
      </c>
      <c r="H32" t="str">
        <f>PROMETEO_Ammissione_Samuele[[#This Row],[Inserire Fattori di Rischio:   (choice=Diabete Tipo 2)]]</f>
        <v>Unchecked</v>
      </c>
      <c r="I32" t="str">
        <f>PROMETEO_Ammissione_Samuele[[#This Row],[Inserire Fattori di Rischio:   (choice=Iperuricemia)]]</f>
        <v>Unchecked</v>
      </c>
      <c r="J32" t="str">
        <f>PROMETEO_Ammissione_Samuele[[#This Row],[Inserire Fattori di Rischio:   (choice=Obesità)]]</f>
        <v>Unchecked</v>
      </c>
      <c r="K32" t="str">
        <f>PROMETEO_Ammissione_Samuele[[#This Row],[Inserire Fattori di Rischio:   (choice=Ridotta attività fisica)]]</f>
        <v>Unchecked</v>
      </c>
      <c r="L32" t="str">
        <f>PROMETEO_Ammissione_Samuele[[#This Row],[Inserire Fattori di Rischio:   (choice=Cattive abitudini alimentari)]]</f>
        <v>Unchecked</v>
      </c>
      <c r="M32" t="str">
        <f>PROMETEO_Ammissione_Samuele[[#This Row],[Inserire Fattori di Rischio:   (choice=Potus)]]</f>
        <v>Checked</v>
      </c>
      <c r="N32" t="str">
        <f>PROMETEO_Ammissione_Samuele[[#This Row],[Inserire Fattori di Rischio:   (choice=Fattori psicosociali)]]</f>
        <v>Checked</v>
      </c>
    </row>
    <row r="33" spans="1:14" x14ac:dyDescent="0.3">
      <c r="A33">
        <v>32</v>
      </c>
      <c r="B33" t="str">
        <f>PROMETEO_Ammissione_Samuele[[#This Row],[Inserire Fattori di Rischio:   (choice=Fumatore attivo)]]</f>
        <v>Unchecked</v>
      </c>
      <c r="C33" t="str">
        <f>PROMETEO_Ammissione_Samuele[[#This Row],[Inserire Fattori di Rischio:   (choice=Ex fumatore)]]</f>
        <v>Unchecked</v>
      </c>
      <c r="D33" t="str">
        <f>PROMETEO_Ammissione_Samuele[[#This Row],[Inserire Fattori di Rischio:   (choice=Ipertensione arteriosa)]]</f>
        <v>Unchecked</v>
      </c>
      <c r="E33" t="str">
        <f>PROMETEO_Ammissione_Samuele[[#This Row],[Inserire Fattori di Rischio:   (choice=Ipercolesterolemia)]]</f>
        <v>Unchecked</v>
      </c>
      <c r="F33" t="str">
        <f>PROMETEO_Ammissione_Samuele[[#This Row],[Inserire Fattori di Rischio:   (choice=Ipertrigliceridemia)]]</f>
        <v>Unchecked</v>
      </c>
      <c r="G33" t="str">
        <f>PROMETEO_Ammissione_Samuele[[#This Row],[Inserire Fattori di Rischio:   (choice=Diabete Tipo 1)]]</f>
        <v>Unchecked</v>
      </c>
      <c r="H33" t="str">
        <f>PROMETEO_Ammissione_Samuele[[#This Row],[Inserire Fattori di Rischio:   (choice=Diabete Tipo 2)]]</f>
        <v>Unchecked</v>
      </c>
      <c r="I33" t="str">
        <f>PROMETEO_Ammissione_Samuele[[#This Row],[Inserire Fattori di Rischio:   (choice=Iperuricemia)]]</f>
        <v>Unchecked</v>
      </c>
      <c r="J33" t="str">
        <f>PROMETEO_Ammissione_Samuele[[#This Row],[Inserire Fattori di Rischio:   (choice=Obesità)]]</f>
        <v>Unchecked</v>
      </c>
      <c r="K33" t="str">
        <f>PROMETEO_Ammissione_Samuele[[#This Row],[Inserire Fattori di Rischio:   (choice=Ridotta attività fisica)]]</f>
        <v>Checked</v>
      </c>
      <c r="L33" t="str">
        <f>PROMETEO_Ammissione_Samuele[[#This Row],[Inserire Fattori di Rischio:   (choice=Cattive abitudini alimentari)]]</f>
        <v>Unchecked</v>
      </c>
      <c r="M33" t="str">
        <f>PROMETEO_Ammissione_Samuele[[#This Row],[Inserire Fattori di Rischio:   (choice=Potus)]]</f>
        <v>Unchecked</v>
      </c>
      <c r="N33" t="str">
        <f>PROMETEO_Ammissione_Samuele[[#This Row],[Inserire Fattori di Rischio:   (choice=Fattori psicosociali)]]</f>
        <v>Unchecked</v>
      </c>
    </row>
    <row r="34" spans="1:14" x14ac:dyDescent="0.3">
      <c r="A34">
        <v>33</v>
      </c>
      <c r="B34" t="str">
        <f>PROMETEO_Ammissione_Samuele[[#This Row],[Inserire Fattori di Rischio:   (choice=Fumatore attivo)]]</f>
        <v>Unchecked</v>
      </c>
      <c r="C34" t="str">
        <f>PROMETEO_Ammissione_Samuele[[#This Row],[Inserire Fattori di Rischio:   (choice=Ex fumatore)]]</f>
        <v>Unchecked</v>
      </c>
      <c r="D34" t="str">
        <f>PROMETEO_Ammissione_Samuele[[#This Row],[Inserire Fattori di Rischio:   (choice=Ipertensione arteriosa)]]</f>
        <v>Checked</v>
      </c>
      <c r="E34" t="str">
        <f>PROMETEO_Ammissione_Samuele[[#This Row],[Inserire Fattori di Rischio:   (choice=Ipercolesterolemia)]]</f>
        <v>Unchecked</v>
      </c>
      <c r="F34" t="str">
        <f>PROMETEO_Ammissione_Samuele[[#This Row],[Inserire Fattori di Rischio:   (choice=Ipertrigliceridemia)]]</f>
        <v>Unchecked</v>
      </c>
      <c r="G34" t="str">
        <f>PROMETEO_Ammissione_Samuele[[#This Row],[Inserire Fattori di Rischio:   (choice=Diabete Tipo 1)]]</f>
        <v>Unchecked</v>
      </c>
      <c r="H34" t="str">
        <f>PROMETEO_Ammissione_Samuele[[#This Row],[Inserire Fattori di Rischio:   (choice=Diabete Tipo 2)]]</f>
        <v>Unchecked</v>
      </c>
      <c r="I34" t="str">
        <f>PROMETEO_Ammissione_Samuele[[#This Row],[Inserire Fattori di Rischio:   (choice=Iperuricemia)]]</f>
        <v>Unchecked</v>
      </c>
      <c r="J34" t="str">
        <f>PROMETEO_Ammissione_Samuele[[#This Row],[Inserire Fattori di Rischio:   (choice=Obesità)]]</f>
        <v>Unchecked</v>
      </c>
      <c r="K34" t="str">
        <f>PROMETEO_Ammissione_Samuele[[#This Row],[Inserire Fattori di Rischio:   (choice=Ridotta attività fisica)]]</f>
        <v>Checked</v>
      </c>
      <c r="L34" t="str">
        <f>PROMETEO_Ammissione_Samuele[[#This Row],[Inserire Fattori di Rischio:   (choice=Cattive abitudini alimentari)]]</f>
        <v>Checked</v>
      </c>
      <c r="M34" t="str">
        <f>PROMETEO_Ammissione_Samuele[[#This Row],[Inserire Fattori di Rischio:   (choice=Potus)]]</f>
        <v>Checked</v>
      </c>
      <c r="N34" t="str">
        <f>PROMETEO_Ammissione_Samuele[[#This Row],[Inserire Fattori di Rischio:   (choice=Fattori psicosociali)]]</f>
        <v>Unchecked</v>
      </c>
    </row>
    <row r="35" spans="1:14" x14ac:dyDescent="0.3">
      <c r="A35">
        <v>34</v>
      </c>
      <c r="B35" t="str">
        <f>PROMETEO_Ammissione_Samuele[[#This Row],[Inserire Fattori di Rischio:   (choice=Fumatore attivo)]]</f>
        <v>Unchecked</v>
      </c>
      <c r="C35" t="str">
        <f>PROMETEO_Ammissione_Samuele[[#This Row],[Inserire Fattori di Rischio:   (choice=Ex fumatore)]]</f>
        <v>Unchecked</v>
      </c>
      <c r="D35" t="str">
        <f>PROMETEO_Ammissione_Samuele[[#This Row],[Inserire Fattori di Rischio:   (choice=Ipertensione arteriosa)]]</f>
        <v>Unchecked</v>
      </c>
      <c r="E35" t="str">
        <f>PROMETEO_Ammissione_Samuele[[#This Row],[Inserire Fattori di Rischio:   (choice=Ipercolesterolemia)]]</f>
        <v>Unchecked</v>
      </c>
      <c r="F35" t="str">
        <f>PROMETEO_Ammissione_Samuele[[#This Row],[Inserire Fattori di Rischio:   (choice=Ipertrigliceridemia)]]</f>
        <v>Unchecked</v>
      </c>
      <c r="G35" t="str">
        <f>PROMETEO_Ammissione_Samuele[[#This Row],[Inserire Fattori di Rischio:   (choice=Diabete Tipo 1)]]</f>
        <v>Unchecked</v>
      </c>
      <c r="H35" t="str">
        <f>PROMETEO_Ammissione_Samuele[[#This Row],[Inserire Fattori di Rischio:   (choice=Diabete Tipo 2)]]</f>
        <v>Unchecked</v>
      </c>
      <c r="I35" t="str">
        <f>PROMETEO_Ammissione_Samuele[[#This Row],[Inserire Fattori di Rischio:   (choice=Iperuricemia)]]</f>
        <v>Unchecked</v>
      </c>
      <c r="J35" t="str">
        <f>PROMETEO_Ammissione_Samuele[[#This Row],[Inserire Fattori di Rischio:   (choice=Obesità)]]</f>
        <v>Checked</v>
      </c>
      <c r="K35" t="str">
        <f>PROMETEO_Ammissione_Samuele[[#This Row],[Inserire Fattori di Rischio:   (choice=Ridotta attività fisica)]]</f>
        <v>Checked</v>
      </c>
      <c r="L35" t="str">
        <f>PROMETEO_Ammissione_Samuele[[#This Row],[Inserire Fattori di Rischio:   (choice=Cattive abitudini alimentari)]]</f>
        <v>Checked</v>
      </c>
      <c r="M35" t="str">
        <f>PROMETEO_Ammissione_Samuele[[#This Row],[Inserire Fattori di Rischio:   (choice=Potus)]]</f>
        <v>Unchecked</v>
      </c>
      <c r="N35" t="str">
        <f>PROMETEO_Ammissione_Samuele[[#This Row],[Inserire Fattori di Rischio:   (choice=Fattori psicosociali)]]</f>
        <v>Unchecked</v>
      </c>
    </row>
    <row r="36" spans="1:14" x14ac:dyDescent="0.3">
      <c r="A36">
        <v>35</v>
      </c>
      <c r="B36" t="str">
        <f>PROMETEO_Ammissione_Samuele[[#This Row],[Inserire Fattori di Rischio:   (choice=Fumatore attivo)]]</f>
        <v>Unchecked</v>
      </c>
      <c r="C36" t="str">
        <f>PROMETEO_Ammissione_Samuele[[#This Row],[Inserire Fattori di Rischio:   (choice=Ex fumatore)]]</f>
        <v>Unchecked</v>
      </c>
      <c r="D36" t="str">
        <f>PROMETEO_Ammissione_Samuele[[#This Row],[Inserire Fattori di Rischio:   (choice=Ipertensione arteriosa)]]</f>
        <v>Checked</v>
      </c>
      <c r="E36" t="str">
        <f>PROMETEO_Ammissione_Samuele[[#This Row],[Inserire Fattori di Rischio:   (choice=Ipercolesterolemia)]]</f>
        <v>Checked</v>
      </c>
      <c r="F36" t="str">
        <f>PROMETEO_Ammissione_Samuele[[#This Row],[Inserire Fattori di Rischio:   (choice=Ipertrigliceridemia)]]</f>
        <v>Unchecked</v>
      </c>
      <c r="G36" t="str">
        <f>PROMETEO_Ammissione_Samuele[[#This Row],[Inserire Fattori di Rischio:   (choice=Diabete Tipo 1)]]</f>
        <v>Unchecked</v>
      </c>
      <c r="H36" t="str">
        <f>PROMETEO_Ammissione_Samuele[[#This Row],[Inserire Fattori di Rischio:   (choice=Diabete Tipo 2)]]</f>
        <v>Unchecked</v>
      </c>
      <c r="I36" t="str">
        <f>PROMETEO_Ammissione_Samuele[[#This Row],[Inserire Fattori di Rischio:   (choice=Iperuricemia)]]</f>
        <v>Unchecked</v>
      </c>
      <c r="J36" t="str">
        <f>PROMETEO_Ammissione_Samuele[[#This Row],[Inserire Fattori di Rischio:   (choice=Obesità)]]</f>
        <v>Unchecked</v>
      </c>
      <c r="K36" t="str">
        <f>PROMETEO_Ammissione_Samuele[[#This Row],[Inserire Fattori di Rischio:   (choice=Ridotta attività fisica)]]</f>
        <v>Unchecked</v>
      </c>
      <c r="L36" t="str">
        <f>PROMETEO_Ammissione_Samuele[[#This Row],[Inserire Fattori di Rischio:   (choice=Cattive abitudini alimentari)]]</f>
        <v>Unchecked</v>
      </c>
      <c r="M36" t="str">
        <f>PROMETEO_Ammissione_Samuele[[#This Row],[Inserire Fattori di Rischio:   (choice=Potus)]]</f>
        <v>Unchecked</v>
      </c>
      <c r="N36" t="str">
        <f>PROMETEO_Ammissione_Samuele[[#This Row],[Inserire Fattori di Rischio:   (choice=Fattori psicosociali)]]</f>
        <v>Unchecked</v>
      </c>
    </row>
    <row r="37" spans="1:14" x14ac:dyDescent="0.3">
      <c r="A37">
        <v>36</v>
      </c>
      <c r="B37" t="str">
        <f>PROMETEO_Ammissione_Samuele[[#This Row],[Inserire Fattori di Rischio:   (choice=Fumatore attivo)]]</f>
        <v>Unchecked</v>
      </c>
      <c r="C37" t="str">
        <f>PROMETEO_Ammissione_Samuele[[#This Row],[Inserire Fattori di Rischio:   (choice=Ex fumatore)]]</f>
        <v>Unchecked</v>
      </c>
      <c r="D37" t="str">
        <f>PROMETEO_Ammissione_Samuele[[#This Row],[Inserire Fattori di Rischio:   (choice=Ipertensione arteriosa)]]</f>
        <v>Checked</v>
      </c>
      <c r="E37" t="str">
        <f>PROMETEO_Ammissione_Samuele[[#This Row],[Inserire Fattori di Rischio:   (choice=Ipercolesterolemia)]]</f>
        <v>Checked</v>
      </c>
      <c r="F37" t="str">
        <f>PROMETEO_Ammissione_Samuele[[#This Row],[Inserire Fattori di Rischio:   (choice=Ipertrigliceridemia)]]</f>
        <v>Unchecked</v>
      </c>
      <c r="G37" t="str">
        <f>PROMETEO_Ammissione_Samuele[[#This Row],[Inserire Fattori di Rischio:   (choice=Diabete Tipo 1)]]</f>
        <v>Unchecked</v>
      </c>
      <c r="H37" t="str">
        <f>PROMETEO_Ammissione_Samuele[[#This Row],[Inserire Fattori di Rischio:   (choice=Diabete Tipo 2)]]</f>
        <v>Checked</v>
      </c>
      <c r="I37" t="str">
        <f>PROMETEO_Ammissione_Samuele[[#This Row],[Inserire Fattori di Rischio:   (choice=Iperuricemia)]]</f>
        <v>Unchecked</v>
      </c>
      <c r="J37" t="str">
        <f>PROMETEO_Ammissione_Samuele[[#This Row],[Inserire Fattori di Rischio:   (choice=Obesità)]]</f>
        <v>Checked</v>
      </c>
      <c r="K37" t="str">
        <f>PROMETEO_Ammissione_Samuele[[#This Row],[Inserire Fattori di Rischio:   (choice=Ridotta attività fisica)]]</f>
        <v>Checked</v>
      </c>
      <c r="L37" t="str">
        <f>PROMETEO_Ammissione_Samuele[[#This Row],[Inserire Fattori di Rischio:   (choice=Cattive abitudini alimentari)]]</f>
        <v>Unchecked</v>
      </c>
      <c r="M37" t="str">
        <f>PROMETEO_Ammissione_Samuele[[#This Row],[Inserire Fattori di Rischio:   (choice=Potus)]]</f>
        <v>Unchecked</v>
      </c>
      <c r="N37" t="str">
        <f>PROMETEO_Ammissione_Samuele[[#This Row],[Inserire Fattori di Rischio:   (choice=Fattori psicosociali)]]</f>
        <v>Checked</v>
      </c>
    </row>
    <row r="38" spans="1:14" x14ac:dyDescent="0.3">
      <c r="A38">
        <v>37</v>
      </c>
      <c r="B38" t="str">
        <f>PROMETEO_Ammissione_Samuele[[#This Row],[Inserire Fattori di Rischio:   (choice=Fumatore attivo)]]</f>
        <v>Checked</v>
      </c>
      <c r="C38" t="str">
        <f>PROMETEO_Ammissione_Samuele[[#This Row],[Inserire Fattori di Rischio:   (choice=Ex fumatore)]]</f>
        <v>Unchecked</v>
      </c>
      <c r="D38" t="str">
        <f>PROMETEO_Ammissione_Samuele[[#This Row],[Inserire Fattori di Rischio:   (choice=Ipertensione arteriosa)]]</f>
        <v>Unchecked</v>
      </c>
      <c r="E38" t="str">
        <f>PROMETEO_Ammissione_Samuele[[#This Row],[Inserire Fattori di Rischio:   (choice=Ipercolesterolemia)]]</f>
        <v>Checked</v>
      </c>
      <c r="F38" t="str">
        <f>PROMETEO_Ammissione_Samuele[[#This Row],[Inserire Fattori di Rischio:   (choice=Ipertrigliceridemia)]]</f>
        <v>Unchecked</v>
      </c>
      <c r="G38" t="str">
        <f>PROMETEO_Ammissione_Samuele[[#This Row],[Inserire Fattori di Rischio:   (choice=Diabete Tipo 1)]]</f>
        <v>Unchecked</v>
      </c>
      <c r="H38" t="str">
        <f>PROMETEO_Ammissione_Samuele[[#This Row],[Inserire Fattori di Rischio:   (choice=Diabete Tipo 2)]]</f>
        <v>Unchecked</v>
      </c>
      <c r="I38" t="str">
        <f>PROMETEO_Ammissione_Samuele[[#This Row],[Inserire Fattori di Rischio:   (choice=Iperuricemia)]]</f>
        <v>Unchecked</v>
      </c>
      <c r="J38" t="str">
        <f>PROMETEO_Ammissione_Samuele[[#This Row],[Inserire Fattori di Rischio:   (choice=Obesità)]]</f>
        <v>Unchecked</v>
      </c>
      <c r="K38" t="str">
        <f>PROMETEO_Ammissione_Samuele[[#This Row],[Inserire Fattori di Rischio:   (choice=Ridotta attività fisica)]]</f>
        <v>Unchecked</v>
      </c>
      <c r="L38" t="str">
        <f>PROMETEO_Ammissione_Samuele[[#This Row],[Inserire Fattori di Rischio:   (choice=Cattive abitudini alimentari)]]</f>
        <v>Unchecked</v>
      </c>
      <c r="M38" t="str">
        <f>PROMETEO_Ammissione_Samuele[[#This Row],[Inserire Fattori di Rischio:   (choice=Potus)]]</f>
        <v>Unchecked</v>
      </c>
      <c r="N38" t="str">
        <f>PROMETEO_Ammissione_Samuele[[#This Row],[Inserire Fattori di Rischio:   (choice=Fattori psicosociali)]]</f>
        <v>Unchecked</v>
      </c>
    </row>
    <row r="39" spans="1:14" x14ac:dyDescent="0.3">
      <c r="A39">
        <v>38</v>
      </c>
      <c r="B39" t="str">
        <f>PROMETEO_Ammissione_Samuele[[#This Row],[Inserire Fattori di Rischio:   (choice=Fumatore attivo)]]</f>
        <v>Checked</v>
      </c>
      <c r="C39" t="str">
        <f>PROMETEO_Ammissione_Samuele[[#This Row],[Inserire Fattori di Rischio:   (choice=Ex fumatore)]]</f>
        <v>Unchecked</v>
      </c>
      <c r="D39" t="str">
        <f>PROMETEO_Ammissione_Samuele[[#This Row],[Inserire Fattori di Rischio:   (choice=Ipertensione arteriosa)]]</f>
        <v>Unchecked</v>
      </c>
      <c r="E39" t="str">
        <f>PROMETEO_Ammissione_Samuele[[#This Row],[Inserire Fattori di Rischio:   (choice=Ipercolesterolemia)]]</f>
        <v>Checked</v>
      </c>
      <c r="F39" t="str">
        <f>PROMETEO_Ammissione_Samuele[[#This Row],[Inserire Fattori di Rischio:   (choice=Ipertrigliceridemia)]]</f>
        <v>Unchecked</v>
      </c>
      <c r="G39" t="str">
        <f>PROMETEO_Ammissione_Samuele[[#This Row],[Inserire Fattori di Rischio:   (choice=Diabete Tipo 1)]]</f>
        <v>Unchecked</v>
      </c>
      <c r="H39" t="str">
        <f>PROMETEO_Ammissione_Samuele[[#This Row],[Inserire Fattori di Rischio:   (choice=Diabete Tipo 2)]]</f>
        <v>Unchecked</v>
      </c>
      <c r="I39" t="str">
        <f>PROMETEO_Ammissione_Samuele[[#This Row],[Inserire Fattori di Rischio:   (choice=Iperuricemia)]]</f>
        <v>Unchecked</v>
      </c>
      <c r="J39" t="str">
        <f>PROMETEO_Ammissione_Samuele[[#This Row],[Inserire Fattori di Rischio:   (choice=Obesità)]]</f>
        <v>Unchecked</v>
      </c>
      <c r="K39" t="str">
        <f>PROMETEO_Ammissione_Samuele[[#This Row],[Inserire Fattori di Rischio:   (choice=Ridotta attività fisica)]]</f>
        <v>Unchecked</v>
      </c>
      <c r="L39" t="str">
        <f>PROMETEO_Ammissione_Samuele[[#This Row],[Inserire Fattori di Rischio:   (choice=Cattive abitudini alimentari)]]</f>
        <v>Unchecked</v>
      </c>
      <c r="M39" t="str">
        <f>PROMETEO_Ammissione_Samuele[[#This Row],[Inserire Fattori di Rischio:   (choice=Potus)]]</f>
        <v>Unchecked</v>
      </c>
      <c r="N39" t="str">
        <f>PROMETEO_Ammissione_Samuele[[#This Row],[Inserire Fattori di Rischio:   (choice=Fattori psicosociali)]]</f>
        <v>Unchecked</v>
      </c>
    </row>
    <row r="40" spans="1:14" x14ac:dyDescent="0.3">
      <c r="A40">
        <v>39</v>
      </c>
      <c r="B40" t="str">
        <f>PROMETEO_Ammissione_Samuele[[#This Row],[Inserire Fattori di Rischio:   (choice=Fumatore attivo)]]</f>
        <v>Unchecked</v>
      </c>
      <c r="C40" t="str">
        <f>PROMETEO_Ammissione_Samuele[[#This Row],[Inserire Fattori di Rischio:   (choice=Ex fumatore)]]</f>
        <v>Checked</v>
      </c>
      <c r="D40" t="str">
        <f>PROMETEO_Ammissione_Samuele[[#This Row],[Inserire Fattori di Rischio:   (choice=Ipertensione arteriosa)]]</f>
        <v>Checked</v>
      </c>
      <c r="E40" t="str">
        <f>PROMETEO_Ammissione_Samuele[[#This Row],[Inserire Fattori di Rischio:   (choice=Ipercolesterolemia)]]</f>
        <v>Checked</v>
      </c>
      <c r="F40" t="str">
        <f>PROMETEO_Ammissione_Samuele[[#This Row],[Inserire Fattori di Rischio:   (choice=Ipertrigliceridemia)]]</f>
        <v>Unchecked</v>
      </c>
      <c r="G40" t="str">
        <f>PROMETEO_Ammissione_Samuele[[#This Row],[Inserire Fattori di Rischio:   (choice=Diabete Tipo 1)]]</f>
        <v>Unchecked</v>
      </c>
      <c r="H40" t="str">
        <f>PROMETEO_Ammissione_Samuele[[#This Row],[Inserire Fattori di Rischio:   (choice=Diabete Tipo 2)]]</f>
        <v>Unchecked</v>
      </c>
      <c r="I40" t="str">
        <f>PROMETEO_Ammissione_Samuele[[#This Row],[Inserire Fattori di Rischio:   (choice=Iperuricemia)]]</f>
        <v>Unchecked</v>
      </c>
      <c r="J40" t="str">
        <f>PROMETEO_Ammissione_Samuele[[#This Row],[Inserire Fattori di Rischio:   (choice=Obesità)]]</f>
        <v>Checked</v>
      </c>
      <c r="K40" t="str">
        <f>PROMETEO_Ammissione_Samuele[[#This Row],[Inserire Fattori di Rischio:   (choice=Ridotta attività fisica)]]</f>
        <v>Checked</v>
      </c>
      <c r="L40" t="str">
        <f>PROMETEO_Ammissione_Samuele[[#This Row],[Inserire Fattori di Rischio:   (choice=Cattive abitudini alimentari)]]</f>
        <v>Unchecked</v>
      </c>
      <c r="M40" t="str">
        <f>PROMETEO_Ammissione_Samuele[[#This Row],[Inserire Fattori di Rischio:   (choice=Potus)]]</f>
        <v>Unchecked</v>
      </c>
      <c r="N40" t="str">
        <f>PROMETEO_Ammissione_Samuele[[#This Row],[Inserire Fattori di Rischio:   (choice=Fattori psicosociali)]]</f>
        <v>Unchecked</v>
      </c>
    </row>
    <row r="41" spans="1:14" x14ac:dyDescent="0.3">
      <c r="A41">
        <v>40</v>
      </c>
      <c r="B41" t="str">
        <f>PROMETEO_Ammissione_Samuele[[#This Row],[Inserire Fattori di Rischio:   (choice=Fumatore attivo)]]</f>
        <v>Unchecked</v>
      </c>
      <c r="C41" t="str">
        <f>PROMETEO_Ammissione_Samuele[[#This Row],[Inserire Fattori di Rischio:   (choice=Ex fumatore)]]</f>
        <v>Checked</v>
      </c>
      <c r="D41" t="str">
        <f>PROMETEO_Ammissione_Samuele[[#This Row],[Inserire Fattori di Rischio:   (choice=Ipertensione arteriosa)]]</f>
        <v>Unchecked</v>
      </c>
      <c r="E41" t="str">
        <f>PROMETEO_Ammissione_Samuele[[#This Row],[Inserire Fattori di Rischio:   (choice=Ipercolesterolemia)]]</f>
        <v>Unchecked</v>
      </c>
      <c r="F41" t="str">
        <f>PROMETEO_Ammissione_Samuele[[#This Row],[Inserire Fattori di Rischio:   (choice=Ipertrigliceridemia)]]</f>
        <v>Unchecked</v>
      </c>
      <c r="G41" t="str">
        <f>PROMETEO_Ammissione_Samuele[[#This Row],[Inserire Fattori di Rischio:   (choice=Diabete Tipo 1)]]</f>
        <v>Unchecked</v>
      </c>
      <c r="H41" t="str">
        <f>PROMETEO_Ammissione_Samuele[[#This Row],[Inserire Fattori di Rischio:   (choice=Diabete Tipo 2)]]</f>
        <v>Unchecked</v>
      </c>
      <c r="I41" t="str">
        <f>PROMETEO_Ammissione_Samuele[[#This Row],[Inserire Fattori di Rischio:   (choice=Iperuricemia)]]</f>
        <v>Unchecked</v>
      </c>
      <c r="J41" t="str">
        <f>PROMETEO_Ammissione_Samuele[[#This Row],[Inserire Fattori di Rischio:   (choice=Obesità)]]</f>
        <v>Unchecked</v>
      </c>
      <c r="K41" t="str">
        <f>PROMETEO_Ammissione_Samuele[[#This Row],[Inserire Fattori di Rischio:   (choice=Ridotta attività fisica)]]</f>
        <v>Checked</v>
      </c>
      <c r="L41" t="str">
        <f>PROMETEO_Ammissione_Samuele[[#This Row],[Inserire Fattori di Rischio:   (choice=Cattive abitudini alimentari)]]</f>
        <v>Unchecked</v>
      </c>
      <c r="M41" t="str">
        <f>PROMETEO_Ammissione_Samuele[[#This Row],[Inserire Fattori di Rischio:   (choice=Potus)]]</f>
        <v>Unchecked</v>
      </c>
      <c r="N41" t="str">
        <f>PROMETEO_Ammissione_Samuele[[#This Row],[Inserire Fattori di Rischio:   (choice=Fattori psicosociali)]]</f>
        <v>Unchecked</v>
      </c>
    </row>
    <row r="42" spans="1:14" x14ac:dyDescent="0.3">
      <c r="A42">
        <v>41</v>
      </c>
      <c r="B42" t="str">
        <f>PROMETEO_Ammissione_Samuele[[#This Row],[Inserire Fattori di Rischio:   (choice=Fumatore attivo)]]</f>
        <v>Unchecked</v>
      </c>
      <c r="C42" t="str">
        <f>PROMETEO_Ammissione_Samuele[[#This Row],[Inserire Fattori di Rischio:   (choice=Ex fumatore)]]</f>
        <v>Unchecked</v>
      </c>
      <c r="D42" t="str">
        <f>PROMETEO_Ammissione_Samuele[[#This Row],[Inserire Fattori di Rischio:   (choice=Ipertensione arteriosa)]]</f>
        <v>Unchecked</v>
      </c>
      <c r="E42" t="str">
        <f>PROMETEO_Ammissione_Samuele[[#This Row],[Inserire Fattori di Rischio:   (choice=Ipercolesterolemia)]]</f>
        <v>Unchecked</v>
      </c>
      <c r="F42" t="str">
        <f>PROMETEO_Ammissione_Samuele[[#This Row],[Inserire Fattori di Rischio:   (choice=Ipertrigliceridemia)]]</f>
        <v>Unchecked</v>
      </c>
      <c r="G42" t="str">
        <f>PROMETEO_Ammissione_Samuele[[#This Row],[Inserire Fattori di Rischio:   (choice=Diabete Tipo 1)]]</f>
        <v>Unchecked</v>
      </c>
      <c r="H42" t="str">
        <f>PROMETEO_Ammissione_Samuele[[#This Row],[Inserire Fattori di Rischio:   (choice=Diabete Tipo 2)]]</f>
        <v>Unchecked</v>
      </c>
      <c r="I42" t="str">
        <f>PROMETEO_Ammissione_Samuele[[#This Row],[Inserire Fattori di Rischio:   (choice=Iperuricemia)]]</f>
        <v>Unchecked</v>
      </c>
      <c r="J42" t="str">
        <f>PROMETEO_Ammissione_Samuele[[#This Row],[Inserire Fattori di Rischio:   (choice=Obesità)]]</f>
        <v>Unchecked</v>
      </c>
      <c r="K42" t="str">
        <f>PROMETEO_Ammissione_Samuele[[#This Row],[Inserire Fattori di Rischio:   (choice=Ridotta attività fisica)]]</f>
        <v>Checked</v>
      </c>
      <c r="L42" t="str">
        <f>PROMETEO_Ammissione_Samuele[[#This Row],[Inserire Fattori di Rischio:   (choice=Cattive abitudini alimentari)]]</f>
        <v>Unchecked</v>
      </c>
      <c r="M42" t="str">
        <f>PROMETEO_Ammissione_Samuele[[#This Row],[Inserire Fattori di Rischio:   (choice=Potus)]]</f>
        <v>Unchecked</v>
      </c>
      <c r="N42" t="str">
        <f>PROMETEO_Ammissione_Samuele[[#This Row],[Inserire Fattori di Rischio:   (choice=Fattori psicosociali)]]</f>
        <v>Unchecked</v>
      </c>
    </row>
    <row r="43" spans="1:14" x14ac:dyDescent="0.3">
      <c r="A43">
        <v>42</v>
      </c>
      <c r="B43" t="str">
        <f>PROMETEO_Ammissione_Samuele[[#This Row],[Inserire Fattori di Rischio:   (choice=Fumatore attivo)]]</f>
        <v>Unchecked</v>
      </c>
      <c r="C43" t="str">
        <f>PROMETEO_Ammissione_Samuele[[#This Row],[Inserire Fattori di Rischio:   (choice=Ex fumatore)]]</f>
        <v>Checked</v>
      </c>
      <c r="D43" t="str">
        <f>PROMETEO_Ammissione_Samuele[[#This Row],[Inserire Fattori di Rischio:   (choice=Ipertensione arteriosa)]]</f>
        <v>Unchecked</v>
      </c>
      <c r="E43" t="str">
        <f>PROMETEO_Ammissione_Samuele[[#This Row],[Inserire Fattori di Rischio:   (choice=Ipercolesterolemia)]]</f>
        <v>Unchecked</v>
      </c>
      <c r="F43" t="str">
        <f>PROMETEO_Ammissione_Samuele[[#This Row],[Inserire Fattori di Rischio:   (choice=Ipertrigliceridemia)]]</f>
        <v>Unchecked</v>
      </c>
      <c r="G43" t="str">
        <f>PROMETEO_Ammissione_Samuele[[#This Row],[Inserire Fattori di Rischio:   (choice=Diabete Tipo 1)]]</f>
        <v>Unchecked</v>
      </c>
      <c r="H43" t="str">
        <f>PROMETEO_Ammissione_Samuele[[#This Row],[Inserire Fattori di Rischio:   (choice=Diabete Tipo 2)]]</f>
        <v>Checked</v>
      </c>
      <c r="I43" t="str">
        <f>PROMETEO_Ammissione_Samuele[[#This Row],[Inserire Fattori di Rischio:   (choice=Iperuricemia)]]</f>
        <v>Checked</v>
      </c>
      <c r="J43" t="str">
        <f>PROMETEO_Ammissione_Samuele[[#This Row],[Inserire Fattori di Rischio:   (choice=Obesità)]]</f>
        <v>Checked</v>
      </c>
      <c r="K43" t="str">
        <f>PROMETEO_Ammissione_Samuele[[#This Row],[Inserire Fattori di Rischio:   (choice=Ridotta attività fisica)]]</f>
        <v>Checked</v>
      </c>
      <c r="L43" t="str">
        <f>PROMETEO_Ammissione_Samuele[[#This Row],[Inserire Fattori di Rischio:   (choice=Cattive abitudini alimentari)]]</f>
        <v>Unchecked</v>
      </c>
      <c r="M43" t="str">
        <f>PROMETEO_Ammissione_Samuele[[#This Row],[Inserire Fattori di Rischio:   (choice=Potus)]]</f>
        <v>Unchecked</v>
      </c>
      <c r="N43" t="str">
        <f>PROMETEO_Ammissione_Samuele[[#This Row],[Inserire Fattori di Rischio:   (choice=Fattori psicosociali)]]</f>
        <v>Unchecked</v>
      </c>
    </row>
    <row r="44" spans="1:14" x14ac:dyDescent="0.3">
      <c r="A44">
        <v>43</v>
      </c>
      <c r="B44" t="str">
        <f>PROMETEO_Ammissione_Samuele[[#This Row],[Inserire Fattori di Rischio:   (choice=Fumatore attivo)]]</f>
        <v>Checked</v>
      </c>
      <c r="C44" t="str">
        <f>PROMETEO_Ammissione_Samuele[[#This Row],[Inserire Fattori di Rischio:   (choice=Ex fumatore)]]</f>
        <v>Unchecked</v>
      </c>
      <c r="D44" t="str">
        <f>PROMETEO_Ammissione_Samuele[[#This Row],[Inserire Fattori di Rischio:   (choice=Ipertensione arteriosa)]]</f>
        <v>Checked</v>
      </c>
      <c r="E44" t="str">
        <f>PROMETEO_Ammissione_Samuele[[#This Row],[Inserire Fattori di Rischio:   (choice=Ipercolesterolemia)]]</f>
        <v>Unchecked</v>
      </c>
      <c r="F44" t="str">
        <f>PROMETEO_Ammissione_Samuele[[#This Row],[Inserire Fattori di Rischio:   (choice=Ipertrigliceridemia)]]</f>
        <v>Unchecked</v>
      </c>
      <c r="G44" t="str">
        <f>PROMETEO_Ammissione_Samuele[[#This Row],[Inserire Fattori di Rischio:   (choice=Diabete Tipo 1)]]</f>
        <v>Unchecked</v>
      </c>
      <c r="H44" t="str">
        <f>PROMETEO_Ammissione_Samuele[[#This Row],[Inserire Fattori di Rischio:   (choice=Diabete Tipo 2)]]</f>
        <v>Unchecked</v>
      </c>
      <c r="I44" t="str">
        <f>PROMETEO_Ammissione_Samuele[[#This Row],[Inserire Fattori di Rischio:   (choice=Iperuricemia)]]</f>
        <v>Unchecked</v>
      </c>
      <c r="J44" t="str">
        <f>PROMETEO_Ammissione_Samuele[[#This Row],[Inserire Fattori di Rischio:   (choice=Obesità)]]</f>
        <v>Unchecked</v>
      </c>
      <c r="K44" t="str">
        <f>PROMETEO_Ammissione_Samuele[[#This Row],[Inserire Fattori di Rischio:   (choice=Ridotta attività fisica)]]</f>
        <v>Unchecked</v>
      </c>
      <c r="L44" t="str">
        <f>PROMETEO_Ammissione_Samuele[[#This Row],[Inserire Fattori di Rischio:   (choice=Cattive abitudini alimentari)]]</f>
        <v>Unchecked</v>
      </c>
      <c r="M44" t="str">
        <f>PROMETEO_Ammissione_Samuele[[#This Row],[Inserire Fattori di Rischio:   (choice=Potus)]]</f>
        <v>Unchecked</v>
      </c>
      <c r="N44" t="str">
        <f>PROMETEO_Ammissione_Samuele[[#This Row],[Inserire Fattori di Rischio:   (choice=Fattori psicosociali)]]</f>
        <v>Unchecked</v>
      </c>
    </row>
    <row r="45" spans="1:14" x14ac:dyDescent="0.3">
      <c r="A45">
        <v>44</v>
      </c>
      <c r="B45" t="str">
        <f>PROMETEO_Ammissione_Samuele[[#This Row],[Inserire Fattori di Rischio:   (choice=Fumatore attivo)]]</f>
        <v>Checked</v>
      </c>
      <c r="C45" t="str">
        <f>PROMETEO_Ammissione_Samuele[[#This Row],[Inserire Fattori di Rischio:   (choice=Ex fumatore)]]</f>
        <v>Unchecked</v>
      </c>
      <c r="D45" t="str">
        <f>PROMETEO_Ammissione_Samuele[[#This Row],[Inserire Fattori di Rischio:   (choice=Ipertensione arteriosa)]]</f>
        <v>Checked</v>
      </c>
      <c r="E45" t="str">
        <f>PROMETEO_Ammissione_Samuele[[#This Row],[Inserire Fattori di Rischio:   (choice=Ipercolesterolemia)]]</f>
        <v>Checked</v>
      </c>
      <c r="F45" t="str">
        <f>PROMETEO_Ammissione_Samuele[[#This Row],[Inserire Fattori di Rischio:   (choice=Ipertrigliceridemia)]]</f>
        <v>Unchecked</v>
      </c>
      <c r="G45" t="str">
        <f>PROMETEO_Ammissione_Samuele[[#This Row],[Inserire Fattori di Rischio:   (choice=Diabete Tipo 1)]]</f>
        <v>Unchecked</v>
      </c>
      <c r="H45" t="str">
        <f>PROMETEO_Ammissione_Samuele[[#This Row],[Inserire Fattori di Rischio:   (choice=Diabete Tipo 2)]]</f>
        <v>Checked</v>
      </c>
      <c r="I45" t="str">
        <f>PROMETEO_Ammissione_Samuele[[#This Row],[Inserire Fattori di Rischio:   (choice=Iperuricemia)]]</f>
        <v>Unchecked</v>
      </c>
      <c r="J45" t="str">
        <f>PROMETEO_Ammissione_Samuele[[#This Row],[Inserire Fattori di Rischio:   (choice=Obesità)]]</f>
        <v>Unchecked</v>
      </c>
      <c r="K45" t="str">
        <f>PROMETEO_Ammissione_Samuele[[#This Row],[Inserire Fattori di Rischio:   (choice=Ridotta attività fisica)]]</f>
        <v>Unchecked</v>
      </c>
      <c r="L45" t="str">
        <f>PROMETEO_Ammissione_Samuele[[#This Row],[Inserire Fattori di Rischio:   (choice=Cattive abitudini alimentari)]]</f>
        <v>Unchecked</v>
      </c>
      <c r="M45" t="str">
        <f>PROMETEO_Ammissione_Samuele[[#This Row],[Inserire Fattori di Rischio:   (choice=Potus)]]</f>
        <v>Unchecked</v>
      </c>
      <c r="N45" t="str">
        <f>PROMETEO_Ammissione_Samuele[[#This Row],[Inserire Fattori di Rischio:   (choice=Fattori psicosociali)]]</f>
        <v>Unchecked</v>
      </c>
    </row>
    <row r="46" spans="1:14" x14ac:dyDescent="0.3">
      <c r="A46">
        <v>45</v>
      </c>
      <c r="B46" t="str">
        <f>PROMETEO_Ammissione_Samuele[[#This Row],[Inserire Fattori di Rischio:   (choice=Fumatore attivo)]]</f>
        <v>Unchecked</v>
      </c>
      <c r="C46" t="str">
        <f>PROMETEO_Ammissione_Samuele[[#This Row],[Inserire Fattori di Rischio:   (choice=Ex fumatore)]]</f>
        <v>Checked</v>
      </c>
      <c r="D46" t="str">
        <f>PROMETEO_Ammissione_Samuele[[#This Row],[Inserire Fattori di Rischio:   (choice=Ipertensione arteriosa)]]</f>
        <v>Checked</v>
      </c>
      <c r="E46" t="str">
        <f>PROMETEO_Ammissione_Samuele[[#This Row],[Inserire Fattori di Rischio:   (choice=Ipercolesterolemia)]]</f>
        <v>Unchecked</v>
      </c>
      <c r="F46" t="str">
        <f>PROMETEO_Ammissione_Samuele[[#This Row],[Inserire Fattori di Rischio:   (choice=Ipertrigliceridemia)]]</f>
        <v>Unchecked</v>
      </c>
      <c r="G46" t="str">
        <f>PROMETEO_Ammissione_Samuele[[#This Row],[Inserire Fattori di Rischio:   (choice=Diabete Tipo 1)]]</f>
        <v>Unchecked</v>
      </c>
      <c r="H46" t="str">
        <f>PROMETEO_Ammissione_Samuele[[#This Row],[Inserire Fattori di Rischio:   (choice=Diabete Tipo 2)]]</f>
        <v>Checked</v>
      </c>
      <c r="I46" t="str">
        <f>PROMETEO_Ammissione_Samuele[[#This Row],[Inserire Fattori di Rischio:   (choice=Iperuricemia)]]</f>
        <v>Unchecked</v>
      </c>
      <c r="J46" t="str">
        <f>PROMETEO_Ammissione_Samuele[[#This Row],[Inserire Fattori di Rischio:   (choice=Obesità)]]</f>
        <v>Unchecked</v>
      </c>
      <c r="K46" t="str">
        <f>PROMETEO_Ammissione_Samuele[[#This Row],[Inserire Fattori di Rischio:   (choice=Ridotta attività fisica)]]</f>
        <v>Unchecked</v>
      </c>
      <c r="L46" t="str">
        <f>PROMETEO_Ammissione_Samuele[[#This Row],[Inserire Fattori di Rischio:   (choice=Cattive abitudini alimentari)]]</f>
        <v>Unchecked</v>
      </c>
      <c r="M46" t="str">
        <f>PROMETEO_Ammissione_Samuele[[#This Row],[Inserire Fattori di Rischio:   (choice=Potus)]]</f>
        <v>Checked</v>
      </c>
      <c r="N46" t="str">
        <f>PROMETEO_Ammissione_Samuele[[#This Row],[Inserire Fattori di Rischio:   (choice=Fattori psicosociali)]]</f>
        <v>Checked</v>
      </c>
    </row>
    <row r="47" spans="1:14" x14ac:dyDescent="0.3">
      <c r="A47">
        <v>46</v>
      </c>
      <c r="B47" t="str">
        <f>PROMETEO_Ammissione_Samuele[[#This Row],[Inserire Fattori di Rischio:   (choice=Fumatore attivo)]]</f>
        <v>Unchecked</v>
      </c>
      <c r="C47" t="str">
        <f>PROMETEO_Ammissione_Samuele[[#This Row],[Inserire Fattori di Rischio:   (choice=Ex fumatore)]]</f>
        <v>Unchecked</v>
      </c>
      <c r="D47" t="str">
        <f>PROMETEO_Ammissione_Samuele[[#This Row],[Inserire Fattori di Rischio:   (choice=Ipertensione arteriosa)]]</f>
        <v>Unchecked</v>
      </c>
      <c r="E47" t="str">
        <f>PROMETEO_Ammissione_Samuele[[#This Row],[Inserire Fattori di Rischio:   (choice=Ipercolesterolemia)]]</f>
        <v>Checked</v>
      </c>
      <c r="F47" t="str">
        <f>PROMETEO_Ammissione_Samuele[[#This Row],[Inserire Fattori di Rischio:   (choice=Ipertrigliceridemia)]]</f>
        <v>Checked</v>
      </c>
      <c r="G47" t="str">
        <f>PROMETEO_Ammissione_Samuele[[#This Row],[Inserire Fattori di Rischio:   (choice=Diabete Tipo 1)]]</f>
        <v>Unchecked</v>
      </c>
      <c r="H47" t="str">
        <f>PROMETEO_Ammissione_Samuele[[#This Row],[Inserire Fattori di Rischio:   (choice=Diabete Tipo 2)]]</f>
        <v>Unchecked</v>
      </c>
      <c r="I47" t="str">
        <f>PROMETEO_Ammissione_Samuele[[#This Row],[Inserire Fattori di Rischio:   (choice=Iperuricemia)]]</f>
        <v>Unchecked</v>
      </c>
      <c r="J47" t="str">
        <f>PROMETEO_Ammissione_Samuele[[#This Row],[Inserire Fattori di Rischio:   (choice=Obesità)]]</f>
        <v>Checked</v>
      </c>
      <c r="K47" t="str">
        <f>PROMETEO_Ammissione_Samuele[[#This Row],[Inserire Fattori di Rischio:   (choice=Ridotta attività fisica)]]</f>
        <v>Checked</v>
      </c>
      <c r="L47" t="str">
        <f>PROMETEO_Ammissione_Samuele[[#This Row],[Inserire Fattori di Rischio:   (choice=Cattive abitudini alimentari)]]</f>
        <v>Checked</v>
      </c>
      <c r="M47" t="str">
        <f>PROMETEO_Ammissione_Samuele[[#This Row],[Inserire Fattori di Rischio:   (choice=Potus)]]</f>
        <v>Unchecked</v>
      </c>
      <c r="N47" t="str">
        <f>PROMETEO_Ammissione_Samuele[[#This Row],[Inserire Fattori di Rischio:   (choice=Fattori psicosociali)]]</f>
        <v>Unchecked</v>
      </c>
    </row>
    <row r="48" spans="1:14" x14ac:dyDescent="0.3">
      <c r="A48">
        <v>47</v>
      </c>
      <c r="B48" t="str">
        <f>PROMETEO_Ammissione_Samuele[[#This Row],[Inserire Fattori di Rischio:   (choice=Fumatore attivo)]]</f>
        <v>Unchecked</v>
      </c>
      <c r="C48" t="str">
        <f>PROMETEO_Ammissione_Samuele[[#This Row],[Inserire Fattori di Rischio:   (choice=Ex fumatore)]]</f>
        <v>Unchecked</v>
      </c>
      <c r="D48" t="str">
        <f>PROMETEO_Ammissione_Samuele[[#This Row],[Inserire Fattori di Rischio:   (choice=Ipertensione arteriosa)]]</f>
        <v>Unchecked</v>
      </c>
      <c r="E48" t="str">
        <f>PROMETEO_Ammissione_Samuele[[#This Row],[Inserire Fattori di Rischio:   (choice=Ipercolesterolemia)]]</f>
        <v>Unchecked</v>
      </c>
      <c r="F48" t="str">
        <f>PROMETEO_Ammissione_Samuele[[#This Row],[Inserire Fattori di Rischio:   (choice=Ipertrigliceridemia)]]</f>
        <v>Unchecked</v>
      </c>
      <c r="G48" t="str">
        <f>PROMETEO_Ammissione_Samuele[[#This Row],[Inserire Fattori di Rischio:   (choice=Diabete Tipo 1)]]</f>
        <v>Unchecked</v>
      </c>
      <c r="H48" t="str">
        <f>PROMETEO_Ammissione_Samuele[[#This Row],[Inserire Fattori di Rischio:   (choice=Diabete Tipo 2)]]</f>
        <v>Unchecked</v>
      </c>
      <c r="I48" t="str">
        <f>PROMETEO_Ammissione_Samuele[[#This Row],[Inserire Fattori di Rischio:   (choice=Iperuricemia)]]</f>
        <v>Unchecked</v>
      </c>
      <c r="J48" t="str">
        <f>PROMETEO_Ammissione_Samuele[[#This Row],[Inserire Fattori di Rischio:   (choice=Obesità)]]</f>
        <v>Unchecked</v>
      </c>
      <c r="K48" t="str">
        <f>PROMETEO_Ammissione_Samuele[[#This Row],[Inserire Fattori di Rischio:   (choice=Ridotta attività fisica)]]</f>
        <v>Checked</v>
      </c>
      <c r="L48" t="str">
        <f>PROMETEO_Ammissione_Samuele[[#This Row],[Inserire Fattori di Rischio:   (choice=Cattive abitudini alimentari)]]</f>
        <v>Unchecked</v>
      </c>
      <c r="M48" t="str">
        <f>PROMETEO_Ammissione_Samuele[[#This Row],[Inserire Fattori di Rischio:   (choice=Potus)]]</f>
        <v>Unchecked</v>
      </c>
      <c r="N48" t="str">
        <f>PROMETEO_Ammissione_Samuele[[#This Row],[Inserire Fattori di Rischio:   (choice=Fattori psicosociali)]]</f>
        <v>Unchecked</v>
      </c>
    </row>
    <row r="49" spans="1:14" x14ac:dyDescent="0.3">
      <c r="A49">
        <v>48</v>
      </c>
      <c r="B49" t="str">
        <f>PROMETEO_Ammissione_Samuele[[#This Row],[Inserire Fattori di Rischio:   (choice=Fumatore attivo)]]</f>
        <v>Unchecked</v>
      </c>
      <c r="C49" t="str">
        <f>PROMETEO_Ammissione_Samuele[[#This Row],[Inserire Fattori di Rischio:   (choice=Ex fumatore)]]</f>
        <v>Unchecked</v>
      </c>
      <c r="D49" t="str">
        <f>PROMETEO_Ammissione_Samuele[[#This Row],[Inserire Fattori di Rischio:   (choice=Ipertensione arteriosa)]]</f>
        <v>Checked</v>
      </c>
      <c r="E49" t="str">
        <f>PROMETEO_Ammissione_Samuele[[#This Row],[Inserire Fattori di Rischio:   (choice=Ipercolesterolemia)]]</f>
        <v>Checked</v>
      </c>
      <c r="F49" t="str">
        <f>PROMETEO_Ammissione_Samuele[[#This Row],[Inserire Fattori di Rischio:   (choice=Ipertrigliceridemia)]]</f>
        <v>Unchecked</v>
      </c>
      <c r="G49" t="str">
        <f>PROMETEO_Ammissione_Samuele[[#This Row],[Inserire Fattori di Rischio:   (choice=Diabete Tipo 1)]]</f>
        <v>Unchecked</v>
      </c>
      <c r="H49" t="str">
        <f>PROMETEO_Ammissione_Samuele[[#This Row],[Inserire Fattori di Rischio:   (choice=Diabete Tipo 2)]]</f>
        <v>Unchecked</v>
      </c>
      <c r="I49" t="str">
        <f>PROMETEO_Ammissione_Samuele[[#This Row],[Inserire Fattori di Rischio:   (choice=Iperuricemia)]]</f>
        <v>Unchecked</v>
      </c>
      <c r="J49" t="str">
        <f>PROMETEO_Ammissione_Samuele[[#This Row],[Inserire Fattori di Rischio:   (choice=Obesità)]]</f>
        <v>Unchecked</v>
      </c>
      <c r="K49" t="str">
        <f>PROMETEO_Ammissione_Samuele[[#This Row],[Inserire Fattori di Rischio:   (choice=Ridotta attività fisica)]]</f>
        <v>Unchecked</v>
      </c>
      <c r="L49" t="str">
        <f>PROMETEO_Ammissione_Samuele[[#This Row],[Inserire Fattori di Rischio:   (choice=Cattive abitudini alimentari)]]</f>
        <v>Unchecked</v>
      </c>
      <c r="M49" t="str">
        <f>PROMETEO_Ammissione_Samuele[[#This Row],[Inserire Fattori di Rischio:   (choice=Potus)]]</f>
        <v>Unchecked</v>
      </c>
      <c r="N49" t="str">
        <f>PROMETEO_Ammissione_Samuele[[#This Row],[Inserire Fattori di Rischio:   (choice=Fattori psicosociali)]]</f>
        <v>Unchecked</v>
      </c>
    </row>
    <row r="50" spans="1:14" x14ac:dyDescent="0.3">
      <c r="A50">
        <v>49</v>
      </c>
      <c r="B50" t="str">
        <f>PROMETEO_Ammissione_Samuele[[#This Row],[Inserire Fattori di Rischio:   (choice=Fumatore attivo)]]</f>
        <v>Unchecked</v>
      </c>
      <c r="C50" t="str">
        <f>PROMETEO_Ammissione_Samuele[[#This Row],[Inserire Fattori di Rischio:   (choice=Ex fumatore)]]</f>
        <v>Checked</v>
      </c>
      <c r="D50" t="str">
        <f>PROMETEO_Ammissione_Samuele[[#This Row],[Inserire Fattori di Rischio:   (choice=Ipertensione arteriosa)]]</f>
        <v>Unchecked</v>
      </c>
      <c r="E50" t="str">
        <f>PROMETEO_Ammissione_Samuele[[#This Row],[Inserire Fattori di Rischio:   (choice=Ipercolesterolemia)]]</f>
        <v>Checked</v>
      </c>
      <c r="F50" t="str">
        <f>PROMETEO_Ammissione_Samuele[[#This Row],[Inserire Fattori di Rischio:   (choice=Ipertrigliceridemia)]]</f>
        <v>Unchecked</v>
      </c>
      <c r="G50" t="str">
        <f>PROMETEO_Ammissione_Samuele[[#This Row],[Inserire Fattori di Rischio:   (choice=Diabete Tipo 1)]]</f>
        <v>Unchecked</v>
      </c>
      <c r="H50" t="str">
        <f>PROMETEO_Ammissione_Samuele[[#This Row],[Inserire Fattori di Rischio:   (choice=Diabete Tipo 2)]]</f>
        <v>Checked</v>
      </c>
      <c r="I50" t="str">
        <f>PROMETEO_Ammissione_Samuele[[#This Row],[Inserire Fattori di Rischio:   (choice=Iperuricemia)]]</f>
        <v>Unchecked</v>
      </c>
      <c r="J50" t="str">
        <f>PROMETEO_Ammissione_Samuele[[#This Row],[Inserire Fattori di Rischio:   (choice=Obesità)]]</f>
        <v>Checked</v>
      </c>
      <c r="K50" t="str">
        <f>PROMETEO_Ammissione_Samuele[[#This Row],[Inserire Fattori di Rischio:   (choice=Ridotta attività fisica)]]</f>
        <v>Unchecked</v>
      </c>
      <c r="L50" t="str">
        <f>PROMETEO_Ammissione_Samuele[[#This Row],[Inserire Fattori di Rischio:   (choice=Cattive abitudini alimentari)]]</f>
        <v>Unchecked</v>
      </c>
      <c r="M50" t="str">
        <f>PROMETEO_Ammissione_Samuele[[#This Row],[Inserire Fattori di Rischio:   (choice=Potus)]]</f>
        <v>Unchecked</v>
      </c>
      <c r="N50" t="str">
        <f>PROMETEO_Ammissione_Samuele[[#This Row],[Inserire Fattori di Rischio:   (choice=Fattori psicosociali)]]</f>
        <v>Unchecked</v>
      </c>
    </row>
    <row r="51" spans="1:14" x14ac:dyDescent="0.3">
      <c r="A51">
        <v>50</v>
      </c>
      <c r="B51" t="str">
        <f>PROMETEO_Ammissione_Samuele[[#This Row],[Inserire Fattori di Rischio:   (choice=Fumatore attivo)]]</f>
        <v>Unchecked</v>
      </c>
      <c r="C51" t="str">
        <f>PROMETEO_Ammissione_Samuele[[#This Row],[Inserire Fattori di Rischio:   (choice=Ex fumatore)]]</f>
        <v>Unchecked</v>
      </c>
      <c r="D51" t="str">
        <f>PROMETEO_Ammissione_Samuele[[#This Row],[Inserire Fattori di Rischio:   (choice=Ipertensione arteriosa)]]</f>
        <v>Checked</v>
      </c>
      <c r="E51" t="str">
        <f>PROMETEO_Ammissione_Samuele[[#This Row],[Inserire Fattori di Rischio:   (choice=Ipercolesterolemia)]]</f>
        <v>Unchecked</v>
      </c>
      <c r="F51" t="str">
        <f>PROMETEO_Ammissione_Samuele[[#This Row],[Inserire Fattori di Rischio:   (choice=Ipertrigliceridemia)]]</f>
        <v>Unchecked</v>
      </c>
      <c r="G51" t="str">
        <f>PROMETEO_Ammissione_Samuele[[#This Row],[Inserire Fattori di Rischio:   (choice=Diabete Tipo 1)]]</f>
        <v>Unchecked</v>
      </c>
      <c r="H51" t="str">
        <f>PROMETEO_Ammissione_Samuele[[#This Row],[Inserire Fattori di Rischio:   (choice=Diabete Tipo 2)]]</f>
        <v>Unchecked</v>
      </c>
      <c r="I51" t="str">
        <f>PROMETEO_Ammissione_Samuele[[#This Row],[Inserire Fattori di Rischio:   (choice=Iperuricemia)]]</f>
        <v>Unchecked</v>
      </c>
      <c r="J51" t="str">
        <f>PROMETEO_Ammissione_Samuele[[#This Row],[Inserire Fattori di Rischio:   (choice=Obesità)]]</f>
        <v>Unchecked</v>
      </c>
      <c r="K51" t="str">
        <f>PROMETEO_Ammissione_Samuele[[#This Row],[Inserire Fattori di Rischio:   (choice=Ridotta attività fisica)]]</f>
        <v>Unchecked</v>
      </c>
      <c r="L51" t="str">
        <f>PROMETEO_Ammissione_Samuele[[#This Row],[Inserire Fattori di Rischio:   (choice=Cattive abitudini alimentari)]]</f>
        <v>Unchecked</v>
      </c>
      <c r="M51" t="str">
        <f>PROMETEO_Ammissione_Samuele[[#This Row],[Inserire Fattori di Rischio:   (choice=Potus)]]</f>
        <v>Unchecked</v>
      </c>
      <c r="N51" t="str">
        <f>PROMETEO_Ammissione_Samuele[[#This Row],[Inserire Fattori di Rischio:   (choice=Fattori psicosociali)]]</f>
        <v>Unchecked</v>
      </c>
    </row>
    <row r="52" spans="1:14" x14ac:dyDescent="0.3">
      <c r="A52">
        <v>51</v>
      </c>
      <c r="B52" t="str">
        <f>PROMETEO_Ammissione_Samuele[[#This Row],[Inserire Fattori di Rischio:   (choice=Fumatore attivo)]]</f>
        <v>Checked</v>
      </c>
      <c r="C52" t="str">
        <f>PROMETEO_Ammissione_Samuele[[#This Row],[Inserire Fattori di Rischio:   (choice=Ex fumatore)]]</f>
        <v>Unchecked</v>
      </c>
      <c r="D52" t="str">
        <f>PROMETEO_Ammissione_Samuele[[#This Row],[Inserire Fattori di Rischio:   (choice=Ipertensione arteriosa)]]</f>
        <v>Unchecked</v>
      </c>
      <c r="E52" t="str">
        <f>PROMETEO_Ammissione_Samuele[[#This Row],[Inserire Fattori di Rischio:   (choice=Ipercolesterolemia)]]</f>
        <v>Checked</v>
      </c>
      <c r="F52" t="str">
        <f>PROMETEO_Ammissione_Samuele[[#This Row],[Inserire Fattori di Rischio:   (choice=Ipertrigliceridemia)]]</f>
        <v>Checked</v>
      </c>
      <c r="G52" t="str">
        <f>PROMETEO_Ammissione_Samuele[[#This Row],[Inserire Fattori di Rischio:   (choice=Diabete Tipo 1)]]</f>
        <v>Unchecked</v>
      </c>
      <c r="H52" t="str">
        <f>PROMETEO_Ammissione_Samuele[[#This Row],[Inserire Fattori di Rischio:   (choice=Diabete Tipo 2)]]</f>
        <v>Checked</v>
      </c>
      <c r="I52" t="str">
        <f>PROMETEO_Ammissione_Samuele[[#This Row],[Inserire Fattori di Rischio:   (choice=Iperuricemia)]]</f>
        <v>Unchecked</v>
      </c>
      <c r="J52" t="str">
        <f>PROMETEO_Ammissione_Samuele[[#This Row],[Inserire Fattori di Rischio:   (choice=Obesità)]]</f>
        <v>Unchecked</v>
      </c>
      <c r="K52" t="str">
        <f>PROMETEO_Ammissione_Samuele[[#This Row],[Inserire Fattori di Rischio:   (choice=Ridotta attività fisica)]]</f>
        <v>Checked</v>
      </c>
      <c r="L52" t="str">
        <f>PROMETEO_Ammissione_Samuele[[#This Row],[Inserire Fattori di Rischio:   (choice=Cattive abitudini alimentari)]]</f>
        <v>Unchecked</v>
      </c>
      <c r="M52" t="str">
        <f>PROMETEO_Ammissione_Samuele[[#This Row],[Inserire Fattori di Rischio:   (choice=Potus)]]</f>
        <v>Unchecked</v>
      </c>
      <c r="N52" t="str">
        <f>PROMETEO_Ammissione_Samuele[[#This Row],[Inserire Fattori di Rischio:   (choice=Fattori psicosociali)]]</f>
        <v>Unchecked</v>
      </c>
    </row>
    <row r="53" spans="1:14" x14ac:dyDescent="0.3">
      <c r="A53">
        <v>52</v>
      </c>
      <c r="B53" t="str">
        <f>PROMETEO_Ammissione_Samuele[[#This Row],[Inserire Fattori di Rischio:   (choice=Fumatore attivo)]]</f>
        <v>Unchecked</v>
      </c>
      <c r="C53" t="str">
        <f>PROMETEO_Ammissione_Samuele[[#This Row],[Inserire Fattori di Rischio:   (choice=Ex fumatore)]]</f>
        <v>Unchecked</v>
      </c>
      <c r="D53" t="str">
        <f>PROMETEO_Ammissione_Samuele[[#This Row],[Inserire Fattori di Rischio:   (choice=Ipertensione arteriosa)]]</f>
        <v>Checked</v>
      </c>
      <c r="E53" t="str">
        <f>PROMETEO_Ammissione_Samuele[[#This Row],[Inserire Fattori di Rischio:   (choice=Ipercolesterolemia)]]</f>
        <v>Unchecked</v>
      </c>
      <c r="F53" t="str">
        <f>PROMETEO_Ammissione_Samuele[[#This Row],[Inserire Fattori di Rischio:   (choice=Ipertrigliceridemia)]]</f>
        <v>Unchecked</v>
      </c>
      <c r="G53" t="str">
        <f>PROMETEO_Ammissione_Samuele[[#This Row],[Inserire Fattori di Rischio:   (choice=Diabete Tipo 1)]]</f>
        <v>Unchecked</v>
      </c>
      <c r="H53" t="str">
        <f>PROMETEO_Ammissione_Samuele[[#This Row],[Inserire Fattori di Rischio:   (choice=Diabete Tipo 2)]]</f>
        <v>Checked</v>
      </c>
      <c r="I53" t="str">
        <f>PROMETEO_Ammissione_Samuele[[#This Row],[Inserire Fattori di Rischio:   (choice=Iperuricemia)]]</f>
        <v>Unchecked</v>
      </c>
      <c r="J53" t="str">
        <f>PROMETEO_Ammissione_Samuele[[#This Row],[Inserire Fattori di Rischio:   (choice=Obesità)]]</f>
        <v>Checked</v>
      </c>
      <c r="K53" t="str">
        <f>PROMETEO_Ammissione_Samuele[[#This Row],[Inserire Fattori di Rischio:   (choice=Ridotta attività fisica)]]</f>
        <v>Checked</v>
      </c>
      <c r="L53" t="str">
        <f>PROMETEO_Ammissione_Samuele[[#This Row],[Inserire Fattori di Rischio:   (choice=Cattive abitudini alimentari)]]</f>
        <v>Checked</v>
      </c>
      <c r="M53" t="str">
        <f>PROMETEO_Ammissione_Samuele[[#This Row],[Inserire Fattori di Rischio:   (choice=Potus)]]</f>
        <v>Unchecked</v>
      </c>
      <c r="N53" t="str">
        <f>PROMETEO_Ammissione_Samuele[[#This Row],[Inserire Fattori di Rischio:   (choice=Fattori psicosociali)]]</f>
        <v>Unchecked</v>
      </c>
    </row>
    <row r="54" spans="1:14" x14ac:dyDescent="0.3">
      <c r="A54">
        <v>53</v>
      </c>
      <c r="B54" t="str">
        <f>PROMETEO_Ammissione_Samuele[[#This Row],[Inserire Fattori di Rischio:   (choice=Fumatore attivo)]]</f>
        <v>Unchecked</v>
      </c>
      <c r="C54" t="str">
        <f>PROMETEO_Ammissione_Samuele[[#This Row],[Inserire Fattori di Rischio:   (choice=Ex fumatore)]]</f>
        <v>Checked</v>
      </c>
      <c r="D54" t="str">
        <f>PROMETEO_Ammissione_Samuele[[#This Row],[Inserire Fattori di Rischio:   (choice=Ipertensione arteriosa)]]</f>
        <v>Checked</v>
      </c>
      <c r="E54" t="str">
        <f>PROMETEO_Ammissione_Samuele[[#This Row],[Inserire Fattori di Rischio:   (choice=Ipercolesterolemia)]]</f>
        <v>Unchecked</v>
      </c>
      <c r="F54" t="str">
        <f>PROMETEO_Ammissione_Samuele[[#This Row],[Inserire Fattori di Rischio:   (choice=Ipertrigliceridemia)]]</f>
        <v>Unchecked</v>
      </c>
      <c r="G54" t="str">
        <f>PROMETEO_Ammissione_Samuele[[#This Row],[Inserire Fattori di Rischio:   (choice=Diabete Tipo 1)]]</f>
        <v>Unchecked</v>
      </c>
      <c r="H54" t="str">
        <f>PROMETEO_Ammissione_Samuele[[#This Row],[Inserire Fattori di Rischio:   (choice=Diabete Tipo 2)]]</f>
        <v>Checked</v>
      </c>
      <c r="I54" t="str">
        <f>PROMETEO_Ammissione_Samuele[[#This Row],[Inserire Fattori di Rischio:   (choice=Iperuricemia)]]</f>
        <v>Unchecked</v>
      </c>
      <c r="J54" t="str">
        <f>PROMETEO_Ammissione_Samuele[[#This Row],[Inserire Fattori di Rischio:   (choice=Obesità)]]</f>
        <v>Unchecked</v>
      </c>
      <c r="K54" t="str">
        <f>PROMETEO_Ammissione_Samuele[[#This Row],[Inserire Fattori di Rischio:   (choice=Ridotta attività fisica)]]</f>
        <v>Unchecked</v>
      </c>
      <c r="L54" t="str">
        <f>PROMETEO_Ammissione_Samuele[[#This Row],[Inserire Fattori di Rischio:   (choice=Cattive abitudini alimentari)]]</f>
        <v>Unchecked</v>
      </c>
      <c r="M54" t="str">
        <f>PROMETEO_Ammissione_Samuele[[#This Row],[Inserire Fattori di Rischio:   (choice=Potus)]]</f>
        <v>Unchecked</v>
      </c>
      <c r="N54" t="str">
        <f>PROMETEO_Ammissione_Samuele[[#This Row],[Inserire Fattori di Rischio:   (choice=Fattori psicosociali)]]</f>
        <v>Checked</v>
      </c>
    </row>
    <row r="55" spans="1:14" x14ac:dyDescent="0.3">
      <c r="A55">
        <v>54</v>
      </c>
      <c r="B55" t="str">
        <f>PROMETEO_Ammissione_Samuele[[#This Row],[Inserire Fattori di Rischio:   (choice=Fumatore attivo)]]</f>
        <v>Checked</v>
      </c>
      <c r="C55" t="str">
        <f>PROMETEO_Ammissione_Samuele[[#This Row],[Inserire Fattori di Rischio:   (choice=Ex fumatore)]]</f>
        <v>Unchecked</v>
      </c>
      <c r="D55" t="str">
        <f>PROMETEO_Ammissione_Samuele[[#This Row],[Inserire Fattori di Rischio:   (choice=Ipertensione arteriosa)]]</f>
        <v>Unchecked</v>
      </c>
      <c r="E55" t="str">
        <f>PROMETEO_Ammissione_Samuele[[#This Row],[Inserire Fattori di Rischio:   (choice=Ipercolesterolemia)]]</f>
        <v>Unchecked</v>
      </c>
      <c r="F55" t="str">
        <f>PROMETEO_Ammissione_Samuele[[#This Row],[Inserire Fattori di Rischio:   (choice=Ipertrigliceridemia)]]</f>
        <v>Unchecked</v>
      </c>
      <c r="G55" t="str">
        <f>PROMETEO_Ammissione_Samuele[[#This Row],[Inserire Fattori di Rischio:   (choice=Diabete Tipo 1)]]</f>
        <v>Unchecked</v>
      </c>
      <c r="H55" t="str">
        <f>PROMETEO_Ammissione_Samuele[[#This Row],[Inserire Fattori di Rischio:   (choice=Diabete Tipo 2)]]</f>
        <v>Unchecked</v>
      </c>
      <c r="I55" t="str">
        <f>PROMETEO_Ammissione_Samuele[[#This Row],[Inserire Fattori di Rischio:   (choice=Iperuricemia)]]</f>
        <v>Unchecked</v>
      </c>
      <c r="J55" t="str">
        <f>PROMETEO_Ammissione_Samuele[[#This Row],[Inserire Fattori di Rischio:   (choice=Obesità)]]</f>
        <v>Unchecked</v>
      </c>
      <c r="K55" t="str">
        <f>PROMETEO_Ammissione_Samuele[[#This Row],[Inserire Fattori di Rischio:   (choice=Ridotta attività fisica)]]</f>
        <v>Unchecked</v>
      </c>
      <c r="L55" t="str">
        <f>PROMETEO_Ammissione_Samuele[[#This Row],[Inserire Fattori di Rischio:   (choice=Cattive abitudini alimentari)]]</f>
        <v>Unchecked</v>
      </c>
      <c r="M55" t="str">
        <f>PROMETEO_Ammissione_Samuele[[#This Row],[Inserire Fattori di Rischio:   (choice=Potus)]]</f>
        <v>Unchecked</v>
      </c>
      <c r="N55" t="str">
        <f>PROMETEO_Ammissione_Samuele[[#This Row],[Inserire Fattori di Rischio:   (choice=Fattori psicosociali)]]</f>
        <v>Unchecked</v>
      </c>
    </row>
    <row r="56" spans="1:14" x14ac:dyDescent="0.3">
      <c r="A56">
        <v>55</v>
      </c>
      <c r="B56" t="str">
        <f>PROMETEO_Ammissione_Samuele[[#This Row],[Inserire Fattori di Rischio:   (choice=Fumatore attivo)]]</f>
        <v>Checked</v>
      </c>
      <c r="C56" t="str">
        <f>PROMETEO_Ammissione_Samuele[[#This Row],[Inserire Fattori di Rischio:   (choice=Ex fumatore)]]</f>
        <v>Unchecked</v>
      </c>
      <c r="D56" t="str">
        <f>PROMETEO_Ammissione_Samuele[[#This Row],[Inserire Fattori di Rischio:   (choice=Ipertensione arteriosa)]]</f>
        <v>Unchecked</v>
      </c>
      <c r="E56" t="str">
        <f>PROMETEO_Ammissione_Samuele[[#This Row],[Inserire Fattori di Rischio:   (choice=Ipercolesterolemia)]]</f>
        <v>Unchecked</v>
      </c>
      <c r="F56" t="str">
        <f>PROMETEO_Ammissione_Samuele[[#This Row],[Inserire Fattori di Rischio:   (choice=Ipertrigliceridemia)]]</f>
        <v>Unchecked</v>
      </c>
      <c r="G56" t="str">
        <f>PROMETEO_Ammissione_Samuele[[#This Row],[Inserire Fattori di Rischio:   (choice=Diabete Tipo 1)]]</f>
        <v>Unchecked</v>
      </c>
      <c r="H56" t="str">
        <f>PROMETEO_Ammissione_Samuele[[#This Row],[Inserire Fattori di Rischio:   (choice=Diabete Tipo 2)]]</f>
        <v>Unchecked</v>
      </c>
      <c r="I56" t="str">
        <f>PROMETEO_Ammissione_Samuele[[#This Row],[Inserire Fattori di Rischio:   (choice=Iperuricemia)]]</f>
        <v>Unchecked</v>
      </c>
      <c r="J56" t="str">
        <f>PROMETEO_Ammissione_Samuele[[#This Row],[Inserire Fattori di Rischio:   (choice=Obesità)]]</f>
        <v>Unchecked</v>
      </c>
      <c r="K56" t="str">
        <f>PROMETEO_Ammissione_Samuele[[#This Row],[Inserire Fattori di Rischio:   (choice=Ridotta attività fisica)]]</f>
        <v>Checked</v>
      </c>
      <c r="L56" t="str">
        <f>PROMETEO_Ammissione_Samuele[[#This Row],[Inserire Fattori di Rischio:   (choice=Cattive abitudini alimentari)]]</f>
        <v>Checked</v>
      </c>
      <c r="M56" t="str">
        <f>PROMETEO_Ammissione_Samuele[[#This Row],[Inserire Fattori di Rischio:   (choice=Potus)]]</f>
        <v>Unchecked</v>
      </c>
      <c r="N56" t="str">
        <f>PROMETEO_Ammissione_Samuele[[#This Row],[Inserire Fattori di Rischio:   (choice=Fattori psicosociali)]]</f>
        <v>Checked</v>
      </c>
    </row>
    <row r="57" spans="1:14" x14ac:dyDescent="0.3">
      <c r="A57">
        <v>56</v>
      </c>
      <c r="B57" t="str">
        <f>PROMETEO_Ammissione_Samuele[[#This Row],[Inserire Fattori di Rischio:   (choice=Fumatore attivo)]]</f>
        <v>Unchecked</v>
      </c>
      <c r="C57" t="str">
        <f>PROMETEO_Ammissione_Samuele[[#This Row],[Inserire Fattori di Rischio:   (choice=Ex fumatore)]]</f>
        <v>Checked</v>
      </c>
      <c r="D57" t="str">
        <f>PROMETEO_Ammissione_Samuele[[#This Row],[Inserire Fattori di Rischio:   (choice=Ipertensione arteriosa)]]</f>
        <v>Checked</v>
      </c>
      <c r="E57" t="str">
        <f>PROMETEO_Ammissione_Samuele[[#This Row],[Inserire Fattori di Rischio:   (choice=Ipercolesterolemia)]]</f>
        <v>Checked</v>
      </c>
      <c r="F57" t="str">
        <f>PROMETEO_Ammissione_Samuele[[#This Row],[Inserire Fattori di Rischio:   (choice=Ipertrigliceridemia)]]</f>
        <v>Unchecked</v>
      </c>
      <c r="G57" t="str">
        <f>PROMETEO_Ammissione_Samuele[[#This Row],[Inserire Fattori di Rischio:   (choice=Diabete Tipo 1)]]</f>
        <v>Unchecked</v>
      </c>
      <c r="H57" t="str">
        <f>PROMETEO_Ammissione_Samuele[[#This Row],[Inserire Fattori di Rischio:   (choice=Diabete Tipo 2)]]</f>
        <v>Unchecked</v>
      </c>
      <c r="I57" t="str">
        <f>PROMETEO_Ammissione_Samuele[[#This Row],[Inserire Fattori di Rischio:   (choice=Iperuricemia)]]</f>
        <v>Unchecked</v>
      </c>
      <c r="J57" t="str">
        <f>PROMETEO_Ammissione_Samuele[[#This Row],[Inserire Fattori di Rischio:   (choice=Obesità)]]</f>
        <v>Unchecked</v>
      </c>
      <c r="K57" t="str">
        <f>PROMETEO_Ammissione_Samuele[[#This Row],[Inserire Fattori di Rischio:   (choice=Ridotta attività fisica)]]</f>
        <v>Unchecked</v>
      </c>
      <c r="L57" t="str">
        <f>PROMETEO_Ammissione_Samuele[[#This Row],[Inserire Fattori di Rischio:   (choice=Cattive abitudini alimentari)]]</f>
        <v>Unchecked</v>
      </c>
      <c r="M57" t="str">
        <f>PROMETEO_Ammissione_Samuele[[#This Row],[Inserire Fattori di Rischio:   (choice=Potus)]]</f>
        <v>Unchecked</v>
      </c>
      <c r="N57" t="str">
        <f>PROMETEO_Ammissione_Samuele[[#This Row],[Inserire Fattori di Rischio:   (choice=Fattori psicosociali)]]</f>
        <v>Unchecked</v>
      </c>
    </row>
    <row r="58" spans="1:14" x14ac:dyDescent="0.3">
      <c r="A58">
        <v>57</v>
      </c>
      <c r="B58" t="str">
        <f>PROMETEO_Ammissione_Samuele[[#This Row],[Inserire Fattori di Rischio:   (choice=Fumatore attivo)]]</f>
        <v>Checked</v>
      </c>
      <c r="C58" t="str">
        <f>PROMETEO_Ammissione_Samuele[[#This Row],[Inserire Fattori di Rischio:   (choice=Ex fumatore)]]</f>
        <v>Unchecked</v>
      </c>
      <c r="D58" t="str">
        <f>PROMETEO_Ammissione_Samuele[[#This Row],[Inserire Fattori di Rischio:   (choice=Ipertensione arteriosa)]]</f>
        <v>Checked</v>
      </c>
      <c r="E58" t="str">
        <f>PROMETEO_Ammissione_Samuele[[#This Row],[Inserire Fattori di Rischio:   (choice=Ipercolesterolemia)]]</f>
        <v>Unchecked</v>
      </c>
      <c r="F58" t="str">
        <f>PROMETEO_Ammissione_Samuele[[#This Row],[Inserire Fattori di Rischio:   (choice=Ipertrigliceridemia)]]</f>
        <v>Unchecked</v>
      </c>
      <c r="G58" t="str">
        <f>PROMETEO_Ammissione_Samuele[[#This Row],[Inserire Fattori di Rischio:   (choice=Diabete Tipo 1)]]</f>
        <v>Unchecked</v>
      </c>
      <c r="H58" t="str">
        <f>PROMETEO_Ammissione_Samuele[[#This Row],[Inserire Fattori di Rischio:   (choice=Diabete Tipo 2)]]</f>
        <v>Checked</v>
      </c>
      <c r="I58" t="str">
        <f>PROMETEO_Ammissione_Samuele[[#This Row],[Inserire Fattori di Rischio:   (choice=Iperuricemia)]]</f>
        <v>Unchecked</v>
      </c>
      <c r="J58" t="str">
        <f>PROMETEO_Ammissione_Samuele[[#This Row],[Inserire Fattori di Rischio:   (choice=Obesità)]]</f>
        <v>Unchecked</v>
      </c>
      <c r="K58" t="str">
        <f>PROMETEO_Ammissione_Samuele[[#This Row],[Inserire Fattori di Rischio:   (choice=Ridotta attività fisica)]]</f>
        <v>Unchecked</v>
      </c>
      <c r="L58" t="str">
        <f>PROMETEO_Ammissione_Samuele[[#This Row],[Inserire Fattori di Rischio:   (choice=Cattive abitudini alimentari)]]</f>
        <v>Unchecked</v>
      </c>
      <c r="M58" t="str">
        <f>PROMETEO_Ammissione_Samuele[[#This Row],[Inserire Fattori di Rischio:   (choice=Potus)]]</f>
        <v>Unchecked</v>
      </c>
      <c r="N58" t="str">
        <f>PROMETEO_Ammissione_Samuele[[#This Row],[Inserire Fattori di Rischio:   (choice=Fattori psicosociali)]]</f>
        <v>Unchecked</v>
      </c>
    </row>
    <row r="59" spans="1:14" x14ac:dyDescent="0.3">
      <c r="A59">
        <v>58</v>
      </c>
      <c r="B59" t="str">
        <f>PROMETEO_Ammissione_Samuele[[#This Row],[Inserire Fattori di Rischio:   (choice=Fumatore attivo)]]</f>
        <v>Unchecked</v>
      </c>
      <c r="C59" t="str">
        <f>PROMETEO_Ammissione_Samuele[[#This Row],[Inserire Fattori di Rischio:   (choice=Ex fumatore)]]</f>
        <v>Unchecked</v>
      </c>
      <c r="D59" t="str">
        <f>PROMETEO_Ammissione_Samuele[[#This Row],[Inserire Fattori di Rischio:   (choice=Ipertensione arteriosa)]]</f>
        <v>Checked</v>
      </c>
      <c r="E59" t="str">
        <f>PROMETEO_Ammissione_Samuele[[#This Row],[Inserire Fattori di Rischio:   (choice=Ipercolesterolemia)]]</f>
        <v>Checked</v>
      </c>
      <c r="F59" t="str">
        <f>PROMETEO_Ammissione_Samuele[[#This Row],[Inserire Fattori di Rischio:   (choice=Ipertrigliceridemia)]]</f>
        <v>Checked</v>
      </c>
      <c r="G59" t="str">
        <f>PROMETEO_Ammissione_Samuele[[#This Row],[Inserire Fattori di Rischio:   (choice=Diabete Tipo 1)]]</f>
        <v>Unchecked</v>
      </c>
      <c r="H59" t="str">
        <f>PROMETEO_Ammissione_Samuele[[#This Row],[Inserire Fattori di Rischio:   (choice=Diabete Tipo 2)]]</f>
        <v>Unchecked</v>
      </c>
      <c r="I59" t="str">
        <f>PROMETEO_Ammissione_Samuele[[#This Row],[Inserire Fattori di Rischio:   (choice=Iperuricemia)]]</f>
        <v>Unchecked</v>
      </c>
      <c r="J59" t="str">
        <f>PROMETEO_Ammissione_Samuele[[#This Row],[Inserire Fattori di Rischio:   (choice=Obesità)]]</f>
        <v>Unchecked</v>
      </c>
      <c r="K59" t="str">
        <f>PROMETEO_Ammissione_Samuele[[#This Row],[Inserire Fattori di Rischio:   (choice=Ridotta attività fisica)]]</f>
        <v>Unchecked</v>
      </c>
      <c r="L59" t="str">
        <f>PROMETEO_Ammissione_Samuele[[#This Row],[Inserire Fattori di Rischio:   (choice=Cattive abitudini alimentari)]]</f>
        <v>Unchecked</v>
      </c>
      <c r="M59" t="str">
        <f>PROMETEO_Ammissione_Samuele[[#This Row],[Inserire Fattori di Rischio:   (choice=Potus)]]</f>
        <v>Unchecked</v>
      </c>
      <c r="N59" t="str">
        <f>PROMETEO_Ammissione_Samuele[[#This Row],[Inserire Fattori di Rischio:   (choice=Fattori psicosociali)]]</f>
        <v>Unchecked</v>
      </c>
    </row>
    <row r="60" spans="1:14" x14ac:dyDescent="0.3">
      <c r="A60">
        <v>59</v>
      </c>
      <c r="B60" t="str">
        <f>PROMETEO_Ammissione_Samuele[[#This Row],[Inserire Fattori di Rischio:   (choice=Fumatore attivo)]]</f>
        <v>Checked</v>
      </c>
      <c r="C60" t="str">
        <f>PROMETEO_Ammissione_Samuele[[#This Row],[Inserire Fattori di Rischio:   (choice=Ex fumatore)]]</f>
        <v>Unchecked</v>
      </c>
      <c r="D60" t="str">
        <f>PROMETEO_Ammissione_Samuele[[#This Row],[Inserire Fattori di Rischio:   (choice=Ipertensione arteriosa)]]</f>
        <v>Unchecked</v>
      </c>
      <c r="E60" t="str">
        <f>PROMETEO_Ammissione_Samuele[[#This Row],[Inserire Fattori di Rischio:   (choice=Ipercolesterolemia)]]</f>
        <v>Unchecked</v>
      </c>
      <c r="F60" t="str">
        <f>PROMETEO_Ammissione_Samuele[[#This Row],[Inserire Fattori di Rischio:   (choice=Ipertrigliceridemia)]]</f>
        <v>Unchecked</v>
      </c>
      <c r="G60" t="str">
        <f>PROMETEO_Ammissione_Samuele[[#This Row],[Inserire Fattori di Rischio:   (choice=Diabete Tipo 1)]]</f>
        <v>Unchecked</v>
      </c>
      <c r="H60" t="str">
        <f>PROMETEO_Ammissione_Samuele[[#This Row],[Inserire Fattori di Rischio:   (choice=Diabete Tipo 2)]]</f>
        <v>Unchecked</v>
      </c>
      <c r="I60" t="str">
        <f>PROMETEO_Ammissione_Samuele[[#This Row],[Inserire Fattori di Rischio:   (choice=Iperuricemia)]]</f>
        <v>Unchecked</v>
      </c>
      <c r="J60" t="str">
        <f>PROMETEO_Ammissione_Samuele[[#This Row],[Inserire Fattori di Rischio:   (choice=Obesità)]]</f>
        <v>Unchecked</v>
      </c>
      <c r="K60" t="str">
        <f>PROMETEO_Ammissione_Samuele[[#This Row],[Inserire Fattori di Rischio:   (choice=Ridotta attività fisica)]]</f>
        <v>Unchecked</v>
      </c>
      <c r="L60" t="str">
        <f>PROMETEO_Ammissione_Samuele[[#This Row],[Inserire Fattori di Rischio:   (choice=Cattive abitudini alimentari)]]</f>
        <v>Unchecked</v>
      </c>
      <c r="M60" t="str">
        <f>PROMETEO_Ammissione_Samuele[[#This Row],[Inserire Fattori di Rischio:   (choice=Potus)]]</f>
        <v>Unchecked</v>
      </c>
      <c r="N60" t="str">
        <f>PROMETEO_Ammissione_Samuele[[#This Row],[Inserire Fattori di Rischio:   (choice=Fattori psicosociali)]]</f>
        <v>Unchecked</v>
      </c>
    </row>
    <row r="61" spans="1:14" x14ac:dyDescent="0.3">
      <c r="A61">
        <v>60</v>
      </c>
      <c r="B61" t="str">
        <f>PROMETEO_Ammissione_Samuele[[#This Row],[Inserire Fattori di Rischio:   (choice=Fumatore attivo)]]</f>
        <v>Unchecked</v>
      </c>
      <c r="C61" t="str">
        <f>PROMETEO_Ammissione_Samuele[[#This Row],[Inserire Fattori di Rischio:   (choice=Ex fumatore)]]</f>
        <v>Unchecked</v>
      </c>
      <c r="D61" t="str">
        <f>PROMETEO_Ammissione_Samuele[[#This Row],[Inserire Fattori di Rischio:   (choice=Ipertensione arteriosa)]]</f>
        <v>Unchecked</v>
      </c>
      <c r="E61" t="str">
        <f>PROMETEO_Ammissione_Samuele[[#This Row],[Inserire Fattori di Rischio:   (choice=Ipercolesterolemia)]]</f>
        <v>Checked</v>
      </c>
      <c r="F61" t="str">
        <f>PROMETEO_Ammissione_Samuele[[#This Row],[Inserire Fattori di Rischio:   (choice=Ipertrigliceridemia)]]</f>
        <v>Checked</v>
      </c>
      <c r="G61" t="str">
        <f>PROMETEO_Ammissione_Samuele[[#This Row],[Inserire Fattori di Rischio:   (choice=Diabete Tipo 1)]]</f>
        <v>Unchecked</v>
      </c>
      <c r="H61" t="str">
        <f>PROMETEO_Ammissione_Samuele[[#This Row],[Inserire Fattori di Rischio:   (choice=Diabete Tipo 2)]]</f>
        <v>Unchecked</v>
      </c>
      <c r="I61" t="str">
        <f>PROMETEO_Ammissione_Samuele[[#This Row],[Inserire Fattori di Rischio:   (choice=Iperuricemia)]]</f>
        <v>Unchecked</v>
      </c>
      <c r="J61" t="str">
        <f>PROMETEO_Ammissione_Samuele[[#This Row],[Inserire Fattori di Rischio:   (choice=Obesità)]]</f>
        <v>Unchecked</v>
      </c>
      <c r="K61" t="str">
        <f>PROMETEO_Ammissione_Samuele[[#This Row],[Inserire Fattori di Rischio:   (choice=Ridotta attività fisica)]]</f>
        <v>Unchecked</v>
      </c>
      <c r="L61" t="str">
        <f>PROMETEO_Ammissione_Samuele[[#This Row],[Inserire Fattori di Rischio:   (choice=Cattive abitudini alimentari)]]</f>
        <v>Unchecked</v>
      </c>
      <c r="M61" t="str">
        <f>PROMETEO_Ammissione_Samuele[[#This Row],[Inserire Fattori di Rischio:   (choice=Potus)]]</f>
        <v>Unchecked</v>
      </c>
      <c r="N61" t="str">
        <f>PROMETEO_Ammissione_Samuele[[#This Row],[Inserire Fattori di Rischio:   (choice=Fattori psicosociali)]]</f>
        <v>Unchecked</v>
      </c>
    </row>
    <row r="62" spans="1:14" x14ac:dyDescent="0.3">
      <c r="A62">
        <v>61</v>
      </c>
      <c r="B62" t="str">
        <f>PROMETEO_Ammissione_Samuele[[#This Row],[Inserire Fattori di Rischio:   (choice=Fumatore attivo)]]</f>
        <v>Unchecked</v>
      </c>
      <c r="C62" t="str">
        <f>PROMETEO_Ammissione_Samuele[[#This Row],[Inserire Fattori di Rischio:   (choice=Ex fumatore)]]</f>
        <v>Unchecked</v>
      </c>
      <c r="D62" t="str">
        <f>PROMETEO_Ammissione_Samuele[[#This Row],[Inserire Fattori di Rischio:   (choice=Ipertensione arteriosa)]]</f>
        <v>Unchecked</v>
      </c>
      <c r="E62" t="str">
        <f>PROMETEO_Ammissione_Samuele[[#This Row],[Inserire Fattori di Rischio:   (choice=Ipercolesterolemia)]]</f>
        <v>Unchecked</v>
      </c>
      <c r="F62" t="str">
        <f>PROMETEO_Ammissione_Samuele[[#This Row],[Inserire Fattori di Rischio:   (choice=Ipertrigliceridemia)]]</f>
        <v>Unchecked</v>
      </c>
      <c r="G62" t="str">
        <f>PROMETEO_Ammissione_Samuele[[#This Row],[Inserire Fattori di Rischio:   (choice=Diabete Tipo 1)]]</f>
        <v>Unchecked</v>
      </c>
      <c r="H62" t="str">
        <f>PROMETEO_Ammissione_Samuele[[#This Row],[Inserire Fattori di Rischio:   (choice=Diabete Tipo 2)]]</f>
        <v>Checked</v>
      </c>
      <c r="I62" t="str">
        <f>PROMETEO_Ammissione_Samuele[[#This Row],[Inserire Fattori di Rischio:   (choice=Iperuricemia)]]</f>
        <v>Unchecked</v>
      </c>
      <c r="J62" t="str">
        <f>PROMETEO_Ammissione_Samuele[[#This Row],[Inserire Fattori di Rischio:   (choice=Obesità)]]</f>
        <v>Unchecked</v>
      </c>
      <c r="K62" t="str">
        <f>PROMETEO_Ammissione_Samuele[[#This Row],[Inserire Fattori di Rischio:   (choice=Ridotta attività fisica)]]</f>
        <v>Unchecked</v>
      </c>
      <c r="L62" t="str">
        <f>PROMETEO_Ammissione_Samuele[[#This Row],[Inserire Fattori di Rischio:   (choice=Cattive abitudini alimentari)]]</f>
        <v>Unchecked</v>
      </c>
      <c r="M62" t="str">
        <f>PROMETEO_Ammissione_Samuele[[#This Row],[Inserire Fattori di Rischio:   (choice=Potus)]]</f>
        <v>Unchecked</v>
      </c>
      <c r="N62" t="str">
        <f>PROMETEO_Ammissione_Samuele[[#This Row],[Inserire Fattori di Rischio:   (choice=Fattori psicosociali)]]</f>
        <v>Unchecked</v>
      </c>
    </row>
    <row r="63" spans="1:14" x14ac:dyDescent="0.3">
      <c r="A63">
        <v>62</v>
      </c>
      <c r="B63" t="str">
        <f>PROMETEO_Ammissione_Samuele[[#This Row],[Inserire Fattori di Rischio:   (choice=Fumatore attivo)]]</f>
        <v>Checked</v>
      </c>
      <c r="C63" t="str">
        <f>PROMETEO_Ammissione_Samuele[[#This Row],[Inserire Fattori di Rischio:   (choice=Ex fumatore)]]</f>
        <v>Unchecked</v>
      </c>
      <c r="D63" t="str">
        <f>PROMETEO_Ammissione_Samuele[[#This Row],[Inserire Fattori di Rischio:   (choice=Ipertensione arteriosa)]]</f>
        <v>Unchecked</v>
      </c>
      <c r="E63" t="str">
        <f>PROMETEO_Ammissione_Samuele[[#This Row],[Inserire Fattori di Rischio:   (choice=Ipercolesterolemia)]]</f>
        <v>Unchecked</v>
      </c>
      <c r="F63" t="str">
        <f>PROMETEO_Ammissione_Samuele[[#This Row],[Inserire Fattori di Rischio:   (choice=Ipertrigliceridemia)]]</f>
        <v>Unchecked</v>
      </c>
      <c r="G63" t="str">
        <f>PROMETEO_Ammissione_Samuele[[#This Row],[Inserire Fattori di Rischio:   (choice=Diabete Tipo 1)]]</f>
        <v>Unchecked</v>
      </c>
      <c r="H63" t="str">
        <f>PROMETEO_Ammissione_Samuele[[#This Row],[Inserire Fattori di Rischio:   (choice=Diabete Tipo 2)]]</f>
        <v>Checked</v>
      </c>
      <c r="I63" t="str">
        <f>PROMETEO_Ammissione_Samuele[[#This Row],[Inserire Fattori di Rischio:   (choice=Iperuricemia)]]</f>
        <v>Unchecked</v>
      </c>
      <c r="J63" t="str">
        <f>PROMETEO_Ammissione_Samuele[[#This Row],[Inserire Fattori di Rischio:   (choice=Obesità)]]</f>
        <v>Checked</v>
      </c>
      <c r="K63" t="str">
        <f>PROMETEO_Ammissione_Samuele[[#This Row],[Inserire Fattori di Rischio:   (choice=Ridotta attività fisica)]]</f>
        <v>Unchecked</v>
      </c>
      <c r="L63" t="str">
        <f>PROMETEO_Ammissione_Samuele[[#This Row],[Inserire Fattori di Rischio:   (choice=Cattive abitudini alimentari)]]</f>
        <v>Unchecked</v>
      </c>
      <c r="M63" t="str">
        <f>PROMETEO_Ammissione_Samuele[[#This Row],[Inserire Fattori di Rischio:   (choice=Potus)]]</f>
        <v>Unchecked</v>
      </c>
      <c r="N63" t="str">
        <f>PROMETEO_Ammissione_Samuele[[#This Row],[Inserire Fattori di Rischio:   (choice=Fattori psicosociali)]]</f>
        <v>Unchecked</v>
      </c>
    </row>
    <row r="64" spans="1:14" x14ac:dyDescent="0.3">
      <c r="A64">
        <v>63</v>
      </c>
      <c r="B64" t="str">
        <f>PROMETEO_Ammissione_Samuele[[#This Row],[Inserire Fattori di Rischio:   (choice=Fumatore attivo)]]</f>
        <v>Unchecked</v>
      </c>
      <c r="C64" t="str">
        <f>PROMETEO_Ammissione_Samuele[[#This Row],[Inserire Fattori di Rischio:   (choice=Ex fumatore)]]</f>
        <v>Unchecked</v>
      </c>
      <c r="D64" t="str">
        <f>PROMETEO_Ammissione_Samuele[[#This Row],[Inserire Fattori di Rischio:   (choice=Ipertensione arteriosa)]]</f>
        <v>Checked</v>
      </c>
      <c r="E64" t="str">
        <f>PROMETEO_Ammissione_Samuele[[#This Row],[Inserire Fattori di Rischio:   (choice=Ipercolesterolemia)]]</f>
        <v>Unchecked</v>
      </c>
      <c r="F64" t="str">
        <f>PROMETEO_Ammissione_Samuele[[#This Row],[Inserire Fattori di Rischio:   (choice=Ipertrigliceridemia)]]</f>
        <v>Unchecked</v>
      </c>
      <c r="G64" t="str">
        <f>PROMETEO_Ammissione_Samuele[[#This Row],[Inserire Fattori di Rischio:   (choice=Diabete Tipo 1)]]</f>
        <v>Unchecked</v>
      </c>
      <c r="H64" t="str">
        <f>PROMETEO_Ammissione_Samuele[[#This Row],[Inserire Fattori di Rischio:   (choice=Diabete Tipo 2)]]</f>
        <v>Unchecked</v>
      </c>
      <c r="I64" t="str">
        <f>PROMETEO_Ammissione_Samuele[[#This Row],[Inserire Fattori di Rischio:   (choice=Iperuricemia)]]</f>
        <v>Unchecked</v>
      </c>
      <c r="J64" t="str">
        <f>PROMETEO_Ammissione_Samuele[[#This Row],[Inserire Fattori di Rischio:   (choice=Obesità)]]</f>
        <v>Unchecked</v>
      </c>
      <c r="K64" t="str">
        <f>PROMETEO_Ammissione_Samuele[[#This Row],[Inserire Fattori di Rischio:   (choice=Ridotta attività fisica)]]</f>
        <v>Unchecked</v>
      </c>
      <c r="L64" t="str">
        <f>PROMETEO_Ammissione_Samuele[[#This Row],[Inserire Fattori di Rischio:   (choice=Cattive abitudini alimentari)]]</f>
        <v>Unchecked</v>
      </c>
      <c r="M64" t="str">
        <f>PROMETEO_Ammissione_Samuele[[#This Row],[Inserire Fattori di Rischio:   (choice=Potus)]]</f>
        <v>Unchecked</v>
      </c>
      <c r="N64" t="str">
        <f>PROMETEO_Ammissione_Samuele[[#This Row],[Inserire Fattori di Rischio:   (choice=Fattori psicosociali)]]</f>
        <v>Unchecked</v>
      </c>
    </row>
    <row r="65" spans="1:14" x14ac:dyDescent="0.3">
      <c r="A65">
        <v>64</v>
      </c>
      <c r="B65" t="str">
        <f>PROMETEO_Ammissione_Samuele[[#This Row],[Inserire Fattori di Rischio:   (choice=Fumatore attivo)]]</f>
        <v>Unchecked</v>
      </c>
      <c r="C65" t="str">
        <f>PROMETEO_Ammissione_Samuele[[#This Row],[Inserire Fattori di Rischio:   (choice=Ex fumatore)]]</f>
        <v>Unchecked</v>
      </c>
      <c r="D65" t="str">
        <f>PROMETEO_Ammissione_Samuele[[#This Row],[Inserire Fattori di Rischio:   (choice=Ipertensione arteriosa)]]</f>
        <v>Checked</v>
      </c>
      <c r="E65" t="str">
        <f>PROMETEO_Ammissione_Samuele[[#This Row],[Inserire Fattori di Rischio:   (choice=Ipercolesterolemia)]]</f>
        <v>Unchecked</v>
      </c>
      <c r="F65" t="str">
        <f>PROMETEO_Ammissione_Samuele[[#This Row],[Inserire Fattori di Rischio:   (choice=Ipertrigliceridemia)]]</f>
        <v>Unchecked</v>
      </c>
      <c r="G65" t="str">
        <f>PROMETEO_Ammissione_Samuele[[#This Row],[Inserire Fattori di Rischio:   (choice=Diabete Tipo 1)]]</f>
        <v>Unchecked</v>
      </c>
      <c r="H65" t="str">
        <f>PROMETEO_Ammissione_Samuele[[#This Row],[Inserire Fattori di Rischio:   (choice=Diabete Tipo 2)]]</f>
        <v>Checked</v>
      </c>
      <c r="I65" t="str">
        <f>PROMETEO_Ammissione_Samuele[[#This Row],[Inserire Fattori di Rischio:   (choice=Iperuricemia)]]</f>
        <v>Unchecked</v>
      </c>
      <c r="J65" t="str">
        <f>PROMETEO_Ammissione_Samuele[[#This Row],[Inserire Fattori di Rischio:   (choice=Obesità)]]</f>
        <v>Unchecked</v>
      </c>
      <c r="K65" t="str">
        <f>PROMETEO_Ammissione_Samuele[[#This Row],[Inserire Fattori di Rischio:   (choice=Ridotta attività fisica)]]</f>
        <v>Unchecked</v>
      </c>
      <c r="L65" t="str">
        <f>PROMETEO_Ammissione_Samuele[[#This Row],[Inserire Fattori di Rischio:   (choice=Cattive abitudini alimentari)]]</f>
        <v>Unchecked</v>
      </c>
      <c r="M65" t="str">
        <f>PROMETEO_Ammissione_Samuele[[#This Row],[Inserire Fattori di Rischio:   (choice=Potus)]]</f>
        <v>Unchecked</v>
      </c>
      <c r="N65" t="str">
        <f>PROMETEO_Ammissione_Samuele[[#This Row],[Inserire Fattori di Rischio:   (choice=Fattori psicosociali)]]</f>
        <v>Unchecked</v>
      </c>
    </row>
    <row r="66" spans="1:14" x14ac:dyDescent="0.3">
      <c r="A66">
        <v>65</v>
      </c>
      <c r="B66" t="str">
        <f>PROMETEO_Ammissione_Samuele[[#This Row],[Inserire Fattori di Rischio:   (choice=Fumatore attivo)]]</f>
        <v>Unchecked</v>
      </c>
      <c r="C66" t="str">
        <f>PROMETEO_Ammissione_Samuele[[#This Row],[Inserire Fattori di Rischio:   (choice=Ex fumatore)]]</f>
        <v>Unchecked</v>
      </c>
      <c r="D66" t="str">
        <f>PROMETEO_Ammissione_Samuele[[#This Row],[Inserire Fattori di Rischio:   (choice=Ipertensione arteriosa)]]</f>
        <v>Checked</v>
      </c>
      <c r="E66" t="str">
        <f>PROMETEO_Ammissione_Samuele[[#This Row],[Inserire Fattori di Rischio:   (choice=Ipercolesterolemia)]]</f>
        <v>Checked</v>
      </c>
      <c r="F66" t="str">
        <f>PROMETEO_Ammissione_Samuele[[#This Row],[Inserire Fattori di Rischio:   (choice=Ipertrigliceridemia)]]</f>
        <v>Unchecked</v>
      </c>
      <c r="G66" t="str">
        <f>PROMETEO_Ammissione_Samuele[[#This Row],[Inserire Fattori di Rischio:   (choice=Diabete Tipo 1)]]</f>
        <v>Unchecked</v>
      </c>
      <c r="H66" t="str">
        <f>PROMETEO_Ammissione_Samuele[[#This Row],[Inserire Fattori di Rischio:   (choice=Diabete Tipo 2)]]</f>
        <v>Unchecked</v>
      </c>
      <c r="I66" t="str">
        <f>PROMETEO_Ammissione_Samuele[[#This Row],[Inserire Fattori di Rischio:   (choice=Iperuricemia)]]</f>
        <v>Unchecked</v>
      </c>
      <c r="J66" t="str">
        <f>PROMETEO_Ammissione_Samuele[[#This Row],[Inserire Fattori di Rischio:   (choice=Obesità)]]</f>
        <v>Checked</v>
      </c>
      <c r="K66" t="str">
        <f>PROMETEO_Ammissione_Samuele[[#This Row],[Inserire Fattori di Rischio:   (choice=Ridotta attività fisica)]]</f>
        <v>Unchecked</v>
      </c>
      <c r="L66" t="str">
        <f>PROMETEO_Ammissione_Samuele[[#This Row],[Inserire Fattori di Rischio:   (choice=Cattive abitudini alimentari)]]</f>
        <v>Unchecked</v>
      </c>
      <c r="M66" t="str">
        <f>PROMETEO_Ammissione_Samuele[[#This Row],[Inserire Fattori di Rischio:   (choice=Potus)]]</f>
        <v>Unchecked</v>
      </c>
      <c r="N66" t="str">
        <f>PROMETEO_Ammissione_Samuele[[#This Row],[Inserire Fattori di Rischio:   (choice=Fattori psicosociali)]]</f>
        <v>Unchecked</v>
      </c>
    </row>
    <row r="67" spans="1:14" x14ac:dyDescent="0.3">
      <c r="A67">
        <v>66</v>
      </c>
      <c r="B67" t="str">
        <f>PROMETEO_Ammissione_Samuele[[#This Row],[Inserire Fattori di Rischio:   (choice=Fumatore attivo)]]</f>
        <v>Unchecked</v>
      </c>
      <c r="C67" t="str">
        <f>PROMETEO_Ammissione_Samuele[[#This Row],[Inserire Fattori di Rischio:   (choice=Ex fumatore)]]</f>
        <v>Checked</v>
      </c>
      <c r="D67" t="str">
        <f>PROMETEO_Ammissione_Samuele[[#This Row],[Inserire Fattori di Rischio:   (choice=Ipertensione arteriosa)]]</f>
        <v>Checked</v>
      </c>
      <c r="E67" t="str">
        <f>PROMETEO_Ammissione_Samuele[[#This Row],[Inserire Fattori di Rischio:   (choice=Ipercolesterolemia)]]</f>
        <v>Unchecked</v>
      </c>
      <c r="F67" t="str">
        <f>PROMETEO_Ammissione_Samuele[[#This Row],[Inserire Fattori di Rischio:   (choice=Ipertrigliceridemia)]]</f>
        <v>Unchecked</v>
      </c>
      <c r="G67" t="str">
        <f>PROMETEO_Ammissione_Samuele[[#This Row],[Inserire Fattori di Rischio:   (choice=Diabete Tipo 1)]]</f>
        <v>Unchecked</v>
      </c>
      <c r="H67" t="str">
        <f>PROMETEO_Ammissione_Samuele[[#This Row],[Inserire Fattori di Rischio:   (choice=Diabete Tipo 2)]]</f>
        <v>Unchecked</v>
      </c>
      <c r="I67" t="str">
        <f>PROMETEO_Ammissione_Samuele[[#This Row],[Inserire Fattori di Rischio:   (choice=Iperuricemia)]]</f>
        <v>Unchecked</v>
      </c>
      <c r="J67" t="str">
        <f>PROMETEO_Ammissione_Samuele[[#This Row],[Inserire Fattori di Rischio:   (choice=Obesità)]]</f>
        <v>Unchecked</v>
      </c>
      <c r="K67" t="str">
        <f>PROMETEO_Ammissione_Samuele[[#This Row],[Inserire Fattori di Rischio:   (choice=Ridotta attività fisica)]]</f>
        <v>Unchecked</v>
      </c>
      <c r="L67" t="str">
        <f>PROMETEO_Ammissione_Samuele[[#This Row],[Inserire Fattori di Rischio:   (choice=Cattive abitudini alimentari)]]</f>
        <v>Unchecked</v>
      </c>
      <c r="M67" t="str">
        <f>PROMETEO_Ammissione_Samuele[[#This Row],[Inserire Fattori di Rischio:   (choice=Potus)]]</f>
        <v>Unchecked</v>
      </c>
      <c r="N67" t="str">
        <f>PROMETEO_Ammissione_Samuele[[#This Row],[Inserire Fattori di Rischio:   (choice=Fattori psicosociali)]]</f>
        <v>Unchecked</v>
      </c>
    </row>
    <row r="68" spans="1:14" x14ac:dyDescent="0.3">
      <c r="A68">
        <v>67</v>
      </c>
      <c r="B68" t="str">
        <f>PROMETEO_Ammissione_Samuele[[#This Row],[Inserire Fattori di Rischio:   (choice=Fumatore attivo)]]</f>
        <v>Unchecked</v>
      </c>
      <c r="C68" t="str">
        <f>PROMETEO_Ammissione_Samuele[[#This Row],[Inserire Fattori di Rischio:   (choice=Ex fumatore)]]</f>
        <v>Unchecked</v>
      </c>
      <c r="D68" t="str">
        <f>PROMETEO_Ammissione_Samuele[[#This Row],[Inserire Fattori di Rischio:   (choice=Ipertensione arteriosa)]]</f>
        <v>Checked</v>
      </c>
      <c r="E68" t="str">
        <f>PROMETEO_Ammissione_Samuele[[#This Row],[Inserire Fattori di Rischio:   (choice=Ipercolesterolemia)]]</f>
        <v>Checked</v>
      </c>
      <c r="F68" t="str">
        <f>PROMETEO_Ammissione_Samuele[[#This Row],[Inserire Fattori di Rischio:   (choice=Ipertrigliceridemia)]]</f>
        <v>Unchecked</v>
      </c>
      <c r="G68" t="str">
        <f>PROMETEO_Ammissione_Samuele[[#This Row],[Inserire Fattori di Rischio:   (choice=Diabete Tipo 1)]]</f>
        <v>Unchecked</v>
      </c>
      <c r="H68" t="str">
        <f>PROMETEO_Ammissione_Samuele[[#This Row],[Inserire Fattori di Rischio:   (choice=Diabete Tipo 2)]]</f>
        <v>Checked</v>
      </c>
      <c r="I68" t="str">
        <f>PROMETEO_Ammissione_Samuele[[#This Row],[Inserire Fattori di Rischio:   (choice=Iperuricemia)]]</f>
        <v>Unchecked</v>
      </c>
      <c r="J68" t="str">
        <f>PROMETEO_Ammissione_Samuele[[#This Row],[Inserire Fattori di Rischio:   (choice=Obesità)]]</f>
        <v>Checked</v>
      </c>
      <c r="K68" t="str">
        <f>PROMETEO_Ammissione_Samuele[[#This Row],[Inserire Fattori di Rischio:   (choice=Ridotta attività fisica)]]</f>
        <v>Unchecked</v>
      </c>
      <c r="L68" t="str">
        <f>PROMETEO_Ammissione_Samuele[[#This Row],[Inserire Fattori di Rischio:   (choice=Cattive abitudini alimentari)]]</f>
        <v>Unchecked</v>
      </c>
      <c r="M68" t="str">
        <f>PROMETEO_Ammissione_Samuele[[#This Row],[Inserire Fattori di Rischio:   (choice=Potus)]]</f>
        <v>Unchecked</v>
      </c>
      <c r="N68" t="str">
        <f>PROMETEO_Ammissione_Samuele[[#This Row],[Inserire Fattori di Rischio:   (choice=Fattori psicosociali)]]</f>
        <v>Unchecked</v>
      </c>
    </row>
    <row r="69" spans="1:14" x14ac:dyDescent="0.3">
      <c r="A69">
        <v>68</v>
      </c>
      <c r="B69" t="str">
        <f>PROMETEO_Ammissione_Samuele[[#This Row],[Inserire Fattori di Rischio:   (choice=Fumatore attivo)]]</f>
        <v>Unchecked</v>
      </c>
      <c r="C69" t="str">
        <f>PROMETEO_Ammissione_Samuele[[#This Row],[Inserire Fattori di Rischio:   (choice=Ex fumatore)]]</f>
        <v>Unchecked</v>
      </c>
      <c r="D69" t="str">
        <f>PROMETEO_Ammissione_Samuele[[#This Row],[Inserire Fattori di Rischio:   (choice=Ipertensione arteriosa)]]</f>
        <v>Checked</v>
      </c>
      <c r="E69" t="str">
        <f>PROMETEO_Ammissione_Samuele[[#This Row],[Inserire Fattori di Rischio:   (choice=Ipercolesterolemia)]]</f>
        <v>Checked</v>
      </c>
      <c r="F69" t="str">
        <f>PROMETEO_Ammissione_Samuele[[#This Row],[Inserire Fattori di Rischio:   (choice=Ipertrigliceridemia)]]</f>
        <v>Unchecked</v>
      </c>
      <c r="G69" t="str">
        <f>PROMETEO_Ammissione_Samuele[[#This Row],[Inserire Fattori di Rischio:   (choice=Diabete Tipo 1)]]</f>
        <v>Unchecked</v>
      </c>
      <c r="H69" t="str">
        <f>PROMETEO_Ammissione_Samuele[[#This Row],[Inserire Fattori di Rischio:   (choice=Diabete Tipo 2)]]</f>
        <v>Checked</v>
      </c>
      <c r="I69" t="str">
        <f>PROMETEO_Ammissione_Samuele[[#This Row],[Inserire Fattori di Rischio:   (choice=Iperuricemia)]]</f>
        <v>Unchecked</v>
      </c>
      <c r="J69" t="str">
        <f>PROMETEO_Ammissione_Samuele[[#This Row],[Inserire Fattori di Rischio:   (choice=Obesità)]]</f>
        <v>Unchecked</v>
      </c>
      <c r="K69" t="str">
        <f>PROMETEO_Ammissione_Samuele[[#This Row],[Inserire Fattori di Rischio:   (choice=Ridotta attività fisica)]]</f>
        <v>Checked</v>
      </c>
      <c r="L69" t="str">
        <f>PROMETEO_Ammissione_Samuele[[#This Row],[Inserire Fattori di Rischio:   (choice=Cattive abitudini alimentari)]]</f>
        <v>Unchecked</v>
      </c>
      <c r="M69" t="str">
        <f>PROMETEO_Ammissione_Samuele[[#This Row],[Inserire Fattori di Rischio:   (choice=Potus)]]</f>
        <v>Unchecked</v>
      </c>
      <c r="N69" t="str">
        <f>PROMETEO_Ammissione_Samuele[[#This Row],[Inserire Fattori di Rischio:   (choice=Fattori psicosociali)]]</f>
        <v>Unchecked</v>
      </c>
    </row>
    <row r="70" spans="1:14" x14ac:dyDescent="0.3">
      <c r="A70">
        <v>69</v>
      </c>
      <c r="B70" t="str">
        <f>PROMETEO_Ammissione_Samuele[[#This Row],[Inserire Fattori di Rischio:   (choice=Fumatore attivo)]]</f>
        <v>Unchecked</v>
      </c>
      <c r="C70" t="str">
        <f>PROMETEO_Ammissione_Samuele[[#This Row],[Inserire Fattori di Rischio:   (choice=Ex fumatore)]]</f>
        <v>Unchecked</v>
      </c>
      <c r="D70" t="str">
        <f>PROMETEO_Ammissione_Samuele[[#This Row],[Inserire Fattori di Rischio:   (choice=Ipertensione arteriosa)]]</f>
        <v>Unchecked</v>
      </c>
      <c r="E70" t="str">
        <f>PROMETEO_Ammissione_Samuele[[#This Row],[Inserire Fattori di Rischio:   (choice=Ipercolesterolemia)]]</f>
        <v>Checked</v>
      </c>
      <c r="F70" t="str">
        <f>PROMETEO_Ammissione_Samuele[[#This Row],[Inserire Fattori di Rischio:   (choice=Ipertrigliceridemia)]]</f>
        <v>Checked</v>
      </c>
      <c r="G70" t="str">
        <f>PROMETEO_Ammissione_Samuele[[#This Row],[Inserire Fattori di Rischio:   (choice=Diabete Tipo 1)]]</f>
        <v>Unchecked</v>
      </c>
      <c r="H70" t="str">
        <f>PROMETEO_Ammissione_Samuele[[#This Row],[Inserire Fattori di Rischio:   (choice=Diabete Tipo 2)]]</f>
        <v>Unchecked</v>
      </c>
      <c r="I70" t="str">
        <f>PROMETEO_Ammissione_Samuele[[#This Row],[Inserire Fattori di Rischio:   (choice=Iperuricemia)]]</f>
        <v>Unchecked</v>
      </c>
      <c r="J70" t="str">
        <f>PROMETEO_Ammissione_Samuele[[#This Row],[Inserire Fattori di Rischio:   (choice=Obesità)]]</f>
        <v>Unchecked</v>
      </c>
      <c r="K70" t="str">
        <f>PROMETEO_Ammissione_Samuele[[#This Row],[Inserire Fattori di Rischio:   (choice=Ridotta attività fisica)]]</f>
        <v>Unchecked</v>
      </c>
      <c r="L70" t="str">
        <f>PROMETEO_Ammissione_Samuele[[#This Row],[Inserire Fattori di Rischio:   (choice=Cattive abitudini alimentari)]]</f>
        <v>Unchecked</v>
      </c>
      <c r="M70" t="str">
        <f>PROMETEO_Ammissione_Samuele[[#This Row],[Inserire Fattori di Rischio:   (choice=Potus)]]</f>
        <v>Unchecked</v>
      </c>
      <c r="N70" t="str">
        <f>PROMETEO_Ammissione_Samuele[[#This Row],[Inserire Fattori di Rischio:   (choice=Fattori psicosociali)]]</f>
        <v>Unchecked</v>
      </c>
    </row>
    <row r="71" spans="1:14" x14ac:dyDescent="0.3">
      <c r="A71">
        <v>70</v>
      </c>
      <c r="B71" t="str">
        <f>PROMETEO_Ammissione_Samuele[[#This Row],[Inserire Fattori di Rischio:   (choice=Fumatore attivo)]]</f>
        <v>Unchecked</v>
      </c>
      <c r="C71" t="str">
        <f>PROMETEO_Ammissione_Samuele[[#This Row],[Inserire Fattori di Rischio:   (choice=Ex fumatore)]]</f>
        <v>Unchecked</v>
      </c>
      <c r="D71" t="str">
        <f>PROMETEO_Ammissione_Samuele[[#This Row],[Inserire Fattori di Rischio:   (choice=Ipertensione arteriosa)]]</f>
        <v>Unchecked</v>
      </c>
      <c r="E71" t="str">
        <f>PROMETEO_Ammissione_Samuele[[#This Row],[Inserire Fattori di Rischio:   (choice=Ipercolesterolemia)]]</f>
        <v>Unchecked</v>
      </c>
      <c r="F71" t="str">
        <f>PROMETEO_Ammissione_Samuele[[#This Row],[Inserire Fattori di Rischio:   (choice=Ipertrigliceridemia)]]</f>
        <v>Unchecked</v>
      </c>
      <c r="G71" t="str">
        <f>PROMETEO_Ammissione_Samuele[[#This Row],[Inserire Fattori di Rischio:   (choice=Diabete Tipo 1)]]</f>
        <v>Unchecked</v>
      </c>
      <c r="H71" t="str">
        <f>PROMETEO_Ammissione_Samuele[[#This Row],[Inserire Fattori di Rischio:   (choice=Diabete Tipo 2)]]</f>
        <v>Unchecked</v>
      </c>
      <c r="I71" t="str">
        <f>PROMETEO_Ammissione_Samuele[[#This Row],[Inserire Fattori di Rischio:   (choice=Iperuricemia)]]</f>
        <v>Unchecked</v>
      </c>
      <c r="J71" t="str">
        <f>PROMETEO_Ammissione_Samuele[[#This Row],[Inserire Fattori di Rischio:   (choice=Obesità)]]</f>
        <v>Unchecked</v>
      </c>
      <c r="K71" t="str">
        <f>PROMETEO_Ammissione_Samuele[[#This Row],[Inserire Fattori di Rischio:   (choice=Ridotta attività fisica)]]</f>
        <v>Checked</v>
      </c>
      <c r="L71" t="str">
        <f>PROMETEO_Ammissione_Samuele[[#This Row],[Inserire Fattori di Rischio:   (choice=Cattive abitudini alimentari)]]</f>
        <v>Unchecked</v>
      </c>
      <c r="M71" t="str">
        <f>PROMETEO_Ammissione_Samuele[[#This Row],[Inserire Fattori di Rischio:   (choice=Potus)]]</f>
        <v>Unchecked</v>
      </c>
      <c r="N71" t="str">
        <f>PROMETEO_Ammissione_Samuele[[#This Row],[Inserire Fattori di Rischio:   (choice=Fattori psicosociali)]]</f>
        <v>Unchecked</v>
      </c>
    </row>
    <row r="72" spans="1:14" x14ac:dyDescent="0.3">
      <c r="A72">
        <v>71</v>
      </c>
      <c r="B72" t="str">
        <f>PROMETEO_Ammissione_Samuele[[#This Row],[Inserire Fattori di Rischio:   (choice=Fumatore attivo)]]</f>
        <v>Unchecked</v>
      </c>
      <c r="C72" t="str">
        <f>PROMETEO_Ammissione_Samuele[[#This Row],[Inserire Fattori di Rischio:   (choice=Ex fumatore)]]</f>
        <v>Unchecked</v>
      </c>
      <c r="D72" t="str">
        <f>PROMETEO_Ammissione_Samuele[[#This Row],[Inserire Fattori di Rischio:   (choice=Ipertensione arteriosa)]]</f>
        <v>Unchecked</v>
      </c>
      <c r="E72" t="str">
        <f>PROMETEO_Ammissione_Samuele[[#This Row],[Inserire Fattori di Rischio:   (choice=Ipercolesterolemia)]]</f>
        <v>Unchecked</v>
      </c>
      <c r="F72" t="str">
        <f>PROMETEO_Ammissione_Samuele[[#This Row],[Inserire Fattori di Rischio:   (choice=Ipertrigliceridemia)]]</f>
        <v>Unchecked</v>
      </c>
      <c r="G72" t="str">
        <f>PROMETEO_Ammissione_Samuele[[#This Row],[Inserire Fattori di Rischio:   (choice=Diabete Tipo 1)]]</f>
        <v>Unchecked</v>
      </c>
      <c r="H72" t="str">
        <f>PROMETEO_Ammissione_Samuele[[#This Row],[Inserire Fattori di Rischio:   (choice=Diabete Tipo 2)]]</f>
        <v>Unchecked</v>
      </c>
      <c r="I72" t="str">
        <f>PROMETEO_Ammissione_Samuele[[#This Row],[Inserire Fattori di Rischio:   (choice=Iperuricemia)]]</f>
        <v>Unchecked</v>
      </c>
      <c r="J72" t="str">
        <f>PROMETEO_Ammissione_Samuele[[#This Row],[Inserire Fattori di Rischio:   (choice=Obesità)]]</f>
        <v>Unchecked</v>
      </c>
      <c r="K72" t="str">
        <f>PROMETEO_Ammissione_Samuele[[#This Row],[Inserire Fattori di Rischio:   (choice=Ridotta attività fisica)]]</f>
        <v>Unchecked</v>
      </c>
      <c r="L72" t="str">
        <f>PROMETEO_Ammissione_Samuele[[#This Row],[Inserire Fattori di Rischio:   (choice=Cattive abitudini alimentari)]]</f>
        <v>Unchecked</v>
      </c>
      <c r="M72" t="str">
        <f>PROMETEO_Ammissione_Samuele[[#This Row],[Inserire Fattori di Rischio:   (choice=Potus)]]</f>
        <v>Unchecked</v>
      </c>
      <c r="N72" t="str">
        <f>PROMETEO_Ammissione_Samuele[[#This Row],[Inserire Fattori di Rischio:   (choice=Fattori psicosociali)]]</f>
        <v>Unchecked</v>
      </c>
    </row>
    <row r="73" spans="1:14" x14ac:dyDescent="0.3">
      <c r="A73">
        <v>72</v>
      </c>
      <c r="B73" t="str">
        <f>PROMETEO_Ammissione_Samuele[[#This Row],[Inserire Fattori di Rischio:   (choice=Fumatore attivo)]]</f>
        <v>Checked</v>
      </c>
      <c r="C73" t="str">
        <f>PROMETEO_Ammissione_Samuele[[#This Row],[Inserire Fattori di Rischio:   (choice=Ex fumatore)]]</f>
        <v>Unchecked</v>
      </c>
      <c r="D73" t="str">
        <f>PROMETEO_Ammissione_Samuele[[#This Row],[Inserire Fattori di Rischio:   (choice=Ipertensione arteriosa)]]</f>
        <v>Checked</v>
      </c>
      <c r="E73" t="str">
        <f>PROMETEO_Ammissione_Samuele[[#This Row],[Inserire Fattori di Rischio:   (choice=Ipercolesterolemia)]]</f>
        <v>Unchecked</v>
      </c>
      <c r="F73" t="str">
        <f>PROMETEO_Ammissione_Samuele[[#This Row],[Inserire Fattori di Rischio:   (choice=Ipertrigliceridemia)]]</f>
        <v>Unchecked</v>
      </c>
      <c r="G73" t="str">
        <f>PROMETEO_Ammissione_Samuele[[#This Row],[Inserire Fattori di Rischio:   (choice=Diabete Tipo 1)]]</f>
        <v>Unchecked</v>
      </c>
      <c r="H73" t="str">
        <f>PROMETEO_Ammissione_Samuele[[#This Row],[Inserire Fattori di Rischio:   (choice=Diabete Tipo 2)]]</f>
        <v>Unchecked</v>
      </c>
      <c r="I73" t="str">
        <f>PROMETEO_Ammissione_Samuele[[#This Row],[Inserire Fattori di Rischio:   (choice=Iperuricemia)]]</f>
        <v>Unchecked</v>
      </c>
      <c r="J73" t="str">
        <f>PROMETEO_Ammissione_Samuele[[#This Row],[Inserire Fattori di Rischio:   (choice=Obesità)]]</f>
        <v>Checked</v>
      </c>
      <c r="K73" t="str">
        <f>PROMETEO_Ammissione_Samuele[[#This Row],[Inserire Fattori di Rischio:   (choice=Ridotta attività fisica)]]</f>
        <v>Unchecked</v>
      </c>
      <c r="L73" t="str">
        <f>PROMETEO_Ammissione_Samuele[[#This Row],[Inserire Fattori di Rischio:   (choice=Cattive abitudini alimentari)]]</f>
        <v>Unchecked</v>
      </c>
      <c r="M73" t="str">
        <f>PROMETEO_Ammissione_Samuele[[#This Row],[Inserire Fattori di Rischio:   (choice=Potus)]]</f>
        <v>Unchecked</v>
      </c>
      <c r="N73" t="str">
        <f>PROMETEO_Ammissione_Samuele[[#This Row],[Inserire Fattori di Rischio:   (choice=Fattori psicosociali)]]</f>
        <v>Unchecked</v>
      </c>
    </row>
    <row r="74" spans="1:14" x14ac:dyDescent="0.3">
      <c r="A74">
        <v>73</v>
      </c>
      <c r="B74" t="str">
        <f>PROMETEO_Ammissione_Samuele[[#This Row],[Inserire Fattori di Rischio:   (choice=Fumatore attivo)]]</f>
        <v>Unchecked</v>
      </c>
      <c r="C74" t="str">
        <f>PROMETEO_Ammissione_Samuele[[#This Row],[Inserire Fattori di Rischio:   (choice=Ex fumatore)]]</f>
        <v>Checked</v>
      </c>
      <c r="D74" t="str">
        <f>PROMETEO_Ammissione_Samuele[[#This Row],[Inserire Fattori di Rischio:   (choice=Ipertensione arteriosa)]]</f>
        <v>Checked</v>
      </c>
      <c r="E74" t="str">
        <f>PROMETEO_Ammissione_Samuele[[#This Row],[Inserire Fattori di Rischio:   (choice=Ipercolesterolemia)]]</f>
        <v>Checked</v>
      </c>
      <c r="F74" t="str">
        <f>PROMETEO_Ammissione_Samuele[[#This Row],[Inserire Fattori di Rischio:   (choice=Ipertrigliceridemia)]]</f>
        <v>Checked</v>
      </c>
      <c r="G74" t="str">
        <f>PROMETEO_Ammissione_Samuele[[#This Row],[Inserire Fattori di Rischio:   (choice=Diabete Tipo 1)]]</f>
        <v>Unchecked</v>
      </c>
      <c r="H74" t="str">
        <f>PROMETEO_Ammissione_Samuele[[#This Row],[Inserire Fattori di Rischio:   (choice=Diabete Tipo 2)]]</f>
        <v>Checked</v>
      </c>
      <c r="I74" t="str">
        <f>PROMETEO_Ammissione_Samuele[[#This Row],[Inserire Fattori di Rischio:   (choice=Iperuricemia)]]</f>
        <v>Unchecked</v>
      </c>
      <c r="J74" t="str">
        <f>PROMETEO_Ammissione_Samuele[[#This Row],[Inserire Fattori di Rischio:   (choice=Obesità)]]</f>
        <v>Checked</v>
      </c>
      <c r="K74" t="str">
        <f>PROMETEO_Ammissione_Samuele[[#This Row],[Inserire Fattori di Rischio:   (choice=Ridotta attività fisica)]]</f>
        <v>Unchecked</v>
      </c>
      <c r="L74" t="str">
        <f>PROMETEO_Ammissione_Samuele[[#This Row],[Inserire Fattori di Rischio:   (choice=Cattive abitudini alimentari)]]</f>
        <v>Unchecked</v>
      </c>
      <c r="M74" t="str">
        <f>PROMETEO_Ammissione_Samuele[[#This Row],[Inserire Fattori di Rischio:   (choice=Potus)]]</f>
        <v>Unchecked</v>
      </c>
      <c r="N74" t="str">
        <f>PROMETEO_Ammissione_Samuele[[#This Row],[Inserire Fattori di Rischio:   (choice=Fattori psicosociali)]]</f>
        <v>Unchecked</v>
      </c>
    </row>
    <row r="75" spans="1:14" x14ac:dyDescent="0.3">
      <c r="A75">
        <v>74</v>
      </c>
      <c r="B75" t="str">
        <f>PROMETEO_Ammissione_Samuele[[#This Row],[Inserire Fattori di Rischio:   (choice=Fumatore attivo)]]</f>
        <v>Unchecked</v>
      </c>
      <c r="C75" t="str">
        <f>PROMETEO_Ammissione_Samuele[[#This Row],[Inserire Fattori di Rischio:   (choice=Ex fumatore)]]</f>
        <v>Unchecked</v>
      </c>
      <c r="D75" t="str">
        <f>PROMETEO_Ammissione_Samuele[[#This Row],[Inserire Fattori di Rischio:   (choice=Ipertensione arteriosa)]]</f>
        <v>Checked</v>
      </c>
      <c r="E75" t="str">
        <f>PROMETEO_Ammissione_Samuele[[#This Row],[Inserire Fattori di Rischio:   (choice=Ipercolesterolemia)]]</f>
        <v>Unchecked</v>
      </c>
      <c r="F75" t="str">
        <f>PROMETEO_Ammissione_Samuele[[#This Row],[Inserire Fattori di Rischio:   (choice=Ipertrigliceridemia)]]</f>
        <v>Unchecked</v>
      </c>
      <c r="G75" t="str">
        <f>PROMETEO_Ammissione_Samuele[[#This Row],[Inserire Fattori di Rischio:   (choice=Diabete Tipo 1)]]</f>
        <v>Unchecked</v>
      </c>
      <c r="H75" t="str">
        <f>PROMETEO_Ammissione_Samuele[[#This Row],[Inserire Fattori di Rischio:   (choice=Diabete Tipo 2)]]</f>
        <v>Unchecked</v>
      </c>
      <c r="I75" t="str">
        <f>PROMETEO_Ammissione_Samuele[[#This Row],[Inserire Fattori di Rischio:   (choice=Iperuricemia)]]</f>
        <v>Unchecked</v>
      </c>
      <c r="J75" t="str">
        <f>PROMETEO_Ammissione_Samuele[[#This Row],[Inserire Fattori di Rischio:   (choice=Obesità)]]</f>
        <v>Unchecked</v>
      </c>
      <c r="K75" t="str">
        <f>PROMETEO_Ammissione_Samuele[[#This Row],[Inserire Fattori di Rischio:   (choice=Ridotta attività fisica)]]</f>
        <v>Checked</v>
      </c>
      <c r="L75" t="str">
        <f>PROMETEO_Ammissione_Samuele[[#This Row],[Inserire Fattori di Rischio:   (choice=Cattive abitudini alimentari)]]</f>
        <v>Unchecked</v>
      </c>
      <c r="M75" t="str">
        <f>PROMETEO_Ammissione_Samuele[[#This Row],[Inserire Fattori di Rischio:   (choice=Potus)]]</f>
        <v>Unchecked</v>
      </c>
      <c r="N75" t="str">
        <f>PROMETEO_Ammissione_Samuele[[#This Row],[Inserire Fattori di Rischio:   (choice=Fattori psicosociali)]]</f>
        <v>Unchecked</v>
      </c>
    </row>
    <row r="76" spans="1:14" x14ac:dyDescent="0.3">
      <c r="A76">
        <v>75</v>
      </c>
      <c r="B76" t="str">
        <f>PROMETEO_Ammissione_Samuele[[#This Row],[Inserire Fattori di Rischio:   (choice=Fumatore attivo)]]</f>
        <v>Unchecked</v>
      </c>
      <c r="C76" t="str">
        <f>PROMETEO_Ammissione_Samuele[[#This Row],[Inserire Fattori di Rischio:   (choice=Ex fumatore)]]</f>
        <v>Unchecked</v>
      </c>
      <c r="D76" t="str">
        <f>PROMETEO_Ammissione_Samuele[[#This Row],[Inserire Fattori di Rischio:   (choice=Ipertensione arteriosa)]]</f>
        <v>Unchecked</v>
      </c>
      <c r="E76" t="str">
        <f>PROMETEO_Ammissione_Samuele[[#This Row],[Inserire Fattori di Rischio:   (choice=Ipercolesterolemia)]]</f>
        <v>Checked</v>
      </c>
      <c r="F76" t="str">
        <f>PROMETEO_Ammissione_Samuele[[#This Row],[Inserire Fattori di Rischio:   (choice=Ipertrigliceridemia)]]</f>
        <v>Checked</v>
      </c>
      <c r="G76" t="str">
        <f>PROMETEO_Ammissione_Samuele[[#This Row],[Inserire Fattori di Rischio:   (choice=Diabete Tipo 1)]]</f>
        <v>Unchecked</v>
      </c>
      <c r="H76" t="str">
        <f>PROMETEO_Ammissione_Samuele[[#This Row],[Inserire Fattori di Rischio:   (choice=Diabete Tipo 2)]]</f>
        <v>Checked</v>
      </c>
      <c r="I76" t="str">
        <f>PROMETEO_Ammissione_Samuele[[#This Row],[Inserire Fattori di Rischio:   (choice=Iperuricemia)]]</f>
        <v>Unchecked</v>
      </c>
      <c r="J76" t="str">
        <f>PROMETEO_Ammissione_Samuele[[#This Row],[Inserire Fattori di Rischio:   (choice=Obesità)]]</f>
        <v>Unchecked</v>
      </c>
      <c r="K76" t="str">
        <f>PROMETEO_Ammissione_Samuele[[#This Row],[Inserire Fattori di Rischio:   (choice=Ridotta attività fisica)]]</f>
        <v>Unchecked</v>
      </c>
      <c r="L76" t="str">
        <f>PROMETEO_Ammissione_Samuele[[#This Row],[Inserire Fattori di Rischio:   (choice=Cattive abitudini alimentari)]]</f>
        <v>Unchecked</v>
      </c>
      <c r="M76" t="str">
        <f>PROMETEO_Ammissione_Samuele[[#This Row],[Inserire Fattori di Rischio:   (choice=Potus)]]</f>
        <v>Unchecked</v>
      </c>
      <c r="N76" t="str">
        <f>PROMETEO_Ammissione_Samuele[[#This Row],[Inserire Fattori di Rischio:   (choice=Fattori psicosociali)]]</f>
        <v>Unchecked</v>
      </c>
    </row>
    <row r="77" spans="1:14" x14ac:dyDescent="0.3">
      <c r="A77">
        <v>76</v>
      </c>
      <c r="B77" t="str">
        <f>PROMETEO_Ammissione_Samuele[[#This Row],[Inserire Fattori di Rischio:   (choice=Fumatore attivo)]]</f>
        <v>Checked</v>
      </c>
      <c r="C77" t="str">
        <f>PROMETEO_Ammissione_Samuele[[#This Row],[Inserire Fattori di Rischio:   (choice=Ex fumatore)]]</f>
        <v>Unchecked</v>
      </c>
      <c r="D77" t="str">
        <f>PROMETEO_Ammissione_Samuele[[#This Row],[Inserire Fattori di Rischio:   (choice=Ipertensione arteriosa)]]</f>
        <v>Checked</v>
      </c>
      <c r="E77" t="str">
        <f>PROMETEO_Ammissione_Samuele[[#This Row],[Inserire Fattori di Rischio:   (choice=Ipercolesterolemia)]]</f>
        <v>Checked</v>
      </c>
      <c r="F77" t="str">
        <f>PROMETEO_Ammissione_Samuele[[#This Row],[Inserire Fattori di Rischio:   (choice=Ipertrigliceridemia)]]</f>
        <v>Checked</v>
      </c>
      <c r="G77" t="str">
        <f>PROMETEO_Ammissione_Samuele[[#This Row],[Inserire Fattori di Rischio:   (choice=Diabete Tipo 1)]]</f>
        <v>Unchecked</v>
      </c>
      <c r="H77" t="str">
        <f>PROMETEO_Ammissione_Samuele[[#This Row],[Inserire Fattori di Rischio:   (choice=Diabete Tipo 2)]]</f>
        <v>Checked</v>
      </c>
      <c r="I77" t="str">
        <f>PROMETEO_Ammissione_Samuele[[#This Row],[Inserire Fattori di Rischio:   (choice=Iperuricemia)]]</f>
        <v>Unchecked</v>
      </c>
      <c r="J77" t="str">
        <f>PROMETEO_Ammissione_Samuele[[#This Row],[Inserire Fattori di Rischio:   (choice=Obesità)]]</f>
        <v>Unchecked</v>
      </c>
      <c r="K77" t="str">
        <f>PROMETEO_Ammissione_Samuele[[#This Row],[Inserire Fattori di Rischio:   (choice=Ridotta attività fisica)]]</f>
        <v>Unchecked</v>
      </c>
      <c r="L77" t="str">
        <f>PROMETEO_Ammissione_Samuele[[#This Row],[Inserire Fattori di Rischio:   (choice=Cattive abitudini alimentari)]]</f>
        <v>Unchecked</v>
      </c>
      <c r="M77" t="str">
        <f>PROMETEO_Ammissione_Samuele[[#This Row],[Inserire Fattori di Rischio:   (choice=Potus)]]</f>
        <v>Unchecked</v>
      </c>
      <c r="N77" t="str">
        <f>PROMETEO_Ammissione_Samuele[[#This Row],[Inserire Fattori di Rischio:   (choice=Fattori psicosociali)]]</f>
        <v>Unchecked</v>
      </c>
    </row>
    <row r="78" spans="1:14" x14ac:dyDescent="0.3">
      <c r="A78">
        <v>77</v>
      </c>
      <c r="B78" t="str">
        <f>PROMETEO_Ammissione_Samuele[[#This Row],[Inserire Fattori di Rischio:   (choice=Fumatore attivo)]]</f>
        <v>Unchecked</v>
      </c>
      <c r="C78" t="str">
        <f>PROMETEO_Ammissione_Samuele[[#This Row],[Inserire Fattori di Rischio:   (choice=Ex fumatore)]]</f>
        <v>Unchecked</v>
      </c>
      <c r="D78" t="str">
        <f>PROMETEO_Ammissione_Samuele[[#This Row],[Inserire Fattori di Rischio:   (choice=Ipertensione arteriosa)]]</f>
        <v>Unchecked</v>
      </c>
      <c r="E78" t="str">
        <f>PROMETEO_Ammissione_Samuele[[#This Row],[Inserire Fattori di Rischio:   (choice=Ipercolesterolemia)]]</f>
        <v>Unchecked</v>
      </c>
      <c r="F78" t="str">
        <f>PROMETEO_Ammissione_Samuele[[#This Row],[Inserire Fattori di Rischio:   (choice=Ipertrigliceridemia)]]</f>
        <v>Checked</v>
      </c>
      <c r="G78" t="str">
        <f>PROMETEO_Ammissione_Samuele[[#This Row],[Inserire Fattori di Rischio:   (choice=Diabete Tipo 1)]]</f>
        <v>Unchecked</v>
      </c>
      <c r="H78" t="str">
        <f>PROMETEO_Ammissione_Samuele[[#This Row],[Inserire Fattori di Rischio:   (choice=Diabete Tipo 2)]]</f>
        <v>Unchecked</v>
      </c>
      <c r="I78" t="str">
        <f>PROMETEO_Ammissione_Samuele[[#This Row],[Inserire Fattori di Rischio:   (choice=Iperuricemia)]]</f>
        <v>Unchecked</v>
      </c>
      <c r="J78" t="str">
        <f>PROMETEO_Ammissione_Samuele[[#This Row],[Inserire Fattori di Rischio:   (choice=Obesità)]]</f>
        <v>Checked</v>
      </c>
      <c r="K78" t="str">
        <f>PROMETEO_Ammissione_Samuele[[#This Row],[Inserire Fattori di Rischio:   (choice=Ridotta attività fisica)]]</f>
        <v>Checked</v>
      </c>
      <c r="L78" t="str">
        <f>PROMETEO_Ammissione_Samuele[[#This Row],[Inserire Fattori di Rischio:   (choice=Cattive abitudini alimentari)]]</f>
        <v>Checked</v>
      </c>
      <c r="M78" t="str">
        <f>PROMETEO_Ammissione_Samuele[[#This Row],[Inserire Fattori di Rischio:   (choice=Potus)]]</f>
        <v>Unchecked</v>
      </c>
      <c r="N78" t="str">
        <f>PROMETEO_Ammissione_Samuele[[#This Row],[Inserire Fattori di Rischio:   (choice=Fattori psicosociali)]]</f>
        <v>Unchecked</v>
      </c>
    </row>
    <row r="79" spans="1:14" x14ac:dyDescent="0.3">
      <c r="A79">
        <v>78</v>
      </c>
      <c r="B79" t="str">
        <f>PROMETEO_Ammissione_Samuele[[#This Row],[Inserire Fattori di Rischio:   (choice=Fumatore attivo)]]</f>
        <v>Unchecked</v>
      </c>
      <c r="C79" t="str">
        <f>PROMETEO_Ammissione_Samuele[[#This Row],[Inserire Fattori di Rischio:   (choice=Ex fumatore)]]</f>
        <v>Unchecked</v>
      </c>
      <c r="D79" t="str">
        <f>PROMETEO_Ammissione_Samuele[[#This Row],[Inserire Fattori di Rischio:   (choice=Ipertensione arteriosa)]]</f>
        <v>Unchecked</v>
      </c>
      <c r="E79" t="str">
        <f>PROMETEO_Ammissione_Samuele[[#This Row],[Inserire Fattori di Rischio:   (choice=Ipercolesterolemia)]]</f>
        <v>Unchecked</v>
      </c>
      <c r="F79" t="str">
        <f>PROMETEO_Ammissione_Samuele[[#This Row],[Inserire Fattori di Rischio:   (choice=Ipertrigliceridemia)]]</f>
        <v>Unchecked</v>
      </c>
      <c r="G79" t="str">
        <f>PROMETEO_Ammissione_Samuele[[#This Row],[Inserire Fattori di Rischio:   (choice=Diabete Tipo 1)]]</f>
        <v>Unchecked</v>
      </c>
      <c r="H79" t="str">
        <f>PROMETEO_Ammissione_Samuele[[#This Row],[Inserire Fattori di Rischio:   (choice=Diabete Tipo 2)]]</f>
        <v>Unchecked</v>
      </c>
      <c r="I79" t="str">
        <f>PROMETEO_Ammissione_Samuele[[#This Row],[Inserire Fattori di Rischio:   (choice=Iperuricemia)]]</f>
        <v>Unchecked</v>
      </c>
      <c r="J79" t="str">
        <f>PROMETEO_Ammissione_Samuele[[#This Row],[Inserire Fattori di Rischio:   (choice=Obesità)]]</f>
        <v>Unchecked</v>
      </c>
      <c r="K79" t="str">
        <f>PROMETEO_Ammissione_Samuele[[#This Row],[Inserire Fattori di Rischio:   (choice=Ridotta attività fisica)]]</f>
        <v>Unchecked</v>
      </c>
      <c r="L79" t="str">
        <f>PROMETEO_Ammissione_Samuele[[#This Row],[Inserire Fattori di Rischio:   (choice=Cattive abitudini alimentari)]]</f>
        <v>Unchecked</v>
      </c>
      <c r="M79" t="str">
        <f>PROMETEO_Ammissione_Samuele[[#This Row],[Inserire Fattori di Rischio:   (choice=Potus)]]</f>
        <v>Unchecked</v>
      </c>
      <c r="N79" t="str">
        <f>PROMETEO_Ammissione_Samuele[[#This Row],[Inserire Fattori di Rischio:   (choice=Fattori psicosociali)]]</f>
        <v>Unchecked</v>
      </c>
    </row>
    <row r="80" spans="1:14" x14ac:dyDescent="0.3">
      <c r="A80">
        <v>79</v>
      </c>
      <c r="B80" t="str">
        <f>PROMETEO_Ammissione_Samuele[[#This Row],[Inserire Fattori di Rischio:   (choice=Fumatore attivo)]]</f>
        <v>Unchecked</v>
      </c>
      <c r="C80" t="str">
        <f>PROMETEO_Ammissione_Samuele[[#This Row],[Inserire Fattori di Rischio:   (choice=Ex fumatore)]]</f>
        <v>Unchecked</v>
      </c>
      <c r="D80" t="str">
        <f>PROMETEO_Ammissione_Samuele[[#This Row],[Inserire Fattori di Rischio:   (choice=Ipertensione arteriosa)]]</f>
        <v>Unchecked</v>
      </c>
      <c r="E80" t="str">
        <f>PROMETEO_Ammissione_Samuele[[#This Row],[Inserire Fattori di Rischio:   (choice=Ipercolesterolemia)]]</f>
        <v>Unchecked</v>
      </c>
      <c r="F80" t="str">
        <f>PROMETEO_Ammissione_Samuele[[#This Row],[Inserire Fattori di Rischio:   (choice=Ipertrigliceridemia)]]</f>
        <v>Unchecked</v>
      </c>
      <c r="G80" t="str">
        <f>PROMETEO_Ammissione_Samuele[[#This Row],[Inserire Fattori di Rischio:   (choice=Diabete Tipo 1)]]</f>
        <v>Unchecked</v>
      </c>
      <c r="H80" t="str">
        <f>PROMETEO_Ammissione_Samuele[[#This Row],[Inserire Fattori di Rischio:   (choice=Diabete Tipo 2)]]</f>
        <v>Checked</v>
      </c>
      <c r="I80" t="str">
        <f>PROMETEO_Ammissione_Samuele[[#This Row],[Inserire Fattori di Rischio:   (choice=Iperuricemia)]]</f>
        <v>Unchecked</v>
      </c>
      <c r="J80" t="str">
        <f>PROMETEO_Ammissione_Samuele[[#This Row],[Inserire Fattori di Rischio:   (choice=Obesità)]]</f>
        <v>Checked</v>
      </c>
      <c r="K80" t="str">
        <f>PROMETEO_Ammissione_Samuele[[#This Row],[Inserire Fattori di Rischio:   (choice=Ridotta attività fisica)]]</f>
        <v>Checked</v>
      </c>
      <c r="L80" t="str">
        <f>PROMETEO_Ammissione_Samuele[[#This Row],[Inserire Fattori di Rischio:   (choice=Cattive abitudini alimentari)]]</f>
        <v>Checked</v>
      </c>
      <c r="M80" t="str">
        <f>PROMETEO_Ammissione_Samuele[[#This Row],[Inserire Fattori di Rischio:   (choice=Potus)]]</f>
        <v>Unchecked</v>
      </c>
      <c r="N80" t="str">
        <f>PROMETEO_Ammissione_Samuele[[#This Row],[Inserire Fattori di Rischio:   (choice=Fattori psicosociali)]]</f>
        <v>Checked</v>
      </c>
    </row>
    <row r="81" spans="1:14" x14ac:dyDescent="0.3">
      <c r="A81">
        <v>80</v>
      </c>
      <c r="B81" t="str">
        <f>PROMETEO_Ammissione_Samuele[[#This Row],[Inserire Fattori di Rischio:   (choice=Fumatore attivo)]]</f>
        <v>Unchecked</v>
      </c>
      <c r="C81" t="str">
        <f>PROMETEO_Ammissione_Samuele[[#This Row],[Inserire Fattori di Rischio:   (choice=Ex fumatore)]]</f>
        <v>Checked</v>
      </c>
      <c r="D81" t="str">
        <f>PROMETEO_Ammissione_Samuele[[#This Row],[Inserire Fattori di Rischio:   (choice=Ipertensione arteriosa)]]</f>
        <v>Checked</v>
      </c>
      <c r="E81" t="str">
        <f>PROMETEO_Ammissione_Samuele[[#This Row],[Inserire Fattori di Rischio:   (choice=Ipercolesterolemia)]]</f>
        <v>Checked</v>
      </c>
      <c r="F81" t="str">
        <f>PROMETEO_Ammissione_Samuele[[#This Row],[Inserire Fattori di Rischio:   (choice=Ipertrigliceridemia)]]</f>
        <v>Checked</v>
      </c>
      <c r="G81" t="str">
        <f>PROMETEO_Ammissione_Samuele[[#This Row],[Inserire Fattori di Rischio:   (choice=Diabete Tipo 1)]]</f>
        <v>Unchecked</v>
      </c>
      <c r="H81" t="str">
        <f>PROMETEO_Ammissione_Samuele[[#This Row],[Inserire Fattori di Rischio:   (choice=Diabete Tipo 2)]]</f>
        <v>Unchecked</v>
      </c>
      <c r="I81" t="str">
        <f>PROMETEO_Ammissione_Samuele[[#This Row],[Inserire Fattori di Rischio:   (choice=Iperuricemia)]]</f>
        <v>Unchecked</v>
      </c>
      <c r="J81" t="str">
        <f>PROMETEO_Ammissione_Samuele[[#This Row],[Inserire Fattori di Rischio:   (choice=Obesità)]]</f>
        <v>Unchecked</v>
      </c>
      <c r="K81" t="str">
        <f>PROMETEO_Ammissione_Samuele[[#This Row],[Inserire Fattori di Rischio:   (choice=Ridotta attività fisica)]]</f>
        <v>Unchecked</v>
      </c>
      <c r="L81" t="str">
        <f>PROMETEO_Ammissione_Samuele[[#This Row],[Inserire Fattori di Rischio:   (choice=Cattive abitudini alimentari)]]</f>
        <v>Unchecked</v>
      </c>
      <c r="M81" t="str">
        <f>PROMETEO_Ammissione_Samuele[[#This Row],[Inserire Fattori di Rischio:   (choice=Potus)]]</f>
        <v>Unchecked</v>
      </c>
      <c r="N81" t="str">
        <f>PROMETEO_Ammissione_Samuele[[#This Row],[Inserire Fattori di Rischio:   (choice=Fattori psicosociali)]]</f>
        <v>Unchecked</v>
      </c>
    </row>
    <row r="82" spans="1:14" x14ac:dyDescent="0.3">
      <c r="A82">
        <v>81</v>
      </c>
      <c r="B82" t="str">
        <f>PROMETEO_Ammissione_Samuele[[#This Row],[Inserire Fattori di Rischio:   (choice=Fumatore attivo)]]</f>
        <v>Unchecked</v>
      </c>
      <c r="C82" t="str">
        <f>PROMETEO_Ammissione_Samuele[[#This Row],[Inserire Fattori di Rischio:   (choice=Ex fumatore)]]</f>
        <v>Unchecked</v>
      </c>
      <c r="D82" t="str">
        <f>PROMETEO_Ammissione_Samuele[[#This Row],[Inserire Fattori di Rischio:   (choice=Ipertensione arteriosa)]]</f>
        <v>Unchecked</v>
      </c>
      <c r="E82" t="str">
        <f>PROMETEO_Ammissione_Samuele[[#This Row],[Inserire Fattori di Rischio:   (choice=Ipercolesterolemia)]]</f>
        <v>Unchecked</v>
      </c>
      <c r="F82" t="str">
        <f>PROMETEO_Ammissione_Samuele[[#This Row],[Inserire Fattori di Rischio:   (choice=Ipertrigliceridemia)]]</f>
        <v>Unchecked</v>
      </c>
      <c r="G82" t="str">
        <f>PROMETEO_Ammissione_Samuele[[#This Row],[Inserire Fattori di Rischio:   (choice=Diabete Tipo 1)]]</f>
        <v>Unchecked</v>
      </c>
      <c r="H82" t="str">
        <f>PROMETEO_Ammissione_Samuele[[#This Row],[Inserire Fattori di Rischio:   (choice=Diabete Tipo 2)]]</f>
        <v>Unchecked</v>
      </c>
      <c r="I82" t="str">
        <f>PROMETEO_Ammissione_Samuele[[#This Row],[Inserire Fattori di Rischio:   (choice=Iperuricemia)]]</f>
        <v>Unchecked</v>
      </c>
      <c r="J82" t="str">
        <f>PROMETEO_Ammissione_Samuele[[#This Row],[Inserire Fattori di Rischio:   (choice=Obesità)]]</f>
        <v>Unchecked</v>
      </c>
      <c r="K82" t="str">
        <f>PROMETEO_Ammissione_Samuele[[#This Row],[Inserire Fattori di Rischio:   (choice=Ridotta attività fisica)]]</f>
        <v>Unchecked</v>
      </c>
      <c r="L82" t="str">
        <f>PROMETEO_Ammissione_Samuele[[#This Row],[Inserire Fattori di Rischio:   (choice=Cattive abitudini alimentari)]]</f>
        <v>Unchecked</v>
      </c>
      <c r="M82" t="str">
        <f>PROMETEO_Ammissione_Samuele[[#This Row],[Inserire Fattori di Rischio:   (choice=Potus)]]</f>
        <v>Unchecked</v>
      </c>
      <c r="N82" t="str">
        <f>PROMETEO_Ammissione_Samuele[[#This Row],[Inserire Fattori di Rischio:   (choice=Fattori psicosociali)]]</f>
        <v>Unchecked</v>
      </c>
    </row>
    <row r="83" spans="1:14" x14ac:dyDescent="0.3">
      <c r="A83">
        <v>82</v>
      </c>
      <c r="B83" t="str">
        <f>PROMETEO_Ammissione_Samuele[[#This Row],[Inserire Fattori di Rischio:   (choice=Fumatore attivo)]]</f>
        <v>Unchecked</v>
      </c>
      <c r="C83" t="str">
        <f>PROMETEO_Ammissione_Samuele[[#This Row],[Inserire Fattori di Rischio:   (choice=Ex fumatore)]]</f>
        <v>Unchecked</v>
      </c>
      <c r="D83" t="str">
        <f>PROMETEO_Ammissione_Samuele[[#This Row],[Inserire Fattori di Rischio:   (choice=Ipertensione arteriosa)]]</f>
        <v>Unchecked</v>
      </c>
      <c r="E83" t="str">
        <f>PROMETEO_Ammissione_Samuele[[#This Row],[Inserire Fattori di Rischio:   (choice=Ipercolesterolemia)]]</f>
        <v>Unchecked</v>
      </c>
      <c r="F83" t="str">
        <f>PROMETEO_Ammissione_Samuele[[#This Row],[Inserire Fattori di Rischio:   (choice=Ipertrigliceridemia)]]</f>
        <v>Unchecked</v>
      </c>
      <c r="G83" t="str">
        <f>PROMETEO_Ammissione_Samuele[[#This Row],[Inserire Fattori di Rischio:   (choice=Diabete Tipo 1)]]</f>
        <v>Unchecked</v>
      </c>
      <c r="H83" t="str">
        <f>PROMETEO_Ammissione_Samuele[[#This Row],[Inserire Fattori di Rischio:   (choice=Diabete Tipo 2)]]</f>
        <v>Unchecked</v>
      </c>
      <c r="I83" t="str">
        <f>PROMETEO_Ammissione_Samuele[[#This Row],[Inserire Fattori di Rischio:   (choice=Iperuricemia)]]</f>
        <v>Unchecked</v>
      </c>
      <c r="J83" t="str">
        <f>PROMETEO_Ammissione_Samuele[[#This Row],[Inserire Fattori di Rischio:   (choice=Obesità)]]</f>
        <v>Unchecked</v>
      </c>
      <c r="K83" t="str">
        <f>PROMETEO_Ammissione_Samuele[[#This Row],[Inserire Fattori di Rischio:   (choice=Ridotta attività fisica)]]</f>
        <v>Checked</v>
      </c>
      <c r="L83" t="str">
        <f>PROMETEO_Ammissione_Samuele[[#This Row],[Inserire Fattori di Rischio:   (choice=Cattive abitudini alimentari)]]</f>
        <v>Unchecked</v>
      </c>
      <c r="M83" t="str">
        <f>PROMETEO_Ammissione_Samuele[[#This Row],[Inserire Fattori di Rischio:   (choice=Potus)]]</f>
        <v>Unchecked</v>
      </c>
      <c r="N83" t="str">
        <f>PROMETEO_Ammissione_Samuele[[#This Row],[Inserire Fattori di Rischio:   (choice=Fattori psicosociali)]]</f>
        <v>Unchecked</v>
      </c>
    </row>
    <row r="84" spans="1:14" x14ac:dyDescent="0.3">
      <c r="A84">
        <v>83</v>
      </c>
      <c r="B84" t="str">
        <f>PROMETEO_Ammissione_Samuele[[#This Row],[Inserire Fattori di Rischio:   (choice=Fumatore attivo)]]</f>
        <v>Unchecked</v>
      </c>
      <c r="C84" t="str">
        <f>PROMETEO_Ammissione_Samuele[[#This Row],[Inserire Fattori di Rischio:   (choice=Ex fumatore)]]</f>
        <v>Unchecked</v>
      </c>
      <c r="D84" t="str">
        <f>PROMETEO_Ammissione_Samuele[[#This Row],[Inserire Fattori di Rischio:   (choice=Ipertensione arteriosa)]]</f>
        <v>Unchecked</v>
      </c>
      <c r="E84" t="str">
        <f>PROMETEO_Ammissione_Samuele[[#This Row],[Inserire Fattori di Rischio:   (choice=Ipercolesterolemia)]]</f>
        <v>Unchecked</v>
      </c>
      <c r="F84" t="str">
        <f>PROMETEO_Ammissione_Samuele[[#This Row],[Inserire Fattori di Rischio:   (choice=Ipertrigliceridemia)]]</f>
        <v>Unchecked</v>
      </c>
      <c r="G84" t="str">
        <f>PROMETEO_Ammissione_Samuele[[#This Row],[Inserire Fattori di Rischio:   (choice=Diabete Tipo 1)]]</f>
        <v>Unchecked</v>
      </c>
      <c r="H84" t="str">
        <f>PROMETEO_Ammissione_Samuele[[#This Row],[Inserire Fattori di Rischio:   (choice=Diabete Tipo 2)]]</f>
        <v>Unchecked</v>
      </c>
      <c r="I84" t="str">
        <f>PROMETEO_Ammissione_Samuele[[#This Row],[Inserire Fattori di Rischio:   (choice=Iperuricemia)]]</f>
        <v>Unchecked</v>
      </c>
      <c r="J84" t="str">
        <f>PROMETEO_Ammissione_Samuele[[#This Row],[Inserire Fattori di Rischio:   (choice=Obesità)]]</f>
        <v>Unchecked</v>
      </c>
      <c r="K84" t="str">
        <f>PROMETEO_Ammissione_Samuele[[#This Row],[Inserire Fattori di Rischio:   (choice=Ridotta attività fisica)]]</f>
        <v>Unchecked</v>
      </c>
      <c r="L84" t="str">
        <f>PROMETEO_Ammissione_Samuele[[#This Row],[Inserire Fattori di Rischio:   (choice=Cattive abitudini alimentari)]]</f>
        <v>Unchecked</v>
      </c>
      <c r="M84" t="str">
        <f>PROMETEO_Ammissione_Samuele[[#This Row],[Inserire Fattori di Rischio:   (choice=Potus)]]</f>
        <v>Unchecked</v>
      </c>
      <c r="N84" t="str">
        <f>PROMETEO_Ammissione_Samuele[[#This Row],[Inserire Fattori di Rischio:   (choice=Fattori psicosociali)]]</f>
        <v>Unchecked</v>
      </c>
    </row>
    <row r="85" spans="1:14" x14ac:dyDescent="0.3">
      <c r="A85">
        <v>84</v>
      </c>
      <c r="B85" t="str">
        <f>PROMETEO_Ammissione_Samuele[[#This Row],[Inserire Fattori di Rischio:   (choice=Fumatore attivo)]]</f>
        <v>Unchecked</v>
      </c>
      <c r="C85" t="str">
        <f>PROMETEO_Ammissione_Samuele[[#This Row],[Inserire Fattori di Rischio:   (choice=Ex fumatore)]]</f>
        <v>Unchecked</v>
      </c>
      <c r="D85" t="str">
        <f>PROMETEO_Ammissione_Samuele[[#This Row],[Inserire Fattori di Rischio:   (choice=Ipertensione arteriosa)]]</f>
        <v>Unchecked</v>
      </c>
      <c r="E85" t="str">
        <f>PROMETEO_Ammissione_Samuele[[#This Row],[Inserire Fattori di Rischio:   (choice=Ipercolesterolemia)]]</f>
        <v>Unchecked</v>
      </c>
      <c r="F85" t="str">
        <f>PROMETEO_Ammissione_Samuele[[#This Row],[Inserire Fattori di Rischio:   (choice=Ipertrigliceridemia)]]</f>
        <v>Unchecked</v>
      </c>
      <c r="G85" t="str">
        <f>PROMETEO_Ammissione_Samuele[[#This Row],[Inserire Fattori di Rischio:   (choice=Diabete Tipo 1)]]</f>
        <v>Unchecked</v>
      </c>
      <c r="H85" t="str">
        <f>PROMETEO_Ammissione_Samuele[[#This Row],[Inserire Fattori di Rischio:   (choice=Diabete Tipo 2)]]</f>
        <v>Unchecked</v>
      </c>
      <c r="I85" t="str">
        <f>PROMETEO_Ammissione_Samuele[[#This Row],[Inserire Fattori di Rischio:   (choice=Iperuricemia)]]</f>
        <v>Unchecked</v>
      </c>
      <c r="J85" t="str">
        <f>PROMETEO_Ammissione_Samuele[[#This Row],[Inserire Fattori di Rischio:   (choice=Obesità)]]</f>
        <v>Unchecked</v>
      </c>
      <c r="K85" t="str">
        <f>PROMETEO_Ammissione_Samuele[[#This Row],[Inserire Fattori di Rischio:   (choice=Ridotta attività fisica)]]</f>
        <v>Unchecked</v>
      </c>
      <c r="L85" t="str">
        <f>PROMETEO_Ammissione_Samuele[[#This Row],[Inserire Fattori di Rischio:   (choice=Cattive abitudini alimentari)]]</f>
        <v>Unchecked</v>
      </c>
      <c r="M85" t="str">
        <f>PROMETEO_Ammissione_Samuele[[#This Row],[Inserire Fattori di Rischio:   (choice=Potus)]]</f>
        <v>Unchecked</v>
      </c>
      <c r="N85" t="str">
        <f>PROMETEO_Ammissione_Samuele[[#This Row],[Inserire Fattori di Rischio:   (choice=Fattori psicosociali)]]</f>
        <v>Unchecked</v>
      </c>
    </row>
    <row r="86" spans="1:14" x14ac:dyDescent="0.3">
      <c r="A86">
        <v>85</v>
      </c>
      <c r="B86" t="str">
        <f>PROMETEO_Ammissione_Samuele[[#This Row],[Inserire Fattori di Rischio:   (choice=Fumatore attivo)]]</f>
        <v>Checked</v>
      </c>
      <c r="C86" t="str">
        <f>PROMETEO_Ammissione_Samuele[[#This Row],[Inserire Fattori di Rischio:   (choice=Ex fumatore)]]</f>
        <v>Unchecked</v>
      </c>
      <c r="D86" t="str">
        <f>PROMETEO_Ammissione_Samuele[[#This Row],[Inserire Fattori di Rischio:   (choice=Ipertensione arteriosa)]]</f>
        <v>Checked</v>
      </c>
      <c r="E86" t="str">
        <f>PROMETEO_Ammissione_Samuele[[#This Row],[Inserire Fattori di Rischio:   (choice=Ipercolesterolemia)]]</f>
        <v>Unchecked</v>
      </c>
      <c r="F86" t="str">
        <f>PROMETEO_Ammissione_Samuele[[#This Row],[Inserire Fattori di Rischio:   (choice=Ipertrigliceridemia)]]</f>
        <v>Unchecked</v>
      </c>
      <c r="G86" t="str">
        <f>PROMETEO_Ammissione_Samuele[[#This Row],[Inserire Fattori di Rischio:   (choice=Diabete Tipo 1)]]</f>
        <v>Unchecked</v>
      </c>
      <c r="H86" t="str">
        <f>PROMETEO_Ammissione_Samuele[[#This Row],[Inserire Fattori di Rischio:   (choice=Diabete Tipo 2)]]</f>
        <v>Unchecked</v>
      </c>
      <c r="I86" t="str">
        <f>PROMETEO_Ammissione_Samuele[[#This Row],[Inserire Fattori di Rischio:   (choice=Iperuricemia)]]</f>
        <v>Unchecked</v>
      </c>
      <c r="J86" t="str">
        <f>PROMETEO_Ammissione_Samuele[[#This Row],[Inserire Fattori di Rischio:   (choice=Obesità)]]</f>
        <v>Unchecked</v>
      </c>
      <c r="K86" t="str">
        <f>PROMETEO_Ammissione_Samuele[[#This Row],[Inserire Fattori di Rischio:   (choice=Ridotta attività fisica)]]</f>
        <v>Checked</v>
      </c>
      <c r="L86" t="str">
        <f>PROMETEO_Ammissione_Samuele[[#This Row],[Inserire Fattori di Rischio:   (choice=Cattive abitudini alimentari)]]</f>
        <v>Unchecked</v>
      </c>
      <c r="M86" t="str">
        <f>PROMETEO_Ammissione_Samuele[[#This Row],[Inserire Fattori di Rischio:   (choice=Potus)]]</f>
        <v>Checked</v>
      </c>
      <c r="N86" t="str">
        <f>PROMETEO_Ammissione_Samuele[[#This Row],[Inserire Fattori di Rischio:   (choice=Fattori psicosociali)]]</f>
        <v>Unchecked</v>
      </c>
    </row>
    <row r="87" spans="1:14" x14ac:dyDescent="0.3">
      <c r="A87">
        <v>86</v>
      </c>
      <c r="B87" t="str">
        <f>PROMETEO_Ammissione_Samuele[[#This Row],[Inserire Fattori di Rischio:   (choice=Fumatore attivo)]]</f>
        <v>Unchecked</v>
      </c>
      <c r="C87" t="str">
        <f>PROMETEO_Ammissione_Samuele[[#This Row],[Inserire Fattori di Rischio:   (choice=Ex fumatore)]]</f>
        <v>Checked</v>
      </c>
      <c r="D87" t="str">
        <f>PROMETEO_Ammissione_Samuele[[#This Row],[Inserire Fattori di Rischio:   (choice=Ipertensione arteriosa)]]</f>
        <v>Unchecked</v>
      </c>
      <c r="E87" t="str">
        <f>PROMETEO_Ammissione_Samuele[[#This Row],[Inserire Fattori di Rischio:   (choice=Ipercolesterolemia)]]</f>
        <v>Unchecked</v>
      </c>
      <c r="F87" t="str">
        <f>PROMETEO_Ammissione_Samuele[[#This Row],[Inserire Fattori di Rischio:   (choice=Ipertrigliceridemia)]]</f>
        <v>Unchecked</v>
      </c>
      <c r="G87" t="str">
        <f>PROMETEO_Ammissione_Samuele[[#This Row],[Inserire Fattori di Rischio:   (choice=Diabete Tipo 1)]]</f>
        <v>Unchecked</v>
      </c>
      <c r="H87" t="str">
        <f>PROMETEO_Ammissione_Samuele[[#This Row],[Inserire Fattori di Rischio:   (choice=Diabete Tipo 2)]]</f>
        <v>Unchecked</v>
      </c>
      <c r="I87" t="str">
        <f>PROMETEO_Ammissione_Samuele[[#This Row],[Inserire Fattori di Rischio:   (choice=Iperuricemia)]]</f>
        <v>Unchecked</v>
      </c>
      <c r="J87" t="str">
        <f>PROMETEO_Ammissione_Samuele[[#This Row],[Inserire Fattori di Rischio:   (choice=Obesità)]]</f>
        <v>Checked</v>
      </c>
      <c r="K87" t="str">
        <f>PROMETEO_Ammissione_Samuele[[#This Row],[Inserire Fattori di Rischio:   (choice=Ridotta attività fisica)]]</f>
        <v>Checked</v>
      </c>
      <c r="L87" t="str">
        <f>PROMETEO_Ammissione_Samuele[[#This Row],[Inserire Fattori di Rischio:   (choice=Cattive abitudini alimentari)]]</f>
        <v>Checked</v>
      </c>
      <c r="M87" t="str">
        <f>PROMETEO_Ammissione_Samuele[[#This Row],[Inserire Fattori di Rischio:   (choice=Potus)]]</f>
        <v>Unchecked</v>
      </c>
      <c r="N87" t="str">
        <f>PROMETEO_Ammissione_Samuele[[#This Row],[Inserire Fattori di Rischio:   (choice=Fattori psicosociali)]]</f>
        <v>Unchecked</v>
      </c>
    </row>
    <row r="88" spans="1:14" x14ac:dyDescent="0.3">
      <c r="A88">
        <v>87</v>
      </c>
      <c r="B88" t="str">
        <f>PROMETEO_Ammissione_Samuele[[#This Row],[Inserire Fattori di Rischio:   (choice=Fumatore attivo)]]</f>
        <v>Unchecked</v>
      </c>
      <c r="C88" t="str">
        <f>PROMETEO_Ammissione_Samuele[[#This Row],[Inserire Fattori di Rischio:   (choice=Ex fumatore)]]</f>
        <v>Unchecked</v>
      </c>
      <c r="D88" t="str">
        <f>PROMETEO_Ammissione_Samuele[[#This Row],[Inserire Fattori di Rischio:   (choice=Ipertensione arteriosa)]]</f>
        <v>Unchecked</v>
      </c>
      <c r="E88" t="str">
        <f>PROMETEO_Ammissione_Samuele[[#This Row],[Inserire Fattori di Rischio:   (choice=Ipercolesterolemia)]]</f>
        <v>Unchecked</v>
      </c>
      <c r="F88" t="str">
        <f>PROMETEO_Ammissione_Samuele[[#This Row],[Inserire Fattori di Rischio:   (choice=Ipertrigliceridemia)]]</f>
        <v>Unchecked</v>
      </c>
      <c r="G88" t="str">
        <f>PROMETEO_Ammissione_Samuele[[#This Row],[Inserire Fattori di Rischio:   (choice=Diabete Tipo 1)]]</f>
        <v>Unchecked</v>
      </c>
      <c r="H88" t="str">
        <f>PROMETEO_Ammissione_Samuele[[#This Row],[Inserire Fattori di Rischio:   (choice=Diabete Tipo 2)]]</f>
        <v>Unchecked</v>
      </c>
      <c r="I88" t="str">
        <f>PROMETEO_Ammissione_Samuele[[#This Row],[Inserire Fattori di Rischio:   (choice=Iperuricemia)]]</f>
        <v>Unchecked</v>
      </c>
      <c r="J88" t="str">
        <f>PROMETEO_Ammissione_Samuele[[#This Row],[Inserire Fattori di Rischio:   (choice=Obesità)]]</f>
        <v>Checked</v>
      </c>
      <c r="K88" t="str">
        <f>PROMETEO_Ammissione_Samuele[[#This Row],[Inserire Fattori di Rischio:   (choice=Ridotta attività fisica)]]</f>
        <v>Unchecked</v>
      </c>
      <c r="L88" t="str">
        <f>PROMETEO_Ammissione_Samuele[[#This Row],[Inserire Fattori di Rischio:   (choice=Cattive abitudini alimentari)]]</f>
        <v>Unchecked</v>
      </c>
      <c r="M88" t="str">
        <f>PROMETEO_Ammissione_Samuele[[#This Row],[Inserire Fattori di Rischio:   (choice=Potus)]]</f>
        <v>Unchecked</v>
      </c>
      <c r="N88" t="str">
        <f>PROMETEO_Ammissione_Samuele[[#This Row],[Inserire Fattori di Rischio:   (choice=Fattori psicosociali)]]</f>
        <v>Unchecked</v>
      </c>
    </row>
    <row r="89" spans="1:14" x14ac:dyDescent="0.3">
      <c r="A89">
        <v>88</v>
      </c>
      <c r="B89" t="str">
        <f>PROMETEO_Ammissione_Samuele[[#This Row],[Inserire Fattori di Rischio:   (choice=Fumatore attivo)]]</f>
        <v>Unchecked</v>
      </c>
      <c r="C89" t="str">
        <f>PROMETEO_Ammissione_Samuele[[#This Row],[Inserire Fattori di Rischio:   (choice=Ex fumatore)]]</f>
        <v>Unchecked</v>
      </c>
      <c r="D89" t="str">
        <f>PROMETEO_Ammissione_Samuele[[#This Row],[Inserire Fattori di Rischio:   (choice=Ipertensione arteriosa)]]</f>
        <v>Unchecked</v>
      </c>
      <c r="E89" t="str">
        <f>PROMETEO_Ammissione_Samuele[[#This Row],[Inserire Fattori di Rischio:   (choice=Ipercolesterolemia)]]</f>
        <v>Unchecked</v>
      </c>
      <c r="F89" t="str">
        <f>PROMETEO_Ammissione_Samuele[[#This Row],[Inserire Fattori di Rischio:   (choice=Ipertrigliceridemia)]]</f>
        <v>Unchecked</v>
      </c>
      <c r="G89" t="str">
        <f>PROMETEO_Ammissione_Samuele[[#This Row],[Inserire Fattori di Rischio:   (choice=Diabete Tipo 1)]]</f>
        <v>Unchecked</v>
      </c>
      <c r="H89" t="str">
        <f>PROMETEO_Ammissione_Samuele[[#This Row],[Inserire Fattori di Rischio:   (choice=Diabete Tipo 2)]]</f>
        <v>Unchecked</v>
      </c>
      <c r="I89" t="str">
        <f>PROMETEO_Ammissione_Samuele[[#This Row],[Inserire Fattori di Rischio:   (choice=Iperuricemia)]]</f>
        <v>Unchecked</v>
      </c>
      <c r="J89" t="str">
        <f>PROMETEO_Ammissione_Samuele[[#This Row],[Inserire Fattori di Rischio:   (choice=Obesità)]]</f>
        <v>Unchecked</v>
      </c>
      <c r="K89" t="str">
        <f>PROMETEO_Ammissione_Samuele[[#This Row],[Inserire Fattori di Rischio:   (choice=Ridotta attività fisica)]]</f>
        <v>Unchecked</v>
      </c>
      <c r="L89" t="str">
        <f>PROMETEO_Ammissione_Samuele[[#This Row],[Inserire Fattori di Rischio:   (choice=Cattive abitudini alimentari)]]</f>
        <v>Unchecked</v>
      </c>
      <c r="M89" t="str">
        <f>PROMETEO_Ammissione_Samuele[[#This Row],[Inserire Fattori di Rischio:   (choice=Potus)]]</f>
        <v>Unchecked</v>
      </c>
      <c r="N89" t="str">
        <f>PROMETEO_Ammissione_Samuele[[#This Row],[Inserire Fattori di Rischio:   (choice=Fattori psicosociali)]]</f>
        <v>Unchecked</v>
      </c>
    </row>
    <row r="90" spans="1:14" x14ac:dyDescent="0.3">
      <c r="A90">
        <v>89</v>
      </c>
      <c r="B90" t="str">
        <f>PROMETEO_Ammissione_Samuele[[#This Row],[Inserire Fattori di Rischio:   (choice=Fumatore attivo)]]</f>
        <v>Unchecked</v>
      </c>
      <c r="C90" t="str">
        <f>PROMETEO_Ammissione_Samuele[[#This Row],[Inserire Fattori di Rischio:   (choice=Ex fumatore)]]</f>
        <v>Checked</v>
      </c>
      <c r="D90" t="str">
        <f>PROMETEO_Ammissione_Samuele[[#This Row],[Inserire Fattori di Rischio:   (choice=Ipertensione arteriosa)]]</f>
        <v>Checked</v>
      </c>
      <c r="E90" t="str">
        <f>PROMETEO_Ammissione_Samuele[[#This Row],[Inserire Fattori di Rischio:   (choice=Ipercolesterolemia)]]</f>
        <v>Checked</v>
      </c>
      <c r="F90" t="str">
        <f>PROMETEO_Ammissione_Samuele[[#This Row],[Inserire Fattori di Rischio:   (choice=Ipertrigliceridemia)]]</f>
        <v>Checked</v>
      </c>
      <c r="G90" t="str">
        <f>PROMETEO_Ammissione_Samuele[[#This Row],[Inserire Fattori di Rischio:   (choice=Diabete Tipo 1)]]</f>
        <v>Unchecked</v>
      </c>
      <c r="H90" t="str">
        <f>PROMETEO_Ammissione_Samuele[[#This Row],[Inserire Fattori di Rischio:   (choice=Diabete Tipo 2)]]</f>
        <v>Unchecked</v>
      </c>
      <c r="I90" t="str">
        <f>PROMETEO_Ammissione_Samuele[[#This Row],[Inserire Fattori di Rischio:   (choice=Iperuricemia)]]</f>
        <v>Unchecked</v>
      </c>
      <c r="J90" t="str">
        <f>PROMETEO_Ammissione_Samuele[[#This Row],[Inserire Fattori di Rischio:   (choice=Obesità)]]</f>
        <v>Unchecked</v>
      </c>
      <c r="K90" t="str">
        <f>PROMETEO_Ammissione_Samuele[[#This Row],[Inserire Fattori di Rischio:   (choice=Ridotta attività fisica)]]</f>
        <v>Checked</v>
      </c>
      <c r="L90" t="str">
        <f>PROMETEO_Ammissione_Samuele[[#This Row],[Inserire Fattori di Rischio:   (choice=Cattive abitudini alimentari)]]</f>
        <v>Checked</v>
      </c>
      <c r="M90" t="str">
        <f>PROMETEO_Ammissione_Samuele[[#This Row],[Inserire Fattori di Rischio:   (choice=Potus)]]</f>
        <v>Unchecked</v>
      </c>
      <c r="N90" t="str">
        <f>PROMETEO_Ammissione_Samuele[[#This Row],[Inserire Fattori di Rischio:   (choice=Fattori psicosociali)]]</f>
        <v>Unchecked</v>
      </c>
    </row>
    <row r="91" spans="1:14" x14ac:dyDescent="0.3">
      <c r="A91">
        <v>90</v>
      </c>
      <c r="B91" t="str">
        <f>PROMETEO_Ammissione_Samuele[[#This Row],[Inserire Fattori di Rischio:   (choice=Fumatore attivo)]]</f>
        <v>Unchecked</v>
      </c>
      <c r="C91" t="str">
        <f>PROMETEO_Ammissione_Samuele[[#This Row],[Inserire Fattori di Rischio:   (choice=Ex fumatore)]]</f>
        <v>Checked</v>
      </c>
      <c r="D91" t="str">
        <f>PROMETEO_Ammissione_Samuele[[#This Row],[Inserire Fattori di Rischio:   (choice=Ipertensione arteriosa)]]</f>
        <v>Unchecked</v>
      </c>
      <c r="E91" t="str">
        <f>PROMETEO_Ammissione_Samuele[[#This Row],[Inserire Fattori di Rischio:   (choice=Ipercolesterolemia)]]</f>
        <v>Checked</v>
      </c>
      <c r="F91" t="str">
        <f>PROMETEO_Ammissione_Samuele[[#This Row],[Inserire Fattori di Rischio:   (choice=Ipertrigliceridemia)]]</f>
        <v>Unchecked</v>
      </c>
      <c r="G91" t="str">
        <f>PROMETEO_Ammissione_Samuele[[#This Row],[Inserire Fattori di Rischio:   (choice=Diabete Tipo 1)]]</f>
        <v>Unchecked</v>
      </c>
      <c r="H91" t="str">
        <f>PROMETEO_Ammissione_Samuele[[#This Row],[Inserire Fattori di Rischio:   (choice=Diabete Tipo 2)]]</f>
        <v>Unchecked</v>
      </c>
      <c r="I91" t="str">
        <f>PROMETEO_Ammissione_Samuele[[#This Row],[Inserire Fattori di Rischio:   (choice=Iperuricemia)]]</f>
        <v>Checked</v>
      </c>
      <c r="J91" t="str">
        <f>PROMETEO_Ammissione_Samuele[[#This Row],[Inserire Fattori di Rischio:   (choice=Obesità)]]</f>
        <v>Unchecked</v>
      </c>
      <c r="K91" t="str">
        <f>PROMETEO_Ammissione_Samuele[[#This Row],[Inserire Fattori di Rischio:   (choice=Ridotta attività fisica)]]</f>
        <v>Checked</v>
      </c>
      <c r="L91" t="str">
        <f>PROMETEO_Ammissione_Samuele[[#This Row],[Inserire Fattori di Rischio:   (choice=Cattive abitudini alimentari)]]</f>
        <v>Checked</v>
      </c>
      <c r="M91" t="str">
        <f>PROMETEO_Ammissione_Samuele[[#This Row],[Inserire Fattori di Rischio:   (choice=Potus)]]</f>
        <v>Checked</v>
      </c>
      <c r="N91" t="str">
        <f>PROMETEO_Ammissione_Samuele[[#This Row],[Inserire Fattori di Rischio:   (choice=Fattori psicosociali)]]</f>
        <v>Checked</v>
      </c>
    </row>
    <row r="92" spans="1:14" x14ac:dyDescent="0.3">
      <c r="A92">
        <v>91</v>
      </c>
      <c r="B92" t="str">
        <f>PROMETEO_Ammissione_Samuele[[#This Row],[Inserire Fattori di Rischio:   (choice=Fumatore attivo)]]</f>
        <v>Unchecked</v>
      </c>
      <c r="C92" t="str">
        <f>PROMETEO_Ammissione_Samuele[[#This Row],[Inserire Fattori di Rischio:   (choice=Ex fumatore)]]</f>
        <v>Checked</v>
      </c>
      <c r="D92" t="str">
        <f>PROMETEO_Ammissione_Samuele[[#This Row],[Inserire Fattori di Rischio:   (choice=Ipertensione arteriosa)]]</f>
        <v>Unchecked</v>
      </c>
      <c r="E92" t="str">
        <f>PROMETEO_Ammissione_Samuele[[#This Row],[Inserire Fattori di Rischio:   (choice=Ipercolesterolemia)]]</f>
        <v>Unchecked</v>
      </c>
      <c r="F92" t="str">
        <f>PROMETEO_Ammissione_Samuele[[#This Row],[Inserire Fattori di Rischio:   (choice=Ipertrigliceridemia)]]</f>
        <v>Unchecked</v>
      </c>
      <c r="G92" t="str">
        <f>PROMETEO_Ammissione_Samuele[[#This Row],[Inserire Fattori di Rischio:   (choice=Diabete Tipo 1)]]</f>
        <v>Unchecked</v>
      </c>
      <c r="H92" t="str">
        <f>PROMETEO_Ammissione_Samuele[[#This Row],[Inserire Fattori di Rischio:   (choice=Diabete Tipo 2)]]</f>
        <v>Unchecked</v>
      </c>
      <c r="I92" t="str">
        <f>PROMETEO_Ammissione_Samuele[[#This Row],[Inserire Fattori di Rischio:   (choice=Iperuricemia)]]</f>
        <v>Unchecked</v>
      </c>
      <c r="J92" t="str">
        <f>PROMETEO_Ammissione_Samuele[[#This Row],[Inserire Fattori di Rischio:   (choice=Obesità)]]</f>
        <v>Checked</v>
      </c>
      <c r="K92" t="str">
        <f>PROMETEO_Ammissione_Samuele[[#This Row],[Inserire Fattori di Rischio:   (choice=Ridotta attività fisica)]]</f>
        <v>Checked</v>
      </c>
      <c r="L92" t="str">
        <f>PROMETEO_Ammissione_Samuele[[#This Row],[Inserire Fattori di Rischio:   (choice=Cattive abitudini alimentari)]]</f>
        <v>Checked</v>
      </c>
      <c r="M92" t="str">
        <f>PROMETEO_Ammissione_Samuele[[#This Row],[Inserire Fattori di Rischio:   (choice=Potus)]]</f>
        <v>Checked</v>
      </c>
      <c r="N92" t="str">
        <f>PROMETEO_Ammissione_Samuele[[#This Row],[Inserire Fattori di Rischio:   (choice=Fattori psicosociali)]]</f>
        <v>Unchecked</v>
      </c>
    </row>
    <row r="93" spans="1:14" x14ac:dyDescent="0.3">
      <c r="A93">
        <v>92</v>
      </c>
      <c r="B93" t="str">
        <f>PROMETEO_Ammissione_Samuele[[#This Row],[Inserire Fattori di Rischio:   (choice=Fumatore attivo)]]</f>
        <v>Unchecked</v>
      </c>
      <c r="C93" t="str">
        <f>PROMETEO_Ammissione_Samuele[[#This Row],[Inserire Fattori di Rischio:   (choice=Ex fumatore)]]</f>
        <v>Checked</v>
      </c>
      <c r="D93" t="str">
        <f>PROMETEO_Ammissione_Samuele[[#This Row],[Inserire Fattori di Rischio:   (choice=Ipertensione arteriosa)]]</f>
        <v>Unchecked</v>
      </c>
      <c r="E93" t="str">
        <f>PROMETEO_Ammissione_Samuele[[#This Row],[Inserire Fattori di Rischio:   (choice=Ipercolesterolemia)]]</f>
        <v>Checked</v>
      </c>
      <c r="F93" t="str">
        <f>PROMETEO_Ammissione_Samuele[[#This Row],[Inserire Fattori di Rischio:   (choice=Ipertrigliceridemia)]]</f>
        <v>Checked</v>
      </c>
      <c r="G93" t="str">
        <f>PROMETEO_Ammissione_Samuele[[#This Row],[Inserire Fattori di Rischio:   (choice=Diabete Tipo 1)]]</f>
        <v>Unchecked</v>
      </c>
      <c r="H93" t="str">
        <f>PROMETEO_Ammissione_Samuele[[#This Row],[Inserire Fattori di Rischio:   (choice=Diabete Tipo 2)]]</f>
        <v>Unchecked</v>
      </c>
      <c r="I93" t="str">
        <f>PROMETEO_Ammissione_Samuele[[#This Row],[Inserire Fattori di Rischio:   (choice=Iperuricemia)]]</f>
        <v>Unchecked</v>
      </c>
      <c r="J93" t="str">
        <f>PROMETEO_Ammissione_Samuele[[#This Row],[Inserire Fattori di Rischio:   (choice=Obesità)]]</f>
        <v>Unchecked</v>
      </c>
      <c r="K93" t="str">
        <f>PROMETEO_Ammissione_Samuele[[#This Row],[Inserire Fattori di Rischio:   (choice=Ridotta attività fisica)]]</f>
        <v>Unchecked</v>
      </c>
      <c r="L93" t="str">
        <f>PROMETEO_Ammissione_Samuele[[#This Row],[Inserire Fattori di Rischio:   (choice=Cattive abitudini alimentari)]]</f>
        <v>Unchecked</v>
      </c>
      <c r="M93" t="str">
        <f>PROMETEO_Ammissione_Samuele[[#This Row],[Inserire Fattori di Rischio:   (choice=Potus)]]</f>
        <v>Unchecked</v>
      </c>
      <c r="N93" t="str">
        <f>PROMETEO_Ammissione_Samuele[[#This Row],[Inserire Fattori di Rischio:   (choice=Fattori psicosociali)]]</f>
        <v>Unchecked</v>
      </c>
    </row>
    <row r="94" spans="1:14" x14ac:dyDescent="0.3">
      <c r="A94">
        <v>93</v>
      </c>
      <c r="B94" t="str">
        <f>PROMETEO_Ammissione_Samuele[[#This Row],[Inserire Fattori di Rischio:   (choice=Fumatore attivo)]]</f>
        <v>Unchecked</v>
      </c>
      <c r="C94" t="str">
        <f>PROMETEO_Ammissione_Samuele[[#This Row],[Inserire Fattori di Rischio:   (choice=Ex fumatore)]]</f>
        <v>Unchecked</v>
      </c>
      <c r="D94" t="str">
        <f>PROMETEO_Ammissione_Samuele[[#This Row],[Inserire Fattori di Rischio:   (choice=Ipertensione arteriosa)]]</f>
        <v>Checked</v>
      </c>
      <c r="E94" t="str">
        <f>PROMETEO_Ammissione_Samuele[[#This Row],[Inserire Fattori di Rischio:   (choice=Ipercolesterolemia)]]</f>
        <v>Unchecked</v>
      </c>
      <c r="F94" t="str">
        <f>PROMETEO_Ammissione_Samuele[[#This Row],[Inserire Fattori di Rischio:   (choice=Ipertrigliceridemia)]]</f>
        <v>Unchecked</v>
      </c>
      <c r="G94" t="str">
        <f>PROMETEO_Ammissione_Samuele[[#This Row],[Inserire Fattori di Rischio:   (choice=Diabete Tipo 1)]]</f>
        <v>Unchecked</v>
      </c>
      <c r="H94" t="str">
        <f>PROMETEO_Ammissione_Samuele[[#This Row],[Inserire Fattori di Rischio:   (choice=Diabete Tipo 2)]]</f>
        <v>Checked</v>
      </c>
      <c r="I94" t="str">
        <f>PROMETEO_Ammissione_Samuele[[#This Row],[Inserire Fattori di Rischio:   (choice=Iperuricemia)]]</f>
        <v>Unchecked</v>
      </c>
      <c r="J94" t="str">
        <f>PROMETEO_Ammissione_Samuele[[#This Row],[Inserire Fattori di Rischio:   (choice=Obesità)]]</f>
        <v>Unchecked</v>
      </c>
      <c r="K94" t="str">
        <f>PROMETEO_Ammissione_Samuele[[#This Row],[Inserire Fattori di Rischio:   (choice=Ridotta attività fisica)]]</f>
        <v>Unchecked</v>
      </c>
      <c r="L94" t="str">
        <f>PROMETEO_Ammissione_Samuele[[#This Row],[Inserire Fattori di Rischio:   (choice=Cattive abitudini alimentari)]]</f>
        <v>Unchecked</v>
      </c>
      <c r="M94" t="str">
        <f>PROMETEO_Ammissione_Samuele[[#This Row],[Inserire Fattori di Rischio:   (choice=Potus)]]</f>
        <v>Unchecked</v>
      </c>
      <c r="N94" t="str">
        <f>PROMETEO_Ammissione_Samuele[[#This Row],[Inserire Fattori di Rischio:   (choice=Fattori psicosociali)]]</f>
        <v>Unchecked</v>
      </c>
    </row>
    <row r="95" spans="1:14" x14ac:dyDescent="0.3">
      <c r="A95">
        <v>94</v>
      </c>
      <c r="B95" t="str">
        <f>PROMETEO_Ammissione_Samuele[[#This Row],[Inserire Fattori di Rischio:   (choice=Fumatore attivo)]]</f>
        <v>Unchecked</v>
      </c>
      <c r="C95" t="str">
        <f>PROMETEO_Ammissione_Samuele[[#This Row],[Inserire Fattori di Rischio:   (choice=Ex fumatore)]]</f>
        <v>Unchecked</v>
      </c>
      <c r="D95" t="str">
        <f>PROMETEO_Ammissione_Samuele[[#This Row],[Inserire Fattori di Rischio:   (choice=Ipertensione arteriosa)]]</f>
        <v>Unchecked</v>
      </c>
      <c r="E95" t="str">
        <f>PROMETEO_Ammissione_Samuele[[#This Row],[Inserire Fattori di Rischio:   (choice=Ipercolesterolemia)]]</f>
        <v>Unchecked</v>
      </c>
      <c r="F95" t="str">
        <f>PROMETEO_Ammissione_Samuele[[#This Row],[Inserire Fattori di Rischio:   (choice=Ipertrigliceridemia)]]</f>
        <v>Unchecked</v>
      </c>
      <c r="G95" t="str">
        <f>PROMETEO_Ammissione_Samuele[[#This Row],[Inserire Fattori di Rischio:   (choice=Diabete Tipo 1)]]</f>
        <v>Unchecked</v>
      </c>
      <c r="H95" t="str">
        <f>PROMETEO_Ammissione_Samuele[[#This Row],[Inserire Fattori di Rischio:   (choice=Diabete Tipo 2)]]</f>
        <v>Unchecked</v>
      </c>
      <c r="I95" t="str">
        <f>PROMETEO_Ammissione_Samuele[[#This Row],[Inserire Fattori di Rischio:   (choice=Iperuricemia)]]</f>
        <v>Unchecked</v>
      </c>
      <c r="J95" t="str">
        <f>PROMETEO_Ammissione_Samuele[[#This Row],[Inserire Fattori di Rischio:   (choice=Obesità)]]</f>
        <v>Unchecked</v>
      </c>
      <c r="K95" t="str">
        <f>PROMETEO_Ammissione_Samuele[[#This Row],[Inserire Fattori di Rischio:   (choice=Ridotta attività fisica)]]</f>
        <v>Unchecked</v>
      </c>
      <c r="L95" t="str">
        <f>PROMETEO_Ammissione_Samuele[[#This Row],[Inserire Fattori di Rischio:   (choice=Cattive abitudini alimentari)]]</f>
        <v>Unchecked</v>
      </c>
      <c r="M95" t="str">
        <f>PROMETEO_Ammissione_Samuele[[#This Row],[Inserire Fattori di Rischio:   (choice=Potus)]]</f>
        <v>Unchecked</v>
      </c>
      <c r="N95" t="str">
        <f>PROMETEO_Ammissione_Samuele[[#This Row],[Inserire Fattori di Rischio:   (choice=Fattori psicosociali)]]</f>
        <v>Unchecked</v>
      </c>
    </row>
    <row r="96" spans="1:14" x14ac:dyDescent="0.3">
      <c r="A96">
        <v>95</v>
      </c>
      <c r="B96" t="str">
        <f>PROMETEO_Ammissione_Samuele[[#This Row],[Inserire Fattori di Rischio:   (choice=Fumatore attivo)]]</f>
        <v>Checked</v>
      </c>
      <c r="C96" t="str">
        <f>PROMETEO_Ammissione_Samuele[[#This Row],[Inserire Fattori di Rischio:   (choice=Ex fumatore)]]</f>
        <v>Unchecked</v>
      </c>
      <c r="D96" t="str">
        <f>PROMETEO_Ammissione_Samuele[[#This Row],[Inserire Fattori di Rischio:   (choice=Ipertensione arteriosa)]]</f>
        <v>Checked</v>
      </c>
      <c r="E96" t="str">
        <f>PROMETEO_Ammissione_Samuele[[#This Row],[Inserire Fattori di Rischio:   (choice=Ipercolesterolemia)]]</f>
        <v>Unchecked</v>
      </c>
      <c r="F96" t="str">
        <f>PROMETEO_Ammissione_Samuele[[#This Row],[Inserire Fattori di Rischio:   (choice=Ipertrigliceridemia)]]</f>
        <v>Unchecked</v>
      </c>
      <c r="G96" t="str">
        <f>PROMETEO_Ammissione_Samuele[[#This Row],[Inserire Fattori di Rischio:   (choice=Diabete Tipo 1)]]</f>
        <v>Unchecked</v>
      </c>
      <c r="H96" t="str">
        <f>PROMETEO_Ammissione_Samuele[[#This Row],[Inserire Fattori di Rischio:   (choice=Diabete Tipo 2)]]</f>
        <v>Checked</v>
      </c>
      <c r="I96" t="str">
        <f>PROMETEO_Ammissione_Samuele[[#This Row],[Inserire Fattori di Rischio:   (choice=Iperuricemia)]]</f>
        <v>Unchecked</v>
      </c>
      <c r="J96" t="str">
        <f>PROMETEO_Ammissione_Samuele[[#This Row],[Inserire Fattori di Rischio:   (choice=Obesità)]]</f>
        <v>Unchecked</v>
      </c>
      <c r="K96" t="str">
        <f>PROMETEO_Ammissione_Samuele[[#This Row],[Inserire Fattori di Rischio:   (choice=Ridotta attività fisica)]]</f>
        <v>Checked</v>
      </c>
      <c r="L96" t="str">
        <f>PROMETEO_Ammissione_Samuele[[#This Row],[Inserire Fattori di Rischio:   (choice=Cattive abitudini alimentari)]]</f>
        <v>Checked</v>
      </c>
      <c r="M96" t="str">
        <f>PROMETEO_Ammissione_Samuele[[#This Row],[Inserire Fattori di Rischio:   (choice=Potus)]]</f>
        <v>Checked</v>
      </c>
      <c r="N96" t="str">
        <f>PROMETEO_Ammissione_Samuele[[#This Row],[Inserire Fattori di Rischio:   (choice=Fattori psicosociali)]]</f>
        <v>Unchecked</v>
      </c>
    </row>
    <row r="97" spans="1:14" x14ac:dyDescent="0.3">
      <c r="A97">
        <v>96</v>
      </c>
      <c r="B97" t="str">
        <f>PROMETEO_Ammissione_Samuele[[#This Row],[Inserire Fattori di Rischio:   (choice=Fumatore attivo)]]</f>
        <v>Unchecked</v>
      </c>
      <c r="C97" t="str">
        <f>PROMETEO_Ammissione_Samuele[[#This Row],[Inserire Fattori di Rischio:   (choice=Ex fumatore)]]</f>
        <v>Unchecked</v>
      </c>
      <c r="D97" t="str">
        <f>PROMETEO_Ammissione_Samuele[[#This Row],[Inserire Fattori di Rischio:   (choice=Ipertensione arteriosa)]]</f>
        <v>Unchecked</v>
      </c>
      <c r="E97" t="str">
        <f>PROMETEO_Ammissione_Samuele[[#This Row],[Inserire Fattori di Rischio:   (choice=Ipercolesterolemia)]]</f>
        <v>Unchecked</v>
      </c>
      <c r="F97" t="str">
        <f>PROMETEO_Ammissione_Samuele[[#This Row],[Inserire Fattori di Rischio:   (choice=Ipertrigliceridemia)]]</f>
        <v>Unchecked</v>
      </c>
      <c r="G97" t="str">
        <f>PROMETEO_Ammissione_Samuele[[#This Row],[Inserire Fattori di Rischio:   (choice=Diabete Tipo 1)]]</f>
        <v>Unchecked</v>
      </c>
      <c r="H97" t="str">
        <f>PROMETEO_Ammissione_Samuele[[#This Row],[Inserire Fattori di Rischio:   (choice=Diabete Tipo 2)]]</f>
        <v>Checked</v>
      </c>
      <c r="I97" t="str">
        <f>PROMETEO_Ammissione_Samuele[[#This Row],[Inserire Fattori di Rischio:   (choice=Iperuricemia)]]</f>
        <v>Unchecked</v>
      </c>
      <c r="J97" t="str">
        <f>PROMETEO_Ammissione_Samuele[[#This Row],[Inserire Fattori di Rischio:   (choice=Obesità)]]</f>
        <v>Unchecked</v>
      </c>
      <c r="K97" t="str">
        <f>PROMETEO_Ammissione_Samuele[[#This Row],[Inserire Fattori di Rischio:   (choice=Ridotta attività fisica)]]</f>
        <v>Checked</v>
      </c>
      <c r="L97" t="str">
        <f>PROMETEO_Ammissione_Samuele[[#This Row],[Inserire Fattori di Rischio:   (choice=Cattive abitudini alimentari)]]</f>
        <v>Unchecked</v>
      </c>
      <c r="M97" t="str">
        <f>PROMETEO_Ammissione_Samuele[[#This Row],[Inserire Fattori di Rischio:   (choice=Potus)]]</f>
        <v>Unchecked</v>
      </c>
      <c r="N97" t="str">
        <f>PROMETEO_Ammissione_Samuele[[#This Row],[Inserire Fattori di Rischio:   (choice=Fattori psicosociali)]]</f>
        <v>Unchecked</v>
      </c>
    </row>
    <row r="98" spans="1:14" x14ac:dyDescent="0.3">
      <c r="A98">
        <v>97</v>
      </c>
      <c r="B98" t="str">
        <f>PROMETEO_Ammissione_Samuele[[#This Row],[Inserire Fattori di Rischio:   (choice=Fumatore attivo)]]</f>
        <v>Unchecked</v>
      </c>
      <c r="C98" t="str">
        <f>PROMETEO_Ammissione_Samuele[[#This Row],[Inserire Fattori di Rischio:   (choice=Ex fumatore)]]</f>
        <v>Unchecked</v>
      </c>
      <c r="D98" t="str">
        <f>PROMETEO_Ammissione_Samuele[[#This Row],[Inserire Fattori di Rischio:   (choice=Ipertensione arteriosa)]]</f>
        <v>Unchecked</v>
      </c>
      <c r="E98" t="str">
        <f>PROMETEO_Ammissione_Samuele[[#This Row],[Inserire Fattori di Rischio:   (choice=Ipercolesterolemia)]]</f>
        <v>Unchecked</v>
      </c>
      <c r="F98" t="str">
        <f>PROMETEO_Ammissione_Samuele[[#This Row],[Inserire Fattori di Rischio:   (choice=Ipertrigliceridemia)]]</f>
        <v>Unchecked</v>
      </c>
      <c r="G98" t="str">
        <f>PROMETEO_Ammissione_Samuele[[#This Row],[Inserire Fattori di Rischio:   (choice=Diabete Tipo 1)]]</f>
        <v>Unchecked</v>
      </c>
      <c r="H98" t="str">
        <f>PROMETEO_Ammissione_Samuele[[#This Row],[Inserire Fattori di Rischio:   (choice=Diabete Tipo 2)]]</f>
        <v>Unchecked</v>
      </c>
      <c r="I98" t="str">
        <f>PROMETEO_Ammissione_Samuele[[#This Row],[Inserire Fattori di Rischio:   (choice=Iperuricemia)]]</f>
        <v>Unchecked</v>
      </c>
      <c r="J98" t="str">
        <f>PROMETEO_Ammissione_Samuele[[#This Row],[Inserire Fattori di Rischio:   (choice=Obesità)]]</f>
        <v>Unchecked</v>
      </c>
      <c r="K98" t="str">
        <f>PROMETEO_Ammissione_Samuele[[#This Row],[Inserire Fattori di Rischio:   (choice=Ridotta attività fisica)]]</f>
        <v>Unchecked</v>
      </c>
      <c r="L98" t="str">
        <f>PROMETEO_Ammissione_Samuele[[#This Row],[Inserire Fattori di Rischio:   (choice=Cattive abitudini alimentari)]]</f>
        <v>Unchecked</v>
      </c>
      <c r="M98" t="str">
        <f>PROMETEO_Ammissione_Samuele[[#This Row],[Inserire Fattori di Rischio:   (choice=Potus)]]</f>
        <v>Unchecked</v>
      </c>
      <c r="N98" t="str">
        <f>PROMETEO_Ammissione_Samuele[[#This Row],[Inserire Fattori di Rischio:   (choice=Fattori psicosociali)]]</f>
        <v>Unchecked</v>
      </c>
    </row>
    <row r="99" spans="1:14" x14ac:dyDescent="0.3">
      <c r="A99">
        <v>98</v>
      </c>
      <c r="B99" t="str">
        <f>PROMETEO_Ammissione_Samuele[[#This Row],[Inserire Fattori di Rischio:   (choice=Fumatore attivo)]]</f>
        <v>Unchecked</v>
      </c>
      <c r="C99" t="str">
        <f>PROMETEO_Ammissione_Samuele[[#This Row],[Inserire Fattori di Rischio:   (choice=Ex fumatore)]]</f>
        <v>Checked</v>
      </c>
      <c r="D99" t="str">
        <f>PROMETEO_Ammissione_Samuele[[#This Row],[Inserire Fattori di Rischio:   (choice=Ipertensione arteriosa)]]</f>
        <v>Checked</v>
      </c>
      <c r="E99" t="str">
        <f>PROMETEO_Ammissione_Samuele[[#This Row],[Inserire Fattori di Rischio:   (choice=Ipercolesterolemia)]]</f>
        <v>Unchecked</v>
      </c>
      <c r="F99" t="str">
        <f>PROMETEO_Ammissione_Samuele[[#This Row],[Inserire Fattori di Rischio:   (choice=Ipertrigliceridemia)]]</f>
        <v>Unchecked</v>
      </c>
      <c r="G99" t="str">
        <f>PROMETEO_Ammissione_Samuele[[#This Row],[Inserire Fattori di Rischio:   (choice=Diabete Tipo 1)]]</f>
        <v>Unchecked</v>
      </c>
      <c r="H99" t="str">
        <f>PROMETEO_Ammissione_Samuele[[#This Row],[Inserire Fattori di Rischio:   (choice=Diabete Tipo 2)]]</f>
        <v>Unchecked</v>
      </c>
      <c r="I99" t="str">
        <f>PROMETEO_Ammissione_Samuele[[#This Row],[Inserire Fattori di Rischio:   (choice=Iperuricemia)]]</f>
        <v>Checked</v>
      </c>
      <c r="J99" t="str">
        <f>PROMETEO_Ammissione_Samuele[[#This Row],[Inserire Fattori di Rischio:   (choice=Obesità)]]</f>
        <v>Unchecked</v>
      </c>
      <c r="K99" t="str">
        <f>PROMETEO_Ammissione_Samuele[[#This Row],[Inserire Fattori di Rischio:   (choice=Ridotta attività fisica)]]</f>
        <v>Unchecked</v>
      </c>
      <c r="L99" t="str">
        <f>PROMETEO_Ammissione_Samuele[[#This Row],[Inserire Fattori di Rischio:   (choice=Cattive abitudini alimentari)]]</f>
        <v>Unchecked</v>
      </c>
      <c r="M99" t="str">
        <f>PROMETEO_Ammissione_Samuele[[#This Row],[Inserire Fattori di Rischio:   (choice=Potus)]]</f>
        <v>Unchecked</v>
      </c>
      <c r="N99" t="str">
        <f>PROMETEO_Ammissione_Samuele[[#This Row],[Inserire Fattori di Rischio:   (choice=Fattori psicosociali)]]</f>
        <v>Unchecked</v>
      </c>
    </row>
    <row r="100" spans="1:14" x14ac:dyDescent="0.3">
      <c r="A100">
        <v>99</v>
      </c>
      <c r="B100" t="str">
        <f>PROMETEO_Ammissione_Samuele[[#This Row],[Inserire Fattori di Rischio:   (choice=Fumatore attivo)]]</f>
        <v>Unchecked</v>
      </c>
      <c r="C100" t="str">
        <f>PROMETEO_Ammissione_Samuele[[#This Row],[Inserire Fattori di Rischio:   (choice=Ex fumatore)]]</f>
        <v>Unchecked</v>
      </c>
      <c r="D100" t="str">
        <f>PROMETEO_Ammissione_Samuele[[#This Row],[Inserire Fattori di Rischio:   (choice=Ipertensione arteriosa)]]</f>
        <v>Unchecked</v>
      </c>
      <c r="E100" t="str">
        <f>PROMETEO_Ammissione_Samuele[[#This Row],[Inserire Fattori di Rischio:   (choice=Ipercolesterolemia)]]</f>
        <v>Unchecked</v>
      </c>
      <c r="F100" t="str">
        <f>PROMETEO_Ammissione_Samuele[[#This Row],[Inserire Fattori di Rischio:   (choice=Ipertrigliceridemia)]]</f>
        <v>Unchecked</v>
      </c>
      <c r="G100" t="str">
        <f>PROMETEO_Ammissione_Samuele[[#This Row],[Inserire Fattori di Rischio:   (choice=Diabete Tipo 1)]]</f>
        <v>Unchecked</v>
      </c>
      <c r="H100" t="str">
        <f>PROMETEO_Ammissione_Samuele[[#This Row],[Inserire Fattori di Rischio:   (choice=Diabete Tipo 2)]]</f>
        <v>Unchecked</v>
      </c>
      <c r="I100" t="str">
        <f>PROMETEO_Ammissione_Samuele[[#This Row],[Inserire Fattori di Rischio:   (choice=Iperuricemia)]]</f>
        <v>Unchecked</v>
      </c>
      <c r="J100" t="str">
        <f>PROMETEO_Ammissione_Samuele[[#This Row],[Inserire Fattori di Rischio:   (choice=Obesità)]]</f>
        <v>Unchecked</v>
      </c>
      <c r="K100" t="str">
        <f>PROMETEO_Ammissione_Samuele[[#This Row],[Inserire Fattori di Rischio:   (choice=Ridotta attività fisica)]]</f>
        <v>Unchecked</v>
      </c>
      <c r="L100" t="str">
        <f>PROMETEO_Ammissione_Samuele[[#This Row],[Inserire Fattori di Rischio:   (choice=Cattive abitudini alimentari)]]</f>
        <v>Unchecked</v>
      </c>
      <c r="M100" t="str">
        <f>PROMETEO_Ammissione_Samuele[[#This Row],[Inserire Fattori di Rischio:   (choice=Potus)]]</f>
        <v>Unchecked</v>
      </c>
      <c r="N100" t="str">
        <f>PROMETEO_Ammissione_Samuele[[#This Row],[Inserire Fattori di Rischio:   (choice=Fattori psicosociali)]]</f>
        <v>Unchecked</v>
      </c>
    </row>
    <row r="101" spans="1:14" x14ac:dyDescent="0.3">
      <c r="A101">
        <v>100</v>
      </c>
      <c r="B101" t="str">
        <f>PROMETEO_Ammissione_Samuele[[#This Row],[Inserire Fattori di Rischio:   (choice=Fumatore attivo)]]</f>
        <v>Unchecked</v>
      </c>
      <c r="C101" t="str">
        <f>PROMETEO_Ammissione_Samuele[[#This Row],[Inserire Fattori di Rischio:   (choice=Ex fumatore)]]</f>
        <v>Unchecked</v>
      </c>
      <c r="D101" t="str">
        <f>PROMETEO_Ammissione_Samuele[[#This Row],[Inserire Fattori di Rischio:   (choice=Ipertensione arteriosa)]]</f>
        <v>Unchecked</v>
      </c>
      <c r="E101" t="str">
        <f>PROMETEO_Ammissione_Samuele[[#This Row],[Inserire Fattori di Rischio:   (choice=Ipercolesterolemia)]]</f>
        <v>Unchecked</v>
      </c>
      <c r="F101" t="str">
        <f>PROMETEO_Ammissione_Samuele[[#This Row],[Inserire Fattori di Rischio:   (choice=Ipertrigliceridemia)]]</f>
        <v>Unchecked</v>
      </c>
      <c r="G101" t="str">
        <f>PROMETEO_Ammissione_Samuele[[#This Row],[Inserire Fattori di Rischio:   (choice=Diabete Tipo 1)]]</f>
        <v>Unchecked</v>
      </c>
      <c r="H101" t="str">
        <f>PROMETEO_Ammissione_Samuele[[#This Row],[Inserire Fattori di Rischio:   (choice=Diabete Tipo 2)]]</f>
        <v>Unchecked</v>
      </c>
      <c r="I101" t="str">
        <f>PROMETEO_Ammissione_Samuele[[#This Row],[Inserire Fattori di Rischio:   (choice=Iperuricemia)]]</f>
        <v>Unchecked</v>
      </c>
      <c r="J101" t="str">
        <f>PROMETEO_Ammissione_Samuele[[#This Row],[Inserire Fattori di Rischio:   (choice=Obesità)]]</f>
        <v>Unchecked</v>
      </c>
      <c r="K101" t="str">
        <f>PROMETEO_Ammissione_Samuele[[#This Row],[Inserire Fattori di Rischio:   (choice=Ridotta attività fisica)]]</f>
        <v>Unchecked</v>
      </c>
      <c r="L101" t="str">
        <f>PROMETEO_Ammissione_Samuele[[#This Row],[Inserire Fattori di Rischio:   (choice=Cattive abitudini alimentari)]]</f>
        <v>Unchecked</v>
      </c>
      <c r="M101" t="str">
        <f>PROMETEO_Ammissione_Samuele[[#This Row],[Inserire Fattori di Rischio:   (choice=Potus)]]</f>
        <v>Unchecked</v>
      </c>
      <c r="N101" t="str">
        <f>PROMETEO_Ammissione_Samuele[[#This Row],[Inserire Fattori di Rischio:   (choice=Fattori psicosociali)]]</f>
        <v>Unchecked</v>
      </c>
    </row>
    <row r="102" spans="1:14" x14ac:dyDescent="0.3">
      <c r="A102">
        <v>101</v>
      </c>
      <c r="B102" t="str">
        <f>PROMETEO_Ammissione_Samuele[[#This Row],[Inserire Fattori di Rischio:   (choice=Fumatore attivo)]]</f>
        <v>Unchecked</v>
      </c>
      <c r="C102" t="str">
        <f>PROMETEO_Ammissione_Samuele[[#This Row],[Inserire Fattori di Rischio:   (choice=Ex fumatore)]]</f>
        <v>Unchecked</v>
      </c>
      <c r="D102" t="str">
        <f>PROMETEO_Ammissione_Samuele[[#This Row],[Inserire Fattori di Rischio:   (choice=Ipertensione arteriosa)]]</f>
        <v>Checked</v>
      </c>
      <c r="E102" t="str">
        <f>PROMETEO_Ammissione_Samuele[[#This Row],[Inserire Fattori di Rischio:   (choice=Ipercolesterolemia)]]</f>
        <v>Unchecked</v>
      </c>
      <c r="F102" t="str">
        <f>PROMETEO_Ammissione_Samuele[[#This Row],[Inserire Fattori di Rischio:   (choice=Ipertrigliceridemia)]]</f>
        <v>Unchecked</v>
      </c>
      <c r="G102" t="str">
        <f>PROMETEO_Ammissione_Samuele[[#This Row],[Inserire Fattori di Rischio:   (choice=Diabete Tipo 1)]]</f>
        <v>Unchecked</v>
      </c>
      <c r="H102" t="str">
        <f>PROMETEO_Ammissione_Samuele[[#This Row],[Inserire Fattori di Rischio:   (choice=Diabete Tipo 2)]]</f>
        <v>Checked</v>
      </c>
      <c r="I102" t="str">
        <f>PROMETEO_Ammissione_Samuele[[#This Row],[Inserire Fattori di Rischio:   (choice=Iperuricemia)]]</f>
        <v>Unchecked</v>
      </c>
      <c r="J102" t="str">
        <f>PROMETEO_Ammissione_Samuele[[#This Row],[Inserire Fattori di Rischio:   (choice=Obesità)]]</f>
        <v>Unchecked</v>
      </c>
      <c r="K102" t="str">
        <f>PROMETEO_Ammissione_Samuele[[#This Row],[Inserire Fattori di Rischio:   (choice=Ridotta attività fisica)]]</f>
        <v>Checked</v>
      </c>
      <c r="L102" t="str">
        <f>PROMETEO_Ammissione_Samuele[[#This Row],[Inserire Fattori di Rischio:   (choice=Cattive abitudini alimentari)]]</f>
        <v>Checked</v>
      </c>
      <c r="M102" t="str">
        <f>PROMETEO_Ammissione_Samuele[[#This Row],[Inserire Fattori di Rischio:   (choice=Potus)]]</f>
        <v>Unchecked</v>
      </c>
      <c r="N102" t="str">
        <f>PROMETEO_Ammissione_Samuele[[#This Row],[Inserire Fattori di Rischio:   (choice=Fattori psicosociali)]]</f>
        <v>Unchecked</v>
      </c>
    </row>
    <row r="103" spans="1:14" x14ac:dyDescent="0.3">
      <c r="A103">
        <v>102</v>
      </c>
      <c r="B103" t="str">
        <f>PROMETEO_Ammissione_Samuele[[#This Row],[Inserire Fattori di Rischio:   (choice=Fumatore attivo)]]</f>
        <v>Unchecked</v>
      </c>
      <c r="C103" t="str">
        <f>PROMETEO_Ammissione_Samuele[[#This Row],[Inserire Fattori di Rischio:   (choice=Ex fumatore)]]</f>
        <v>Unchecked</v>
      </c>
      <c r="D103" t="str">
        <f>PROMETEO_Ammissione_Samuele[[#This Row],[Inserire Fattori di Rischio:   (choice=Ipertensione arteriosa)]]</f>
        <v>Checked</v>
      </c>
      <c r="E103" t="str">
        <f>PROMETEO_Ammissione_Samuele[[#This Row],[Inserire Fattori di Rischio:   (choice=Ipercolesterolemia)]]</f>
        <v>Unchecked</v>
      </c>
      <c r="F103" t="str">
        <f>PROMETEO_Ammissione_Samuele[[#This Row],[Inserire Fattori di Rischio:   (choice=Ipertrigliceridemia)]]</f>
        <v>Unchecked</v>
      </c>
      <c r="G103" t="str">
        <f>PROMETEO_Ammissione_Samuele[[#This Row],[Inserire Fattori di Rischio:   (choice=Diabete Tipo 1)]]</f>
        <v>Unchecked</v>
      </c>
      <c r="H103" t="str">
        <f>PROMETEO_Ammissione_Samuele[[#This Row],[Inserire Fattori di Rischio:   (choice=Diabete Tipo 2)]]</f>
        <v>Unchecked</v>
      </c>
      <c r="I103" t="str">
        <f>PROMETEO_Ammissione_Samuele[[#This Row],[Inserire Fattori di Rischio:   (choice=Iperuricemia)]]</f>
        <v>Unchecked</v>
      </c>
      <c r="J103" t="str">
        <f>PROMETEO_Ammissione_Samuele[[#This Row],[Inserire Fattori di Rischio:   (choice=Obesità)]]</f>
        <v>Unchecked</v>
      </c>
      <c r="K103" t="str">
        <f>PROMETEO_Ammissione_Samuele[[#This Row],[Inserire Fattori di Rischio:   (choice=Ridotta attività fisica)]]</f>
        <v>Unchecked</v>
      </c>
      <c r="L103" t="str">
        <f>PROMETEO_Ammissione_Samuele[[#This Row],[Inserire Fattori di Rischio:   (choice=Cattive abitudini alimentari)]]</f>
        <v>Unchecked</v>
      </c>
      <c r="M103" t="str">
        <f>PROMETEO_Ammissione_Samuele[[#This Row],[Inserire Fattori di Rischio:   (choice=Potus)]]</f>
        <v>Unchecked</v>
      </c>
      <c r="N103" t="str">
        <f>PROMETEO_Ammissione_Samuele[[#This Row],[Inserire Fattori di Rischio:   (choice=Fattori psicosociali)]]</f>
        <v>Unchecked</v>
      </c>
    </row>
    <row r="104" spans="1:14" x14ac:dyDescent="0.3">
      <c r="A104">
        <v>103</v>
      </c>
      <c r="B104" t="str">
        <f>PROMETEO_Ammissione_Samuele[[#This Row],[Inserire Fattori di Rischio:   (choice=Fumatore attivo)]]</f>
        <v>Unchecked</v>
      </c>
      <c r="C104" t="str">
        <f>PROMETEO_Ammissione_Samuele[[#This Row],[Inserire Fattori di Rischio:   (choice=Ex fumatore)]]</f>
        <v>Unchecked</v>
      </c>
      <c r="D104" t="str">
        <f>PROMETEO_Ammissione_Samuele[[#This Row],[Inserire Fattori di Rischio:   (choice=Ipertensione arteriosa)]]</f>
        <v>Unchecked</v>
      </c>
      <c r="E104" t="str">
        <f>PROMETEO_Ammissione_Samuele[[#This Row],[Inserire Fattori di Rischio:   (choice=Ipercolesterolemia)]]</f>
        <v>Unchecked</v>
      </c>
      <c r="F104" t="str">
        <f>PROMETEO_Ammissione_Samuele[[#This Row],[Inserire Fattori di Rischio:   (choice=Ipertrigliceridemia)]]</f>
        <v>Unchecked</v>
      </c>
      <c r="G104" t="str">
        <f>PROMETEO_Ammissione_Samuele[[#This Row],[Inserire Fattori di Rischio:   (choice=Diabete Tipo 1)]]</f>
        <v>Unchecked</v>
      </c>
      <c r="H104" t="str">
        <f>PROMETEO_Ammissione_Samuele[[#This Row],[Inserire Fattori di Rischio:   (choice=Diabete Tipo 2)]]</f>
        <v>Unchecked</v>
      </c>
      <c r="I104" t="str">
        <f>PROMETEO_Ammissione_Samuele[[#This Row],[Inserire Fattori di Rischio:   (choice=Iperuricemia)]]</f>
        <v>Unchecked</v>
      </c>
      <c r="J104" t="str">
        <f>PROMETEO_Ammissione_Samuele[[#This Row],[Inserire Fattori di Rischio:   (choice=Obesità)]]</f>
        <v>Unchecked</v>
      </c>
      <c r="K104" t="str">
        <f>PROMETEO_Ammissione_Samuele[[#This Row],[Inserire Fattori di Rischio:   (choice=Ridotta attività fisica)]]</f>
        <v>Unchecked</v>
      </c>
      <c r="L104" t="str">
        <f>PROMETEO_Ammissione_Samuele[[#This Row],[Inserire Fattori di Rischio:   (choice=Cattive abitudini alimentari)]]</f>
        <v>Unchecked</v>
      </c>
      <c r="M104" t="str">
        <f>PROMETEO_Ammissione_Samuele[[#This Row],[Inserire Fattori di Rischio:   (choice=Potus)]]</f>
        <v>Unchecked</v>
      </c>
      <c r="N104" t="str">
        <f>PROMETEO_Ammissione_Samuele[[#This Row],[Inserire Fattori di Rischio:   (choice=Fattori psicosociali)]]</f>
        <v>Unchecked</v>
      </c>
    </row>
    <row r="105" spans="1:14" x14ac:dyDescent="0.3">
      <c r="A105">
        <v>104</v>
      </c>
      <c r="B105" t="str">
        <f>PROMETEO_Ammissione_Samuele[[#This Row],[Inserire Fattori di Rischio:   (choice=Fumatore attivo)]]</f>
        <v>Unchecked</v>
      </c>
      <c r="C105" t="str">
        <f>PROMETEO_Ammissione_Samuele[[#This Row],[Inserire Fattori di Rischio:   (choice=Ex fumatore)]]</f>
        <v>Unchecked</v>
      </c>
      <c r="D105" t="str">
        <f>PROMETEO_Ammissione_Samuele[[#This Row],[Inserire Fattori di Rischio:   (choice=Ipertensione arteriosa)]]</f>
        <v>Unchecked</v>
      </c>
      <c r="E105" t="str">
        <f>PROMETEO_Ammissione_Samuele[[#This Row],[Inserire Fattori di Rischio:   (choice=Ipercolesterolemia)]]</f>
        <v>Unchecked</v>
      </c>
      <c r="F105" t="str">
        <f>PROMETEO_Ammissione_Samuele[[#This Row],[Inserire Fattori di Rischio:   (choice=Ipertrigliceridemia)]]</f>
        <v>Unchecked</v>
      </c>
      <c r="G105" t="str">
        <f>PROMETEO_Ammissione_Samuele[[#This Row],[Inserire Fattori di Rischio:   (choice=Diabete Tipo 1)]]</f>
        <v>Unchecked</v>
      </c>
      <c r="H105" t="str">
        <f>PROMETEO_Ammissione_Samuele[[#This Row],[Inserire Fattori di Rischio:   (choice=Diabete Tipo 2)]]</f>
        <v>Unchecked</v>
      </c>
      <c r="I105" t="str">
        <f>PROMETEO_Ammissione_Samuele[[#This Row],[Inserire Fattori di Rischio:   (choice=Iperuricemia)]]</f>
        <v>Unchecked</v>
      </c>
      <c r="J105" t="str">
        <f>PROMETEO_Ammissione_Samuele[[#This Row],[Inserire Fattori di Rischio:   (choice=Obesità)]]</f>
        <v>Unchecked</v>
      </c>
      <c r="K105" t="str">
        <f>PROMETEO_Ammissione_Samuele[[#This Row],[Inserire Fattori di Rischio:   (choice=Ridotta attività fisica)]]</f>
        <v>Unchecked</v>
      </c>
      <c r="L105" t="str">
        <f>PROMETEO_Ammissione_Samuele[[#This Row],[Inserire Fattori di Rischio:   (choice=Cattive abitudini alimentari)]]</f>
        <v>Unchecked</v>
      </c>
      <c r="M105" t="str">
        <f>PROMETEO_Ammissione_Samuele[[#This Row],[Inserire Fattori di Rischio:   (choice=Potus)]]</f>
        <v>Unchecked</v>
      </c>
      <c r="N105" t="str">
        <f>PROMETEO_Ammissione_Samuele[[#This Row],[Inserire Fattori di Rischio:   (choice=Fattori psicosociali)]]</f>
        <v>Unchecked</v>
      </c>
    </row>
    <row r="106" spans="1:14" x14ac:dyDescent="0.3">
      <c r="A106">
        <v>105</v>
      </c>
      <c r="B106" t="str">
        <f>PROMETEO_Ammissione_Samuele[[#This Row],[Inserire Fattori di Rischio:   (choice=Fumatore attivo)]]</f>
        <v>Unchecked</v>
      </c>
      <c r="C106" t="str">
        <f>PROMETEO_Ammissione_Samuele[[#This Row],[Inserire Fattori di Rischio:   (choice=Ex fumatore)]]</f>
        <v>Unchecked</v>
      </c>
      <c r="D106" t="str">
        <f>PROMETEO_Ammissione_Samuele[[#This Row],[Inserire Fattori di Rischio:   (choice=Ipertensione arteriosa)]]</f>
        <v>Unchecked</v>
      </c>
      <c r="E106" t="str">
        <f>PROMETEO_Ammissione_Samuele[[#This Row],[Inserire Fattori di Rischio:   (choice=Ipercolesterolemia)]]</f>
        <v>Unchecked</v>
      </c>
      <c r="F106" t="str">
        <f>PROMETEO_Ammissione_Samuele[[#This Row],[Inserire Fattori di Rischio:   (choice=Ipertrigliceridemia)]]</f>
        <v>Unchecked</v>
      </c>
      <c r="G106" t="str">
        <f>PROMETEO_Ammissione_Samuele[[#This Row],[Inserire Fattori di Rischio:   (choice=Diabete Tipo 1)]]</f>
        <v>Unchecked</v>
      </c>
      <c r="H106" t="str">
        <f>PROMETEO_Ammissione_Samuele[[#This Row],[Inserire Fattori di Rischio:   (choice=Diabete Tipo 2)]]</f>
        <v>Unchecked</v>
      </c>
      <c r="I106" t="str">
        <f>PROMETEO_Ammissione_Samuele[[#This Row],[Inserire Fattori di Rischio:   (choice=Iperuricemia)]]</f>
        <v>Unchecked</v>
      </c>
      <c r="J106" t="str">
        <f>PROMETEO_Ammissione_Samuele[[#This Row],[Inserire Fattori di Rischio:   (choice=Obesità)]]</f>
        <v>Unchecked</v>
      </c>
      <c r="K106" t="str">
        <f>PROMETEO_Ammissione_Samuele[[#This Row],[Inserire Fattori di Rischio:   (choice=Ridotta attività fisica)]]</f>
        <v>Unchecked</v>
      </c>
      <c r="L106" t="str">
        <f>PROMETEO_Ammissione_Samuele[[#This Row],[Inserire Fattori di Rischio:   (choice=Cattive abitudini alimentari)]]</f>
        <v>Unchecked</v>
      </c>
      <c r="M106" t="str">
        <f>PROMETEO_Ammissione_Samuele[[#This Row],[Inserire Fattori di Rischio:   (choice=Potus)]]</f>
        <v>Unchecked</v>
      </c>
      <c r="N106" t="str">
        <f>PROMETEO_Ammissione_Samuele[[#This Row],[Inserire Fattori di Rischio:   (choice=Fattori psicosociali)]]</f>
        <v>Unchecked</v>
      </c>
    </row>
    <row r="107" spans="1:14" x14ac:dyDescent="0.3">
      <c r="A107">
        <v>106</v>
      </c>
      <c r="B107" t="str">
        <f>PROMETEO_Ammissione_Samuele[[#This Row],[Inserire Fattori di Rischio:   (choice=Fumatore attivo)]]</f>
        <v>Unchecked</v>
      </c>
      <c r="C107" t="str">
        <f>PROMETEO_Ammissione_Samuele[[#This Row],[Inserire Fattori di Rischio:   (choice=Ex fumatore)]]</f>
        <v>Unchecked</v>
      </c>
      <c r="D107" t="str">
        <f>PROMETEO_Ammissione_Samuele[[#This Row],[Inserire Fattori di Rischio:   (choice=Ipertensione arteriosa)]]</f>
        <v>Unchecked</v>
      </c>
      <c r="E107" t="str">
        <f>PROMETEO_Ammissione_Samuele[[#This Row],[Inserire Fattori di Rischio:   (choice=Ipercolesterolemia)]]</f>
        <v>Unchecked</v>
      </c>
      <c r="F107" t="str">
        <f>PROMETEO_Ammissione_Samuele[[#This Row],[Inserire Fattori di Rischio:   (choice=Ipertrigliceridemia)]]</f>
        <v>Unchecked</v>
      </c>
      <c r="G107" t="str">
        <f>PROMETEO_Ammissione_Samuele[[#This Row],[Inserire Fattori di Rischio:   (choice=Diabete Tipo 1)]]</f>
        <v>Unchecked</v>
      </c>
      <c r="H107" t="str">
        <f>PROMETEO_Ammissione_Samuele[[#This Row],[Inserire Fattori di Rischio:   (choice=Diabete Tipo 2)]]</f>
        <v>Unchecked</v>
      </c>
      <c r="I107" t="str">
        <f>PROMETEO_Ammissione_Samuele[[#This Row],[Inserire Fattori di Rischio:   (choice=Iperuricemia)]]</f>
        <v>Unchecked</v>
      </c>
      <c r="J107" t="str">
        <f>PROMETEO_Ammissione_Samuele[[#This Row],[Inserire Fattori di Rischio:   (choice=Obesità)]]</f>
        <v>Unchecked</v>
      </c>
      <c r="K107" t="str">
        <f>PROMETEO_Ammissione_Samuele[[#This Row],[Inserire Fattori di Rischio:   (choice=Ridotta attività fisica)]]</f>
        <v>Unchecked</v>
      </c>
      <c r="L107" t="str">
        <f>PROMETEO_Ammissione_Samuele[[#This Row],[Inserire Fattori di Rischio:   (choice=Cattive abitudini alimentari)]]</f>
        <v>Unchecked</v>
      </c>
      <c r="M107" t="str">
        <f>PROMETEO_Ammissione_Samuele[[#This Row],[Inserire Fattori di Rischio:   (choice=Potus)]]</f>
        <v>Unchecked</v>
      </c>
      <c r="N107" t="str">
        <f>PROMETEO_Ammissione_Samuele[[#This Row],[Inserire Fattori di Rischio:   (choice=Fattori psicosociali)]]</f>
        <v>Unchecked</v>
      </c>
    </row>
    <row r="108" spans="1:14" x14ac:dyDescent="0.3">
      <c r="A108">
        <v>107</v>
      </c>
      <c r="B108" t="str">
        <f>PROMETEO_Ammissione_Samuele[[#This Row],[Inserire Fattori di Rischio:   (choice=Fumatore attivo)]]</f>
        <v>Unchecked</v>
      </c>
      <c r="C108" t="str">
        <f>PROMETEO_Ammissione_Samuele[[#This Row],[Inserire Fattori di Rischio:   (choice=Ex fumatore)]]</f>
        <v>Unchecked</v>
      </c>
      <c r="D108" t="str">
        <f>PROMETEO_Ammissione_Samuele[[#This Row],[Inserire Fattori di Rischio:   (choice=Ipertensione arteriosa)]]</f>
        <v>Unchecked</v>
      </c>
      <c r="E108" t="str">
        <f>PROMETEO_Ammissione_Samuele[[#This Row],[Inserire Fattori di Rischio:   (choice=Ipercolesterolemia)]]</f>
        <v>Unchecked</v>
      </c>
      <c r="F108" t="str">
        <f>PROMETEO_Ammissione_Samuele[[#This Row],[Inserire Fattori di Rischio:   (choice=Ipertrigliceridemia)]]</f>
        <v>Unchecked</v>
      </c>
      <c r="G108" t="str">
        <f>PROMETEO_Ammissione_Samuele[[#This Row],[Inserire Fattori di Rischio:   (choice=Diabete Tipo 1)]]</f>
        <v>Unchecked</v>
      </c>
      <c r="H108" t="str">
        <f>PROMETEO_Ammissione_Samuele[[#This Row],[Inserire Fattori di Rischio:   (choice=Diabete Tipo 2)]]</f>
        <v>Unchecked</v>
      </c>
      <c r="I108" t="str">
        <f>PROMETEO_Ammissione_Samuele[[#This Row],[Inserire Fattori di Rischio:   (choice=Iperuricemia)]]</f>
        <v>Unchecked</v>
      </c>
      <c r="J108" t="str">
        <f>PROMETEO_Ammissione_Samuele[[#This Row],[Inserire Fattori di Rischio:   (choice=Obesità)]]</f>
        <v>Unchecked</v>
      </c>
      <c r="K108" t="str">
        <f>PROMETEO_Ammissione_Samuele[[#This Row],[Inserire Fattori di Rischio:   (choice=Ridotta attività fisica)]]</f>
        <v>Unchecked</v>
      </c>
      <c r="L108" t="str">
        <f>PROMETEO_Ammissione_Samuele[[#This Row],[Inserire Fattori di Rischio:   (choice=Cattive abitudini alimentari)]]</f>
        <v>Unchecked</v>
      </c>
      <c r="M108" t="str">
        <f>PROMETEO_Ammissione_Samuele[[#This Row],[Inserire Fattori di Rischio:   (choice=Potus)]]</f>
        <v>Unchecked</v>
      </c>
      <c r="N108" t="str">
        <f>PROMETEO_Ammissione_Samuele[[#This Row],[Inserire Fattori di Rischio:   (choice=Fattori psicosociali)]]</f>
        <v>Unchecked</v>
      </c>
    </row>
    <row r="109" spans="1:14" x14ac:dyDescent="0.3">
      <c r="A109">
        <v>108</v>
      </c>
      <c r="B109" t="str">
        <f>PROMETEO_Ammissione_Samuele[[#This Row],[Inserire Fattori di Rischio:   (choice=Fumatore attivo)]]</f>
        <v>Unchecked</v>
      </c>
      <c r="C109" t="str">
        <f>PROMETEO_Ammissione_Samuele[[#This Row],[Inserire Fattori di Rischio:   (choice=Ex fumatore)]]</f>
        <v>Unchecked</v>
      </c>
      <c r="D109" t="str">
        <f>PROMETEO_Ammissione_Samuele[[#This Row],[Inserire Fattori di Rischio:   (choice=Ipertensione arteriosa)]]</f>
        <v>Unchecked</v>
      </c>
      <c r="E109" t="str">
        <f>PROMETEO_Ammissione_Samuele[[#This Row],[Inserire Fattori di Rischio:   (choice=Ipercolesterolemia)]]</f>
        <v>Unchecked</v>
      </c>
      <c r="F109" t="str">
        <f>PROMETEO_Ammissione_Samuele[[#This Row],[Inserire Fattori di Rischio:   (choice=Ipertrigliceridemia)]]</f>
        <v>Unchecked</v>
      </c>
      <c r="G109" t="str">
        <f>PROMETEO_Ammissione_Samuele[[#This Row],[Inserire Fattori di Rischio:   (choice=Diabete Tipo 1)]]</f>
        <v>Unchecked</v>
      </c>
      <c r="H109" t="str">
        <f>PROMETEO_Ammissione_Samuele[[#This Row],[Inserire Fattori di Rischio:   (choice=Diabete Tipo 2)]]</f>
        <v>Unchecked</v>
      </c>
      <c r="I109" t="str">
        <f>PROMETEO_Ammissione_Samuele[[#This Row],[Inserire Fattori di Rischio:   (choice=Iperuricemia)]]</f>
        <v>Unchecked</v>
      </c>
      <c r="J109" t="str">
        <f>PROMETEO_Ammissione_Samuele[[#This Row],[Inserire Fattori di Rischio:   (choice=Obesità)]]</f>
        <v>Unchecked</v>
      </c>
      <c r="K109" t="str">
        <f>PROMETEO_Ammissione_Samuele[[#This Row],[Inserire Fattori di Rischio:   (choice=Ridotta attività fisica)]]</f>
        <v>Unchecked</v>
      </c>
      <c r="L109" t="str">
        <f>PROMETEO_Ammissione_Samuele[[#This Row],[Inserire Fattori di Rischio:   (choice=Cattive abitudini alimentari)]]</f>
        <v>Unchecked</v>
      </c>
      <c r="M109" t="str">
        <f>PROMETEO_Ammissione_Samuele[[#This Row],[Inserire Fattori di Rischio:   (choice=Potus)]]</f>
        <v>Unchecked</v>
      </c>
      <c r="N109" t="str">
        <f>PROMETEO_Ammissione_Samuele[[#This Row],[Inserire Fattori di Rischio:   (choice=Fattori psicosociali)]]</f>
        <v>Unchecked</v>
      </c>
    </row>
    <row r="110" spans="1:14" x14ac:dyDescent="0.3">
      <c r="A110">
        <v>109</v>
      </c>
      <c r="B110" t="str">
        <f>PROMETEO_Ammissione_Samuele[[#This Row],[Inserire Fattori di Rischio:   (choice=Fumatore attivo)]]</f>
        <v>Unchecked</v>
      </c>
      <c r="C110" t="str">
        <f>PROMETEO_Ammissione_Samuele[[#This Row],[Inserire Fattori di Rischio:   (choice=Ex fumatore)]]</f>
        <v>Unchecked</v>
      </c>
      <c r="D110" t="str">
        <f>PROMETEO_Ammissione_Samuele[[#This Row],[Inserire Fattori di Rischio:   (choice=Ipertensione arteriosa)]]</f>
        <v>Unchecked</v>
      </c>
      <c r="E110" t="str">
        <f>PROMETEO_Ammissione_Samuele[[#This Row],[Inserire Fattori di Rischio:   (choice=Ipercolesterolemia)]]</f>
        <v>Unchecked</v>
      </c>
      <c r="F110" t="str">
        <f>PROMETEO_Ammissione_Samuele[[#This Row],[Inserire Fattori di Rischio:   (choice=Ipertrigliceridemia)]]</f>
        <v>Unchecked</v>
      </c>
      <c r="G110" t="str">
        <f>PROMETEO_Ammissione_Samuele[[#This Row],[Inserire Fattori di Rischio:   (choice=Diabete Tipo 1)]]</f>
        <v>Unchecked</v>
      </c>
      <c r="H110" t="str">
        <f>PROMETEO_Ammissione_Samuele[[#This Row],[Inserire Fattori di Rischio:   (choice=Diabete Tipo 2)]]</f>
        <v>Unchecked</v>
      </c>
      <c r="I110" t="str">
        <f>PROMETEO_Ammissione_Samuele[[#This Row],[Inserire Fattori di Rischio:   (choice=Iperuricemia)]]</f>
        <v>Unchecked</v>
      </c>
      <c r="J110" t="str">
        <f>PROMETEO_Ammissione_Samuele[[#This Row],[Inserire Fattori di Rischio:   (choice=Obesità)]]</f>
        <v>Unchecked</v>
      </c>
      <c r="K110" t="str">
        <f>PROMETEO_Ammissione_Samuele[[#This Row],[Inserire Fattori di Rischio:   (choice=Ridotta attività fisica)]]</f>
        <v>Unchecked</v>
      </c>
      <c r="L110" t="str">
        <f>PROMETEO_Ammissione_Samuele[[#This Row],[Inserire Fattori di Rischio:   (choice=Cattive abitudini alimentari)]]</f>
        <v>Unchecked</v>
      </c>
      <c r="M110" t="str">
        <f>PROMETEO_Ammissione_Samuele[[#This Row],[Inserire Fattori di Rischio:   (choice=Potus)]]</f>
        <v>Unchecked</v>
      </c>
      <c r="N110" t="str">
        <f>PROMETEO_Ammissione_Samuele[[#This Row],[Inserire Fattori di Rischio:   (choice=Fattori psicosociali)]]</f>
        <v>Unchecked</v>
      </c>
    </row>
    <row r="111" spans="1:14" x14ac:dyDescent="0.3">
      <c r="A111">
        <v>110</v>
      </c>
      <c r="B111" t="str">
        <f>PROMETEO_Ammissione_Samuele[[#This Row],[Inserire Fattori di Rischio:   (choice=Fumatore attivo)]]</f>
        <v>Unchecked</v>
      </c>
      <c r="C111" t="str">
        <f>PROMETEO_Ammissione_Samuele[[#This Row],[Inserire Fattori di Rischio:   (choice=Ex fumatore)]]</f>
        <v>Unchecked</v>
      </c>
      <c r="D111" t="str">
        <f>PROMETEO_Ammissione_Samuele[[#This Row],[Inserire Fattori di Rischio:   (choice=Ipertensione arteriosa)]]</f>
        <v>Unchecked</v>
      </c>
      <c r="E111" t="str">
        <f>PROMETEO_Ammissione_Samuele[[#This Row],[Inserire Fattori di Rischio:   (choice=Ipercolesterolemia)]]</f>
        <v>Unchecked</v>
      </c>
      <c r="F111" t="str">
        <f>PROMETEO_Ammissione_Samuele[[#This Row],[Inserire Fattori di Rischio:   (choice=Ipertrigliceridemia)]]</f>
        <v>Unchecked</v>
      </c>
      <c r="G111" t="str">
        <f>PROMETEO_Ammissione_Samuele[[#This Row],[Inserire Fattori di Rischio:   (choice=Diabete Tipo 1)]]</f>
        <v>Unchecked</v>
      </c>
      <c r="H111" t="str">
        <f>PROMETEO_Ammissione_Samuele[[#This Row],[Inserire Fattori di Rischio:   (choice=Diabete Tipo 2)]]</f>
        <v>Unchecked</v>
      </c>
      <c r="I111" t="str">
        <f>PROMETEO_Ammissione_Samuele[[#This Row],[Inserire Fattori di Rischio:   (choice=Iperuricemia)]]</f>
        <v>Unchecked</v>
      </c>
      <c r="J111" t="str">
        <f>PROMETEO_Ammissione_Samuele[[#This Row],[Inserire Fattori di Rischio:   (choice=Obesità)]]</f>
        <v>Unchecked</v>
      </c>
      <c r="K111" t="str">
        <f>PROMETEO_Ammissione_Samuele[[#This Row],[Inserire Fattori di Rischio:   (choice=Ridotta attività fisica)]]</f>
        <v>Unchecked</v>
      </c>
      <c r="L111" t="str">
        <f>PROMETEO_Ammissione_Samuele[[#This Row],[Inserire Fattori di Rischio:   (choice=Cattive abitudini alimentari)]]</f>
        <v>Unchecked</v>
      </c>
      <c r="M111" t="str">
        <f>PROMETEO_Ammissione_Samuele[[#This Row],[Inserire Fattori di Rischio:   (choice=Potus)]]</f>
        <v>Unchecked</v>
      </c>
      <c r="N111" t="str">
        <f>PROMETEO_Ammissione_Samuele[[#This Row],[Inserire Fattori di Rischio:   (choice=Fattori psicosociali)]]</f>
        <v>Unchecked</v>
      </c>
    </row>
    <row r="112" spans="1:14" x14ac:dyDescent="0.3">
      <c r="A112">
        <v>111</v>
      </c>
      <c r="B112" t="str">
        <f>PROMETEO_Ammissione_Samuele[[#This Row],[Inserire Fattori di Rischio:   (choice=Fumatore attivo)]]</f>
        <v>Unchecked</v>
      </c>
      <c r="C112" t="str">
        <f>PROMETEO_Ammissione_Samuele[[#This Row],[Inserire Fattori di Rischio:   (choice=Ex fumatore)]]</f>
        <v>Unchecked</v>
      </c>
      <c r="D112" t="str">
        <f>PROMETEO_Ammissione_Samuele[[#This Row],[Inserire Fattori di Rischio:   (choice=Ipertensione arteriosa)]]</f>
        <v>Unchecked</v>
      </c>
      <c r="E112" t="str">
        <f>PROMETEO_Ammissione_Samuele[[#This Row],[Inserire Fattori di Rischio:   (choice=Ipercolesterolemia)]]</f>
        <v>Unchecked</v>
      </c>
      <c r="F112" t="str">
        <f>PROMETEO_Ammissione_Samuele[[#This Row],[Inserire Fattori di Rischio:   (choice=Ipertrigliceridemia)]]</f>
        <v>Unchecked</v>
      </c>
      <c r="G112" t="str">
        <f>PROMETEO_Ammissione_Samuele[[#This Row],[Inserire Fattori di Rischio:   (choice=Diabete Tipo 1)]]</f>
        <v>Unchecked</v>
      </c>
      <c r="H112" t="str">
        <f>PROMETEO_Ammissione_Samuele[[#This Row],[Inserire Fattori di Rischio:   (choice=Diabete Tipo 2)]]</f>
        <v>Unchecked</v>
      </c>
      <c r="I112" t="str">
        <f>PROMETEO_Ammissione_Samuele[[#This Row],[Inserire Fattori di Rischio:   (choice=Iperuricemia)]]</f>
        <v>Unchecked</v>
      </c>
      <c r="J112" t="str">
        <f>PROMETEO_Ammissione_Samuele[[#This Row],[Inserire Fattori di Rischio:   (choice=Obesità)]]</f>
        <v>Unchecked</v>
      </c>
      <c r="K112" t="str">
        <f>PROMETEO_Ammissione_Samuele[[#This Row],[Inserire Fattori di Rischio:   (choice=Ridotta attività fisica)]]</f>
        <v>Unchecked</v>
      </c>
      <c r="L112" t="str">
        <f>PROMETEO_Ammissione_Samuele[[#This Row],[Inserire Fattori di Rischio:   (choice=Cattive abitudini alimentari)]]</f>
        <v>Unchecked</v>
      </c>
      <c r="M112" t="str">
        <f>PROMETEO_Ammissione_Samuele[[#This Row],[Inserire Fattori di Rischio:   (choice=Potus)]]</f>
        <v>Unchecked</v>
      </c>
      <c r="N112" t="str">
        <f>PROMETEO_Ammissione_Samuele[[#This Row],[Inserire Fattori di Rischio:   (choice=Fattori psicosociali)]]</f>
        <v>Unchecked</v>
      </c>
    </row>
    <row r="113" spans="1:14" x14ac:dyDescent="0.3">
      <c r="A113">
        <v>112</v>
      </c>
      <c r="B113" t="str">
        <f>PROMETEO_Ammissione_Samuele[[#This Row],[Inserire Fattori di Rischio:   (choice=Fumatore attivo)]]</f>
        <v>Unchecked</v>
      </c>
      <c r="C113" t="str">
        <f>PROMETEO_Ammissione_Samuele[[#This Row],[Inserire Fattori di Rischio:   (choice=Ex fumatore)]]</f>
        <v>Unchecked</v>
      </c>
      <c r="D113" t="str">
        <f>PROMETEO_Ammissione_Samuele[[#This Row],[Inserire Fattori di Rischio:   (choice=Ipertensione arteriosa)]]</f>
        <v>Unchecked</v>
      </c>
      <c r="E113" t="str">
        <f>PROMETEO_Ammissione_Samuele[[#This Row],[Inserire Fattori di Rischio:   (choice=Ipercolesterolemia)]]</f>
        <v>Unchecked</v>
      </c>
      <c r="F113" t="str">
        <f>PROMETEO_Ammissione_Samuele[[#This Row],[Inserire Fattori di Rischio:   (choice=Ipertrigliceridemia)]]</f>
        <v>Unchecked</v>
      </c>
      <c r="G113" t="str">
        <f>PROMETEO_Ammissione_Samuele[[#This Row],[Inserire Fattori di Rischio:   (choice=Diabete Tipo 1)]]</f>
        <v>Unchecked</v>
      </c>
      <c r="H113" t="str">
        <f>PROMETEO_Ammissione_Samuele[[#This Row],[Inserire Fattori di Rischio:   (choice=Diabete Tipo 2)]]</f>
        <v>Unchecked</v>
      </c>
      <c r="I113" t="str">
        <f>PROMETEO_Ammissione_Samuele[[#This Row],[Inserire Fattori di Rischio:   (choice=Iperuricemia)]]</f>
        <v>Unchecked</v>
      </c>
      <c r="J113" t="str">
        <f>PROMETEO_Ammissione_Samuele[[#This Row],[Inserire Fattori di Rischio:   (choice=Obesità)]]</f>
        <v>Unchecked</v>
      </c>
      <c r="K113" t="str">
        <f>PROMETEO_Ammissione_Samuele[[#This Row],[Inserire Fattori di Rischio:   (choice=Ridotta attività fisica)]]</f>
        <v>Unchecked</v>
      </c>
      <c r="L113" t="str">
        <f>PROMETEO_Ammissione_Samuele[[#This Row],[Inserire Fattori di Rischio:   (choice=Cattive abitudini alimentari)]]</f>
        <v>Unchecked</v>
      </c>
      <c r="M113" t="str">
        <f>PROMETEO_Ammissione_Samuele[[#This Row],[Inserire Fattori di Rischio:   (choice=Potus)]]</f>
        <v>Unchecked</v>
      </c>
      <c r="N113" t="str">
        <f>PROMETEO_Ammissione_Samuele[[#This Row],[Inserire Fattori di Rischio:   (choice=Fattori psicosociali)]]</f>
        <v>Unchecked</v>
      </c>
    </row>
    <row r="114" spans="1:14" x14ac:dyDescent="0.3">
      <c r="A114">
        <v>113</v>
      </c>
      <c r="B114" t="str">
        <f>PROMETEO_Ammissione_Samuele[[#This Row],[Inserire Fattori di Rischio:   (choice=Fumatore attivo)]]</f>
        <v>Unchecked</v>
      </c>
      <c r="C114" t="str">
        <f>PROMETEO_Ammissione_Samuele[[#This Row],[Inserire Fattori di Rischio:   (choice=Ex fumatore)]]</f>
        <v>Unchecked</v>
      </c>
      <c r="D114" t="str">
        <f>PROMETEO_Ammissione_Samuele[[#This Row],[Inserire Fattori di Rischio:   (choice=Ipertensione arteriosa)]]</f>
        <v>Unchecked</v>
      </c>
      <c r="E114" t="str">
        <f>PROMETEO_Ammissione_Samuele[[#This Row],[Inserire Fattori di Rischio:   (choice=Ipercolesterolemia)]]</f>
        <v>Unchecked</v>
      </c>
      <c r="F114" t="str">
        <f>PROMETEO_Ammissione_Samuele[[#This Row],[Inserire Fattori di Rischio:   (choice=Ipertrigliceridemia)]]</f>
        <v>Unchecked</v>
      </c>
      <c r="G114" t="str">
        <f>PROMETEO_Ammissione_Samuele[[#This Row],[Inserire Fattori di Rischio:   (choice=Diabete Tipo 1)]]</f>
        <v>Unchecked</v>
      </c>
      <c r="H114" t="str">
        <f>PROMETEO_Ammissione_Samuele[[#This Row],[Inserire Fattori di Rischio:   (choice=Diabete Tipo 2)]]</f>
        <v>Unchecked</v>
      </c>
      <c r="I114" t="str">
        <f>PROMETEO_Ammissione_Samuele[[#This Row],[Inserire Fattori di Rischio:   (choice=Iperuricemia)]]</f>
        <v>Unchecked</v>
      </c>
      <c r="J114" t="str">
        <f>PROMETEO_Ammissione_Samuele[[#This Row],[Inserire Fattori di Rischio:   (choice=Obesità)]]</f>
        <v>Checked</v>
      </c>
      <c r="K114" t="str">
        <f>PROMETEO_Ammissione_Samuele[[#This Row],[Inserire Fattori di Rischio:   (choice=Ridotta attività fisica)]]</f>
        <v>Unchecked</v>
      </c>
      <c r="L114" t="str">
        <f>PROMETEO_Ammissione_Samuele[[#This Row],[Inserire Fattori di Rischio:   (choice=Cattive abitudini alimentari)]]</f>
        <v>Unchecked</v>
      </c>
      <c r="M114" t="str">
        <f>PROMETEO_Ammissione_Samuele[[#This Row],[Inserire Fattori di Rischio:   (choice=Potus)]]</f>
        <v>Unchecked</v>
      </c>
      <c r="N114" t="str">
        <f>PROMETEO_Ammissione_Samuele[[#This Row],[Inserire Fattori di Rischio:   (choice=Fattori psicosociali)]]</f>
        <v>Unchecked</v>
      </c>
    </row>
    <row r="115" spans="1:14" x14ac:dyDescent="0.3">
      <c r="A115">
        <v>114</v>
      </c>
      <c r="B115" t="str">
        <f>PROMETEO_Ammissione_Samuele[[#This Row],[Inserire Fattori di Rischio:   (choice=Fumatore attivo)]]</f>
        <v>Checked</v>
      </c>
      <c r="C115" t="str">
        <f>PROMETEO_Ammissione_Samuele[[#This Row],[Inserire Fattori di Rischio:   (choice=Ex fumatore)]]</f>
        <v>Unchecked</v>
      </c>
      <c r="D115" t="str">
        <f>PROMETEO_Ammissione_Samuele[[#This Row],[Inserire Fattori di Rischio:   (choice=Ipertensione arteriosa)]]</f>
        <v>Unchecked</v>
      </c>
      <c r="E115" t="str">
        <f>PROMETEO_Ammissione_Samuele[[#This Row],[Inserire Fattori di Rischio:   (choice=Ipercolesterolemia)]]</f>
        <v>Unchecked</v>
      </c>
      <c r="F115" t="str">
        <f>PROMETEO_Ammissione_Samuele[[#This Row],[Inserire Fattori di Rischio:   (choice=Ipertrigliceridemia)]]</f>
        <v>Unchecked</v>
      </c>
      <c r="G115" t="str">
        <f>PROMETEO_Ammissione_Samuele[[#This Row],[Inserire Fattori di Rischio:   (choice=Diabete Tipo 1)]]</f>
        <v>Unchecked</v>
      </c>
      <c r="H115" t="str">
        <f>PROMETEO_Ammissione_Samuele[[#This Row],[Inserire Fattori di Rischio:   (choice=Diabete Tipo 2)]]</f>
        <v>Unchecked</v>
      </c>
      <c r="I115" t="str">
        <f>PROMETEO_Ammissione_Samuele[[#This Row],[Inserire Fattori di Rischio:   (choice=Iperuricemia)]]</f>
        <v>Unchecked</v>
      </c>
      <c r="J115" t="str">
        <f>PROMETEO_Ammissione_Samuele[[#This Row],[Inserire Fattori di Rischio:   (choice=Obesità)]]</f>
        <v>Unchecked</v>
      </c>
      <c r="K115" t="str">
        <f>PROMETEO_Ammissione_Samuele[[#This Row],[Inserire Fattori di Rischio:   (choice=Ridotta attività fisica)]]</f>
        <v>Unchecked</v>
      </c>
      <c r="L115" t="str">
        <f>PROMETEO_Ammissione_Samuele[[#This Row],[Inserire Fattori di Rischio:   (choice=Cattive abitudini alimentari)]]</f>
        <v>Unchecked</v>
      </c>
      <c r="M115" t="str">
        <f>PROMETEO_Ammissione_Samuele[[#This Row],[Inserire Fattori di Rischio:   (choice=Potus)]]</f>
        <v>Unchecked</v>
      </c>
      <c r="N115" t="str">
        <f>PROMETEO_Ammissione_Samuele[[#This Row],[Inserire Fattori di Rischio:   (choice=Fattori psicosociali)]]</f>
        <v>Unchecked</v>
      </c>
    </row>
    <row r="116" spans="1:14" x14ac:dyDescent="0.3">
      <c r="A116">
        <v>115</v>
      </c>
      <c r="B116" t="str">
        <f>PROMETEO_Ammissione_Samuele[[#This Row],[Inserire Fattori di Rischio:   (choice=Fumatore attivo)]]</f>
        <v>Unchecked</v>
      </c>
      <c r="C116" t="str">
        <f>PROMETEO_Ammissione_Samuele[[#This Row],[Inserire Fattori di Rischio:   (choice=Ex fumatore)]]</f>
        <v>Unchecked</v>
      </c>
      <c r="D116" t="str">
        <f>PROMETEO_Ammissione_Samuele[[#This Row],[Inserire Fattori di Rischio:   (choice=Ipertensione arteriosa)]]</f>
        <v>Unchecked</v>
      </c>
      <c r="E116" t="str">
        <f>PROMETEO_Ammissione_Samuele[[#This Row],[Inserire Fattori di Rischio:   (choice=Ipercolesterolemia)]]</f>
        <v>Unchecked</v>
      </c>
      <c r="F116" t="str">
        <f>PROMETEO_Ammissione_Samuele[[#This Row],[Inserire Fattori di Rischio:   (choice=Ipertrigliceridemia)]]</f>
        <v>Unchecked</v>
      </c>
      <c r="G116" t="str">
        <f>PROMETEO_Ammissione_Samuele[[#This Row],[Inserire Fattori di Rischio:   (choice=Diabete Tipo 1)]]</f>
        <v>Unchecked</v>
      </c>
      <c r="H116" t="str">
        <f>PROMETEO_Ammissione_Samuele[[#This Row],[Inserire Fattori di Rischio:   (choice=Diabete Tipo 2)]]</f>
        <v>Unchecked</v>
      </c>
      <c r="I116" t="str">
        <f>PROMETEO_Ammissione_Samuele[[#This Row],[Inserire Fattori di Rischio:   (choice=Iperuricemia)]]</f>
        <v>Unchecked</v>
      </c>
      <c r="J116" t="str">
        <f>PROMETEO_Ammissione_Samuele[[#This Row],[Inserire Fattori di Rischio:   (choice=Obesità)]]</f>
        <v>Unchecked</v>
      </c>
      <c r="K116" t="str">
        <f>PROMETEO_Ammissione_Samuele[[#This Row],[Inserire Fattori di Rischio:   (choice=Ridotta attività fisica)]]</f>
        <v>Unchecked</v>
      </c>
      <c r="L116" t="str">
        <f>PROMETEO_Ammissione_Samuele[[#This Row],[Inserire Fattori di Rischio:   (choice=Cattive abitudini alimentari)]]</f>
        <v>Unchecked</v>
      </c>
      <c r="M116" t="str">
        <f>PROMETEO_Ammissione_Samuele[[#This Row],[Inserire Fattori di Rischio:   (choice=Potus)]]</f>
        <v>Unchecked</v>
      </c>
      <c r="N116" t="str">
        <f>PROMETEO_Ammissione_Samuele[[#This Row],[Inserire Fattori di Rischio:   (choice=Fattori psicosociali)]]</f>
        <v>Unchecked</v>
      </c>
    </row>
    <row r="117" spans="1:14" x14ac:dyDescent="0.3">
      <c r="A117">
        <v>116</v>
      </c>
      <c r="B117" t="str">
        <f>PROMETEO_Ammissione_Samuele[[#This Row],[Inserire Fattori di Rischio:   (choice=Fumatore attivo)]]</f>
        <v>Unchecked</v>
      </c>
      <c r="C117" t="str">
        <f>PROMETEO_Ammissione_Samuele[[#This Row],[Inserire Fattori di Rischio:   (choice=Ex fumatore)]]</f>
        <v>Unchecked</v>
      </c>
      <c r="D117" t="str">
        <f>PROMETEO_Ammissione_Samuele[[#This Row],[Inserire Fattori di Rischio:   (choice=Ipertensione arteriosa)]]</f>
        <v>Unchecked</v>
      </c>
      <c r="E117" t="str">
        <f>PROMETEO_Ammissione_Samuele[[#This Row],[Inserire Fattori di Rischio:   (choice=Ipercolesterolemia)]]</f>
        <v>Unchecked</v>
      </c>
      <c r="F117" t="str">
        <f>PROMETEO_Ammissione_Samuele[[#This Row],[Inserire Fattori di Rischio:   (choice=Ipertrigliceridemia)]]</f>
        <v>Unchecked</v>
      </c>
      <c r="G117" t="str">
        <f>PROMETEO_Ammissione_Samuele[[#This Row],[Inserire Fattori di Rischio:   (choice=Diabete Tipo 1)]]</f>
        <v>Unchecked</v>
      </c>
      <c r="H117" t="str">
        <f>PROMETEO_Ammissione_Samuele[[#This Row],[Inserire Fattori di Rischio:   (choice=Diabete Tipo 2)]]</f>
        <v>Unchecked</v>
      </c>
      <c r="I117" t="str">
        <f>PROMETEO_Ammissione_Samuele[[#This Row],[Inserire Fattori di Rischio:   (choice=Iperuricemia)]]</f>
        <v>Unchecked</v>
      </c>
      <c r="J117" t="str">
        <f>PROMETEO_Ammissione_Samuele[[#This Row],[Inserire Fattori di Rischio:   (choice=Obesità)]]</f>
        <v>Unchecked</v>
      </c>
      <c r="K117" t="str">
        <f>PROMETEO_Ammissione_Samuele[[#This Row],[Inserire Fattori di Rischio:   (choice=Ridotta attività fisica)]]</f>
        <v>Unchecked</v>
      </c>
      <c r="L117" t="str">
        <f>PROMETEO_Ammissione_Samuele[[#This Row],[Inserire Fattori di Rischio:   (choice=Cattive abitudini alimentari)]]</f>
        <v>Unchecked</v>
      </c>
      <c r="M117" t="str">
        <f>PROMETEO_Ammissione_Samuele[[#This Row],[Inserire Fattori di Rischio:   (choice=Potus)]]</f>
        <v>Unchecked</v>
      </c>
      <c r="N117" t="str">
        <f>PROMETEO_Ammissione_Samuele[[#This Row],[Inserire Fattori di Rischio:   (choice=Fattori psicosociali)]]</f>
        <v>Unchecked</v>
      </c>
    </row>
    <row r="118" spans="1:14" x14ac:dyDescent="0.3">
      <c r="A118">
        <v>117</v>
      </c>
      <c r="B118" t="str">
        <f>PROMETEO_Ammissione_Samuele[[#This Row],[Inserire Fattori di Rischio:   (choice=Fumatore attivo)]]</f>
        <v>Unchecked</v>
      </c>
      <c r="C118" t="str">
        <f>PROMETEO_Ammissione_Samuele[[#This Row],[Inserire Fattori di Rischio:   (choice=Ex fumatore)]]</f>
        <v>Unchecked</v>
      </c>
      <c r="D118" t="str">
        <f>PROMETEO_Ammissione_Samuele[[#This Row],[Inserire Fattori di Rischio:   (choice=Ipertensione arteriosa)]]</f>
        <v>Unchecked</v>
      </c>
      <c r="E118" t="str">
        <f>PROMETEO_Ammissione_Samuele[[#This Row],[Inserire Fattori di Rischio:   (choice=Ipercolesterolemia)]]</f>
        <v>Unchecked</v>
      </c>
      <c r="F118" t="str">
        <f>PROMETEO_Ammissione_Samuele[[#This Row],[Inserire Fattori di Rischio:   (choice=Ipertrigliceridemia)]]</f>
        <v>Unchecked</v>
      </c>
      <c r="G118" t="str">
        <f>PROMETEO_Ammissione_Samuele[[#This Row],[Inserire Fattori di Rischio:   (choice=Diabete Tipo 1)]]</f>
        <v>Unchecked</v>
      </c>
      <c r="H118" t="str">
        <f>PROMETEO_Ammissione_Samuele[[#This Row],[Inserire Fattori di Rischio:   (choice=Diabete Tipo 2)]]</f>
        <v>Unchecked</v>
      </c>
      <c r="I118" t="str">
        <f>PROMETEO_Ammissione_Samuele[[#This Row],[Inserire Fattori di Rischio:   (choice=Iperuricemia)]]</f>
        <v>Unchecked</v>
      </c>
      <c r="J118" t="str">
        <f>PROMETEO_Ammissione_Samuele[[#This Row],[Inserire Fattori di Rischio:   (choice=Obesità)]]</f>
        <v>Unchecked</v>
      </c>
      <c r="K118" t="str">
        <f>PROMETEO_Ammissione_Samuele[[#This Row],[Inserire Fattori di Rischio:   (choice=Ridotta attività fisica)]]</f>
        <v>Unchecked</v>
      </c>
      <c r="L118" t="str">
        <f>PROMETEO_Ammissione_Samuele[[#This Row],[Inserire Fattori di Rischio:   (choice=Cattive abitudini alimentari)]]</f>
        <v>Unchecked</v>
      </c>
      <c r="M118" t="str">
        <f>PROMETEO_Ammissione_Samuele[[#This Row],[Inserire Fattori di Rischio:   (choice=Potus)]]</f>
        <v>Unchecked</v>
      </c>
      <c r="N118" t="str">
        <f>PROMETEO_Ammissione_Samuele[[#This Row],[Inserire Fattori di Rischio:   (choice=Fattori psicosociali)]]</f>
        <v>Unchecked</v>
      </c>
    </row>
    <row r="119" spans="1:14" x14ac:dyDescent="0.3">
      <c r="A119">
        <v>118</v>
      </c>
      <c r="B119" t="str">
        <f>PROMETEO_Ammissione_Samuele[[#This Row],[Inserire Fattori di Rischio:   (choice=Fumatore attivo)]]</f>
        <v>Unchecked</v>
      </c>
      <c r="C119" t="str">
        <f>PROMETEO_Ammissione_Samuele[[#This Row],[Inserire Fattori di Rischio:   (choice=Ex fumatore)]]</f>
        <v>Checked</v>
      </c>
      <c r="D119" t="str">
        <f>PROMETEO_Ammissione_Samuele[[#This Row],[Inserire Fattori di Rischio:   (choice=Ipertensione arteriosa)]]</f>
        <v>Checked</v>
      </c>
      <c r="E119" t="str">
        <f>PROMETEO_Ammissione_Samuele[[#This Row],[Inserire Fattori di Rischio:   (choice=Ipercolesterolemia)]]</f>
        <v>Unchecked</v>
      </c>
      <c r="F119" t="str">
        <f>PROMETEO_Ammissione_Samuele[[#This Row],[Inserire Fattori di Rischio:   (choice=Ipertrigliceridemia)]]</f>
        <v>Unchecked</v>
      </c>
      <c r="G119" t="str">
        <f>PROMETEO_Ammissione_Samuele[[#This Row],[Inserire Fattori di Rischio:   (choice=Diabete Tipo 1)]]</f>
        <v>Unchecked</v>
      </c>
      <c r="H119" t="str">
        <f>PROMETEO_Ammissione_Samuele[[#This Row],[Inserire Fattori di Rischio:   (choice=Diabete Tipo 2)]]</f>
        <v>Unchecked</v>
      </c>
      <c r="I119" t="str">
        <f>PROMETEO_Ammissione_Samuele[[#This Row],[Inserire Fattori di Rischio:   (choice=Iperuricemia)]]</f>
        <v>Unchecked</v>
      </c>
      <c r="J119" t="str">
        <f>PROMETEO_Ammissione_Samuele[[#This Row],[Inserire Fattori di Rischio:   (choice=Obesità)]]</f>
        <v>Unchecked</v>
      </c>
      <c r="K119" t="str">
        <f>PROMETEO_Ammissione_Samuele[[#This Row],[Inserire Fattori di Rischio:   (choice=Ridotta attività fisica)]]</f>
        <v>Unchecked</v>
      </c>
      <c r="L119" t="str">
        <f>PROMETEO_Ammissione_Samuele[[#This Row],[Inserire Fattori di Rischio:   (choice=Cattive abitudini alimentari)]]</f>
        <v>Unchecked</v>
      </c>
      <c r="M119" t="str">
        <f>PROMETEO_Ammissione_Samuele[[#This Row],[Inserire Fattori di Rischio:   (choice=Potus)]]</f>
        <v>Unchecked</v>
      </c>
      <c r="N119" t="str">
        <f>PROMETEO_Ammissione_Samuele[[#This Row],[Inserire Fattori di Rischio:   (choice=Fattori psicosociali)]]</f>
        <v>Unchecked</v>
      </c>
    </row>
    <row r="120" spans="1:14" x14ac:dyDescent="0.3">
      <c r="A120">
        <v>119</v>
      </c>
      <c r="B120" t="str">
        <f>PROMETEO_Ammissione_Samuele[[#This Row],[Inserire Fattori di Rischio:   (choice=Fumatore attivo)]]</f>
        <v>Unchecked</v>
      </c>
      <c r="C120" t="str">
        <f>PROMETEO_Ammissione_Samuele[[#This Row],[Inserire Fattori di Rischio:   (choice=Ex fumatore)]]</f>
        <v>Unchecked</v>
      </c>
      <c r="D120" t="str">
        <f>PROMETEO_Ammissione_Samuele[[#This Row],[Inserire Fattori di Rischio:   (choice=Ipertensione arteriosa)]]</f>
        <v>Unchecked</v>
      </c>
      <c r="E120" t="str">
        <f>PROMETEO_Ammissione_Samuele[[#This Row],[Inserire Fattori di Rischio:   (choice=Ipercolesterolemia)]]</f>
        <v>Unchecked</v>
      </c>
      <c r="F120" t="str">
        <f>PROMETEO_Ammissione_Samuele[[#This Row],[Inserire Fattori di Rischio:   (choice=Ipertrigliceridemia)]]</f>
        <v>Unchecked</v>
      </c>
      <c r="G120" t="str">
        <f>PROMETEO_Ammissione_Samuele[[#This Row],[Inserire Fattori di Rischio:   (choice=Diabete Tipo 1)]]</f>
        <v>Unchecked</v>
      </c>
      <c r="H120" t="str">
        <f>PROMETEO_Ammissione_Samuele[[#This Row],[Inserire Fattori di Rischio:   (choice=Diabete Tipo 2)]]</f>
        <v>Unchecked</v>
      </c>
      <c r="I120" t="str">
        <f>PROMETEO_Ammissione_Samuele[[#This Row],[Inserire Fattori di Rischio:   (choice=Iperuricemia)]]</f>
        <v>Unchecked</v>
      </c>
      <c r="J120" t="str">
        <f>PROMETEO_Ammissione_Samuele[[#This Row],[Inserire Fattori di Rischio:   (choice=Obesità)]]</f>
        <v>Unchecked</v>
      </c>
      <c r="K120" t="str">
        <f>PROMETEO_Ammissione_Samuele[[#This Row],[Inserire Fattori di Rischio:   (choice=Ridotta attività fisica)]]</f>
        <v>Unchecked</v>
      </c>
      <c r="L120" t="str">
        <f>PROMETEO_Ammissione_Samuele[[#This Row],[Inserire Fattori di Rischio:   (choice=Cattive abitudini alimentari)]]</f>
        <v>Unchecked</v>
      </c>
      <c r="M120" t="str">
        <f>PROMETEO_Ammissione_Samuele[[#This Row],[Inserire Fattori di Rischio:   (choice=Potus)]]</f>
        <v>Unchecked</v>
      </c>
      <c r="N120" t="str">
        <f>PROMETEO_Ammissione_Samuele[[#This Row],[Inserire Fattori di Rischio:   (choice=Fattori psicosociali)]]</f>
        <v>Unchecked</v>
      </c>
    </row>
    <row r="121" spans="1:14" x14ac:dyDescent="0.3">
      <c r="A121">
        <v>120</v>
      </c>
      <c r="B121" t="str">
        <f>PROMETEO_Ammissione_Samuele[[#This Row],[Inserire Fattori di Rischio:   (choice=Fumatore attivo)]]</f>
        <v>Unchecked</v>
      </c>
      <c r="C121" t="str">
        <f>PROMETEO_Ammissione_Samuele[[#This Row],[Inserire Fattori di Rischio:   (choice=Ex fumatore)]]</f>
        <v>Unchecked</v>
      </c>
      <c r="D121" t="str">
        <f>PROMETEO_Ammissione_Samuele[[#This Row],[Inserire Fattori di Rischio:   (choice=Ipertensione arteriosa)]]</f>
        <v>Unchecked</v>
      </c>
      <c r="E121" t="str">
        <f>PROMETEO_Ammissione_Samuele[[#This Row],[Inserire Fattori di Rischio:   (choice=Ipercolesterolemia)]]</f>
        <v>Unchecked</v>
      </c>
      <c r="F121" t="str">
        <f>PROMETEO_Ammissione_Samuele[[#This Row],[Inserire Fattori di Rischio:   (choice=Ipertrigliceridemia)]]</f>
        <v>Unchecked</v>
      </c>
      <c r="G121" t="str">
        <f>PROMETEO_Ammissione_Samuele[[#This Row],[Inserire Fattori di Rischio:   (choice=Diabete Tipo 1)]]</f>
        <v>Unchecked</v>
      </c>
      <c r="H121" t="str">
        <f>PROMETEO_Ammissione_Samuele[[#This Row],[Inserire Fattori di Rischio:   (choice=Diabete Tipo 2)]]</f>
        <v>Unchecked</v>
      </c>
      <c r="I121" t="str">
        <f>PROMETEO_Ammissione_Samuele[[#This Row],[Inserire Fattori di Rischio:   (choice=Iperuricemia)]]</f>
        <v>Unchecked</v>
      </c>
      <c r="J121" t="str">
        <f>PROMETEO_Ammissione_Samuele[[#This Row],[Inserire Fattori di Rischio:   (choice=Obesità)]]</f>
        <v>Unchecked</v>
      </c>
      <c r="K121" t="str">
        <f>PROMETEO_Ammissione_Samuele[[#This Row],[Inserire Fattori di Rischio:   (choice=Ridotta attività fisica)]]</f>
        <v>Unchecked</v>
      </c>
      <c r="L121" t="str">
        <f>PROMETEO_Ammissione_Samuele[[#This Row],[Inserire Fattori di Rischio:   (choice=Cattive abitudini alimentari)]]</f>
        <v>Unchecked</v>
      </c>
      <c r="M121" t="str">
        <f>PROMETEO_Ammissione_Samuele[[#This Row],[Inserire Fattori di Rischio:   (choice=Potus)]]</f>
        <v>Unchecked</v>
      </c>
      <c r="N121" t="str">
        <f>PROMETEO_Ammissione_Samuele[[#This Row],[Inserire Fattori di Rischio:   (choice=Fattori psicosociali)]]</f>
        <v>Unchecked</v>
      </c>
    </row>
    <row r="122" spans="1:14" x14ac:dyDescent="0.3">
      <c r="A122">
        <v>121</v>
      </c>
      <c r="B122" t="str">
        <f>PROMETEO_Ammissione_Samuele[[#This Row],[Inserire Fattori di Rischio:   (choice=Fumatore attivo)]]</f>
        <v>Unchecked</v>
      </c>
      <c r="C122" t="str">
        <f>PROMETEO_Ammissione_Samuele[[#This Row],[Inserire Fattori di Rischio:   (choice=Ex fumatore)]]</f>
        <v>Unchecked</v>
      </c>
      <c r="D122" t="str">
        <f>PROMETEO_Ammissione_Samuele[[#This Row],[Inserire Fattori di Rischio:   (choice=Ipertensione arteriosa)]]</f>
        <v>Unchecked</v>
      </c>
      <c r="E122" t="str">
        <f>PROMETEO_Ammissione_Samuele[[#This Row],[Inserire Fattori di Rischio:   (choice=Ipercolesterolemia)]]</f>
        <v>Unchecked</v>
      </c>
      <c r="F122" t="str">
        <f>PROMETEO_Ammissione_Samuele[[#This Row],[Inserire Fattori di Rischio:   (choice=Ipertrigliceridemia)]]</f>
        <v>Unchecked</v>
      </c>
      <c r="G122" t="str">
        <f>PROMETEO_Ammissione_Samuele[[#This Row],[Inserire Fattori di Rischio:   (choice=Diabete Tipo 1)]]</f>
        <v>Unchecked</v>
      </c>
      <c r="H122" t="str">
        <f>PROMETEO_Ammissione_Samuele[[#This Row],[Inserire Fattori di Rischio:   (choice=Diabete Tipo 2)]]</f>
        <v>Unchecked</v>
      </c>
      <c r="I122" t="str">
        <f>PROMETEO_Ammissione_Samuele[[#This Row],[Inserire Fattori di Rischio:   (choice=Iperuricemia)]]</f>
        <v>Unchecked</v>
      </c>
      <c r="J122" t="str">
        <f>PROMETEO_Ammissione_Samuele[[#This Row],[Inserire Fattori di Rischio:   (choice=Obesità)]]</f>
        <v>Unchecked</v>
      </c>
      <c r="K122" t="str">
        <f>PROMETEO_Ammissione_Samuele[[#This Row],[Inserire Fattori di Rischio:   (choice=Ridotta attività fisica)]]</f>
        <v>Unchecked</v>
      </c>
      <c r="L122" t="str">
        <f>PROMETEO_Ammissione_Samuele[[#This Row],[Inserire Fattori di Rischio:   (choice=Cattive abitudini alimentari)]]</f>
        <v>Unchecked</v>
      </c>
      <c r="M122" t="str">
        <f>PROMETEO_Ammissione_Samuele[[#This Row],[Inserire Fattori di Rischio:   (choice=Potus)]]</f>
        <v>Unchecked</v>
      </c>
      <c r="N122" t="str">
        <f>PROMETEO_Ammissione_Samuele[[#This Row],[Inserire Fattori di Rischio:   (choice=Fattori psicosociali)]]</f>
        <v>Unchecked</v>
      </c>
    </row>
    <row r="123" spans="1:14" x14ac:dyDescent="0.3">
      <c r="A123">
        <v>122</v>
      </c>
      <c r="B123" t="str">
        <f>PROMETEO_Ammissione_Samuele[[#This Row],[Inserire Fattori di Rischio:   (choice=Fumatore attivo)]]</f>
        <v>Unchecked</v>
      </c>
      <c r="C123" t="str">
        <f>PROMETEO_Ammissione_Samuele[[#This Row],[Inserire Fattori di Rischio:   (choice=Ex fumatore)]]</f>
        <v>Checked</v>
      </c>
      <c r="D123" t="str">
        <f>PROMETEO_Ammissione_Samuele[[#This Row],[Inserire Fattori di Rischio:   (choice=Ipertensione arteriosa)]]</f>
        <v>Checked</v>
      </c>
      <c r="E123" t="str">
        <f>PROMETEO_Ammissione_Samuele[[#This Row],[Inserire Fattori di Rischio:   (choice=Ipercolesterolemia)]]</f>
        <v>Checked</v>
      </c>
      <c r="F123" t="str">
        <f>PROMETEO_Ammissione_Samuele[[#This Row],[Inserire Fattori di Rischio:   (choice=Ipertrigliceridemia)]]</f>
        <v>Unchecked</v>
      </c>
      <c r="G123" t="str">
        <f>PROMETEO_Ammissione_Samuele[[#This Row],[Inserire Fattori di Rischio:   (choice=Diabete Tipo 1)]]</f>
        <v>Unchecked</v>
      </c>
      <c r="H123" t="str">
        <f>PROMETEO_Ammissione_Samuele[[#This Row],[Inserire Fattori di Rischio:   (choice=Diabete Tipo 2)]]</f>
        <v>Unchecked</v>
      </c>
      <c r="I123" t="str">
        <f>PROMETEO_Ammissione_Samuele[[#This Row],[Inserire Fattori di Rischio:   (choice=Iperuricemia)]]</f>
        <v>Unchecked</v>
      </c>
      <c r="J123" t="str">
        <f>PROMETEO_Ammissione_Samuele[[#This Row],[Inserire Fattori di Rischio:   (choice=Obesità)]]</f>
        <v>Unchecked</v>
      </c>
      <c r="K123" t="str">
        <f>PROMETEO_Ammissione_Samuele[[#This Row],[Inserire Fattori di Rischio:   (choice=Ridotta attività fisica)]]</f>
        <v>Checked</v>
      </c>
      <c r="L123" t="str">
        <f>PROMETEO_Ammissione_Samuele[[#This Row],[Inserire Fattori di Rischio:   (choice=Cattive abitudini alimentari)]]</f>
        <v>Unchecked</v>
      </c>
      <c r="M123" t="str">
        <f>PROMETEO_Ammissione_Samuele[[#This Row],[Inserire Fattori di Rischio:   (choice=Potus)]]</f>
        <v>Unchecked</v>
      </c>
      <c r="N123" t="str">
        <f>PROMETEO_Ammissione_Samuele[[#This Row],[Inserire Fattori di Rischio:   (choice=Fattori psicosociali)]]</f>
        <v>Unchecked</v>
      </c>
    </row>
    <row r="124" spans="1:14" x14ac:dyDescent="0.3">
      <c r="A124">
        <v>123</v>
      </c>
      <c r="B124" t="str">
        <f>PROMETEO_Ammissione_Samuele[[#This Row],[Inserire Fattori di Rischio:   (choice=Fumatore attivo)]]</f>
        <v>Checked</v>
      </c>
      <c r="C124" t="str">
        <f>PROMETEO_Ammissione_Samuele[[#This Row],[Inserire Fattori di Rischio:   (choice=Ex fumatore)]]</f>
        <v>Unchecked</v>
      </c>
      <c r="D124" t="str">
        <f>PROMETEO_Ammissione_Samuele[[#This Row],[Inserire Fattori di Rischio:   (choice=Ipertensione arteriosa)]]</f>
        <v>Checked</v>
      </c>
      <c r="E124" t="str">
        <f>PROMETEO_Ammissione_Samuele[[#This Row],[Inserire Fattori di Rischio:   (choice=Ipercolesterolemia)]]</f>
        <v>Unchecked</v>
      </c>
      <c r="F124" t="str">
        <f>PROMETEO_Ammissione_Samuele[[#This Row],[Inserire Fattori di Rischio:   (choice=Ipertrigliceridemia)]]</f>
        <v>Unchecked</v>
      </c>
      <c r="G124" t="str">
        <f>PROMETEO_Ammissione_Samuele[[#This Row],[Inserire Fattori di Rischio:   (choice=Diabete Tipo 1)]]</f>
        <v>Unchecked</v>
      </c>
      <c r="H124" t="str">
        <f>PROMETEO_Ammissione_Samuele[[#This Row],[Inserire Fattori di Rischio:   (choice=Diabete Tipo 2)]]</f>
        <v>Unchecked</v>
      </c>
      <c r="I124" t="str">
        <f>PROMETEO_Ammissione_Samuele[[#This Row],[Inserire Fattori di Rischio:   (choice=Iperuricemia)]]</f>
        <v>Unchecked</v>
      </c>
      <c r="J124" t="str">
        <f>PROMETEO_Ammissione_Samuele[[#This Row],[Inserire Fattori di Rischio:   (choice=Obesità)]]</f>
        <v>Unchecked</v>
      </c>
      <c r="K124" t="str">
        <f>PROMETEO_Ammissione_Samuele[[#This Row],[Inserire Fattori di Rischio:   (choice=Ridotta attività fisica)]]</f>
        <v>Checked</v>
      </c>
      <c r="L124" t="str">
        <f>PROMETEO_Ammissione_Samuele[[#This Row],[Inserire Fattori di Rischio:   (choice=Cattive abitudini alimentari)]]</f>
        <v>Unchecked</v>
      </c>
      <c r="M124" t="str">
        <f>PROMETEO_Ammissione_Samuele[[#This Row],[Inserire Fattori di Rischio:   (choice=Potus)]]</f>
        <v>Unchecked</v>
      </c>
      <c r="N124" t="str">
        <f>PROMETEO_Ammissione_Samuele[[#This Row],[Inserire Fattori di Rischio:   (choice=Fattori psicosociali)]]</f>
        <v>Unchecked</v>
      </c>
    </row>
    <row r="126" spans="1:14" x14ac:dyDescent="0.3">
      <c r="A126" t="s">
        <v>502</v>
      </c>
      <c r="B126" t="s">
        <v>573</v>
      </c>
      <c r="C126" t="s">
        <v>574</v>
      </c>
      <c r="D126" t="s">
        <v>575</v>
      </c>
      <c r="E126" t="s">
        <v>576</v>
      </c>
      <c r="F126" t="s">
        <v>577</v>
      </c>
      <c r="G126" t="s">
        <v>578</v>
      </c>
      <c r="H126" t="s">
        <v>579</v>
      </c>
      <c r="I126" t="s">
        <v>580</v>
      </c>
      <c r="J126" t="s">
        <v>581</v>
      </c>
      <c r="K126" t="s">
        <v>582</v>
      </c>
      <c r="L126" t="s">
        <v>583</v>
      </c>
      <c r="M126" t="s">
        <v>584</v>
      </c>
      <c r="N126" t="s">
        <v>585</v>
      </c>
    </row>
    <row r="127" spans="1:14" x14ac:dyDescent="0.3">
      <c r="A127" t="s">
        <v>502</v>
      </c>
      <c r="B127">
        <f>COUNTIF(Table31[Fumatore attivo],"Checked")</f>
        <v>31</v>
      </c>
      <c r="C127">
        <f>COUNTIF(Table31[Ex fumatore],"Checked")</f>
        <v>25</v>
      </c>
      <c r="D127">
        <f>COUNTIF(Table31[Ipertensione arteriosa],"Checked")</f>
        <v>55</v>
      </c>
      <c r="E127">
        <f>COUNTIF(Table31[Ipercolesterolemia],"Checked")</f>
        <v>27</v>
      </c>
      <c r="F127">
        <f>COUNTIF(Table31[Ipertrigliceridemia],"Checked")</f>
        <v>13</v>
      </c>
      <c r="G127">
        <f>COUNTIF(Table31[Diabete Tipo 1],"Checked")</f>
        <v>0</v>
      </c>
      <c r="H127">
        <f>COUNTIF(Table31[Diabete Tipo 2],"Checked")</f>
        <v>30</v>
      </c>
      <c r="I127">
        <f>COUNTIF(Table31[Iperuricemia],"Checked")</f>
        <v>3</v>
      </c>
      <c r="J127">
        <f>COUNTIF(Table31[Obesità],"Checked")</f>
        <v>22</v>
      </c>
      <c r="K127">
        <f>COUNTIF(Table31[Ridotta attività fisica],"Checked")</f>
        <v>40</v>
      </c>
      <c r="L127">
        <f>COUNTIF(Table31[Cattive abitudini alimentari],"Checked")</f>
        <v>19</v>
      </c>
      <c r="M127">
        <f>COUNTIF(Table31[Potus],"Checked")</f>
        <v>9</v>
      </c>
      <c r="N127">
        <f>COUNTIF(Table31[Fattori psicosociali],"Checked")</f>
        <v>8</v>
      </c>
    </row>
    <row r="128" spans="1:14" x14ac:dyDescent="0.3">
      <c r="A128" t="s">
        <v>561</v>
      </c>
      <c r="B128" s="12">
        <f>B127/$A$124</f>
        <v>0.25203252032520324</v>
      </c>
      <c r="C128" s="12">
        <f>C127/$A$124</f>
        <v>0.2032520325203252</v>
      </c>
      <c r="D128" s="12">
        <f>D127/$A$124</f>
        <v>0.44715447154471544</v>
      </c>
      <c r="E128" s="12">
        <f>E127/$A$124</f>
        <v>0.21951219512195122</v>
      </c>
      <c r="F128" s="12">
        <f t="shared" ref="F128:J128" si="0">F127/$A$124</f>
        <v>0.10569105691056911</v>
      </c>
      <c r="G128" s="12">
        <f t="shared" si="0"/>
        <v>0</v>
      </c>
      <c r="H128" s="12">
        <f t="shared" si="0"/>
        <v>0.24390243902439024</v>
      </c>
      <c r="I128" s="12">
        <f t="shared" si="0"/>
        <v>2.4390243902439025E-2</v>
      </c>
      <c r="J128" s="12">
        <f t="shared" si="0"/>
        <v>0.17886178861788618</v>
      </c>
      <c r="K128" s="12">
        <f t="shared" ref="K128" si="1">K127/$A$124</f>
        <v>0.32520325203252032</v>
      </c>
      <c r="L128" s="12">
        <f t="shared" ref="L128" si="2">L127/$A$124</f>
        <v>0.15447154471544716</v>
      </c>
      <c r="M128" s="12">
        <f t="shared" ref="M128" si="3">M127/$A$124</f>
        <v>7.3170731707317069E-2</v>
      </c>
      <c r="N128" s="12">
        <f t="shared" ref="N128" si="4">N127/$A$124</f>
        <v>6.5040650406504072E-2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D722-B884-41F7-A2BB-45F4C4ED3380}">
  <sheetPr>
    <tabColor theme="5" tint="0.59999389629810485"/>
  </sheetPr>
  <dimension ref="A1:T124"/>
  <sheetViews>
    <sheetView topLeftCell="N91" zoomScaleNormal="100" workbookViewId="0">
      <selection sqref="A1:T124"/>
    </sheetView>
  </sheetViews>
  <sheetFormatPr defaultRowHeight="14.4" x14ac:dyDescent="0.3"/>
  <cols>
    <col min="1" max="1" width="5" bestFit="1" customWidth="1"/>
    <col min="2" max="2" width="12.5546875" customWidth="1"/>
    <col min="3" max="3" width="23.33203125" bestFit="1" customWidth="1"/>
    <col min="4" max="4" width="18.6640625" bestFit="1" customWidth="1"/>
    <col min="5" max="6" width="42.6640625" bestFit="1" customWidth="1"/>
    <col min="7" max="7" width="18.109375" bestFit="1" customWidth="1"/>
    <col min="8" max="8" width="18.6640625" customWidth="1"/>
    <col min="9" max="9" width="24.33203125" bestFit="1" customWidth="1"/>
    <col min="10" max="10" width="44.6640625" bestFit="1" customWidth="1"/>
    <col min="11" max="11" width="20.33203125" bestFit="1" customWidth="1"/>
    <col min="12" max="12" width="28.33203125" bestFit="1" customWidth="1"/>
    <col min="13" max="13" width="31.33203125" bestFit="1" customWidth="1"/>
    <col min="14" max="14" width="31.5546875" bestFit="1" customWidth="1"/>
    <col min="15" max="15" width="40.33203125" bestFit="1" customWidth="1"/>
    <col min="16" max="16" width="29.88671875" bestFit="1" customWidth="1"/>
    <col min="17" max="17" width="33.109375" bestFit="1" customWidth="1"/>
    <col min="18" max="18" width="34.6640625" bestFit="1" customWidth="1"/>
    <col min="19" max="19" width="18" bestFit="1" customWidth="1"/>
    <col min="20" max="20" width="28.6640625" bestFit="1" customWidth="1"/>
  </cols>
  <sheetData>
    <row r="1" spans="1:20" x14ac:dyDescent="0.3">
      <c r="A1" t="s">
        <v>489</v>
      </c>
      <c r="B1" t="s">
        <v>564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</row>
    <row r="2" spans="1:20" x14ac:dyDescent="0.3">
      <c r="A2">
        <v>1</v>
      </c>
      <c r="B2">
        <f>IF(PROMETEO_Ammissione_Samuele[[#This Row],[Inserire VO2p:  ]]="",NA(),PROMETEO_Ammissione_Samuele[[#This Row],[Inserire VO2p:  ]])</f>
        <v>995</v>
      </c>
      <c r="C2">
        <f>IF(PROMETEO_Ammissione_Samuele[[#This Row],[Inserire VO2 picco (%):  ]]="",NA(),PROMETEO_Ammissione_Samuele[[#This Row],[Inserire VO2 picco (%):  ]])</f>
        <v>414</v>
      </c>
      <c r="D2">
        <f>IF(PROMETEO_Ammissione_Samuele[[#This Row],[Inserire RQ picco:  ]]="",NA(),PROMETEO_Ammissione_Samuele[[#This Row],[Inserire RQ picco:  ]])</f>
        <v>128</v>
      </c>
      <c r="E2">
        <f>IF(PROMETEO_Ammissione_Samuele[[#This Row],[Inserire VO2 a VT1 (se VT1 è stato raggiunto):  ]]="",NA(),PROMETEO_Ammissione_Samuele[[#This Row],[Inserire VO2 a VT1 (se VT1 è stato raggiunto):  ]])</f>
        <v>633</v>
      </c>
      <c r="F2">
        <f>IF(PROMETEO_Ammissione_Samuele[[#This Row],[Inserire VO2 a VT2 (se VT2 è stato raggiunto):  ]]="",NA(),PROMETEO_Ammissione_Samuele[[#This Row],[Inserire VO2 a VT2 (se VT2 è stato raggiunto):  ]])</f>
        <v>630</v>
      </c>
      <c r="G2">
        <f>IF(PROMETEO_Ammissione_Samuele[[#This Row],[Inserire W picco:  ]]="",NA(),PROMETEO_Ammissione_Samuele[[#This Row],[Inserire W picco:  ]])</f>
        <v>68</v>
      </c>
      <c r="H2">
        <f>IF(PROMETEO_Ammissione_Samuele[[#This Row],[Inserire Fc picco:  ]]="",NA(),PROMETEO_Ammissione_Samuele[[#This Row],[Inserire Fc picco:  ]])</f>
        <v>112</v>
      </c>
      <c r="I2">
        <f>IF(PROMETEO_Ammissione_Samuele[[#This Row],[Inserire VE/VCO2 slope:  ]]="",NA(),PROMETEO_Ammissione_Samuele[[#This Row],[Inserire VE/VCO2 slope:  ]])</f>
        <v>398</v>
      </c>
      <c r="J2">
        <f>IF(PROMETEO_Ammissione_Samuele[[#This Row],[Inserire VE/VCO2 slope dopo soglia anaerobica:  ]]="",NA(),PROMETEO_Ammissione_Samuele[[#This Row],[Inserire VE/VCO2 slope dopo soglia anaerobica:  ]])</f>
        <v>413</v>
      </c>
      <c r="K2">
        <f>IF(PROMETEO_Ammissione_Samuele[[#This Row],[Inserire VO2/work:  ]]="",NA(),PROMETEO_Ammissione_Samuele[[#This Row],[Inserire VO2/work:  ]])</f>
        <v>94</v>
      </c>
      <c r="L2" t="str">
        <f>IF(PROMETEO_Ammissione_Samuele[[#This Row],[Presenza pattern oscillatorio?]]="",NA(),PROMETEO_Ammissione_Samuele[[#This Row],[Presenza pattern oscillatorio?]])</f>
        <v>Yes</v>
      </c>
      <c r="M2" t="str">
        <f>IF(PROMETEO_Ammissione_Samuele[[#This Row],[Presenza limitazione cardiogena?]]="",NA(),PROMETEO_Ammissione_Samuele[[#This Row],[Presenza limitazione cardiogena?]])</f>
        <v>Yes</v>
      </c>
      <c r="N2" t="str">
        <f>IF(PROMETEO_Ammissione_Samuele[[#This Row],[Presenza limitazione ventilatoria?]]="",NA(),PROMETEO_Ammissione_Samuele[[#This Row],[Presenza limitazione ventilatoria?]])</f>
        <v>No</v>
      </c>
      <c r="O2" t="str">
        <f>IF(PROMETEO_Ammissione_Samuele[[#This Row],[Presenza limitazione vascolare/polmonare?]]="",NA(),PROMETEO_Ammissione_Samuele[[#This Row],[Presenza limitazione vascolare/polmonare?]])</f>
        <v>Yes</v>
      </c>
      <c r="P2" t="str">
        <f>IF(PROMETEO_Ammissione_Samuele[[#This Row],[Presenza limitazione periferica?]]="",NA(),PROMETEO_Ammissione_Samuele[[#This Row],[Presenza limitazione periferica?]])</f>
        <v>Yes</v>
      </c>
      <c r="Q2" t="str">
        <f>IF(PROMETEO_Ammissione_Samuele[[#This Row],[Presenza sintomi durante la prova?]]="",NA(),PROMETEO_Ammissione_Samuele[[#This Row],[Presenza sintomi durante la prova?]])</f>
        <v>No</v>
      </c>
      <c r="R2" t="str">
        <f>IF(PROMETEO_Ammissione_Samuele[[#This Row],[Presenza alterazioni ECG ischemiche?]]="",NA(),PROMETEO_Ammissione_Samuele[[#This Row],[Presenza alterazioni ECG ischemiche?]])</f>
        <v>No</v>
      </c>
      <c r="S2" t="str">
        <f>IF(PROMETEO_Ammissione_Samuele[[#This Row],[Presenza aritmie?]]="",NA(),PROMETEO_Ammissione_Samuele[[#This Row],[Presenza aritmie?]])</f>
        <v>No</v>
      </c>
      <c r="T2" t="str">
        <f>IF(PROMETEO_Ammissione_Samuele[[#This Row],[Presenza risposta ipertensiva?]]="",NA(),PROMETEO_Ammissione_Samuele[[#This Row],[Presenza risposta ipertensiva?]])</f>
        <v>No</v>
      </c>
    </row>
    <row r="3" spans="1:20" x14ac:dyDescent="0.3">
      <c r="A3">
        <v>2</v>
      </c>
      <c r="B3">
        <f>IF(PROMETEO_Ammissione_Samuele[[#This Row],[Inserire VO2p:  ]]="",NA(),PROMETEO_Ammissione_Samuele[[#This Row],[Inserire VO2p:  ]])</f>
        <v>694</v>
      </c>
      <c r="C3">
        <f>IF(PROMETEO_Ammissione_Samuele[[#This Row],[Inserire VO2 picco (%):  ]]="",NA(),PROMETEO_Ammissione_Samuele[[#This Row],[Inserire VO2 picco (%):  ]])</f>
        <v>926</v>
      </c>
      <c r="D3">
        <f>IF(PROMETEO_Ammissione_Samuele[[#This Row],[Inserire RQ picco:  ]]="",NA(),PROMETEO_Ammissione_Samuele[[#This Row],[Inserire RQ picco:  ]])</f>
        <v>101</v>
      </c>
      <c r="E3">
        <f>IF(PROMETEO_Ammissione_Samuele[[#This Row],[Inserire VO2 a VT1 (se VT1 è stato raggiunto):  ]]="",NA(),PROMETEO_Ammissione_Samuele[[#This Row],[Inserire VO2 a VT1 (se VT1 è stato raggiunto):  ]])</f>
        <v>667</v>
      </c>
      <c r="F3" t="e">
        <f>IF(PROMETEO_Ammissione_Samuele[[#This Row],[Inserire VO2 a VT2 (se VT2 è stato raggiunto):  ]]="",NA(),PROMETEO_Ammissione_Samuele[[#This Row],[Inserire VO2 a VT2 (se VT2 è stato raggiunto):  ]])</f>
        <v>#N/A</v>
      </c>
      <c r="G3">
        <f>IF(PROMETEO_Ammissione_Samuele[[#This Row],[Inserire W picco:  ]]="",NA(),PROMETEO_Ammissione_Samuele[[#This Row],[Inserire W picco:  ]])</f>
        <v>29</v>
      </c>
      <c r="H3">
        <f>IF(PROMETEO_Ammissione_Samuele[[#This Row],[Inserire Fc picco:  ]]="",NA(),PROMETEO_Ammissione_Samuele[[#This Row],[Inserire Fc picco:  ]])</f>
        <v>100</v>
      </c>
      <c r="I3">
        <f>IF(PROMETEO_Ammissione_Samuele[[#This Row],[Inserire VE/VCO2 slope:  ]]="",NA(),PROMETEO_Ammissione_Samuele[[#This Row],[Inserire VE/VCO2 slope:  ]])</f>
        <v>391</v>
      </c>
      <c r="J3">
        <f>IF(PROMETEO_Ammissione_Samuele[[#This Row],[Inserire VE/VCO2 slope dopo soglia anaerobica:  ]]="",NA(),PROMETEO_Ammissione_Samuele[[#This Row],[Inserire VE/VCO2 slope dopo soglia anaerobica:  ]])</f>
        <v>401</v>
      </c>
      <c r="K3">
        <f>IF(PROMETEO_Ammissione_Samuele[[#This Row],[Inserire VO2/work:  ]]="",NA(),PROMETEO_Ammissione_Samuele[[#This Row],[Inserire VO2/work:  ]])</f>
        <v>116</v>
      </c>
      <c r="L3" t="str">
        <f>IF(PROMETEO_Ammissione_Samuele[[#This Row],[Presenza pattern oscillatorio?]]="",NA(),PROMETEO_Ammissione_Samuele[[#This Row],[Presenza pattern oscillatorio?]])</f>
        <v>Yes</v>
      </c>
      <c r="M3" t="str">
        <f>IF(PROMETEO_Ammissione_Samuele[[#This Row],[Presenza limitazione cardiogena?]]="",NA(),PROMETEO_Ammissione_Samuele[[#This Row],[Presenza limitazione cardiogena?]])</f>
        <v>Yes</v>
      </c>
      <c r="N3" t="str">
        <f>IF(PROMETEO_Ammissione_Samuele[[#This Row],[Presenza limitazione ventilatoria?]]="",NA(),PROMETEO_Ammissione_Samuele[[#This Row],[Presenza limitazione ventilatoria?]])</f>
        <v>No</v>
      </c>
      <c r="O3" t="str">
        <f>IF(PROMETEO_Ammissione_Samuele[[#This Row],[Presenza limitazione vascolare/polmonare?]]="",NA(),PROMETEO_Ammissione_Samuele[[#This Row],[Presenza limitazione vascolare/polmonare?]])</f>
        <v>Yes</v>
      </c>
      <c r="P3" t="str">
        <f>IF(PROMETEO_Ammissione_Samuele[[#This Row],[Presenza limitazione periferica?]]="",NA(),PROMETEO_Ammissione_Samuele[[#This Row],[Presenza limitazione periferica?]])</f>
        <v>Yes</v>
      </c>
      <c r="Q3" t="str">
        <f>IF(PROMETEO_Ammissione_Samuele[[#This Row],[Presenza sintomi durante la prova?]]="",NA(),PROMETEO_Ammissione_Samuele[[#This Row],[Presenza sintomi durante la prova?]])</f>
        <v>No</v>
      </c>
      <c r="R3" t="str">
        <f>IF(PROMETEO_Ammissione_Samuele[[#This Row],[Presenza alterazioni ECG ischemiche?]]="",NA(),PROMETEO_Ammissione_Samuele[[#This Row],[Presenza alterazioni ECG ischemiche?]])</f>
        <v>No</v>
      </c>
      <c r="S3" t="str">
        <f>IF(PROMETEO_Ammissione_Samuele[[#This Row],[Presenza aritmie?]]="",NA(),PROMETEO_Ammissione_Samuele[[#This Row],[Presenza aritmie?]])</f>
        <v>No</v>
      </c>
      <c r="T3" t="str">
        <f>IF(PROMETEO_Ammissione_Samuele[[#This Row],[Presenza risposta ipertensiva?]]="",NA(),PROMETEO_Ammissione_Samuele[[#This Row],[Presenza risposta ipertensiva?]])</f>
        <v>No</v>
      </c>
    </row>
    <row r="4" spans="1:20" x14ac:dyDescent="0.3">
      <c r="A4">
        <v>3</v>
      </c>
      <c r="B4">
        <f>IF(PROMETEO_Ammissione_Samuele[[#This Row],[Inserire VO2p:  ]]="",NA(),PROMETEO_Ammissione_Samuele[[#This Row],[Inserire VO2p:  ]])</f>
        <v>941</v>
      </c>
      <c r="C4">
        <f>IF(PROMETEO_Ammissione_Samuele[[#This Row],[Inserire VO2 picco (%):  ]]="",NA(),PROMETEO_Ammissione_Samuele[[#This Row],[Inserire VO2 picco (%):  ]])</f>
        <v>352</v>
      </c>
      <c r="D4">
        <f>IF(PROMETEO_Ammissione_Samuele[[#This Row],[Inserire RQ picco:  ]]="",NA(),PROMETEO_Ammissione_Samuele[[#This Row],[Inserire RQ picco:  ]])</f>
        <v>109</v>
      </c>
      <c r="E4">
        <f>IF(PROMETEO_Ammissione_Samuele[[#This Row],[Inserire VO2 a VT1 (se VT1 è stato raggiunto):  ]]="",NA(),PROMETEO_Ammissione_Samuele[[#This Row],[Inserire VO2 a VT1 (se VT1 è stato raggiunto):  ]])</f>
        <v>838</v>
      </c>
      <c r="F4">
        <f>IF(PROMETEO_Ammissione_Samuele[[#This Row],[Inserire VO2 a VT2 (se VT2 è stato raggiunto):  ]]="",NA(),PROMETEO_Ammissione_Samuele[[#This Row],[Inserire VO2 a VT2 (se VT2 è stato raggiunto):  ]])</f>
        <v>891</v>
      </c>
      <c r="G4">
        <f>IF(PROMETEO_Ammissione_Samuele[[#This Row],[Inserire W picco:  ]]="",NA(),PROMETEO_Ammissione_Samuele[[#This Row],[Inserire W picco:  ]])</f>
        <v>65</v>
      </c>
      <c r="H4">
        <f>IF(PROMETEO_Ammissione_Samuele[[#This Row],[Inserire Fc picco:  ]]="",NA(),PROMETEO_Ammissione_Samuele[[#This Row],[Inserire Fc picco:  ]])</f>
        <v>181</v>
      </c>
      <c r="I4">
        <f>IF(PROMETEO_Ammissione_Samuele[[#This Row],[Inserire VE/VCO2 slope:  ]]="",NA(),PROMETEO_Ammissione_Samuele[[#This Row],[Inserire VE/VCO2 slope:  ]])</f>
        <v>408</v>
      </c>
      <c r="J4">
        <f>IF(PROMETEO_Ammissione_Samuele[[#This Row],[Inserire VE/VCO2 slope dopo soglia anaerobica:  ]]="",NA(),PROMETEO_Ammissione_Samuele[[#This Row],[Inserire VE/VCO2 slope dopo soglia anaerobica:  ]])</f>
        <v>483</v>
      </c>
      <c r="K4">
        <f>IF(PROMETEO_Ammissione_Samuele[[#This Row],[Inserire VO2/work:  ]]="",NA(),PROMETEO_Ammissione_Samuele[[#This Row],[Inserire VO2/work:  ]])</f>
        <v>95</v>
      </c>
      <c r="L4" t="str">
        <f>IF(PROMETEO_Ammissione_Samuele[[#This Row],[Presenza pattern oscillatorio?]]="",NA(),PROMETEO_Ammissione_Samuele[[#This Row],[Presenza pattern oscillatorio?]])</f>
        <v>Yes</v>
      </c>
      <c r="M4" t="str">
        <f>IF(PROMETEO_Ammissione_Samuele[[#This Row],[Presenza limitazione cardiogena?]]="",NA(),PROMETEO_Ammissione_Samuele[[#This Row],[Presenza limitazione cardiogena?]])</f>
        <v>Yes</v>
      </c>
      <c r="N4" t="str">
        <f>IF(PROMETEO_Ammissione_Samuele[[#This Row],[Presenza limitazione ventilatoria?]]="",NA(),PROMETEO_Ammissione_Samuele[[#This Row],[Presenza limitazione ventilatoria?]])</f>
        <v>No</v>
      </c>
      <c r="O4" t="str">
        <f>IF(PROMETEO_Ammissione_Samuele[[#This Row],[Presenza limitazione vascolare/polmonare?]]="",NA(),PROMETEO_Ammissione_Samuele[[#This Row],[Presenza limitazione vascolare/polmonare?]])</f>
        <v>Yes</v>
      </c>
      <c r="P4" t="str">
        <f>IF(PROMETEO_Ammissione_Samuele[[#This Row],[Presenza limitazione periferica?]]="",NA(),PROMETEO_Ammissione_Samuele[[#This Row],[Presenza limitazione periferica?]])</f>
        <v>Yes</v>
      </c>
      <c r="Q4" t="str">
        <f>IF(PROMETEO_Ammissione_Samuele[[#This Row],[Presenza sintomi durante la prova?]]="",NA(),PROMETEO_Ammissione_Samuele[[#This Row],[Presenza sintomi durante la prova?]])</f>
        <v>No</v>
      </c>
      <c r="R4" t="str">
        <f>IF(PROMETEO_Ammissione_Samuele[[#This Row],[Presenza alterazioni ECG ischemiche?]]="",NA(),PROMETEO_Ammissione_Samuele[[#This Row],[Presenza alterazioni ECG ischemiche?]])</f>
        <v>No</v>
      </c>
      <c r="S4" t="str">
        <f>IF(PROMETEO_Ammissione_Samuele[[#This Row],[Presenza aritmie?]]="",NA(),PROMETEO_Ammissione_Samuele[[#This Row],[Presenza aritmie?]])</f>
        <v>No</v>
      </c>
      <c r="T4" t="str">
        <f>IF(PROMETEO_Ammissione_Samuele[[#This Row],[Presenza risposta ipertensiva?]]="",NA(),PROMETEO_Ammissione_Samuele[[#This Row],[Presenza risposta ipertensiva?]])</f>
        <v>No</v>
      </c>
    </row>
    <row r="5" spans="1:20" x14ac:dyDescent="0.3">
      <c r="A5">
        <v>4</v>
      </c>
      <c r="B5" t="e">
        <f>IF(PROMETEO_Ammissione_Samuele[[#This Row],[Inserire VO2p:  ]]="",NA(),PROMETEO_Ammissione_Samuele[[#This Row],[Inserire VO2p:  ]])</f>
        <v>#N/A</v>
      </c>
      <c r="C5" t="e">
        <f>IF(PROMETEO_Ammissione_Samuele[[#This Row],[Inserire VO2 picco (%):  ]]="",NA(),PROMETEO_Ammissione_Samuele[[#This Row],[Inserire VO2 picco (%):  ]])</f>
        <v>#N/A</v>
      </c>
      <c r="D5" t="e">
        <f>IF(PROMETEO_Ammissione_Samuele[[#This Row],[Inserire RQ picco:  ]]="",NA(),PROMETEO_Ammissione_Samuele[[#This Row],[Inserire RQ picco:  ]])</f>
        <v>#N/A</v>
      </c>
      <c r="E5" t="e">
        <f>IF(PROMETEO_Ammissione_Samuele[[#This Row],[Inserire VO2 a VT1 (se VT1 è stato raggiunto):  ]]="",NA(),PROMETEO_Ammissione_Samuele[[#This Row],[Inserire VO2 a VT1 (se VT1 è stato raggiunto):  ]])</f>
        <v>#N/A</v>
      </c>
      <c r="F5" t="e">
        <f>IF(PROMETEO_Ammissione_Samuele[[#This Row],[Inserire VO2 a VT2 (se VT2 è stato raggiunto):  ]]="",NA(),PROMETEO_Ammissione_Samuele[[#This Row],[Inserire VO2 a VT2 (se VT2 è stato raggiunto):  ]])</f>
        <v>#N/A</v>
      </c>
      <c r="G5" t="e">
        <f>IF(PROMETEO_Ammissione_Samuele[[#This Row],[Inserire W picco:  ]]="",NA(),PROMETEO_Ammissione_Samuele[[#This Row],[Inserire W picco:  ]])</f>
        <v>#N/A</v>
      </c>
      <c r="H5" t="e">
        <f>IF(PROMETEO_Ammissione_Samuele[[#This Row],[Inserire Fc picco:  ]]="",NA(),PROMETEO_Ammissione_Samuele[[#This Row],[Inserire Fc picco:  ]])</f>
        <v>#N/A</v>
      </c>
      <c r="I5" t="e">
        <f>IF(PROMETEO_Ammissione_Samuele[[#This Row],[Inserire VE/VCO2 slope:  ]]="",NA(),PROMETEO_Ammissione_Samuele[[#This Row],[Inserire VE/VCO2 slope:  ]])</f>
        <v>#N/A</v>
      </c>
      <c r="J5" t="e">
        <f>IF(PROMETEO_Ammissione_Samuele[[#This Row],[Inserire VE/VCO2 slope dopo soglia anaerobica:  ]]="",NA(),PROMETEO_Ammissione_Samuele[[#This Row],[Inserire VE/VCO2 slope dopo soglia anaerobica:  ]])</f>
        <v>#N/A</v>
      </c>
      <c r="K5" t="e">
        <f>IF(PROMETEO_Ammissione_Samuele[[#This Row],[Inserire VO2/work:  ]]="",NA(),PROMETEO_Ammissione_Samuele[[#This Row],[Inserire VO2/work:  ]])</f>
        <v>#N/A</v>
      </c>
      <c r="L5" t="e">
        <f>IF(PROMETEO_Ammissione_Samuele[[#This Row],[Presenza pattern oscillatorio?]]="",NA(),PROMETEO_Ammissione_Samuele[[#This Row],[Presenza pattern oscillatorio?]])</f>
        <v>#N/A</v>
      </c>
      <c r="M5" t="e">
        <f>IF(PROMETEO_Ammissione_Samuele[[#This Row],[Presenza limitazione cardiogena?]]="",NA(),PROMETEO_Ammissione_Samuele[[#This Row],[Presenza limitazione cardiogena?]])</f>
        <v>#N/A</v>
      </c>
      <c r="N5" t="e">
        <f>IF(PROMETEO_Ammissione_Samuele[[#This Row],[Presenza limitazione ventilatoria?]]="",NA(),PROMETEO_Ammissione_Samuele[[#This Row],[Presenza limitazione ventilatoria?]])</f>
        <v>#N/A</v>
      </c>
      <c r="O5" t="e">
        <f>IF(PROMETEO_Ammissione_Samuele[[#This Row],[Presenza limitazione vascolare/polmonare?]]="",NA(),PROMETEO_Ammissione_Samuele[[#This Row],[Presenza limitazione vascolare/polmonare?]])</f>
        <v>#N/A</v>
      </c>
      <c r="P5" t="e">
        <f>IF(PROMETEO_Ammissione_Samuele[[#This Row],[Presenza limitazione periferica?]]="",NA(),PROMETEO_Ammissione_Samuele[[#This Row],[Presenza limitazione periferica?]])</f>
        <v>#N/A</v>
      </c>
      <c r="Q5" t="e">
        <f>IF(PROMETEO_Ammissione_Samuele[[#This Row],[Presenza sintomi durante la prova?]]="",NA(),PROMETEO_Ammissione_Samuele[[#This Row],[Presenza sintomi durante la prova?]])</f>
        <v>#N/A</v>
      </c>
      <c r="R5" t="e">
        <f>IF(PROMETEO_Ammissione_Samuele[[#This Row],[Presenza alterazioni ECG ischemiche?]]="",NA(),PROMETEO_Ammissione_Samuele[[#This Row],[Presenza alterazioni ECG ischemiche?]])</f>
        <v>#N/A</v>
      </c>
      <c r="S5" t="e">
        <f>IF(PROMETEO_Ammissione_Samuele[[#This Row],[Presenza aritmie?]]="",NA(),PROMETEO_Ammissione_Samuele[[#This Row],[Presenza aritmie?]])</f>
        <v>#N/A</v>
      </c>
      <c r="T5" t="e">
        <f>IF(PROMETEO_Ammissione_Samuele[[#This Row],[Presenza risposta ipertensiva?]]="",NA(),PROMETEO_Ammissione_Samuele[[#This Row],[Presenza risposta ipertensiva?]])</f>
        <v>#N/A</v>
      </c>
    </row>
    <row r="6" spans="1:20" x14ac:dyDescent="0.3">
      <c r="A6">
        <v>5</v>
      </c>
      <c r="B6" t="e">
        <f>IF(PROMETEO_Ammissione_Samuele[[#This Row],[Inserire VO2p:  ]]="",NA(),PROMETEO_Ammissione_Samuele[[#This Row],[Inserire VO2p:  ]])</f>
        <v>#N/A</v>
      </c>
      <c r="C6" t="e">
        <f>IF(PROMETEO_Ammissione_Samuele[[#This Row],[Inserire VO2 picco (%):  ]]="",NA(),PROMETEO_Ammissione_Samuele[[#This Row],[Inserire VO2 picco (%):  ]])</f>
        <v>#N/A</v>
      </c>
      <c r="D6" t="e">
        <f>IF(PROMETEO_Ammissione_Samuele[[#This Row],[Inserire RQ picco:  ]]="",NA(),PROMETEO_Ammissione_Samuele[[#This Row],[Inserire RQ picco:  ]])</f>
        <v>#N/A</v>
      </c>
      <c r="E6" t="e">
        <f>IF(PROMETEO_Ammissione_Samuele[[#This Row],[Inserire VO2 a VT1 (se VT1 è stato raggiunto):  ]]="",NA(),PROMETEO_Ammissione_Samuele[[#This Row],[Inserire VO2 a VT1 (se VT1 è stato raggiunto):  ]])</f>
        <v>#N/A</v>
      </c>
      <c r="F6" t="e">
        <f>IF(PROMETEO_Ammissione_Samuele[[#This Row],[Inserire VO2 a VT2 (se VT2 è stato raggiunto):  ]]="",NA(),PROMETEO_Ammissione_Samuele[[#This Row],[Inserire VO2 a VT2 (se VT2 è stato raggiunto):  ]])</f>
        <v>#N/A</v>
      </c>
      <c r="G6" t="e">
        <f>IF(PROMETEO_Ammissione_Samuele[[#This Row],[Inserire W picco:  ]]="",NA(),PROMETEO_Ammissione_Samuele[[#This Row],[Inserire W picco:  ]])</f>
        <v>#N/A</v>
      </c>
      <c r="H6" t="e">
        <f>IF(PROMETEO_Ammissione_Samuele[[#This Row],[Inserire Fc picco:  ]]="",NA(),PROMETEO_Ammissione_Samuele[[#This Row],[Inserire Fc picco:  ]])</f>
        <v>#N/A</v>
      </c>
      <c r="I6" t="e">
        <f>IF(PROMETEO_Ammissione_Samuele[[#This Row],[Inserire VE/VCO2 slope:  ]]="",NA(),PROMETEO_Ammissione_Samuele[[#This Row],[Inserire VE/VCO2 slope:  ]])</f>
        <v>#N/A</v>
      </c>
      <c r="J6" t="e">
        <f>IF(PROMETEO_Ammissione_Samuele[[#This Row],[Inserire VE/VCO2 slope dopo soglia anaerobica:  ]]="",NA(),PROMETEO_Ammissione_Samuele[[#This Row],[Inserire VE/VCO2 slope dopo soglia anaerobica:  ]])</f>
        <v>#N/A</v>
      </c>
      <c r="K6" t="e">
        <f>IF(PROMETEO_Ammissione_Samuele[[#This Row],[Inserire VO2/work:  ]]="",NA(),PROMETEO_Ammissione_Samuele[[#This Row],[Inserire VO2/work:  ]])</f>
        <v>#N/A</v>
      </c>
      <c r="L6" t="e">
        <f>IF(PROMETEO_Ammissione_Samuele[[#This Row],[Presenza pattern oscillatorio?]]="",NA(),PROMETEO_Ammissione_Samuele[[#This Row],[Presenza pattern oscillatorio?]])</f>
        <v>#N/A</v>
      </c>
      <c r="M6" t="e">
        <f>IF(PROMETEO_Ammissione_Samuele[[#This Row],[Presenza limitazione cardiogena?]]="",NA(),PROMETEO_Ammissione_Samuele[[#This Row],[Presenza limitazione cardiogena?]])</f>
        <v>#N/A</v>
      </c>
      <c r="N6" t="e">
        <f>IF(PROMETEO_Ammissione_Samuele[[#This Row],[Presenza limitazione ventilatoria?]]="",NA(),PROMETEO_Ammissione_Samuele[[#This Row],[Presenza limitazione ventilatoria?]])</f>
        <v>#N/A</v>
      </c>
      <c r="O6" t="e">
        <f>IF(PROMETEO_Ammissione_Samuele[[#This Row],[Presenza limitazione vascolare/polmonare?]]="",NA(),PROMETEO_Ammissione_Samuele[[#This Row],[Presenza limitazione vascolare/polmonare?]])</f>
        <v>#N/A</v>
      </c>
      <c r="P6" t="e">
        <f>IF(PROMETEO_Ammissione_Samuele[[#This Row],[Presenza limitazione periferica?]]="",NA(),PROMETEO_Ammissione_Samuele[[#This Row],[Presenza limitazione periferica?]])</f>
        <v>#N/A</v>
      </c>
      <c r="Q6" t="e">
        <f>IF(PROMETEO_Ammissione_Samuele[[#This Row],[Presenza sintomi durante la prova?]]="",NA(),PROMETEO_Ammissione_Samuele[[#This Row],[Presenza sintomi durante la prova?]])</f>
        <v>#N/A</v>
      </c>
      <c r="R6" t="e">
        <f>IF(PROMETEO_Ammissione_Samuele[[#This Row],[Presenza alterazioni ECG ischemiche?]]="",NA(),PROMETEO_Ammissione_Samuele[[#This Row],[Presenza alterazioni ECG ischemiche?]])</f>
        <v>#N/A</v>
      </c>
      <c r="S6" t="e">
        <f>IF(PROMETEO_Ammissione_Samuele[[#This Row],[Presenza aritmie?]]="",NA(),PROMETEO_Ammissione_Samuele[[#This Row],[Presenza aritmie?]])</f>
        <v>#N/A</v>
      </c>
      <c r="T6" t="e">
        <f>IF(PROMETEO_Ammissione_Samuele[[#This Row],[Presenza risposta ipertensiva?]]="",NA(),PROMETEO_Ammissione_Samuele[[#This Row],[Presenza risposta ipertensiva?]])</f>
        <v>#N/A</v>
      </c>
    </row>
    <row r="7" spans="1:20" x14ac:dyDescent="0.3">
      <c r="A7">
        <v>6</v>
      </c>
      <c r="B7" t="e">
        <f>IF(PROMETEO_Ammissione_Samuele[[#This Row],[Inserire VO2p:  ]]="",NA(),PROMETEO_Ammissione_Samuele[[#This Row],[Inserire VO2p:  ]])</f>
        <v>#N/A</v>
      </c>
      <c r="C7" t="e">
        <f>IF(PROMETEO_Ammissione_Samuele[[#This Row],[Inserire VO2 picco (%):  ]]="",NA(),PROMETEO_Ammissione_Samuele[[#This Row],[Inserire VO2 picco (%):  ]])</f>
        <v>#N/A</v>
      </c>
      <c r="D7" t="e">
        <f>IF(PROMETEO_Ammissione_Samuele[[#This Row],[Inserire RQ picco:  ]]="",NA(),PROMETEO_Ammissione_Samuele[[#This Row],[Inserire RQ picco:  ]])</f>
        <v>#N/A</v>
      </c>
      <c r="E7" t="e">
        <f>IF(PROMETEO_Ammissione_Samuele[[#This Row],[Inserire VO2 a VT1 (se VT1 è stato raggiunto):  ]]="",NA(),PROMETEO_Ammissione_Samuele[[#This Row],[Inserire VO2 a VT1 (se VT1 è stato raggiunto):  ]])</f>
        <v>#N/A</v>
      </c>
      <c r="F7" t="e">
        <f>IF(PROMETEO_Ammissione_Samuele[[#This Row],[Inserire VO2 a VT2 (se VT2 è stato raggiunto):  ]]="",NA(),PROMETEO_Ammissione_Samuele[[#This Row],[Inserire VO2 a VT2 (se VT2 è stato raggiunto):  ]])</f>
        <v>#N/A</v>
      </c>
      <c r="G7" t="e">
        <f>IF(PROMETEO_Ammissione_Samuele[[#This Row],[Inserire W picco:  ]]="",NA(),PROMETEO_Ammissione_Samuele[[#This Row],[Inserire W picco:  ]])</f>
        <v>#N/A</v>
      </c>
      <c r="H7" t="e">
        <f>IF(PROMETEO_Ammissione_Samuele[[#This Row],[Inserire Fc picco:  ]]="",NA(),PROMETEO_Ammissione_Samuele[[#This Row],[Inserire Fc picco:  ]])</f>
        <v>#N/A</v>
      </c>
      <c r="I7" t="e">
        <f>IF(PROMETEO_Ammissione_Samuele[[#This Row],[Inserire VE/VCO2 slope:  ]]="",NA(),PROMETEO_Ammissione_Samuele[[#This Row],[Inserire VE/VCO2 slope:  ]])</f>
        <v>#N/A</v>
      </c>
      <c r="J7" t="e">
        <f>IF(PROMETEO_Ammissione_Samuele[[#This Row],[Inserire VE/VCO2 slope dopo soglia anaerobica:  ]]="",NA(),PROMETEO_Ammissione_Samuele[[#This Row],[Inserire VE/VCO2 slope dopo soglia anaerobica:  ]])</f>
        <v>#N/A</v>
      </c>
      <c r="K7" t="e">
        <f>IF(PROMETEO_Ammissione_Samuele[[#This Row],[Inserire VO2/work:  ]]="",NA(),PROMETEO_Ammissione_Samuele[[#This Row],[Inserire VO2/work:  ]])</f>
        <v>#N/A</v>
      </c>
      <c r="L7" t="e">
        <f>IF(PROMETEO_Ammissione_Samuele[[#This Row],[Presenza pattern oscillatorio?]]="",NA(),PROMETEO_Ammissione_Samuele[[#This Row],[Presenza pattern oscillatorio?]])</f>
        <v>#N/A</v>
      </c>
      <c r="M7" t="e">
        <f>IF(PROMETEO_Ammissione_Samuele[[#This Row],[Presenza limitazione cardiogena?]]="",NA(),PROMETEO_Ammissione_Samuele[[#This Row],[Presenza limitazione cardiogena?]])</f>
        <v>#N/A</v>
      </c>
      <c r="N7" t="e">
        <f>IF(PROMETEO_Ammissione_Samuele[[#This Row],[Presenza limitazione ventilatoria?]]="",NA(),PROMETEO_Ammissione_Samuele[[#This Row],[Presenza limitazione ventilatoria?]])</f>
        <v>#N/A</v>
      </c>
      <c r="O7" t="e">
        <f>IF(PROMETEO_Ammissione_Samuele[[#This Row],[Presenza limitazione vascolare/polmonare?]]="",NA(),PROMETEO_Ammissione_Samuele[[#This Row],[Presenza limitazione vascolare/polmonare?]])</f>
        <v>#N/A</v>
      </c>
      <c r="P7" t="e">
        <f>IF(PROMETEO_Ammissione_Samuele[[#This Row],[Presenza limitazione periferica?]]="",NA(),PROMETEO_Ammissione_Samuele[[#This Row],[Presenza limitazione periferica?]])</f>
        <v>#N/A</v>
      </c>
      <c r="Q7" t="e">
        <f>IF(PROMETEO_Ammissione_Samuele[[#This Row],[Presenza sintomi durante la prova?]]="",NA(),PROMETEO_Ammissione_Samuele[[#This Row],[Presenza sintomi durante la prova?]])</f>
        <v>#N/A</v>
      </c>
      <c r="R7" t="e">
        <f>IF(PROMETEO_Ammissione_Samuele[[#This Row],[Presenza alterazioni ECG ischemiche?]]="",NA(),PROMETEO_Ammissione_Samuele[[#This Row],[Presenza alterazioni ECG ischemiche?]])</f>
        <v>#N/A</v>
      </c>
      <c r="S7" t="e">
        <f>IF(PROMETEO_Ammissione_Samuele[[#This Row],[Presenza aritmie?]]="",NA(),PROMETEO_Ammissione_Samuele[[#This Row],[Presenza aritmie?]])</f>
        <v>#N/A</v>
      </c>
      <c r="T7" t="e">
        <f>IF(PROMETEO_Ammissione_Samuele[[#This Row],[Presenza risposta ipertensiva?]]="",NA(),PROMETEO_Ammissione_Samuele[[#This Row],[Presenza risposta ipertensiva?]])</f>
        <v>#N/A</v>
      </c>
    </row>
    <row r="8" spans="1:20" x14ac:dyDescent="0.3">
      <c r="A8">
        <v>7</v>
      </c>
      <c r="B8" t="e">
        <f>IF(PROMETEO_Ammissione_Samuele[[#This Row],[Inserire VO2p:  ]]="",NA(),PROMETEO_Ammissione_Samuele[[#This Row],[Inserire VO2p:  ]])</f>
        <v>#N/A</v>
      </c>
      <c r="C8" t="e">
        <f>IF(PROMETEO_Ammissione_Samuele[[#This Row],[Inserire VO2 picco (%):  ]]="",NA(),PROMETEO_Ammissione_Samuele[[#This Row],[Inserire VO2 picco (%):  ]])</f>
        <v>#N/A</v>
      </c>
      <c r="D8" t="e">
        <f>IF(PROMETEO_Ammissione_Samuele[[#This Row],[Inserire RQ picco:  ]]="",NA(),PROMETEO_Ammissione_Samuele[[#This Row],[Inserire RQ picco:  ]])</f>
        <v>#N/A</v>
      </c>
      <c r="E8" t="e">
        <f>IF(PROMETEO_Ammissione_Samuele[[#This Row],[Inserire VO2 a VT1 (se VT1 è stato raggiunto):  ]]="",NA(),PROMETEO_Ammissione_Samuele[[#This Row],[Inserire VO2 a VT1 (se VT1 è stato raggiunto):  ]])</f>
        <v>#N/A</v>
      </c>
      <c r="F8" t="e">
        <f>IF(PROMETEO_Ammissione_Samuele[[#This Row],[Inserire VO2 a VT2 (se VT2 è stato raggiunto):  ]]="",NA(),PROMETEO_Ammissione_Samuele[[#This Row],[Inserire VO2 a VT2 (se VT2 è stato raggiunto):  ]])</f>
        <v>#N/A</v>
      </c>
      <c r="G8" t="e">
        <f>IF(PROMETEO_Ammissione_Samuele[[#This Row],[Inserire W picco:  ]]="",NA(),PROMETEO_Ammissione_Samuele[[#This Row],[Inserire W picco:  ]])</f>
        <v>#N/A</v>
      </c>
      <c r="H8" t="e">
        <f>IF(PROMETEO_Ammissione_Samuele[[#This Row],[Inserire Fc picco:  ]]="",NA(),PROMETEO_Ammissione_Samuele[[#This Row],[Inserire Fc picco:  ]])</f>
        <v>#N/A</v>
      </c>
      <c r="I8" t="e">
        <f>IF(PROMETEO_Ammissione_Samuele[[#This Row],[Inserire VE/VCO2 slope:  ]]="",NA(),PROMETEO_Ammissione_Samuele[[#This Row],[Inserire VE/VCO2 slope:  ]])</f>
        <v>#N/A</v>
      </c>
      <c r="J8" t="e">
        <f>IF(PROMETEO_Ammissione_Samuele[[#This Row],[Inserire VE/VCO2 slope dopo soglia anaerobica:  ]]="",NA(),PROMETEO_Ammissione_Samuele[[#This Row],[Inserire VE/VCO2 slope dopo soglia anaerobica:  ]])</f>
        <v>#N/A</v>
      </c>
      <c r="K8" t="e">
        <f>IF(PROMETEO_Ammissione_Samuele[[#This Row],[Inserire VO2/work:  ]]="",NA(),PROMETEO_Ammissione_Samuele[[#This Row],[Inserire VO2/work:  ]])</f>
        <v>#N/A</v>
      </c>
      <c r="L8" t="e">
        <f>IF(PROMETEO_Ammissione_Samuele[[#This Row],[Presenza pattern oscillatorio?]]="",NA(),PROMETEO_Ammissione_Samuele[[#This Row],[Presenza pattern oscillatorio?]])</f>
        <v>#N/A</v>
      </c>
      <c r="M8" t="e">
        <f>IF(PROMETEO_Ammissione_Samuele[[#This Row],[Presenza limitazione cardiogena?]]="",NA(),PROMETEO_Ammissione_Samuele[[#This Row],[Presenza limitazione cardiogena?]])</f>
        <v>#N/A</v>
      </c>
      <c r="N8" t="e">
        <f>IF(PROMETEO_Ammissione_Samuele[[#This Row],[Presenza limitazione ventilatoria?]]="",NA(),PROMETEO_Ammissione_Samuele[[#This Row],[Presenza limitazione ventilatoria?]])</f>
        <v>#N/A</v>
      </c>
      <c r="O8" t="e">
        <f>IF(PROMETEO_Ammissione_Samuele[[#This Row],[Presenza limitazione vascolare/polmonare?]]="",NA(),PROMETEO_Ammissione_Samuele[[#This Row],[Presenza limitazione vascolare/polmonare?]])</f>
        <v>#N/A</v>
      </c>
      <c r="P8" t="e">
        <f>IF(PROMETEO_Ammissione_Samuele[[#This Row],[Presenza limitazione periferica?]]="",NA(),PROMETEO_Ammissione_Samuele[[#This Row],[Presenza limitazione periferica?]])</f>
        <v>#N/A</v>
      </c>
      <c r="Q8" t="e">
        <f>IF(PROMETEO_Ammissione_Samuele[[#This Row],[Presenza sintomi durante la prova?]]="",NA(),PROMETEO_Ammissione_Samuele[[#This Row],[Presenza sintomi durante la prova?]])</f>
        <v>#N/A</v>
      </c>
      <c r="R8" t="e">
        <f>IF(PROMETEO_Ammissione_Samuele[[#This Row],[Presenza alterazioni ECG ischemiche?]]="",NA(),PROMETEO_Ammissione_Samuele[[#This Row],[Presenza alterazioni ECG ischemiche?]])</f>
        <v>#N/A</v>
      </c>
      <c r="S8" t="e">
        <f>IF(PROMETEO_Ammissione_Samuele[[#This Row],[Presenza aritmie?]]="",NA(),PROMETEO_Ammissione_Samuele[[#This Row],[Presenza aritmie?]])</f>
        <v>#N/A</v>
      </c>
      <c r="T8" t="e">
        <f>IF(PROMETEO_Ammissione_Samuele[[#This Row],[Presenza risposta ipertensiva?]]="",NA(),PROMETEO_Ammissione_Samuele[[#This Row],[Presenza risposta ipertensiva?]])</f>
        <v>#N/A</v>
      </c>
    </row>
    <row r="9" spans="1:20" x14ac:dyDescent="0.3">
      <c r="A9">
        <v>8</v>
      </c>
      <c r="B9" t="e">
        <f>IF(PROMETEO_Ammissione_Samuele[[#This Row],[Inserire VO2p:  ]]="",NA(),PROMETEO_Ammissione_Samuele[[#This Row],[Inserire VO2p:  ]])</f>
        <v>#N/A</v>
      </c>
      <c r="C9" t="e">
        <f>IF(PROMETEO_Ammissione_Samuele[[#This Row],[Inserire VO2 picco (%):  ]]="",NA(),PROMETEO_Ammissione_Samuele[[#This Row],[Inserire VO2 picco (%):  ]])</f>
        <v>#N/A</v>
      </c>
      <c r="D9" t="e">
        <f>IF(PROMETEO_Ammissione_Samuele[[#This Row],[Inserire RQ picco:  ]]="",NA(),PROMETEO_Ammissione_Samuele[[#This Row],[Inserire RQ picco:  ]])</f>
        <v>#N/A</v>
      </c>
      <c r="E9" t="e">
        <f>IF(PROMETEO_Ammissione_Samuele[[#This Row],[Inserire VO2 a VT1 (se VT1 è stato raggiunto):  ]]="",NA(),PROMETEO_Ammissione_Samuele[[#This Row],[Inserire VO2 a VT1 (se VT1 è stato raggiunto):  ]])</f>
        <v>#N/A</v>
      </c>
      <c r="F9" t="e">
        <f>IF(PROMETEO_Ammissione_Samuele[[#This Row],[Inserire VO2 a VT2 (se VT2 è stato raggiunto):  ]]="",NA(),PROMETEO_Ammissione_Samuele[[#This Row],[Inserire VO2 a VT2 (se VT2 è stato raggiunto):  ]])</f>
        <v>#N/A</v>
      </c>
      <c r="G9" t="e">
        <f>IF(PROMETEO_Ammissione_Samuele[[#This Row],[Inserire W picco:  ]]="",NA(),PROMETEO_Ammissione_Samuele[[#This Row],[Inserire W picco:  ]])</f>
        <v>#N/A</v>
      </c>
      <c r="H9" t="e">
        <f>IF(PROMETEO_Ammissione_Samuele[[#This Row],[Inserire Fc picco:  ]]="",NA(),PROMETEO_Ammissione_Samuele[[#This Row],[Inserire Fc picco:  ]])</f>
        <v>#N/A</v>
      </c>
      <c r="I9" t="e">
        <f>IF(PROMETEO_Ammissione_Samuele[[#This Row],[Inserire VE/VCO2 slope:  ]]="",NA(),PROMETEO_Ammissione_Samuele[[#This Row],[Inserire VE/VCO2 slope:  ]])</f>
        <v>#N/A</v>
      </c>
      <c r="J9" t="e">
        <f>IF(PROMETEO_Ammissione_Samuele[[#This Row],[Inserire VE/VCO2 slope dopo soglia anaerobica:  ]]="",NA(),PROMETEO_Ammissione_Samuele[[#This Row],[Inserire VE/VCO2 slope dopo soglia anaerobica:  ]])</f>
        <v>#N/A</v>
      </c>
      <c r="K9" t="e">
        <f>IF(PROMETEO_Ammissione_Samuele[[#This Row],[Inserire VO2/work:  ]]="",NA(),PROMETEO_Ammissione_Samuele[[#This Row],[Inserire VO2/work:  ]])</f>
        <v>#N/A</v>
      </c>
      <c r="L9" t="e">
        <f>IF(PROMETEO_Ammissione_Samuele[[#This Row],[Presenza pattern oscillatorio?]]="",NA(),PROMETEO_Ammissione_Samuele[[#This Row],[Presenza pattern oscillatorio?]])</f>
        <v>#N/A</v>
      </c>
      <c r="M9" t="e">
        <f>IF(PROMETEO_Ammissione_Samuele[[#This Row],[Presenza limitazione cardiogena?]]="",NA(),PROMETEO_Ammissione_Samuele[[#This Row],[Presenza limitazione cardiogena?]])</f>
        <v>#N/A</v>
      </c>
      <c r="N9" t="e">
        <f>IF(PROMETEO_Ammissione_Samuele[[#This Row],[Presenza limitazione ventilatoria?]]="",NA(),PROMETEO_Ammissione_Samuele[[#This Row],[Presenza limitazione ventilatoria?]])</f>
        <v>#N/A</v>
      </c>
      <c r="O9" t="e">
        <f>IF(PROMETEO_Ammissione_Samuele[[#This Row],[Presenza limitazione vascolare/polmonare?]]="",NA(),PROMETEO_Ammissione_Samuele[[#This Row],[Presenza limitazione vascolare/polmonare?]])</f>
        <v>#N/A</v>
      </c>
      <c r="P9" t="e">
        <f>IF(PROMETEO_Ammissione_Samuele[[#This Row],[Presenza limitazione periferica?]]="",NA(),PROMETEO_Ammissione_Samuele[[#This Row],[Presenza limitazione periferica?]])</f>
        <v>#N/A</v>
      </c>
      <c r="Q9" t="e">
        <f>IF(PROMETEO_Ammissione_Samuele[[#This Row],[Presenza sintomi durante la prova?]]="",NA(),PROMETEO_Ammissione_Samuele[[#This Row],[Presenza sintomi durante la prova?]])</f>
        <v>#N/A</v>
      </c>
      <c r="R9" t="e">
        <f>IF(PROMETEO_Ammissione_Samuele[[#This Row],[Presenza alterazioni ECG ischemiche?]]="",NA(),PROMETEO_Ammissione_Samuele[[#This Row],[Presenza alterazioni ECG ischemiche?]])</f>
        <v>#N/A</v>
      </c>
      <c r="S9" t="e">
        <f>IF(PROMETEO_Ammissione_Samuele[[#This Row],[Presenza aritmie?]]="",NA(),PROMETEO_Ammissione_Samuele[[#This Row],[Presenza aritmie?]])</f>
        <v>#N/A</v>
      </c>
      <c r="T9" t="e">
        <f>IF(PROMETEO_Ammissione_Samuele[[#This Row],[Presenza risposta ipertensiva?]]="",NA(),PROMETEO_Ammissione_Samuele[[#This Row],[Presenza risposta ipertensiva?]])</f>
        <v>#N/A</v>
      </c>
    </row>
    <row r="10" spans="1:20" x14ac:dyDescent="0.3">
      <c r="A10">
        <v>9</v>
      </c>
      <c r="B10" t="e">
        <f>IF(PROMETEO_Ammissione_Samuele[[#This Row],[Inserire VO2p:  ]]="",NA(),PROMETEO_Ammissione_Samuele[[#This Row],[Inserire VO2p:  ]])</f>
        <v>#N/A</v>
      </c>
      <c r="C10" t="e">
        <f>IF(PROMETEO_Ammissione_Samuele[[#This Row],[Inserire VO2 picco (%):  ]]="",NA(),PROMETEO_Ammissione_Samuele[[#This Row],[Inserire VO2 picco (%):  ]])</f>
        <v>#N/A</v>
      </c>
      <c r="D10" t="e">
        <f>IF(PROMETEO_Ammissione_Samuele[[#This Row],[Inserire RQ picco:  ]]="",NA(),PROMETEO_Ammissione_Samuele[[#This Row],[Inserire RQ picco:  ]])</f>
        <v>#N/A</v>
      </c>
      <c r="E10" t="e">
        <f>IF(PROMETEO_Ammissione_Samuele[[#This Row],[Inserire VO2 a VT1 (se VT1 è stato raggiunto):  ]]="",NA(),PROMETEO_Ammissione_Samuele[[#This Row],[Inserire VO2 a VT1 (se VT1 è stato raggiunto):  ]])</f>
        <v>#N/A</v>
      </c>
      <c r="F10" t="e">
        <f>IF(PROMETEO_Ammissione_Samuele[[#This Row],[Inserire VO2 a VT2 (se VT2 è stato raggiunto):  ]]="",NA(),PROMETEO_Ammissione_Samuele[[#This Row],[Inserire VO2 a VT2 (se VT2 è stato raggiunto):  ]])</f>
        <v>#N/A</v>
      </c>
      <c r="G10" t="e">
        <f>IF(PROMETEO_Ammissione_Samuele[[#This Row],[Inserire W picco:  ]]="",NA(),PROMETEO_Ammissione_Samuele[[#This Row],[Inserire W picco:  ]])</f>
        <v>#N/A</v>
      </c>
      <c r="H10" t="e">
        <f>IF(PROMETEO_Ammissione_Samuele[[#This Row],[Inserire Fc picco:  ]]="",NA(),PROMETEO_Ammissione_Samuele[[#This Row],[Inserire Fc picco:  ]])</f>
        <v>#N/A</v>
      </c>
      <c r="I10" t="e">
        <f>IF(PROMETEO_Ammissione_Samuele[[#This Row],[Inserire VE/VCO2 slope:  ]]="",NA(),PROMETEO_Ammissione_Samuele[[#This Row],[Inserire VE/VCO2 slope:  ]])</f>
        <v>#N/A</v>
      </c>
      <c r="J10" t="e">
        <f>IF(PROMETEO_Ammissione_Samuele[[#This Row],[Inserire VE/VCO2 slope dopo soglia anaerobica:  ]]="",NA(),PROMETEO_Ammissione_Samuele[[#This Row],[Inserire VE/VCO2 slope dopo soglia anaerobica:  ]])</f>
        <v>#N/A</v>
      </c>
      <c r="K10" t="e">
        <f>IF(PROMETEO_Ammissione_Samuele[[#This Row],[Inserire VO2/work:  ]]="",NA(),PROMETEO_Ammissione_Samuele[[#This Row],[Inserire VO2/work:  ]])</f>
        <v>#N/A</v>
      </c>
      <c r="L10" t="e">
        <f>IF(PROMETEO_Ammissione_Samuele[[#This Row],[Presenza pattern oscillatorio?]]="",NA(),PROMETEO_Ammissione_Samuele[[#This Row],[Presenza pattern oscillatorio?]])</f>
        <v>#N/A</v>
      </c>
      <c r="M10" t="e">
        <f>IF(PROMETEO_Ammissione_Samuele[[#This Row],[Presenza limitazione cardiogena?]]="",NA(),PROMETEO_Ammissione_Samuele[[#This Row],[Presenza limitazione cardiogena?]])</f>
        <v>#N/A</v>
      </c>
      <c r="N10" t="e">
        <f>IF(PROMETEO_Ammissione_Samuele[[#This Row],[Presenza limitazione ventilatoria?]]="",NA(),PROMETEO_Ammissione_Samuele[[#This Row],[Presenza limitazione ventilatoria?]])</f>
        <v>#N/A</v>
      </c>
      <c r="O10" t="e">
        <f>IF(PROMETEO_Ammissione_Samuele[[#This Row],[Presenza limitazione vascolare/polmonare?]]="",NA(),PROMETEO_Ammissione_Samuele[[#This Row],[Presenza limitazione vascolare/polmonare?]])</f>
        <v>#N/A</v>
      </c>
      <c r="P10" t="e">
        <f>IF(PROMETEO_Ammissione_Samuele[[#This Row],[Presenza limitazione periferica?]]="",NA(),PROMETEO_Ammissione_Samuele[[#This Row],[Presenza limitazione periferica?]])</f>
        <v>#N/A</v>
      </c>
      <c r="Q10" t="e">
        <f>IF(PROMETEO_Ammissione_Samuele[[#This Row],[Presenza sintomi durante la prova?]]="",NA(),PROMETEO_Ammissione_Samuele[[#This Row],[Presenza sintomi durante la prova?]])</f>
        <v>#N/A</v>
      </c>
      <c r="R10" t="e">
        <f>IF(PROMETEO_Ammissione_Samuele[[#This Row],[Presenza alterazioni ECG ischemiche?]]="",NA(),PROMETEO_Ammissione_Samuele[[#This Row],[Presenza alterazioni ECG ischemiche?]])</f>
        <v>#N/A</v>
      </c>
      <c r="S10" t="e">
        <f>IF(PROMETEO_Ammissione_Samuele[[#This Row],[Presenza aritmie?]]="",NA(),PROMETEO_Ammissione_Samuele[[#This Row],[Presenza aritmie?]])</f>
        <v>#N/A</v>
      </c>
      <c r="T10" t="e">
        <f>IF(PROMETEO_Ammissione_Samuele[[#This Row],[Presenza risposta ipertensiva?]]="",NA(),PROMETEO_Ammissione_Samuele[[#This Row],[Presenza risposta ipertensiva?]])</f>
        <v>#N/A</v>
      </c>
    </row>
    <row r="11" spans="1:20" x14ac:dyDescent="0.3">
      <c r="A11">
        <v>10</v>
      </c>
      <c r="B11">
        <f>IF(PROMETEO_Ammissione_Samuele[[#This Row],[Inserire VO2p:  ]]="",NA(),PROMETEO_Ammissione_Samuele[[#This Row],[Inserire VO2p:  ]])</f>
        <v>879</v>
      </c>
      <c r="C11">
        <f>IF(PROMETEO_Ammissione_Samuele[[#This Row],[Inserire VO2 picco (%):  ]]="",NA(),PROMETEO_Ammissione_Samuele[[#This Row],[Inserire VO2 picco (%):  ]])</f>
        <v>465</v>
      </c>
      <c r="D11">
        <f>IF(PROMETEO_Ammissione_Samuele[[#This Row],[Inserire RQ picco:  ]]="",NA(),PROMETEO_Ammissione_Samuele[[#This Row],[Inserire RQ picco:  ]])</f>
        <v>99</v>
      </c>
      <c r="E11">
        <f>IF(PROMETEO_Ammissione_Samuele[[#This Row],[Inserire VO2 a VT1 (se VT1 è stato raggiunto):  ]]="",NA(),PROMETEO_Ammissione_Samuele[[#This Row],[Inserire VO2 a VT1 (se VT1 è stato raggiunto):  ]])</f>
        <v>558</v>
      </c>
      <c r="F11">
        <f>IF(PROMETEO_Ammissione_Samuele[[#This Row],[Inserire VO2 a VT2 (se VT2 è stato raggiunto):  ]]="",NA(),PROMETEO_Ammissione_Samuele[[#This Row],[Inserire VO2 a VT2 (se VT2 è stato raggiunto):  ]])</f>
        <v>599</v>
      </c>
      <c r="G11">
        <f>IF(PROMETEO_Ammissione_Samuele[[#This Row],[Inserire W picco:  ]]="",NA(),PROMETEO_Ammissione_Samuele[[#This Row],[Inserire W picco:  ]])</f>
        <v>48</v>
      </c>
      <c r="H11">
        <f>IF(PROMETEO_Ammissione_Samuele[[#This Row],[Inserire Fc picco:  ]]="",NA(),PROMETEO_Ammissione_Samuele[[#This Row],[Inserire Fc picco:  ]])</f>
        <v>85</v>
      </c>
      <c r="I11">
        <f>IF(PROMETEO_Ammissione_Samuele[[#This Row],[Inserire VE/VCO2 slope:  ]]="",NA(),PROMETEO_Ammissione_Samuele[[#This Row],[Inserire VE/VCO2 slope:  ]])</f>
        <v>527</v>
      </c>
      <c r="J11">
        <f>IF(PROMETEO_Ammissione_Samuele[[#This Row],[Inserire VE/VCO2 slope dopo soglia anaerobica:  ]]="",NA(),PROMETEO_Ammissione_Samuele[[#This Row],[Inserire VE/VCO2 slope dopo soglia anaerobica:  ]])</f>
        <v>54</v>
      </c>
      <c r="K11">
        <f>IF(PROMETEO_Ammissione_Samuele[[#This Row],[Inserire VO2/work:  ]]="",NA(),PROMETEO_Ammissione_Samuele[[#This Row],[Inserire VO2/work:  ]])</f>
        <v>71</v>
      </c>
      <c r="L11" t="str">
        <f>IF(PROMETEO_Ammissione_Samuele[[#This Row],[Presenza pattern oscillatorio?]]="",NA(),PROMETEO_Ammissione_Samuele[[#This Row],[Presenza pattern oscillatorio?]])</f>
        <v>Yes</v>
      </c>
      <c r="M11" t="str">
        <f>IF(PROMETEO_Ammissione_Samuele[[#This Row],[Presenza limitazione cardiogena?]]="",NA(),PROMETEO_Ammissione_Samuele[[#This Row],[Presenza limitazione cardiogena?]])</f>
        <v>Yes</v>
      </c>
      <c r="N11" t="str">
        <f>IF(PROMETEO_Ammissione_Samuele[[#This Row],[Presenza limitazione ventilatoria?]]="",NA(),PROMETEO_Ammissione_Samuele[[#This Row],[Presenza limitazione ventilatoria?]])</f>
        <v>No</v>
      </c>
      <c r="O11" t="str">
        <f>IF(PROMETEO_Ammissione_Samuele[[#This Row],[Presenza limitazione vascolare/polmonare?]]="",NA(),PROMETEO_Ammissione_Samuele[[#This Row],[Presenza limitazione vascolare/polmonare?]])</f>
        <v>Yes</v>
      </c>
      <c r="P11" t="str">
        <f>IF(PROMETEO_Ammissione_Samuele[[#This Row],[Presenza limitazione periferica?]]="",NA(),PROMETEO_Ammissione_Samuele[[#This Row],[Presenza limitazione periferica?]])</f>
        <v>Yes</v>
      </c>
      <c r="Q11" t="str">
        <f>IF(PROMETEO_Ammissione_Samuele[[#This Row],[Presenza sintomi durante la prova?]]="",NA(),PROMETEO_Ammissione_Samuele[[#This Row],[Presenza sintomi durante la prova?]])</f>
        <v>No</v>
      </c>
      <c r="R11" t="str">
        <f>IF(PROMETEO_Ammissione_Samuele[[#This Row],[Presenza alterazioni ECG ischemiche?]]="",NA(),PROMETEO_Ammissione_Samuele[[#This Row],[Presenza alterazioni ECG ischemiche?]])</f>
        <v>No</v>
      </c>
      <c r="S11" t="str">
        <f>IF(PROMETEO_Ammissione_Samuele[[#This Row],[Presenza aritmie?]]="",NA(),PROMETEO_Ammissione_Samuele[[#This Row],[Presenza aritmie?]])</f>
        <v>No</v>
      </c>
      <c r="T11" t="str">
        <f>IF(PROMETEO_Ammissione_Samuele[[#This Row],[Presenza risposta ipertensiva?]]="",NA(),PROMETEO_Ammissione_Samuele[[#This Row],[Presenza risposta ipertensiva?]])</f>
        <v>No</v>
      </c>
    </row>
    <row r="12" spans="1:20" x14ac:dyDescent="0.3">
      <c r="A12">
        <v>11</v>
      </c>
      <c r="B12" t="e">
        <f>IF(PROMETEO_Ammissione_Samuele[[#This Row],[Inserire VO2p:  ]]="",NA(),PROMETEO_Ammissione_Samuele[[#This Row],[Inserire VO2p:  ]])</f>
        <v>#N/A</v>
      </c>
      <c r="C12" t="e">
        <f>IF(PROMETEO_Ammissione_Samuele[[#This Row],[Inserire VO2 picco (%):  ]]="",NA(),PROMETEO_Ammissione_Samuele[[#This Row],[Inserire VO2 picco (%):  ]])</f>
        <v>#N/A</v>
      </c>
      <c r="D12" t="e">
        <f>IF(PROMETEO_Ammissione_Samuele[[#This Row],[Inserire RQ picco:  ]]="",NA(),PROMETEO_Ammissione_Samuele[[#This Row],[Inserire RQ picco:  ]])</f>
        <v>#N/A</v>
      </c>
      <c r="E12" t="e">
        <f>IF(PROMETEO_Ammissione_Samuele[[#This Row],[Inserire VO2 a VT1 (se VT1 è stato raggiunto):  ]]="",NA(),PROMETEO_Ammissione_Samuele[[#This Row],[Inserire VO2 a VT1 (se VT1 è stato raggiunto):  ]])</f>
        <v>#N/A</v>
      </c>
      <c r="F12" t="e">
        <f>IF(PROMETEO_Ammissione_Samuele[[#This Row],[Inserire VO2 a VT2 (se VT2 è stato raggiunto):  ]]="",NA(),PROMETEO_Ammissione_Samuele[[#This Row],[Inserire VO2 a VT2 (se VT2 è stato raggiunto):  ]])</f>
        <v>#N/A</v>
      </c>
      <c r="G12" t="e">
        <f>IF(PROMETEO_Ammissione_Samuele[[#This Row],[Inserire W picco:  ]]="",NA(),PROMETEO_Ammissione_Samuele[[#This Row],[Inserire W picco:  ]])</f>
        <v>#N/A</v>
      </c>
      <c r="H12" t="e">
        <f>IF(PROMETEO_Ammissione_Samuele[[#This Row],[Inserire Fc picco:  ]]="",NA(),PROMETEO_Ammissione_Samuele[[#This Row],[Inserire Fc picco:  ]])</f>
        <v>#N/A</v>
      </c>
      <c r="I12" t="e">
        <f>IF(PROMETEO_Ammissione_Samuele[[#This Row],[Inserire VE/VCO2 slope:  ]]="",NA(),PROMETEO_Ammissione_Samuele[[#This Row],[Inserire VE/VCO2 slope:  ]])</f>
        <v>#N/A</v>
      </c>
      <c r="J12" t="e">
        <f>IF(PROMETEO_Ammissione_Samuele[[#This Row],[Inserire VE/VCO2 slope dopo soglia anaerobica:  ]]="",NA(),PROMETEO_Ammissione_Samuele[[#This Row],[Inserire VE/VCO2 slope dopo soglia anaerobica:  ]])</f>
        <v>#N/A</v>
      </c>
      <c r="K12" t="e">
        <f>IF(PROMETEO_Ammissione_Samuele[[#This Row],[Inserire VO2/work:  ]]="",NA(),PROMETEO_Ammissione_Samuele[[#This Row],[Inserire VO2/work:  ]])</f>
        <v>#N/A</v>
      </c>
      <c r="L12" t="e">
        <f>IF(PROMETEO_Ammissione_Samuele[[#This Row],[Presenza pattern oscillatorio?]]="",NA(),PROMETEO_Ammissione_Samuele[[#This Row],[Presenza pattern oscillatorio?]])</f>
        <v>#N/A</v>
      </c>
      <c r="M12" t="e">
        <f>IF(PROMETEO_Ammissione_Samuele[[#This Row],[Presenza limitazione cardiogena?]]="",NA(),PROMETEO_Ammissione_Samuele[[#This Row],[Presenza limitazione cardiogena?]])</f>
        <v>#N/A</v>
      </c>
      <c r="N12" t="e">
        <f>IF(PROMETEO_Ammissione_Samuele[[#This Row],[Presenza limitazione ventilatoria?]]="",NA(),PROMETEO_Ammissione_Samuele[[#This Row],[Presenza limitazione ventilatoria?]])</f>
        <v>#N/A</v>
      </c>
      <c r="O12" t="e">
        <f>IF(PROMETEO_Ammissione_Samuele[[#This Row],[Presenza limitazione vascolare/polmonare?]]="",NA(),PROMETEO_Ammissione_Samuele[[#This Row],[Presenza limitazione vascolare/polmonare?]])</f>
        <v>#N/A</v>
      </c>
      <c r="P12" t="e">
        <f>IF(PROMETEO_Ammissione_Samuele[[#This Row],[Presenza limitazione periferica?]]="",NA(),PROMETEO_Ammissione_Samuele[[#This Row],[Presenza limitazione periferica?]])</f>
        <v>#N/A</v>
      </c>
      <c r="Q12" t="e">
        <f>IF(PROMETEO_Ammissione_Samuele[[#This Row],[Presenza sintomi durante la prova?]]="",NA(),PROMETEO_Ammissione_Samuele[[#This Row],[Presenza sintomi durante la prova?]])</f>
        <v>#N/A</v>
      </c>
      <c r="R12" t="e">
        <f>IF(PROMETEO_Ammissione_Samuele[[#This Row],[Presenza alterazioni ECG ischemiche?]]="",NA(),PROMETEO_Ammissione_Samuele[[#This Row],[Presenza alterazioni ECG ischemiche?]])</f>
        <v>#N/A</v>
      </c>
      <c r="S12" t="e">
        <f>IF(PROMETEO_Ammissione_Samuele[[#This Row],[Presenza aritmie?]]="",NA(),PROMETEO_Ammissione_Samuele[[#This Row],[Presenza aritmie?]])</f>
        <v>#N/A</v>
      </c>
      <c r="T12" t="e">
        <f>IF(PROMETEO_Ammissione_Samuele[[#This Row],[Presenza risposta ipertensiva?]]="",NA(),PROMETEO_Ammissione_Samuele[[#This Row],[Presenza risposta ipertensiva?]])</f>
        <v>#N/A</v>
      </c>
    </row>
    <row r="13" spans="1:20" x14ac:dyDescent="0.3">
      <c r="A13">
        <v>12</v>
      </c>
      <c r="B13" t="e">
        <f>IF(PROMETEO_Ammissione_Samuele[[#This Row],[Inserire VO2p:  ]]="",NA(),PROMETEO_Ammissione_Samuele[[#This Row],[Inserire VO2p:  ]])</f>
        <v>#N/A</v>
      </c>
      <c r="C13" t="e">
        <f>IF(PROMETEO_Ammissione_Samuele[[#This Row],[Inserire VO2 picco (%):  ]]="",NA(),PROMETEO_Ammissione_Samuele[[#This Row],[Inserire VO2 picco (%):  ]])</f>
        <v>#N/A</v>
      </c>
      <c r="D13" t="e">
        <f>IF(PROMETEO_Ammissione_Samuele[[#This Row],[Inserire RQ picco:  ]]="",NA(),PROMETEO_Ammissione_Samuele[[#This Row],[Inserire RQ picco:  ]])</f>
        <v>#N/A</v>
      </c>
      <c r="E13" t="e">
        <f>IF(PROMETEO_Ammissione_Samuele[[#This Row],[Inserire VO2 a VT1 (se VT1 è stato raggiunto):  ]]="",NA(),PROMETEO_Ammissione_Samuele[[#This Row],[Inserire VO2 a VT1 (se VT1 è stato raggiunto):  ]])</f>
        <v>#N/A</v>
      </c>
      <c r="F13" t="e">
        <f>IF(PROMETEO_Ammissione_Samuele[[#This Row],[Inserire VO2 a VT2 (se VT2 è stato raggiunto):  ]]="",NA(),PROMETEO_Ammissione_Samuele[[#This Row],[Inserire VO2 a VT2 (se VT2 è stato raggiunto):  ]])</f>
        <v>#N/A</v>
      </c>
      <c r="G13" t="e">
        <f>IF(PROMETEO_Ammissione_Samuele[[#This Row],[Inserire W picco:  ]]="",NA(),PROMETEO_Ammissione_Samuele[[#This Row],[Inserire W picco:  ]])</f>
        <v>#N/A</v>
      </c>
      <c r="H13" t="e">
        <f>IF(PROMETEO_Ammissione_Samuele[[#This Row],[Inserire Fc picco:  ]]="",NA(),PROMETEO_Ammissione_Samuele[[#This Row],[Inserire Fc picco:  ]])</f>
        <v>#N/A</v>
      </c>
      <c r="I13" t="e">
        <f>IF(PROMETEO_Ammissione_Samuele[[#This Row],[Inserire VE/VCO2 slope:  ]]="",NA(),PROMETEO_Ammissione_Samuele[[#This Row],[Inserire VE/VCO2 slope:  ]])</f>
        <v>#N/A</v>
      </c>
      <c r="J13" t="e">
        <f>IF(PROMETEO_Ammissione_Samuele[[#This Row],[Inserire VE/VCO2 slope dopo soglia anaerobica:  ]]="",NA(),PROMETEO_Ammissione_Samuele[[#This Row],[Inserire VE/VCO2 slope dopo soglia anaerobica:  ]])</f>
        <v>#N/A</v>
      </c>
      <c r="K13" t="e">
        <f>IF(PROMETEO_Ammissione_Samuele[[#This Row],[Inserire VO2/work:  ]]="",NA(),PROMETEO_Ammissione_Samuele[[#This Row],[Inserire VO2/work:  ]])</f>
        <v>#N/A</v>
      </c>
      <c r="L13" t="e">
        <f>IF(PROMETEO_Ammissione_Samuele[[#This Row],[Presenza pattern oscillatorio?]]="",NA(),PROMETEO_Ammissione_Samuele[[#This Row],[Presenza pattern oscillatorio?]])</f>
        <v>#N/A</v>
      </c>
      <c r="M13" t="e">
        <f>IF(PROMETEO_Ammissione_Samuele[[#This Row],[Presenza limitazione cardiogena?]]="",NA(),PROMETEO_Ammissione_Samuele[[#This Row],[Presenza limitazione cardiogena?]])</f>
        <v>#N/A</v>
      </c>
      <c r="N13" t="e">
        <f>IF(PROMETEO_Ammissione_Samuele[[#This Row],[Presenza limitazione ventilatoria?]]="",NA(),PROMETEO_Ammissione_Samuele[[#This Row],[Presenza limitazione ventilatoria?]])</f>
        <v>#N/A</v>
      </c>
      <c r="O13" t="e">
        <f>IF(PROMETEO_Ammissione_Samuele[[#This Row],[Presenza limitazione vascolare/polmonare?]]="",NA(),PROMETEO_Ammissione_Samuele[[#This Row],[Presenza limitazione vascolare/polmonare?]])</f>
        <v>#N/A</v>
      </c>
      <c r="P13" t="e">
        <f>IF(PROMETEO_Ammissione_Samuele[[#This Row],[Presenza limitazione periferica?]]="",NA(),PROMETEO_Ammissione_Samuele[[#This Row],[Presenza limitazione periferica?]])</f>
        <v>#N/A</v>
      </c>
      <c r="Q13" t="e">
        <f>IF(PROMETEO_Ammissione_Samuele[[#This Row],[Presenza sintomi durante la prova?]]="",NA(),PROMETEO_Ammissione_Samuele[[#This Row],[Presenza sintomi durante la prova?]])</f>
        <v>#N/A</v>
      </c>
      <c r="R13" t="e">
        <f>IF(PROMETEO_Ammissione_Samuele[[#This Row],[Presenza alterazioni ECG ischemiche?]]="",NA(),PROMETEO_Ammissione_Samuele[[#This Row],[Presenza alterazioni ECG ischemiche?]])</f>
        <v>#N/A</v>
      </c>
      <c r="S13" t="e">
        <f>IF(PROMETEO_Ammissione_Samuele[[#This Row],[Presenza aritmie?]]="",NA(),PROMETEO_Ammissione_Samuele[[#This Row],[Presenza aritmie?]])</f>
        <v>#N/A</v>
      </c>
      <c r="T13" t="e">
        <f>IF(PROMETEO_Ammissione_Samuele[[#This Row],[Presenza risposta ipertensiva?]]="",NA(),PROMETEO_Ammissione_Samuele[[#This Row],[Presenza risposta ipertensiva?]])</f>
        <v>#N/A</v>
      </c>
    </row>
    <row r="14" spans="1:20" x14ac:dyDescent="0.3">
      <c r="A14">
        <v>13</v>
      </c>
      <c r="B14" t="e">
        <f>IF(PROMETEO_Ammissione_Samuele[[#This Row],[Inserire VO2p:  ]]="",NA(),PROMETEO_Ammissione_Samuele[[#This Row],[Inserire VO2p:  ]])</f>
        <v>#N/A</v>
      </c>
      <c r="C14" t="e">
        <f>IF(PROMETEO_Ammissione_Samuele[[#This Row],[Inserire VO2 picco (%):  ]]="",NA(),PROMETEO_Ammissione_Samuele[[#This Row],[Inserire VO2 picco (%):  ]])</f>
        <v>#N/A</v>
      </c>
      <c r="D14" t="e">
        <f>IF(PROMETEO_Ammissione_Samuele[[#This Row],[Inserire RQ picco:  ]]="",NA(),PROMETEO_Ammissione_Samuele[[#This Row],[Inserire RQ picco:  ]])</f>
        <v>#N/A</v>
      </c>
      <c r="E14" t="e">
        <f>IF(PROMETEO_Ammissione_Samuele[[#This Row],[Inserire VO2 a VT1 (se VT1 è stato raggiunto):  ]]="",NA(),PROMETEO_Ammissione_Samuele[[#This Row],[Inserire VO2 a VT1 (se VT1 è stato raggiunto):  ]])</f>
        <v>#N/A</v>
      </c>
      <c r="F14" t="e">
        <f>IF(PROMETEO_Ammissione_Samuele[[#This Row],[Inserire VO2 a VT2 (se VT2 è stato raggiunto):  ]]="",NA(),PROMETEO_Ammissione_Samuele[[#This Row],[Inserire VO2 a VT2 (se VT2 è stato raggiunto):  ]])</f>
        <v>#N/A</v>
      </c>
      <c r="G14" t="e">
        <f>IF(PROMETEO_Ammissione_Samuele[[#This Row],[Inserire W picco:  ]]="",NA(),PROMETEO_Ammissione_Samuele[[#This Row],[Inserire W picco:  ]])</f>
        <v>#N/A</v>
      </c>
      <c r="H14" t="e">
        <f>IF(PROMETEO_Ammissione_Samuele[[#This Row],[Inserire Fc picco:  ]]="",NA(),PROMETEO_Ammissione_Samuele[[#This Row],[Inserire Fc picco:  ]])</f>
        <v>#N/A</v>
      </c>
      <c r="I14" t="e">
        <f>IF(PROMETEO_Ammissione_Samuele[[#This Row],[Inserire VE/VCO2 slope:  ]]="",NA(),PROMETEO_Ammissione_Samuele[[#This Row],[Inserire VE/VCO2 slope:  ]])</f>
        <v>#N/A</v>
      </c>
      <c r="J14" t="e">
        <f>IF(PROMETEO_Ammissione_Samuele[[#This Row],[Inserire VE/VCO2 slope dopo soglia anaerobica:  ]]="",NA(),PROMETEO_Ammissione_Samuele[[#This Row],[Inserire VE/VCO2 slope dopo soglia anaerobica:  ]])</f>
        <v>#N/A</v>
      </c>
      <c r="K14" t="e">
        <f>IF(PROMETEO_Ammissione_Samuele[[#This Row],[Inserire VO2/work:  ]]="",NA(),PROMETEO_Ammissione_Samuele[[#This Row],[Inserire VO2/work:  ]])</f>
        <v>#N/A</v>
      </c>
      <c r="L14" t="e">
        <f>IF(PROMETEO_Ammissione_Samuele[[#This Row],[Presenza pattern oscillatorio?]]="",NA(),PROMETEO_Ammissione_Samuele[[#This Row],[Presenza pattern oscillatorio?]])</f>
        <v>#N/A</v>
      </c>
      <c r="M14" t="e">
        <f>IF(PROMETEO_Ammissione_Samuele[[#This Row],[Presenza limitazione cardiogena?]]="",NA(),PROMETEO_Ammissione_Samuele[[#This Row],[Presenza limitazione cardiogena?]])</f>
        <v>#N/A</v>
      </c>
      <c r="N14" t="e">
        <f>IF(PROMETEO_Ammissione_Samuele[[#This Row],[Presenza limitazione ventilatoria?]]="",NA(),PROMETEO_Ammissione_Samuele[[#This Row],[Presenza limitazione ventilatoria?]])</f>
        <v>#N/A</v>
      </c>
      <c r="O14" t="e">
        <f>IF(PROMETEO_Ammissione_Samuele[[#This Row],[Presenza limitazione vascolare/polmonare?]]="",NA(),PROMETEO_Ammissione_Samuele[[#This Row],[Presenza limitazione vascolare/polmonare?]])</f>
        <v>#N/A</v>
      </c>
      <c r="P14" t="e">
        <f>IF(PROMETEO_Ammissione_Samuele[[#This Row],[Presenza limitazione periferica?]]="",NA(),PROMETEO_Ammissione_Samuele[[#This Row],[Presenza limitazione periferica?]])</f>
        <v>#N/A</v>
      </c>
      <c r="Q14" t="e">
        <f>IF(PROMETEO_Ammissione_Samuele[[#This Row],[Presenza sintomi durante la prova?]]="",NA(),PROMETEO_Ammissione_Samuele[[#This Row],[Presenza sintomi durante la prova?]])</f>
        <v>#N/A</v>
      </c>
      <c r="R14" t="e">
        <f>IF(PROMETEO_Ammissione_Samuele[[#This Row],[Presenza alterazioni ECG ischemiche?]]="",NA(),PROMETEO_Ammissione_Samuele[[#This Row],[Presenza alterazioni ECG ischemiche?]])</f>
        <v>#N/A</v>
      </c>
      <c r="S14" t="e">
        <f>IF(PROMETEO_Ammissione_Samuele[[#This Row],[Presenza aritmie?]]="",NA(),PROMETEO_Ammissione_Samuele[[#This Row],[Presenza aritmie?]])</f>
        <v>#N/A</v>
      </c>
      <c r="T14" t="e">
        <f>IF(PROMETEO_Ammissione_Samuele[[#This Row],[Presenza risposta ipertensiva?]]="",NA(),PROMETEO_Ammissione_Samuele[[#This Row],[Presenza risposta ipertensiva?]])</f>
        <v>#N/A</v>
      </c>
    </row>
    <row r="15" spans="1:20" x14ac:dyDescent="0.3">
      <c r="A15">
        <v>14</v>
      </c>
      <c r="B15" t="e">
        <f>IF(PROMETEO_Ammissione_Samuele[[#This Row],[Inserire VO2p:  ]]="",NA(),PROMETEO_Ammissione_Samuele[[#This Row],[Inserire VO2p:  ]])</f>
        <v>#N/A</v>
      </c>
      <c r="C15" t="e">
        <f>IF(PROMETEO_Ammissione_Samuele[[#This Row],[Inserire VO2 picco (%):  ]]="",NA(),PROMETEO_Ammissione_Samuele[[#This Row],[Inserire VO2 picco (%):  ]])</f>
        <v>#N/A</v>
      </c>
      <c r="D15" t="e">
        <f>IF(PROMETEO_Ammissione_Samuele[[#This Row],[Inserire RQ picco:  ]]="",NA(),PROMETEO_Ammissione_Samuele[[#This Row],[Inserire RQ picco:  ]])</f>
        <v>#N/A</v>
      </c>
      <c r="E15" t="e">
        <f>IF(PROMETEO_Ammissione_Samuele[[#This Row],[Inserire VO2 a VT1 (se VT1 è stato raggiunto):  ]]="",NA(),PROMETEO_Ammissione_Samuele[[#This Row],[Inserire VO2 a VT1 (se VT1 è stato raggiunto):  ]])</f>
        <v>#N/A</v>
      </c>
      <c r="F15" t="e">
        <f>IF(PROMETEO_Ammissione_Samuele[[#This Row],[Inserire VO2 a VT2 (se VT2 è stato raggiunto):  ]]="",NA(),PROMETEO_Ammissione_Samuele[[#This Row],[Inserire VO2 a VT2 (se VT2 è stato raggiunto):  ]])</f>
        <v>#N/A</v>
      </c>
      <c r="G15" t="e">
        <f>IF(PROMETEO_Ammissione_Samuele[[#This Row],[Inserire W picco:  ]]="",NA(),PROMETEO_Ammissione_Samuele[[#This Row],[Inserire W picco:  ]])</f>
        <v>#N/A</v>
      </c>
      <c r="H15" t="e">
        <f>IF(PROMETEO_Ammissione_Samuele[[#This Row],[Inserire Fc picco:  ]]="",NA(),PROMETEO_Ammissione_Samuele[[#This Row],[Inserire Fc picco:  ]])</f>
        <v>#N/A</v>
      </c>
      <c r="I15" t="e">
        <f>IF(PROMETEO_Ammissione_Samuele[[#This Row],[Inserire VE/VCO2 slope:  ]]="",NA(),PROMETEO_Ammissione_Samuele[[#This Row],[Inserire VE/VCO2 slope:  ]])</f>
        <v>#N/A</v>
      </c>
      <c r="J15" t="e">
        <f>IF(PROMETEO_Ammissione_Samuele[[#This Row],[Inserire VE/VCO2 slope dopo soglia anaerobica:  ]]="",NA(),PROMETEO_Ammissione_Samuele[[#This Row],[Inserire VE/VCO2 slope dopo soglia anaerobica:  ]])</f>
        <v>#N/A</v>
      </c>
      <c r="K15" t="e">
        <f>IF(PROMETEO_Ammissione_Samuele[[#This Row],[Inserire VO2/work:  ]]="",NA(),PROMETEO_Ammissione_Samuele[[#This Row],[Inserire VO2/work:  ]])</f>
        <v>#N/A</v>
      </c>
      <c r="L15" t="e">
        <f>IF(PROMETEO_Ammissione_Samuele[[#This Row],[Presenza pattern oscillatorio?]]="",NA(),PROMETEO_Ammissione_Samuele[[#This Row],[Presenza pattern oscillatorio?]])</f>
        <v>#N/A</v>
      </c>
      <c r="M15" t="e">
        <f>IF(PROMETEO_Ammissione_Samuele[[#This Row],[Presenza limitazione cardiogena?]]="",NA(),PROMETEO_Ammissione_Samuele[[#This Row],[Presenza limitazione cardiogena?]])</f>
        <v>#N/A</v>
      </c>
      <c r="N15" t="e">
        <f>IF(PROMETEO_Ammissione_Samuele[[#This Row],[Presenza limitazione ventilatoria?]]="",NA(),PROMETEO_Ammissione_Samuele[[#This Row],[Presenza limitazione ventilatoria?]])</f>
        <v>#N/A</v>
      </c>
      <c r="O15" t="e">
        <f>IF(PROMETEO_Ammissione_Samuele[[#This Row],[Presenza limitazione vascolare/polmonare?]]="",NA(),PROMETEO_Ammissione_Samuele[[#This Row],[Presenza limitazione vascolare/polmonare?]])</f>
        <v>#N/A</v>
      </c>
      <c r="P15" t="e">
        <f>IF(PROMETEO_Ammissione_Samuele[[#This Row],[Presenza limitazione periferica?]]="",NA(),PROMETEO_Ammissione_Samuele[[#This Row],[Presenza limitazione periferica?]])</f>
        <v>#N/A</v>
      </c>
      <c r="Q15" t="e">
        <f>IF(PROMETEO_Ammissione_Samuele[[#This Row],[Presenza sintomi durante la prova?]]="",NA(),PROMETEO_Ammissione_Samuele[[#This Row],[Presenza sintomi durante la prova?]])</f>
        <v>#N/A</v>
      </c>
      <c r="R15" t="e">
        <f>IF(PROMETEO_Ammissione_Samuele[[#This Row],[Presenza alterazioni ECG ischemiche?]]="",NA(),PROMETEO_Ammissione_Samuele[[#This Row],[Presenza alterazioni ECG ischemiche?]])</f>
        <v>#N/A</v>
      </c>
      <c r="S15" t="e">
        <f>IF(PROMETEO_Ammissione_Samuele[[#This Row],[Presenza aritmie?]]="",NA(),PROMETEO_Ammissione_Samuele[[#This Row],[Presenza aritmie?]])</f>
        <v>#N/A</v>
      </c>
      <c r="T15" t="e">
        <f>IF(PROMETEO_Ammissione_Samuele[[#This Row],[Presenza risposta ipertensiva?]]="",NA(),PROMETEO_Ammissione_Samuele[[#This Row],[Presenza risposta ipertensiva?]])</f>
        <v>#N/A</v>
      </c>
    </row>
    <row r="16" spans="1:20" x14ac:dyDescent="0.3">
      <c r="A16">
        <v>15</v>
      </c>
      <c r="B16" t="e">
        <f>IF(PROMETEO_Ammissione_Samuele[[#This Row],[Inserire VO2p:  ]]="",NA(),PROMETEO_Ammissione_Samuele[[#This Row],[Inserire VO2p:  ]])</f>
        <v>#N/A</v>
      </c>
      <c r="C16" t="e">
        <f>IF(PROMETEO_Ammissione_Samuele[[#This Row],[Inserire VO2 picco (%):  ]]="",NA(),PROMETEO_Ammissione_Samuele[[#This Row],[Inserire VO2 picco (%):  ]])</f>
        <v>#N/A</v>
      </c>
      <c r="D16" t="e">
        <f>IF(PROMETEO_Ammissione_Samuele[[#This Row],[Inserire RQ picco:  ]]="",NA(),PROMETEO_Ammissione_Samuele[[#This Row],[Inserire RQ picco:  ]])</f>
        <v>#N/A</v>
      </c>
      <c r="E16" t="e">
        <f>IF(PROMETEO_Ammissione_Samuele[[#This Row],[Inserire VO2 a VT1 (se VT1 è stato raggiunto):  ]]="",NA(),PROMETEO_Ammissione_Samuele[[#This Row],[Inserire VO2 a VT1 (se VT1 è stato raggiunto):  ]])</f>
        <v>#N/A</v>
      </c>
      <c r="F16" t="e">
        <f>IF(PROMETEO_Ammissione_Samuele[[#This Row],[Inserire VO2 a VT2 (se VT2 è stato raggiunto):  ]]="",NA(),PROMETEO_Ammissione_Samuele[[#This Row],[Inserire VO2 a VT2 (se VT2 è stato raggiunto):  ]])</f>
        <v>#N/A</v>
      </c>
      <c r="G16" t="e">
        <f>IF(PROMETEO_Ammissione_Samuele[[#This Row],[Inserire W picco:  ]]="",NA(),PROMETEO_Ammissione_Samuele[[#This Row],[Inserire W picco:  ]])</f>
        <v>#N/A</v>
      </c>
      <c r="H16" t="e">
        <f>IF(PROMETEO_Ammissione_Samuele[[#This Row],[Inserire Fc picco:  ]]="",NA(),PROMETEO_Ammissione_Samuele[[#This Row],[Inserire Fc picco:  ]])</f>
        <v>#N/A</v>
      </c>
      <c r="I16" t="e">
        <f>IF(PROMETEO_Ammissione_Samuele[[#This Row],[Inserire VE/VCO2 slope:  ]]="",NA(),PROMETEO_Ammissione_Samuele[[#This Row],[Inserire VE/VCO2 slope:  ]])</f>
        <v>#N/A</v>
      </c>
      <c r="J16" t="e">
        <f>IF(PROMETEO_Ammissione_Samuele[[#This Row],[Inserire VE/VCO2 slope dopo soglia anaerobica:  ]]="",NA(),PROMETEO_Ammissione_Samuele[[#This Row],[Inserire VE/VCO2 slope dopo soglia anaerobica:  ]])</f>
        <v>#N/A</v>
      </c>
      <c r="K16" t="e">
        <f>IF(PROMETEO_Ammissione_Samuele[[#This Row],[Inserire VO2/work:  ]]="",NA(),PROMETEO_Ammissione_Samuele[[#This Row],[Inserire VO2/work:  ]])</f>
        <v>#N/A</v>
      </c>
      <c r="L16" t="e">
        <f>IF(PROMETEO_Ammissione_Samuele[[#This Row],[Presenza pattern oscillatorio?]]="",NA(),PROMETEO_Ammissione_Samuele[[#This Row],[Presenza pattern oscillatorio?]])</f>
        <v>#N/A</v>
      </c>
      <c r="M16" t="e">
        <f>IF(PROMETEO_Ammissione_Samuele[[#This Row],[Presenza limitazione cardiogena?]]="",NA(),PROMETEO_Ammissione_Samuele[[#This Row],[Presenza limitazione cardiogena?]])</f>
        <v>#N/A</v>
      </c>
      <c r="N16" t="e">
        <f>IF(PROMETEO_Ammissione_Samuele[[#This Row],[Presenza limitazione ventilatoria?]]="",NA(),PROMETEO_Ammissione_Samuele[[#This Row],[Presenza limitazione ventilatoria?]])</f>
        <v>#N/A</v>
      </c>
      <c r="O16" t="e">
        <f>IF(PROMETEO_Ammissione_Samuele[[#This Row],[Presenza limitazione vascolare/polmonare?]]="",NA(),PROMETEO_Ammissione_Samuele[[#This Row],[Presenza limitazione vascolare/polmonare?]])</f>
        <v>#N/A</v>
      </c>
      <c r="P16" t="e">
        <f>IF(PROMETEO_Ammissione_Samuele[[#This Row],[Presenza limitazione periferica?]]="",NA(),PROMETEO_Ammissione_Samuele[[#This Row],[Presenza limitazione periferica?]])</f>
        <v>#N/A</v>
      </c>
      <c r="Q16" t="e">
        <f>IF(PROMETEO_Ammissione_Samuele[[#This Row],[Presenza sintomi durante la prova?]]="",NA(),PROMETEO_Ammissione_Samuele[[#This Row],[Presenza sintomi durante la prova?]])</f>
        <v>#N/A</v>
      </c>
      <c r="R16" t="e">
        <f>IF(PROMETEO_Ammissione_Samuele[[#This Row],[Presenza alterazioni ECG ischemiche?]]="",NA(),PROMETEO_Ammissione_Samuele[[#This Row],[Presenza alterazioni ECG ischemiche?]])</f>
        <v>#N/A</v>
      </c>
      <c r="S16" t="e">
        <f>IF(PROMETEO_Ammissione_Samuele[[#This Row],[Presenza aritmie?]]="",NA(),PROMETEO_Ammissione_Samuele[[#This Row],[Presenza aritmie?]])</f>
        <v>#N/A</v>
      </c>
      <c r="T16" t="e">
        <f>IF(PROMETEO_Ammissione_Samuele[[#This Row],[Presenza risposta ipertensiva?]]="",NA(),PROMETEO_Ammissione_Samuele[[#This Row],[Presenza risposta ipertensiva?]])</f>
        <v>#N/A</v>
      </c>
    </row>
    <row r="17" spans="1:20" x14ac:dyDescent="0.3">
      <c r="A17">
        <v>16</v>
      </c>
      <c r="B17" t="e">
        <f>IF(PROMETEO_Ammissione_Samuele[[#This Row],[Inserire VO2p:  ]]="",NA(),PROMETEO_Ammissione_Samuele[[#This Row],[Inserire VO2p:  ]])</f>
        <v>#N/A</v>
      </c>
      <c r="C17" t="e">
        <f>IF(PROMETEO_Ammissione_Samuele[[#This Row],[Inserire VO2 picco (%):  ]]="",NA(),PROMETEO_Ammissione_Samuele[[#This Row],[Inserire VO2 picco (%):  ]])</f>
        <v>#N/A</v>
      </c>
      <c r="D17" t="e">
        <f>IF(PROMETEO_Ammissione_Samuele[[#This Row],[Inserire RQ picco:  ]]="",NA(),PROMETEO_Ammissione_Samuele[[#This Row],[Inserire RQ picco:  ]])</f>
        <v>#N/A</v>
      </c>
      <c r="E17" t="e">
        <f>IF(PROMETEO_Ammissione_Samuele[[#This Row],[Inserire VO2 a VT1 (se VT1 è stato raggiunto):  ]]="",NA(),PROMETEO_Ammissione_Samuele[[#This Row],[Inserire VO2 a VT1 (se VT1 è stato raggiunto):  ]])</f>
        <v>#N/A</v>
      </c>
      <c r="F17" t="e">
        <f>IF(PROMETEO_Ammissione_Samuele[[#This Row],[Inserire VO2 a VT2 (se VT2 è stato raggiunto):  ]]="",NA(),PROMETEO_Ammissione_Samuele[[#This Row],[Inserire VO2 a VT2 (se VT2 è stato raggiunto):  ]])</f>
        <v>#N/A</v>
      </c>
      <c r="G17" t="e">
        <f>IF(PROMETEO_Ammissione_Samuele[[#This Row],[Inserire W picco:  ]]="",NA(),PROMETEO_Ammissione_Samuele[[#This Row],[Inserire W picco:  ]])</f>
        <v>#N/A</v>
      </c>
      <c r="H17" t="e">
        <f>IF(PROMETEO_Ammissione_Samuele[[#This Row],[Inserire Fc picco:  ]]="",NA(),PROMETEO_Ammissione_Samuele[[#This Row],[Inserire Fc picco:  ]])</f>
        <v>#N/A</v>
      </c>
      <c r="I17" t="e">
        <f>IF(PROMETEO_Ammissione_Samuele[[#This Row],[Inserire VE/VCO2 slope:  ]]="",NA(),PROMETEO_Ammissione_Samuele[[#This Row],[Inserire VE/VCO2 slope:  ]])</f>
        <v>#N/A</v>
      </c>
      <c r="J17" t="e">
        <f>IF(PROMETEO_Ammissione_Samuele[[#This Row],[Inserire VE/VCO2 slope dopo soglia anaerobica:  ]]="",NA(),PROMETEO_Ammissione_Samuele[[#This Row],[Inserire VE/VCO2 slope dopo soglia anaerobica:  ]])</f>
        <v>#N/A</v>
      </c>
      <c r="K17" t="e">
        <f>IF(PROMETEO_Ammissione_Samuele[[#This Row],[Inserire VO2/work:  ]]="",NA(),PROMETEO_Ammissione_Samuele[[#This Row],[Inserire VO2/work:  ]])</f>
        <v>#N/A</v>
      </c>
      <c r="L17" t="e">
        <f>IF(PROMETEO_Ammissione_Samuele[[#This Row],[Presenza pattern oscillatorio?]]="",NA(),PROMETEO_Ammissione_Samuele[[#This Row],[Presenza pattern oscillatorio?]])</f>
        <v>#N/A</v>
      </c>
      <c r="M17" t="e">
        <f>IF(PROMETEO_Ammissione_Samuele[[#This Row],[Presenza limitazione cardiogena?]]="",NA(),PROMETEO_Ammissione_Samuele[[#This Row],[Presenza limitazione cardiogena?]])</f>
        <v>#N/A</v>
      </c>
      <c r="N17" t="e">
        <f>IF(PROMETEO_Ammissione_Samuele[[#This Row],[Presenza limitazione ventilatoria?]]="",NA(),PROMETEO_Ammissione_Samuele[[#This Row],[Presenza limitazione ventilatoria?]])</f>
        <v>#N/A</v>
      </c>
      <c r="O17" t="e">
        <f>IF(PROMETEO_Ammissione_Samuele[[#This Row],[Presenza limitazione vascolare/polmonare?]]="",NA(),PROMETEO_Ammissione_Samuele[[#This Row],[Presenza limitazione vascolare/polmonare?]])</f>
        <v>#N/A</v>
      </c>
      <c r="P17" t="e">
        <f>IF(PROMETEO_Ammissione_Samuele[[#This Row],[Presenza limitazione periferica?]]="",NA(),PROMETEO_Ammissione_Samuele[[#This Row],[Presenza limitazione periferica?]])</f>
        <v>#N/A</v>
      </c>
      <c r="Q17" t="e">
        <f>IF(PROMETEO_Ammissione_Samuele[[#This Row],[Presenza sintomi durante la prova?]]="",NA(),PROMETEO_Ammissione_Samuele[[#This Row],[Presenza sintomi durante la prova?]])</f>
        <v>#N/A</v>
      </c>
      <c r="R17" t="e">
        <f>IF(PROMETEO_Ammissione_Samuele[[#This Row],[Presenza alterazioni ECG ischemiche?]]="",NA(),PROMETEO_Ammissione_Samuele[[#This Row],[Presenza alterazioni ECG ischemiche?]])</f>
        <v>#N/A</v>
      </c>
      <c r="S17" t="e">
        <f>IF(PROMETEO_Ammissione_Samuele[[#This Row],[Presenza aritmie?]]="",NA(),PROMETEO_Ammissione_Samuele[[#This Row],[Presenza aritmie?]])</f>
        <v>#N/A</v>
      </c>
      <c r="T17" t="e">
        <f>IF(PROMETEO_Ammissione_Samuele[[#This Row],[Presenza risposta ipertensiva?]]="",NA(),PROMETEO_Ammissione_Samuele[[#This Row],[Presenza risposta ipertensiva?]])</f>
        <v>#N/A</v>
      </c>
    </row>
    <row r="18" spans="1:20" x14ac:dyDescent="0.3">
      <c r="A18">
        <v>17</v>
      </c>
      <c r="B18">
        <f>IF(PROMETEO_Ammissione_Samuele[[#This Row],[Inserire VO2p:  ]]="",NA(),PROMETEO_Ammissione_Samuele[[#This Row],[Inserire VO2p:  ]])</f>
        <v>932</v>
      </c>
      <c r="C18">
        <f>IF(PROMETEO_Ammissione_Samuele[[#This Row],[Inserire VO2 picco (%):  ]]="",NA(),PROMETEO_Ammissione_Samuele[[#This Row],[Inserire VO2 picco (%):  ]])</f>
        <v>523</v>
      </c>
      <c r="D18">
        <f>IF(PROMETEO_Ammissione_Samuele[[#This Row],[Inserire RQ picco:  ]]="",NA(),PROMETEO_Ammissione_Samuele[[#This Row],[Inserire RQ picco:  ]])</f>
        <v>98</v>
      </c>
      <c r="E18">
        <f>IF(PROMETEO_Ammissione_Samuele[[#This Row],[Inserire VO2 a VT1 (se VT1 è stato raggiunto):  ]]="",NA(),PROMETEO_Ammissione_Samuele[[#This Row],[Inserire VO2 a VT1 (se VT1 è stato raggiunto):  ]])</f>
        <v>641</v>
      </c>
      <c r="F18">
        <f>IF(PROMETEO_Ammissione_Samuele[[#This Row],[Inserire VO2 a VT2 (se VT2 è stato raggiunto):  ]]="",NA(),PROMETEO_Ammissione_Samuele[[#This Row],[Inserire VO2 a VT2 (se VT2 è stato raggiunto):  ]])</f>
        <v>590</v>
      </c>
      <c r="G18">
        <f>IF(PROMETEO_Ammissione_Samuele[[#This Row],[Inserire W picco:  ]]="",NA(),PROMETEO_Ammissione_Samuele[[#This Row],[Inserire W picco:  ]])</f>
        <v>59</v>
      </c>
      <c r="H18">
        <f>IF(PROMETEO_Ammissione_Samuele[[#This Row],[Inserire Fc picco:  ]]="",NA(),PROMETEO_Ammissione_Samuele[[#This Row],[Inserire Fc picco:  ]])</f>
        <v>90</v>
      </c>
      <c r="I18">
        <f>IF(PROMETEO_Ammissione_Samuele[[#This Row],[Inserire VE/VCO2 slope:  ]]="",NA(),PROMETEO_Ammissione_Samuele[[#This Row],[Inserire VE/VCO2 slope:  ]])</f>
        <v>39</v>
      </c>
      <c r="J18">
        <f>IF(PROMETEO_Ammissione_Samuele[[#This Row],[Inserire VE/VCO2 slope dopo soglia anaerobica:  ]]="",NA(),PROMETEO_Ammissione_Samuele[[#This Row],[Inserire VE/VCO2 slope dopo soglia anaerobica:  ]])</f>
        <v>414</v>
      </c>
      <c r="K18">
        <f>IF(PROMETEO_Ammissione_Samuele[[#This Row],[Inserire VO2/work:  ]]="",NA(),PROMETEO_Ammissione_Samuele[[#This Row],[Inserire VO2/work:  ]])</f>
        <v>88</v>
      </c>
      <c r="L18" t="str">
        <f>IF(PROMETEO_Ammissione_Samuele[[#This Row],[Presenza pattern oscillatorio?]]="",NA(),PROMETEO_Ammissione_Samuele[[#This Row],[Presenza pattern oscillatorio?]])</f>
        <v>No</v>
      </c>
      <c r="M18" t="str">
        <f>IF(PROMETEO_Ammissione_Samuele[[#This Row],[Presenza limitazione cardiogena?]]="",NA(),PROMETEO_Ammissione_Samuele[[#This Row],[Presenza limitazione cardiogena?]])</f>
        <v>Yes</v>
      </c>
      <c r="N18" t="str">
        <f>IF(PROMETEO_Ammissione_Samuele[[#This Row],[Presenza limitazione ventilatoria?]]="",NA(),PROMETEO_Ammissione_Samuele[[#This Row],[Presenza limitazione ventilatoria?]])</f>
        <v>No</v>
      </c>
      <c r="O18" t="str">
        <f>IF(PROMETEO_Ammissione_Samuele[[#This Row],[Presenza limitazione vascolare/polmonare?]]="",NA(),PROMETEO_Ammissione_Samuele[[#This Row],[Presenza limitazione vascolare/polmonare?]])</f>
        <v>Yes</v>
      </c>
      <c r="P18" t="str">
        <f>IF(PROMETEO_Ammissione_Samuele[[#This Row],[Presenza limitazione periferica?]]="",NA(),PROMETEO_Ammissione_Samuele[[#This Row],[Presenza limitazione periferica?]])</f>
        <v>Yes</v>
      </c>
      <c r="Q18" t="str">
        <f>IF(PROMETEO_Ammissione_Samuele[[#This Row],[Presenza sintomi durante la prova?]]="",NA(),PROMETEO_Ammissione_Samuele[[#This Row],[Presenza sintomi durante la prova?]])</f>
        <v>No</v>
      </c>
      <c r="R18" t="str">
        <f>IF(PROMETEO_Ammissione_Samuele[[#This Row],[Presenza alterazioni ECG ischemiche?]]="",NA(),PROMETEO_Ammissione_Samuele[[#This Row],[Presenza alterazioni ECG ischemiche?]])</f>
        <v>No</v>
      </c>
      <c r="S18" t="str">
        <f>IF(PROMETEO_Ammissione_Samuele[[#This Row],[Presenza aritmie?]]="",NA(),PROMETEO_Ammissione_Samuele[[#This Row],[Presenza aritmie?]])</f>
        <v>No</v>
      </c>
      <c r="T18" t="str">
        <f>IF(PROMETEO_Ammissione_Samuele[[#This Row],[Presenza risposta ipertensiva?]]="",NA(),PROMETEO_Ammissione_Samuele[[#This Row],[Presenza risposta ipertensiva?]])</f>
        <v>No</v>
      </c>
    </row>
    <row r="19" spans="1:20" x14ac:dyDescent="0.3">
      <c r="A19">
        <v>18</v>
      </c>
      <c r="B19">
        <f>IF(PROMETEO_Ammissione_Samuele[[#This Row],[Inserire VO2p:  ]]="",NA(),PROMETEO_Ammissione_Samuele[[#This Row],[Inserire VO2p:  ]])</f>
        <v>1095</v>
      </c>
      <c r="C19">
        <f>IF(PROMETEO_Ammissione_Samuele[[#This Row],[Inserire VO2 picco (%):  ]]="",NA(),PROMETEO_Ammissione_Samuele[[#This Row],[Inserire VO2 picco (%):  ]])</f>
        <v>64</v>
      </c>
      <c r="D19">
        <f>IF(PROMETEO_Ammissione_Samuele[[#This Row],[Inserire RQ picco:  ]]="",NA(),PROMETEO_Ammissione_Samuele[[#This Row],[Inserire RQ picco:  ]])</f>
        <v>107</v>
      </c>
      <c r="E19">
        <f>IF(PROMETEO_Ammissione_Samuele[[#This Row],[Inserire VO2 a VT1 (se VT1 è stato raggiunto):  ]]="",NA(),PROMETEO_Ammissione_Samuele[[#This Row],[Inserire VO2 a VT1 (se VT1 è stato raggiunto):  ]])</f>
        <v>799</v>
      </c>
      <c r="F19">
        <f>IF(PROMETEO_Ammissione_Samuele[[#This Row],[Inserire VO2 a VT2 (se VT2 è stato raggiunto):  ]]="",NA(),PROMETEO_Ammissione_Samuele[[#This Row],[Inserire VO2 a VT2 (se VT2 è stato raggiunto):  ]])</f>
        <v>1158</v>
      </c>
      <c r="G19">
        <f>IF(PROMETEO_Ammissione_Samuele[[#This Row],[Inserire W picco:  ]]="",NA(),PROMETEO_Ammissione_Samuele[[#This Row],[Inserire W picco:  ]])</f>
        <v>67</v>
      </c>
      <c r="H19">
        <f>IF(PROMETEO_Ammissione_Samuele[[#This Row],[Inserire Fc picco:  ]]="",NA(),PROMETEO_Ammissione_Samuele[[#This Row],[Inserire Fc picco:  ]])</f>
        <v>121</v>
      </c>
      <c r="I19">
        <f>IF(PROMETEO_Ammissione_Samuele[[#This Row],[Inserire VE/VCO2 slope:  ]]="",NA(),PROMETEO_Ammissione_Samuele[[#This Row],[Inserire VE/VCO2 slope:  ]])</f>
        <v>329</v>
      </c>
      <c r="J19">
        <f>IF(PROMETEO_Ammissione_Samuele[[#This Row],[Inserire VE/VCO2 slope dopo soglia anaerobica:  ]]="",NA(),PROMETEO_Ammissione_Samuele[[#This Row],[Inserire VE/VCO2 slope dopo soglia anaerobica:  ]])</f>
        <v>35</v>
      </c>
      <c r="K19">
        <f>IF(PROMETEO_Ammissione_Samuele[[#This Row],[Inserire VO2/work:  ]]="",NA(),PROMETEO_Ammissione_Samuele[[#This Row],[Inserire VO2/work:  ]])</f>
        <v>988</v>
      </c>
      <c r="L19" t="str">
        <f>IF(PROMETEO_Ammissione_Samuele[[#This Row],[Presenza pattern oscillatorio?]]="",NA(),PROMETEO_Ammissione_Samuele[[#This Row],[Presenza pattern oscillatorio?]])</f>
        <v>Yes</v>
      </c>
      <c r="M19" t="str">
        <f>IF(PROMETEO_Ammissione_Samuele[[#This Row],[Presenza limitazione cardiogena?]]="",NA(),PROMETEO_Ammissione_Samuele[[#This Row],[Presenza limitazione cardiogena?]])</f>
        <v>Yes</v>
      </c>
      <c r="N19" t="str">
        <f>IF(PROMETEO_Ammissione_Samuele[[#This Row],[Presenza limitazione ventilatoria?]]="",NA(),PROMETEO_Ammissione_Samuele[[#This Row],[Presenza limitazione ventilatoria?]])</f>
        <v>Yes</v>
      </c>
      <c r="O19" t="str">
        <f>IF(PROMETEO_Ammissione_Samuele[[#This Row],[Presenza limitazione vascolare/polmonare?]]="",NA(),PROMETEO_Ammissione_Samuele[[#This Row],[Presenza limitazione vascolare/polmonare?]])</f>
        <v>Yes</v>
      </c>
      <c r="P19" t="str">
        <f>IF(PROMETEO_Ammissione_Samuele[[#This Row],[Presenza limitazione periferica?]]="",NA(),PROMETEO_Ammissione_Samuele[[#This Row],[Presenza limitazione periferica?]])</f>
        <v>Yes</v>
      </c>
      <c r="Q19" t="str">
        <f>IF(PROMETEO_Ammissione_Samuele[[#This Row],[Presenza sintomi durante la prova?]]="",NA(),PROMETEO_Ammissione_Samuele[[#This Row],[Presenza sintomi durante la prova?]])</f>
        <v>No</v>
      </c>
      <c r="R19" t="str">
        <f>IF(PROMETEO_Ammissione_Samuele[[#This Row],[Presenza alterazioni ECG ischemiche?]]="",NA(),PROMETEO_Ammissione_Samuele[[#This Row],[Presenza alterazioni ECG ischemiche?]])</f>
        <v>No</v>
      </c>
      <c r="S19" t="str">
        <f>IF(PROMETEO_Ammissione_Samuele[[#This Row],[Presenza aritmie?]]="",NA(),PROMETEO_Ammissione_Samuele[[#This Row],[Presenza aritmie?]])</f>
        <v>No</v>
      </c>
      <c r="T19" t="str">
        <f>IF(PROMETEO_Ammissione_Samuele[[#This Row],[Presenza risposta ipertensiva?]]="",NA(),PROMETEO_Ammissione_Samuele[[#This Row],[Presenza risposta ipertensiva?]])</f>
        <v>No</v>
      </c>
    </row>
    <row r="20" spans="1:20" x14ac:dyDescent="0.3">
      <c r="A20">
        <v>19</v>
      </c>
      <c r="B20" t="e">
        <f>IF(PROMETEO_Ammissione_Samuele[[#This Row],[Inserire VO2p:  ]]="",NA(),PROMETEO_Ammissione_Samuele[[#This Row],[Inserire VO2p:  ]])</f>
        <v>#N/A</v>
      </c>
      <c r="C20" t="e">
        <f>IF(PROMETEO_Ammissione_Samuele[[#This Row],[Inserire VO2 picco (%):  ]]="",NA(),PROMETEO_Ammissione_Samuele[[#This Row],[Inserire VO2 picco (%):  ]])</f>
        <v>#N/A</v>
      </c>
      <c r="D20" t="e">
        <f>IF(PROMETEO_Ammissione_Samuele[[#This Row],[Inserire RQ picco:  ]]="",NA(),PROMETEO_Ammissione_Samuele[[#This Row],[Inserire RQ picco:  ]])</f>
        <v>#N/A</v>
      </c>
      <c r="E20" t="e">
        <f>IF(PROMETEO_Ammissione_Samuele[[#This Row],[Inserire VO2 a VT1 (se VT1 è stato raggiunto):  ]]="",NA(),PROMETEO_Ammissione_Samuele[[#This Row],[Inserire VO2 a VT1 (se VT1 è stato raggiunto):  ]])</f>
        <v>#N/A</v>
      </c>
      <c r="F20" t="e">
        <f>IF(PROMETEO_Ammissione_Samuele[[#This Row],[Inserire VO2 a VT2 (se VT2 è stato raggiunto):  ]]="",NA(),PROMETEO_Ammissione_Samuele[[#This Row],[Inserire VO2 a VT2 (se VT2 è stato raggiunto):  ]])</f>
        <v>#N/A</v>
      </c>
      <c r="G20" t="e">
        <f>IF(PROMETEO_Ammissione_Samuele[[#This Row],[Inserire W picco:  ]]="",NA(),PROMETEO_Ammissione_Samuele[[#This Row],[Inserire W picco:  ]])</f>
        <v>#N/A</v>
      </c>
      <c r="H20" t="e">
        <f>IF(PROMETEO_Ammissione_Samuele[[#This Row],[Inserire Fc picco:  ]]="",NA(),PROMETEO_Ammissione_Samuele[[#This Row],[Inserire Fc picco:  ]])</f>
        <v>#N/A</v>
      </c>
      <c r="I20" t="e">
        <f>IF(PROMETEO_Ammissione_Samuele[[#This Row],[Inserire VE/VCO2 slope:  ]]="",NA(),PROMETEO_Ammissione_Samuele[[#This Row],[Inserire VE/VCO2 slope:  ]])</f>
        <v>#N/A</v>
      </c>
      <c r="J20" t="e">
        <f>IF(PROMETEO_Ammissione_Samuele[[#This Row],[Inserire VE/VCO2 slope dopo soglia anaerobica:  ]]="",NA(),PROMETEO_Ammissione_Samuele[[#This Row],[Inserire VE/VCO2 slope dopo soglia anaerobica:  ]])</f>
        <v>#N/A</v>
      </c>
      <c r="K20" t="e">
        <f>IF(PROMETEO_Ammissione_Samuele[[#This Row],[Inserire VO2/work:  ]]="",NA(),PROMETEO_Ammissione_Samuele[[#This Row],[Inserire VO2/work:  ]])</f>
        <v>#N/A</v>
      </c>
      <c r="L20" t="e">
        <f>IF(PROMETEO_Ammissione_Samuele[[#This Row],[Presenza pattern oscillatorio?]]="",NA(),PROMETEO_Ammissione_Samuele[[#This Row],[Presenza pattern oscillatorio?]])</f>
        <v>#N/A</v>
      </c>
      <c r="M20" t="e">
        <f>IF(PROMETEO_Ammissione_Samuele[[#This Row],[Presenza limitazione cardiogena?]]="",NA(),PROMETEO_Ammissione_Samuele[[#This Row],[Presenza limitazione cardiogena?]])</f>
        <v>#N/A</v>
      </c>
      <c r="N20" t="e">
        <f>IF(PROMETEO_Ammissione_Samuele[[#This Row],[Presenza limitazione ventilatoria?]]="",NA(),PROMETEO_Ammissione_Samuele[[#This Row],[Presenza limitazione ventilatoria?]])</f>
        <v>#N/A</v>
      </c>
      <c r="O20" t="e">
        <f>IF(PROMETEO_Ammissione_Samuele[[#This Row],[Presenza limitazione vascolare/polmonare?]]="",NA(),PROMETEO_Ammissione_Samuele[[#This Row],[Presenza limitazione vascolare/polmonare?]])</f>
        <v>#N/A</v>
      </c>
      <c r="P20" t="e">
        <f>IF(PROMETEO_Ammissione_Samuele[[#This Row],[Presenza limitazione periferica?]]="",NA(),PROMETEO_Ammissione_Samuele[[#This Row],[Presenza limitazione periferica?]])</f>
        <v>#N/A</v>
      </c>
      <c r="Q20" t="e">
        <f>IF(PROMETEO_Ammissione_Samuele[[#This Row],[Presenza sintomi durante la prova?]]="",NA(),PROMETEO_Ammissione_Samuele[[#This Row],[Presenza sintomi durante la prova?]])</f>
        <v>#N/A</v>
      </c>
      <c r="R20" t="e">
        <f>IF(PROMETEO_Ammissione_Samuele[[#This Row],[Presenza alterazioni ECG ischemiche?]]="",NA(),PROMETEO_Ammissione_Samuele[[#This Row],[Presenza alterazioni ECG ischemiche?]])</f>
        <v>#N/A</v>
      </c>
      <c r="S20" t="e">
        <f>IF(PROMETEO_Ammissione_Samuele[[#This Row],[Presenza aritmie?]]="",NA(),PROMETEO_Ammissione_Samuele[[#This Row],[Presenza aritmie?]])</f>
        <v>#N/A</v>
      </c>
      <c r="T20" t="e">
        <f>IF(PROMETEO_Ammissione_Samuele[[#This Row],[Presenza risposta ipertensiva?]]="",NA(),PROMETEO_Ammissione_Samuele[[#This Row],[Presenza risposta ipertensiva?]])</f>
        <v>#N/A</v>
      </c>
    </row>
    <row r="21" spans="1:20" x14ac:dyDescent="0.3">
      <c r="A21">
        <v>20</v>
      </c>
      <c r="B21" t="e">
        <f>IF(PROMETEO_Ammissione_Samuele[[#This Row],[Inserire VO2p:  ]]="",NA(),PROMETEO_Ammissione_Samuele[[#This Row],[Inserire VO2p:  ]])</f>
        <v>#N/A</v>
      </c>
      <c r="C21" t="e">
        <f>IF(PROMETEO_Ammissione_Samuele[[#This Row],[Inserire VO2 picco (%):  ]]="",NA(),PROMETEO_Ammissione_Samuele[[#This Row],[Inserire VO2 picco (%):  ]])</f>
        <v>#N/A</v>
      </c>
      <c r="D21" t="e">
        <f>IF(PROMETEO_Ammissione_Samuele[[#This Row],[Inserire RQ picco:  ]]="",NA(),PROMETEO_Ammissione_Samuele[[#This Row],[Inserire RQ picco:  ]])</f>
        <v>#N/A</v>
      </c>
      <c r="E21" t="e">
        <f>IF(PROMETEO_Ammissione_Samuele[[#This Row],[Inserire VO2 a VT1 (se VT1 è stato raggiunto):  ]]="",NA(),PROMETEO_Ammissione_Samuele[[#This Row],[Inserire VO2 a VT1 (se VT1 è stato raggiunto):  ]])</f>
        <v>#N/A</v>
      </c>
      <c r="F21" t="e">
        <f>IF(PROMETEO_Ammissione_Samuele[[#This Row],[Inserire VO2 a VT2 (se VT2 è stato raggiunto):  ]]="",NA(),PROMETEO_Ammissione_Samuele[[#This Row],[Inserire VO2 a VT2 (se VT2 è stato raggiunto):  ]])</f>
        <v>#N/A</v>
      </c>
      <c r="G21" t="e">
        <f>IF(PROMETEO_Ammissione_Samuele[[#This Row],[Inserire W picco:  ]]="",NA(),PROMETEO_Ammissione_Samuele[[#This Row],[Inserire W picco:  ]])</f>
        <v>#N/A</v>
      </c>
      <c r="H21" t="e">
        <f>IF(PROMETEO_Ammissione_Samuele[[#This Row],[Inserire Fc picco:  ]]="",NA(),PROMETEO_Ammissione_Samuele[[#This Row],[Inserire Fc picco:  ]])</f>
        <v>#N/A</v>
      </c>
      <c r="I21" t="e">
        <f>IF(PROMETEO_Ammissione_Samuele[[#This Row],[Inserire VE/VCO2 slope:  ]]="",NA(),PROMETEO_Ammissione_Samuele[[#This Row],[Inserire VE/VCO2 slope:  ]])</f>
        <v>#N/A</v>
      </c>
      <c r="J21" t="e">
        <f>IF(PROMETEO_Ammissione_Samuele[[#This Row],[Inserire VE/VCO2 slope dopo soglia anaerobica:  ]]="",NA(),PROMETEO_Ammissione_Samuele[[#This Row],[Inserire VE/VCO2 slope dopo soglia anaerobica:  ]])</f>
        <v>#N/A</v>
      </c>
      <c r="K21" t="e">
        <f>IF(PROMETEO_Ammissione_Samuele[[#This Row],[Inserire VO2/work:  ]]="",NA(),PROMETEO_Ammissione_Samuele[[#This Row],[Inserire VO2/work:  ]])</f>
        <v>#N/A</v>
      </c>
      <c r="L21" t="e">
        <f>IF(PROMETEO_Ammissione_Samuele[[#This Row],[Presenza pattern oscillatorio?]]="",NA(),PROMETEO_Ammissione_Samuele[[#This Row],[Presenza pattern oscillatorio?]])</f>
        <v>#N/A</v>
      </c>
      <c r="M21" t="e">
        <f>IF(PROMETEO_Ammissione_Samuele[[#This Row],[Presenza limitazione cardiogena?]]="",NA(),PROMETEO_Ammissione_Samuele[[#This Row],[Presenza limitazione cardiogena?]])</f>
        <v>#N/A</v>
      </c>
      <c r="N21" t="e">
        <f>IF(PROMETEO_Ammissione_Samuele[[#This Row],[Presenza limitazione ventilatoria?]]="",NA(),PROMETEO_Ammissione_Samuele[[#This Row],[Presenza limitazione ventilatoria?]])</f>
        <v>#N/A</v>
      </c>
      <c r="O21" t="e">
        <f>IF(PROMETEO_Ammissione_Samuele[[#This Row],[Presenza limitazione vascolare/polmonare?]]="",NA(),PROMETEO_Ammissione_Samuele[[#This Row],[Presenza limitazione vascolare/polmonare?]])</f>
        <v>#N/A</v>
      </c>
      <c r="P21" t="e">
        <f>IF(PROMETEO_Ammissione_Samuele[[#This Row],[Presenza limitazione periferica?]]="",NA(),PROMETEO_Ammissione_Samuele[[#This Row],[Presenza limitazione periferica?]])</f>
        <v>#N/A</v>
      </c>
      <c r="Q21" t="e">
        <f>IF(PROMETEO_Ammissione_Samuele[[#This Row],[Presenza sintomi durante la prova?]]="",NA(),PROMETEO_Ammissione_Samuele[[#This Row],[Presenza sintomi durante la prova?]])</f>
        <v>#N/A</v>
      </c>
      <c r="R21" t="e">
        <f>IF(PROMETEO_Ammissione_Samuele[[#This Row],[Presenza alterazioni ECG ischemiche?]]="",NA(),PROMETEO_Ammissione_Samuele[[#This Row],[Presenza alterazioni ECG ischemiche?]])</f>
        <v>#N/A</v>
      </c>
      <c r="S21" t="e">
        <f>IF(PROMETEO_Ammissione_Samuele[[#This Row],[Presenza aritmie?]]="",NA(),PROMETEO_Ammissione_Samuele[[#This Row],[Presenza aritmie?]])</f>
        <v>#N/A</v>
      </c>
      <c r="T21" t="e">
        <f>IF(PROMETEO_Ammissione_Samuele[[#This Row],[Presenza risposta ipertensiva?]]="",NA(),PROMETEO_Ammissione_Samuele[[#This Row],[Presenza risposta ipertensiva?]])</f>
        <v>#N/A</v>
      </c>
    </row>
    <row r="22" spans="1:20" x14ac:dyDescent="0.3">
      <c r="A22">
        <v>21</v>
      </c>
      <c r="B22">
        <f>IF(PROMETEO_Ammissione_Samuele[[#This Row],[Inserire VO2p:  ]]="",NA(),PROMETEO_Ammissione_Samuele[[#This Row],[Inserire VO2p:  ]])</f>
        <v>185</v>
      </c>
      <c r="C22">
        <f>IF(PROMETEO_Ammissione_Samuele[[#This Row],[Inserire VO2 picco (%):  ]]="",NA(),PROMETEO_Ammissione_Samuele[[#This Row],[Inserire VO2 picco (%):  ]])</f>
        <v>84</v>
      </c>
      <c r="D22">
        <f>IF(PROMETEO_Ammissione_Samuele[[#This Row],[Inserire RQ picco:  ]]="",NA(),PROMETEO_Ammissione_Samuele[[#This Row],[Inserire RQ picco:  ]])</f>
        <v>103</v>
      </c>
      <c r="E22">
        <f>IF(PROMETEO_Ammissione_Samuele[[#This Row],[Inserire VO2 a VT1 (se VT1 è stato raggiunto):  ]]="",NA(),PROMETEO_Ammissione_Samuele[[#This Row],[Inserire VO2 a VT1 (se VT1 è stato raggiunto):  ]])</f>
        <v>95</v>
      </c>
      <c r="F22" t="e">
        <f>IF(PROMETEO_Ammissione_Samuele[[#This Row],[Inserire VO2 a VT2 (se VT2 è stato raggiunto):  ]]="",NA(),PROMETEO_Ammissione_Samuele[[#This Row],[Inserire VO2 a VT2 (se VT2 è stato raggiunto):  ]])</f>
        <v>#N/A</v>
      </c>
      <c r="G22">
        <f>IF(PROMETEO_Ammissione_Samuele[[#This Row],[Inserire W picco:  ]]="",NA(),PROMETEO_Ammissione_Samuele[[#This Row],[Inserire W picco:  ]])</f>
        <v>122</v>
      </c>
      <c r="H22">
        <f>IF(PROMETEO_Ammissione_Samuele[[#This Row],[Inserire Fc picco:  ]]="",NA(),PROMETEO_Ammissione_Samuele[[#This Row],[Inserire Fc picco:  ]])</f>
        <v>121</v>
      </c>
      <c r="I22">
        <f>IF(PROMETEO_Ammissione_Samuele[[#This Row],[Inserire VE/VCO2 slope:  ]]="",NA(),PROMETEO_Ammissione_Samuele[[#This Row],[Inserire VE/VCO2 slope:  ]])</f>
        <v>29</v>
      </c>
      <c r="J22" t="e">
        <f>IF(PROMETEO_Ammissione_Samuele[[#This Row],[Inserire VE/VCO2 slope dopo soglia anaerobica:  ]]="",NA(),PROMETEO_Ammissione_Samuele[[#This Row],[Inserire VE/VCO2 slope dopo soglia anaerobica:  ]])</f>
        <v>#N/A</v>
      </c>
      <c r="K22">
        <f>IF(PROMETEO_Ammissione_Samuele[[#This Row],[Inserire VO2/work:  ]]="",NA(),PROMETEO_Ammissione_Samuele[[#This Row],[Inserire VO2/work:  ]])</f>
        <v>113</v>
      </c>
      <c r="L22" t="str">
        <f>IF(PROMETEO_Ammissione_Samuele[[#This Row],[Presenza pattern oscillatorio?]]="",NA(),PROMETEO_Ammissione_Samuele[[#This Row],[Presenza pattern oscillatorio?]])</f>
        <v>No</v>
      </c>
      <c r="M22" t="str">
        <f>IF(PROMETEO_Ammissione_Samuele[[#This Row],[Presenza limitazione cardiogena?]]="",NA(),PROMETEO_Ammissione_Samuele[[#This Row],[Presenza limitazione cardiogena?]])</f>
        <v>No</v>
      </c>
      <c r="N22" t="str">
        <f>IF(PROMETEO_Ammissione_Samuele[[#This Row],[Presenza limitazione ventilatoria?]]="",NA(),PROMETEO_Ammissione_Samuele[[#This Row],[Presenza limitazione ventilatoria?]])</f>
        <v>No</v>
      </c>
      <c r="O22" t="str">
        <f>IF(PROMETEO_Ammissione_Samuele[[#This Row],[Presenza limitazione vascolare/polmonare?]]="",NA(),PROMETEO_Ammissione_Samuele[[#This Row],[Presenza limitazione vascolare/polmonare?]])</f>
        <v>No</v>
      </c>
      <c r="P22" t="str">
        <f>IF(PROMETEO_Ammissione_Samuele[[#This Row],[Presenza limitazione periferica?]]="",NA(),PROMETEO_Ammissione_Samuele[[#This Row],[Presenza limitazione periferica?]])</f>
        <v>Yes</v>
      </c>
      <c r="Q22" t="str">
        <f>IF(PROMETEO_Ammissione_Samuele[[#This Row],[Presenza sintomi durante la prova?]]="",NA(),PROMETEO_Ammissione_Samuele[[#This Row],[Presenza sintomi durante la prova?]])</f>
        <v>No</v>
      </c>
      <c r="R22" t="str">
        <f>IF(PROMETEO_Ammissione_Samuele[[#This Row],[Presenza alterazioni ECG ischemiche?]]="",NA(),PROMETEO_Ammissione_Samuele[[#This Row],[Presenza alterazioni ECG ischemiche?]])</f>
        <v>No</v>
      </c>
      <c r="S22" t="str">
        <f>IF(PROMETEO_Ammissione_Samuele[[#This Row],[Presenza aritmie?]]="",NA(),PROMETEO_Ammissione_Samuele[[#This Row],[Presenza aritmie?]])</f>
        <v>No</v>
      </c>
      <c r="T22" t="str">
        <f>IF(PROMETEO_Ammissione_Samuele[[#This Row],[Presenza risposta ipertensiva?]]="",NA(),PROMETEO_Ammissione_Samuele[[#This Row],[Presenza risposta ipertensiva?]])</f>
        <v>Yes</v>
      </c>
    </row>
    <row r="23" spans="1:20" x14ac:dyDescent="0.3">
      <c r="A23">
        <v>22</v>
      </c>
      <c r="B23" t="e">
        <f>IF(PROMETEO_Ammissione_Samuele[[#This Row],[Inserire VO2p:  ]]="",NA(),PROMETEO_Ammissione_Samuele[[#This Row],[Inserire VO2p:  ]])</f>
        <v>#N/A</v>
      </c>
      <c r="C23" t="e">
        <f>IF(PROMETEO_Ammissione_Samuele[[#This Row],[Inserire VO2 picco (%):  ]]="",NA(),PROMETEO_Ammissione_Samuele[[#This Row],[Inserire VO2 picco (%):  ]])</f>
        <v>#N/A</v>
      </c>
      <c r="D23" t="e">
        <f>IF(PROMETEO_Ammissione_Samuele[[#This Row],[Inserire RQ picco:  ]]="",NA(),PROMETEO_Ammissione_Samuele[[#This Row],[Inserire RQ picco:  ]])</f>
        <v>#N/A</v>
      </c>
      <c r="E23" t="e">
        <f>IF(PROMETEO_Ammissione_Samuele[[#This Row],[Inserire VO2 a VT1 (se VT1 è stato raggiunto):  ]]="",NA(),PROMETEO_Ammissione_Samuele[[#This Row],[Inserire VO2 a VT1 (se VT1 è stato raggiunto):  ]])</f>
        <v>#N/A</v>
      </c>
      <c r="F23" t="e">
        <f>IF(PROMETEO_Ammissione_Samuele[[#This Row],[Inserire VO2 a VT2 (se VT2 è stato raggiunto):  ]]="",NA(),PROMETEO_Ammissione_Samuele[[#This Row],[Inserire VO2 a VT2 (se VT2 è stato raggiunto):  ]])</f>
        <v>#N/A</v>
      </c>
      <c r="G23" t="e">
        <f>IF(PROMETEO_Ammissione_Samuele[[#This Row],[Inserire W picco:  ]]="",NA(),PROMETEO_Ammissione_Samuele[[#This Row],[Inserire W picco:  ]])</f>
        <v>#N/A</v>
      </c>
      <c r="H23" t="e">
        <f>IF(PROMETEO_Ammissione_Samuele[[#This Row],[Inserire Fc picco:  ]]="",NA(),PROMETEO_Ammissione_Samuele[[#This Row],[Inserire Fc picco:  ]])</f>
        <v>#N/A</v>
      </c>
      <c r="I23" t="e">
        <f>IF(PROMETEO_Ammissione_Samuele[[#This Row],[Inserire VE/VCO2 slope:  ]]="",NA(),PROMETEO_Ammissione_Samuele[[#This Row],[Inserire VE/VCO2 slope:  ]])</f>
        <v>#N/A</v>
      </c>
      <c r="J23" t="e">
        <f>IF(PROMETEO_Ammissione_Samuele[[#This Row],[Inserire VE/VCO2 slope dopo soglia anaerobica:  ]]="",NA(),PROMETEO_Ammissione_Samuele[[#This Row],[Inserire VE/VCO2 slope dopo soglia anaerobica:  ]])</f>
        <v>#N/A</v>
      </c>
      <c r="K23" t="e">
        <f>IF(PROMETEO_Ammissione_Samuele[[#This Row],[Inserire VO2/work:  ]]="",NA(),PROMETEO_Ammissione_Samuele[[#This Row],[Inserire VO2/work:  ]])</f>
        <v>#N/A</v>
      </c>
      <c r="L23" t="e">
        <f>IF(PROMETEO_Ammissione_Samuele[[#This Row],[Presenza pattern oscillatorio?]]="",NA(),PROMETEO_Ammissione_Samuele[[#This Row],[Presenza pattern oscillatorio?]])</f>
        <v>#N/A</v>
      </c>
      <c r="M23" t="e">
        <f>IF(PROMETEO_Ammissione_Samuele[[#This Row],[Presenza limitazione cardiogena?]]="",NA(),PROMETEO_Ammissione_Samuele[[#This Row],[Presenza limitazione cardiogena?]])</f>
        <v>#N/A</v>
      </c>
      <c r="N23" t="e">
        <f>IF(PROMETEO_Ammissione_Samuele[[#This Row],[Presenza limitazione ventilatoria?]]="",NA(),PROMETEO_Ammissione_Samuele[[#This Row],[Presenza limitazione ventilatoria?]])</f>
        <v>#N/A</v>
      </c>
      <c r="O23" t="e">
        <f>IF(PROMETEO_Ammissione_Samuele[[#This Row],[Presenza limitazione vascolare/polmonare?]]="",NA(),PROMETEO_Ammissione_Samuele[[#This Row],[Presenza limitazione vascolare/polmonare?]])</f>
        <v>#N/A</v>
      </c>
      <c r="P23" t="e">
        <f>IF(PROMETEO_Ammissione_Samuele[[#This Row],[Presenza limitazione periferica?]]="",NA(),PROMETEO_Ammissione_Samuele[[#This Row],[Presenza limitazione periferica?]])</f>
        <v>#N/A</v>
      </c>
      <c r="Q23" t="e">
        <f>IF(PROMETEO_Ammissione_Samuele[[#This Row],[Presenza sintomi durante la prova?]]="",NA(),PROMETEO_Ammissione_Samuele[[#This Row],[Presenza sintomi durante la prova?]])</f>
        <v>#N/A</v>
      </c>
      <c r="R23" t="e">
        <f>IF(PROMETEO_Ammissione_Samuele[[#This Row],[Presenza alterazioni ECG ischemiche?]]="",NA(),PROMETEO_Ammissione_Samuele[[#This Row],[Presenza alterazioni ECG ischemiche?]])</f>
        <v>#N/A</v>
      </c>
      <c r="S23" t="e">
        <f>IF(PROMETEO_Ammissione_Samuele[[#This Row],[Presenza aritmie?]]="",NA(),PROMETEO_Ammissione_Samuele[[#This Row],[Presenza aritmie?]])</f>
        <v>#N/A</v>
      </c>
      <c r="T23" t="e">
        <f>IF(PROMETEO_Ammissione_Samuele[[#This Row],[Presenza risposta ipertensiva?]]="",NA(),PROMETEO_Ammissione_Samuele[[#This Row],[Presenza risposta ipertensiva?]])</f>
        <v>#N/A</v>
      </c>
    </row>
    <row r="24" spans="1:20" x14ac:dyDescent="0.3">
      <c r="A24">
        <v>23</v>
      </c>
      <c r="B24" t="e">
        <f>IF(PROMETEO_Ammissione_Samuele[[#This Row],[Inserire VO2p:  ]]="",NA(),PROMETEO_Ammissione_Samuele[[#This Row],[Inserire VO2p:  ]])</f>
        <v>#N/A</v>
      </c>
      <c r="C24" t="e">
        <f>IF(PROMETEO_Ammissione_Samuele[[#This Row],[Inserire VO2 picco (%):  ]]="",NA(),PROMETEO_Ammissione_Samuele[[#This Row],[Inserire VO2 picco (%):  ]])</f>
        <v>#N/A</v>
      </c>
      <c r="D24" t="e">
        <f>IF(PROMETEO_Ammissione_Samuele[[#This Row],[Inserire RQ picco:  ]]="",NA(),PROMETEO_Ammissione_Samuele[[#This Row],[Inserire RQ picco:  ]])</f>
        <v>#N/A</v>
      </c>
      <c r="E24" t="e">
        <f>IF(PROMETEO_Ammissione_Samuele[[#This Row],[Inserire VO2 a VT1 (se VT1 è stato raggiunto):  ]]="",NA(),PROMETEO_Ammissione_Samuele[[#This Row],[Inserire VO2 a VT1 (se VT1 è stato raggiunto):  ]])</f>
        <v>#N/A</v>
      </c>
      <c r="F24" t="e">
        <f>IF(PROMETEO_Ammissione_Samuele[[#This Row],[Inserire VO2 a VT2 (se VT2 è stato raggiunto):  ]]="",NA(),PROMETEO_Ammissione_Samuele[[#This Row],[Inserire VO2 a VT2 (se VT2 è stato raggiunto):  ]])</f>
        <v>#N/A</v>
      </c>
      <c r="G24" t="e">
        <f>IF(PROMETEO_Ammissione_Samuele[[#This Row],[Inserire W picco:  ]]="",NA(),PROMETEO_Ammissione_Samuele[[#This Row],[Inserire W picco:  ]])</f>
        <v>#N/A</v>
      </c>
      <c r="H24" t="e">
        <f>IF(PROMETEO_Ammissione_Samuele[[#This Row],[Inserire Fc picco:  ]]="",NA(),PROMETEO_Ammissione_Samuele[[#This Row],[Inserire Fc picco:  ]])</f>
        <v>#N/A</v>
      </c>
      <c r="I24" t="e">
        <f>IF(PROMETEO_Ammissione_Samuele[[#This Row],[Inserire VE/VCO2 slope:  ]]="",NA(),PROMETEO_Ammissione_Samuele[[#This Row],[Inserire VE/VCO2 slope:  ]])</f>
        <v>#N/A</v>
      </c>
      <c r="J24" t="e">
        <f>IF(PROMETEO_Ammissione_Samuele[[#This Row],[Inserire VE/VCO2 slope dopo soglia anaerobica:  ]]="",NA(),PROMETEO_Ammissione_Samuele[[#This Row],[Inserire VE/VCO2 slope dopo soglia anaerobica:  ]])</f>
        <v>#N/A</v>
      </c>
      <c r="K24" t="e">
        <f>IF(PROMETEO_Ammissione_Samuele[[#This Row],[Inserire VO2/work:  ]]="",NA(),PROMETEO_Ammissione_Samuele[[#This Row],[Inserire VO2/work:  ]])</f>
        <v>#N/A</v>
      </c>
      <c r="L24" t="e">
        <f>IF(PROMETEO_Ammissione_Samuele[[#This Row],[Presenza pattern oscillatorio?]]="",NA(),PROMETEO_Ammissione_Samuele[[#This Row],[Presenza pattern oscillatorio?]])</f>
        <v>#N/A</v>
      </c>
      <c r="M24" t="e">
        <f>IF(PROMETEO_Ammissione_Samuele[[#This Row],[Presenza limitazione cardiogena?]]="",NA(),PROMETEO_Ammissione_Samuele[[#This Row],[Presenza limitazione cardiogena?]])</f>
        <v>#N/A</v>
      </c>
      <c r="N24" t="e">
        <f>IF(PROMETEO_Ammissione_Samuele[[#This Row],[Presenza limitazione ventilatoria?]]="",NA(),PROMETEO_Ammissione_Samuele[[#This Row],[Presenza limitazione ventilatoria?]])</f>
        <v>#N/A</v>
      </c>
      <c r="O24" t="e">
        <f>IF(PROMETEO_Ammissione_Samuele[[#This Row],[Presenza limitazione vascolare/polmonare?]]="",NA(),PROMETEO_Ammissione_Samuele[[#This Row],[Presenza limitazione vascolare/polmonare?]])</f>
        <v>#N/A</v>
      </c>
      <c r="P24" t="e">
        <f>IF(PROMETEO_Ammissione_Samuele[[#This Row],[Presenza limitazione periferica?]]="",NA(),PROMETEO_Ammissione_Samuele[[#This Row],[Presenza limitazione periferica?]])</f>
        <v>#N/A</v>
      </c>
      <c r="Q24" t="e">
        <f>IF(PROMETEO_Ammissione_Samuele[[#This Row],[Presenza sintomi durante la prova?]]="",NA(),PROMETEO_Ammissione_Samuele[[#This Row],[Presenza sintomi durante la prova?]])</f>
        <v>#N/A</v>
      </c>
      <c r="R24" t="e">
        <f>IF(PROMETEO_Ammissione_Samuele[[#This Row],[Presenza alterazioni ECG ischemiche?]]="",NA(),PROMETEO_Ammissione_Samuele[[#This Row],[Presenza alterazioni ECG ischemiche?]])</f>
        <v>#N/A</v>
      </c>
      <c r="S24" t="e">
        <f>IF(PROMETEO_Ammissione_Samuele[[#This Row],[Presenza aritmie?]]="",NA(),PROMETEO_Ammissione_Samuele[[#This Row],[Presenza aritmie?]])</f>
        <v>#N/A</v>
      </c>
      <c r="T24" t="e">
        <f>IF(PROMETEO_Ammissione_Samuele[[#This Row],[Presenza risposta ipertensiva?]]="",NA(),PROMETEO_Ammissione_Samuele[[#This Row],[Presenza risposta ipertensiva?]])</f>
        <v>#N/A</v>
      </c>
    </row>
    <row r="25" spans="1:20" x14ac:dyDescent="0.3">
      <c r="A25">
        <v>24</v>
      </c>
      <c r="B25" t="e">
        <f>IF(PROMETEO_Ammissione_Samuele[[#This Row],[Inserire VO2p:  ]]="",NA(),PROMETEO_Ammissione_Samuele[[#This Row],[Inserire VO2p:  ]])</f>
        <v>#N/A</v>
      </c>
      <c r="C25" t="e">
        <f>IF(PROMETEO_Ammissione_Samuele[[#This Row],[Inserire VO2 picco (%):  ]]="",NA(),PROMETEO_Ammissione_Samuele[[#This Row],[Inserire VO2 picco (%):  ]])</f>
        <v>#N/A</v>
      </c>
      <c r="D25" t="e">
        <f>IF(PROMETEO_Ammissione_Samuele[[#This Row],[Inserire RQ picco:  ]]="",NA(),PROMETEO_Ammissione_Samuele[[#This Row],[Inserire RQ picco:  ]])</f>
        <v>#N/A</v>
      </c>
      <c r="E25" t="e">
        <f>IF(PROMETEO_Ammissione_Samuele[[#This Row],[Inserire VO2 a VT1 (se VT1 è stato raggiunto):  ]]="",NA(),PROMETEO_Ammissione_Samuele[[#This Row],[Inserire VO2 a VT1 (se VT1 è stato raggiunto):  ]])</f>
        <v>#N/A</v>
      </c>
      <c r="F25" t="e">
        <f>IF(PROMETEO_Ammissione_Samuele[[#This Row],[Inserire VO2 a VT2 (se VT2 è stato raggiunto):  ]]="",NA(),PROMETEO_Ammissione_Samuele[[#This Row],[Inserire VO2 a VT2 (se VT2 è stato raggiunto):  ]])</f>
        <v>#N/A</v>
      </c>
      <c r="G25" t="e">
        <f>IF(PROMETEO_Ammissione_Samuele[[#This Row],[Inserire W picco:  ]]="",NA(),PROMETEO_Ammissione_Samuele[[#This Row],[Inserire W picco:  ]])</f>
        <v>#N/A</v>
      </c>
      <c r="H25" t="e">
        <f>IF(PROMETEO_Ammissione_Samuele[[#This Row],[Inserire Fc picco:  ]]="",NA(),PROMETEO_Ammissione_Samuele[[#This Row],[Inserire Fc picco:  ]])</f>
        <v>#N/A</v>
      </c>
      <c r="I25" t="e">
        <f>IF(PROMETEO_Ammissione_Samuele[[#This Row],[Inserire VE/VCO2 slope:  ]]="",NA(),PROMETEO_Ammissione_Samuele[[#This Row],[Inserire VE/VCO2 slope:  ]])</f>
        <v>#N/A</v>
      </c>
      <c r="J25" t="e">
        <f>IF(PROMETEO_Ammissione_Samuele[[#This Row],[Inserire VE/VCO2 slope dopo soglia anaerobica:  ]]="",NA(),PROMETEO_Ammissione_Samuele[[#This Row],[Inserire VE/VCO2 slope dopo soglia anaerobica:  ]])</f>
        <v>#N/A</v>
      </c>
      <c r="K25" t="e">
        <f>IF(PROMETEO_Ammissione_Samuele[[#This Row],[Inserire VO2/work:  ]]="",NA(),PROMETEO_Ammissione_Samuele[[#This Row],[Inserire VO2/work:  ]])</f>
        <v>#N/A</v>
      </c>
      <c r="L25" t="e">
        <f>IF(PROMETEO_Ammissione_Samuele[[#This Row],[Presenza pattern oscillatorio?]]="",NA(),PROMETEO_Ammissione_Samuele[[#This Row],[Presenza pattern oscillatorio?]])</f>
        <v>#N/A</v>
      </c>
      <c r="M25" t="e">
        <f>IF(PROMETEO_Ammissione_Samuele[[#This Row],[Presenza limitazione cardiogena?]]="",NA(),PROMETEO_Ammissione_Samuele[[#This Row],[Presenza limitazione cardiogena?]])</f>
        <v>#N/A</v>
      </c>
      <c r="N25" t="e">
        <f>IF(PROMETEO_Ammissione_Samuele[[#This Row],[Presenza limitazione ventilatoria?]]="",NA(),PROMETEO_Ammissione_Samuele[[#This Row],[Presenza limitazione ventilatoria?]])</f>
        <v>#N/A</v>
      </c>
      <c r="O25" t="e">
        <f>IF(PROMETEO_Ammissione_Samuele[[#This Row],[Presenza limitazione vascolare/polmonare?]]="",NA(),PROMETEO_Ammissione_Samuele[[#This Row],[Presenza limitazione vascolare/polmonare?]])</f>
        <v>#N/A</v>
      </c>
      <c r="P25" t="e">
        <f>IF(PROMETEO_Ammissione_Samuele[[#This Row],[Presenza limitazione periferica?]]="",NA(),PROMETEO_Ammissione_Samuele[[#This Row],[Presenza limitazione periferica?]])</f>
        <v>#N/A</v>
      </c>
      <c r="Q25" t="e">
        <f>IF(PROMETEO_Ammissione_Samuele[[#This Row],[Presenza sintomi durante la prova?]]="",NA(),PROMETEO_Ammissione_Samuele[[#This Row],[Presenza sintomi durante la prova?]])</f>
        <v>#N/A</v>
      </c>
      <c r="R25" t="e">
        <f>IF(PROMETEO_Ammissione_Samuele[[#This Row],[Presenza alterazioni ECG ischemiche?]]="",NA(),PROMETEO_Ammissione_Samuele[[#This Row],[Presenza alterazioni ECG ischemiche?]])</f>
        <v>#N/A</v>
      </c>
      <c r="S25" t="e">
        <f>IF(PROMETEO_Ammissione_Samuele[[#This Row],[Presenza aritmie?]]="",NA(),PROMETEO_Ammissione_Samuele[[#This Row],[Presenza aritmie?]])</f>
        <v>#N/A</v>
      </c>
      <c r="T25" t="e">
        <f>IF(PROMETEO_Ammissione_Samuele[[#This Row],[Presenza risposta ipertensiva?]]="",NA(),PROMETEO_Ammissione_Samuele[[#This Row],[Presenza risposta ipertensiva?]])</f>
        <v>#N/A</v>
      </c>
    </row>
    <row r="26" spans="1:20" x14ac:dyDescent="0.3">
      <c r="A26">
        <v>25</v>
      </c>
      <c r="B26">
        <f>IF(PROMETEO_Ammissione_Samuele[[#This Row],[Inserire VO2p:  ]]="",NA(),PROMETEO_Ammissione_Samuele[[#This Row],[Inserire VO2p:  ]])</f>
        <v>126</v>
      </c>
      <c r="C26">
        <f>IF(PROMETEO_Ammissione_Samuele[[#This Row],[Inserire VO2 picco (%):  ]]="",NA(),PROMETEO_Ammissione_Samuele[[#This Row],[Inserire VO2 picco (%):  ]])</f>
        <v>56</v>
      </c>
      <c r="D26">
        <f>IF(PROMETEO_Ammissione_Samuele[[#This Row],[Inserire RQ picco:  ]]="",NA(),PROMETEO_Ammissione_Samuele[[#This Row],[Inserire RQ picco:  ]])</f>
        <v>115</v>
      </c>
      <c r="E26">
        <f>IF(PROMETEO_Ammissione_Samuele[[#This Row],[Inserire VO2 a VT1 (se VT1 è stato raggiunto):  ]]="",NA(),PROMETEO_Ammissione_Samuele[[#This Row],[Inserire VO2 a VT1 (se VT1 è stato raggiunto):  ]])</f>
        <v>79</v>
      </c>
      <c r="F26" t="e">
        <f>IF(PROMETEO_Ammissione_Samuele[[#This Row],[Inserire VO2 a VT2 (se VT2 è stato raggiunto):  ]]="",NA(),PROMETEO_Ammissione_Samuele[[#This Row],[Inserire VO2 a VT2 (se VT2 è stato raggiunto):  ]])</f>
        <v>#N/A</v>
      </c>
      <c r="G26">
        <f>IF(PROMETEO_Ammissione_Samuele[[#This Row],[Inserire W picco:  ]]="",NA(),PROMETEO_Ammissione_Samuele[[#This Row],[Inserire W picco:  ]])</f>
        <v>57</v>
      </c>
      <c r="H26">
        <f>IF(PROMETEO_Ammissione_Samuele[[#This Row],[Inserire Fc picco:  ]]="",NA(),PROMETEO_Ammissione_Samuele[[#This Row],[Inserire Fc picco:  ]])</f>
        <v>136</v>
      </c>
      <c r="I26">
        <f>IF(PROMETEO_Ammissione_Samuele[[#This Row],[Inserire VE/VCO2 slope:  ]]="",NA(),PROMETEO_Ammissione_Samuele[[#This Row],[Inserire VE/VCO2 slope:  ]])</f>
        <v>43</v>
      </c>
      <c r="J26" t="e">
        <f>IF(PROMETEO_Ammissione_Samuele[[#This Row],[Inserire VE/VCO2 slope dopo soglia anaerobica:  ]]="",NA(),PROMETEO_Ammissione_Samuele[[#This Row],[Inserire VE/VCO2 slope dopo soglia anaerobica:  ]])</f>
        <v>#N/A</v>
      </c>
      <c r="K26">
        <f>IF(PROMETEO_Ammissione_Samuele[[#This Row],[Inserire VO2/work:  ]]="",NA(),PROMETEO_Ammissione_Samuele[[#This Row],[Inserire VO2/work:  ]])</f>
        <v>92</v>
      </c>
      <c r="L26" t="str">
        <f>IF(PROMETEO_Ammissione_Samuele[[#This Row],[Presenza pattern oscillatorio?]]="",NA(),PROMETEO_Ammissione_Samuele[[#This Row],[Presenza pattern oscillatorio?]])</f>
        <v>Yes</v>
      </c>
      <c r="M26" t="str">
        <f>IF(PROMETEO_Ammissione_Samuele[[#This Row],[Presenza limitazione cardiogena?]]="",NA(),PROMETEO_Ammissione_Samuele[[#This Row],[Presenza limitazione cardiogena?]])</f>
        <v>Yes</v>
      </c>
      <c r="N26" t="str">
        <f>IF(PROMETEO_Ammissione_Samuele[[#This Row],[Presenza limitazione ventilatoria?]]="",NA(),PROMETEO_Ammissione_Samuele[[#This Row],[Presenza limitazione ventilatoria?]])</f>
        <v>No</v>
      </c>
      <c r="O26" t="str">
        <f>IF(PROMETEO_Ammissione_Samuele[[#This Row],[Presenza limitazione vascolare/polmonare?]]="",NA(),PROMETEO_Ammissione_Samuele[[#This Row],[Presenza limitazione vascolare/polmonare?]])</f>
        <v>Yes</v>
      </c>
      <c r="P26" t="str">
        <f>IF(PROMETEO_Ammissione_Samuele[[#This Row],[Presenza limitazione periferica?]]="",NA(),PROMETEO_Ammissione_Samuele[[#This Row],[Presenza limitazione periferica?]])</f>
        <v>Yes</v>
      </c>
      <c r="Q26" t="str">
        <f>IF(PROMETEO_Ammissione_Samuele[[#This Row],[Presenza sintomi durante la prova?]]="",NA(),PROMETEO_Ammissione_Samuele[[#This Row],[Presenza sintomi durante la prova?]])</f>
        <v>No</v>
      </c>
      <c r="R26" t="str">
        <f>IF(PROMETEO_Ammissione_Samuele[[#This Row],[Presenza alterazioni ECG ischemiche?]]="",NA(),PROMETEO_Ammissione_Samuele[[#This Row],[Presenza alterazioni ECG ischemiche?]])</f>
        <v>No</v>
      </c>
      <c r="S26" t="str">
        <f>IF(PROMETEO_Ammissione_Samuele[[#This Row],[Presenza aritmie?]]="",NA(),PROMETEO_Ammissione_Samuele[[#This Row],[Presenza aritmie?]])</f>
        <v>No</v>
      </c>
      <c r="T26" t="str">
        <f>IF(PROMETEO_Ammissione_Samuele[[#This Row],[Presenza risposta ipertensiva?]]="",NA(),PROMETEO_Ammissione_Samuele[[#This Row],[Presenza risposta ipertensiva?]])</f>
        <v>No</v>
      </c>
    </row>
    <row r="27" spans="1:20" x14ac:dyDescent="0.3">
      <c r="A27">
        <v>26</v>
      </c>
      <c r="B27" t="e">
        <f>IF(PROMETEO_Ammissione_Samuele[[#This Row],[Inserire VO2p:  ]]="",NA(),PROMETEO_Ammissione_Samuele[[#This Row],[Inserire VO2p:  ]])</f>
        <v>#N/A</v>
      </c>
      <c r="C27" t="e">
        <f>IF(PROMETEO_Ammissione_Samuele[[#This Row],[Inserire VO2 picco (%):  ]]="",NA(),PROMETEO_Ammissione_Samuele[[#This Row],[Inserire VO2 picco (%):  ]])</f>
        <v>#N/A</v>
      </c>
      <c r="D27" t="e">
        <f>IF(PROMETEO_Ammissione_Samuele[[#This Row],[Inserire RQ picco:  ]]="",NA(),PROMETEO_Ammissione_Samuele[[#This Row],[Inserire RQ picco:  ]])</f>
        <v>#N/A</v>
      </c>
      <c r="E27" t="e">
        <f>IF(PROMETEO_Ammissione_Samuele[[#This Row],[Inserire VO2 a VT1 (se VT1 è stato raggiunto):  ]]="",NA(),PROMETEO_Ammissione_Samuele[[#This Row],[Inserire VO2 a VT1 (se VT1 è stato raggiunto):  ]])</f>
        <v>#N/A</v>
      </c>
      <c r="F27" t="e">
        <f>IF(PROMETEO_Ammissione_Samuele[[#This Row],[Inserire VO2 a VT2 (se VT2 è stato raggiunto):  ]]="",NA(),PROMETEO_Ammissione_Samuele[[#This Row],[Inserire VO2 a VT2 (se VT2 è stato raggiunto):  ]])</f>
        <v>#N/A</v>
      </c>
      <c r="G27" t="e">
        <f>IF(PROMETEO_Ammissione_Samuele[[#This Row],[Inserire W picco:  ]]="",NA(),PROMETEO_Ammissione_Samuele[[#This Row],[Inserire W picco:  ]])</f>
        <v>#N/A</v>
      </c>
      <c r="H27" t="e">
        <f>IF(PROMETEO_Ammissione_Samuele[[#This Row],[Inserire Fc picco:  ]]="",NA(),PROMETEO_Ammissione_Samuele[[#This Row],[Inserire Fc picco:  ]])</f>
        <v>#N/A</v>
      </c>
      <c r="I27" t="e">
        <f>IF(PROMETEO_Ammissione_Samuele[[#This Row],[Inserire VE/VCO2 slope:  ]]="",NA(),PROMETEO_Ammissione_Samuele[[#This Row],[Inserire VE/VCO2 slope:  ]])</f>
        <v>#N/A</v>
      </c>
      <c r="J27" t="e">
        <f>IF(PROMETEO_Ammissione_Samuele[[#This Row],[Inserire VE/VCO2 slope dopo soglia anaerobica:  ]]="",NA(),PROMETEO_Ammissione_Samuele[[#This Row],[Inserire VE/VCO2 slope dopo soglia anaerobica:  ]])</f>
        <v>#N/A</v>
      </c>
      <c r="K27" t="e">
        <f>IF(PROMETEO_Ammissione_Samuele[[#This Row],[Inserire VO2/work:  ]]="",NA(),PROMETEO_Ammissione_Samuele[[#This Row],[Inserire VO2/work:  ]])</f>
        <v>#N/A</v>
      </c>
      <c r="L27" t="e">
        <f>IF(PROMETEO_Ammissione_Samuele[[#This Row],[Presenza pattern oscillatorio?]]="",NA(),PROMETEO_Ammissione_Samuele[[#This Row],[Presenza pattern oscillatorio?]])</f>
        <v>#N/A</v>
      </c>
      <c r="M27" t="e">
        <f>IF(PROMETEO_Ammissione_Samuele[[#This Row],[Presenza limitazione cardiogena?]]="",NA(),PROMETEO_Ammissione_Samuele[[#This Row],[Presenza limitazione cardiogena?]])</f>
        <v>#N/A</v>
      </c>
      <c r="N27" t="e">
        <f>IF(PROMETEO_Ammissione_Samuele[[#This Row],[Presenza limitazione ventilatoria?]]="",NA(),PROMETEO_Ammissione_Samuele[[#This Row],[Presenza limitazione ventilatoria?]])</f>
        <v>#N/A</v>
      </c>
      <c r="O27" t="e">
        <f>IF(PROMETEO_Ammissione_Samuele[[#This Row],[Presenza limitazione vascolare/polmonare?]]="",NA(),PROMETEO_Ammissione_Samuele[[#This Row],[Presenza limitazione vascolare/polmonare?]])</f>
        <v>#N/A</v>
      </c>
      <c r="P27" t="e">
        <f>IF(PROMETEO_Ammissione_Samuele[[#This Row],[Presenza limitazione periferica?]]="",NA(),PROMETEO_Ammissione_Samuele[[#This Row],[Presenza limitazione periferica?]])</f>
        <v>#N/A</v>
      </c>
      <c r="Q27" t="e">
        <f>IF(PROMETEO_Ammissione_Samuele[[#This Row],[Presenza sintomi durante la prova?]]="",NA(),PROMETEO_Ammissione_Samuele[[#This Row],[Presenza sintomi durante la prova?]])</f>
        <v>#N/A</v>
      </c>
      <c r="R27" t="e">
        <f>IF(PROMETEO_Ammissione_Samuele[[#This Row],[Presenza alterazioni ECG ischemiche?]]="",NA(),PROMETEO_Ammissione_Samuele[[#This Row],[Presenza alterazioni ECG ischemiche?]])</f>
        <v>#N/A</v>
      </c>
      <c r="S27" t="e">
        <f>IF(PROMETEO_Ammissione_Samuele[[#This Row],[Presenza aritmie?]]="",NA(),PROMETEO_Ammissione_Samuele[[#This Row],[Presenza aritmie?]])</f>
        <v>#N/A</v>
      </c>
      <c r="T27" t="e">
        <f>IF(PROMETEO_Ammissione_Samuele[[#This Row],[Presenza risposta ipertensiva?]]="",NA(),PROMETEO_Ammissione_Samuele[[#This Row],[Presenza risposta ipertensiva?]])</f>
        <v>#N/A</v>
      </c>
    </row>
    <row r="28" spans="1:20" x14ac:dyDescent="0.3">
      <c r="A28">
        <v>27</v>
      </c>
      <c r="B28">
        <f>IF(PROMETEO_Ammissione_Samuele[[#This Row],[Inserire VO2p:  ]]="",NA(),PROMETEO_Ammissione_Samuele[[#This Row],[Inserire VO2p:  ]])</f>
        <v>925</v>
      </c>
      <c r="C28">
        <f>IF(PROMETEO_Ammissione_Samuele[[#This Row],[Inserire VO2 picco (%):  ]]="",NA(),PROMETEO_Ammissione_Samuele[[#This Row],[Inserire VO2 picco (%):  ]])</f>
        <v>509</v>
      </c>
      <c r="D28">
        <f>IF(PROMETEO_Ammissione_Samuele[[#This Row],[Inserire RQ picco:  ]]="",NA(),PROMETEO_Ammissione_Samuele[[#This Row],[Inserire RQ picco:  ]])</f>
        <v>119</v>
      </c>
      <c r="E28">
        <f>IF(PROMETEO_Ammissione_Samuele[[#This Row],[Inserire VO2 a VT1 (se VT1 è stato raggiunto):  ]]="",NA(),PROMETEO_Ammissione_Samuele[[#This Row],[Inserire VO2 a VT1 (se VT1 è stato raggiunto):  ]])</f>
        <v>684</v>
      </c>
      <c r="F28">
        <f>IF(PROMETEO_Ammissione_Samuele[[#This Row],[Inserire VO2 a VT2 (se VT2 è stato raggiunto):  ]]="",NA(),PROMETEO_Ammissione_Samuele[[#This Row],[Inserire VO2 a VT2 (se VT2 è stato raggiunto):  ]])</f>
        <v>820</v>
      </c>
      <c r="G28">
        <f>IF(PROMETEO_Ammissione_Samuele[[#This Row],[Inserire W picco:  ]]="",NA(),PROMETEO_Ammissione_Samuele[[#This Row],[Inserire W picco:  ]])</f>
        <v>64</v>
      </c>
      <c r="H28">
        <f>IF(PROMETEO_Ammissione_Samuele[[#This Row],[Inserire Fc picco:  ]]="",NA(),PROMETEO_Ammissione_Samuele[[#This Row],[Inserire Fc picco:  ]])</f>
        <v>141</v>
      </c>
      <c r="I28">
        <f>IF(PROMETEO_Ammissione_Samuele[[#This Row],[Inserire VE/VCO2 slope:  ]]="",NA(),PROMETEO_Ammissione_Samuele[[#This Row],[Inserire VE/VCO2 slope:  ]])</f>
        <v>405</v>
      </c>
      <c r="J28">
        <f>IF(PROMETEO_Ammissione_Samuele[[#This Row],[Inserire VE/VCO2 slope dopo soglia anaerobica:  ]]="",NA(),PROMETEO_Ammissione_Samuele[[#This Row],[Inserire VE/VCO2 slope dopo soglia anaerobica:  ]])</f>
        <v>432</v>
      </c>
      <c r="K28">
        <f>IF(PROMETEO_Ammissione_Samuele[[#This Row],[Inserire VO2/work:  ]]="",NA(),PROMETEO_Ammissione_Samuele[[#This Row],[Inserire VO2/work:  ]])</f>
        <v>927</v>
      </c>
      <c r="L28" t="str">
        <f>IF(PROMETEO_Ammissione_Samuele[[#This Row],[Presenza pattern oscillatorio?]]="",NA(),PROMETEO_Ammissione_Samuele[[#This Row],[Presenza pattern oscillatorio?]])</f>
        <v>No</v>
      </c>
      <c r="M28" t="str">
        <f>IF(PROMETEO_Ammissione_Samuele[[#This Row],[Presenza limitazione cardiogena?]]="",NA(),PROMETEO_Ammissione_Samuele[[#This Row],[Presenza limitazione cardiogena?]])</f>
        <v>Yes</v>
      </c>
      <c r="N28" t="str">
        <f>IF(PROMETEO_Ammissione_Samuele[[#This Row],[Presenza limitazione ventilatoria?]]="",NA(),PROMETEO_Ammissione_Samuele[[#This Row],[Presenza limitazione ventilatoria?]])</f>
        <v>No</v>
      </c>
      <c r="O28" t="str">
        <f>IF(PROMETEO_Ammissione_Samuele[[#This Row],[Presenza limitazione vascolare/polmonare?]]="",NA(),PROMETEO_Ammissione_Samuele[[#This Row],[Presenza limitazione vascolare/polmonare?]])</f>
        <v>Yes</v>
      </c>
      <c r="P28" t="str">
        <f>IF(PROMETEO_Ammissione_Samuele[[#This Row],[Presenza limitazione periferica?]]="",NA(),PROMETEO_Ammissione_Samuele[[#This Row],[Presenza limitazione periferica?]])</f>
        <v>Yes</v>
      </c>
      <c r="Q28" t="str">
        <f>IF(PROMETEO_Ammissione_Samuele[[#This Row],[Presenza sintomi durante la prova?]]="",NA(),PROMETEO_Ammissione_Samuele[[#This Row],[Presenza sintomi durante la prova?]])</f>
        <v>No</v>
      </c>
      <c r="R28" t="str">
        <f>IF(PROMETEO_Ammissione_Samuele[[#This Row],[Presenza alterazioni ECG ischemiche?]]="",NA(),PROMETEO_Ammissione_Samuele[[#This Row],[Presenza alterazioni ECG ischemiche?]])</f>
        <v>No</v>
      </c>
      <c r="S28" t="str">
        <f>IF(PROMETEO_Ammissione_Samuele[[#This Row],[Presenza aritmie?]]="",NA(),PROMETEO_Ammissione_Samuele[[#This Row],[Presenza aritmie?]])</f>
        <v>No</v>
      </c>
      <c r="T28" t="str">
        <f>IF(PROMETEO_Ammissione_Samuele[[#This Row],[Presenza risposta ipertensiva?]]="",NA(),PROMETEO_Ammissione_Samuele[[#This Row],[Presenza risposta ipertensiva?]])</f>
        <v>No</v>
      </c>
    </row>
    <row r="29" spans="1:20" x14ac:dyDescent="0.3">
      <c r="A29">
        <v>28</v>
      </c>
      <c r="B29" t="e">
        <f>IF(PROMETEO_Ammissione_Samuele[[#This Row],[Inserire VO2p:  ]]="",NA(),PROMETEO_Ammissione_Samuele[[#This Row],[Inserire VO2p:  ]])</f>
        <v>#N/A</v>
      </c>
      <c r="C29" t="e">
        <f>IF(PROMETEO_Ammissione_Samuele[[#This Row],[Inserire VO2 picco (%):  ]]="",NA(),PROMETEO_Ammissione_Samuele[[#This Row],[Inserire VO2 picco (%):  ]])</f>
        <v>#N/A</v>
      </c>
      <c r="D29" t="e">
        <f>IF(PROMETEO_Ammissione_Samuele[[#This Row],[Inserire RQ picco:  ]]="",NA(),PROMETEO_Ammissione_Samuele[[#This Row],[Inserire RQ picco:  ]])</f>
        <v>#N/A</v>
      </c>
      <c r="E29" t="e">
        <f>IF(PROMETEO_Ammissione_Samuele[[#This Row],[Inserire VO2 a VT1 (se VT1 è stato raggiunto):  ]]="",NA(),PROMETEO_Ammissione_Samuele[[#This Row],[Inserire VO2 a VT1 (se VT1 è stato raggiunto):  ]])</f>
        <v>#N/A</v>
      </c>
      <c r="F29" t="e">
        <f>IF(PROMETEO_Ammissione_Samuele[[#This Row],[Inserire VO2 a VT2 (se VT2 è stato raggiunto):  ]]="",NA(),PROMETEO_Ammissione_Samuele[[#This Row],[Inserire VO2 a VT2 (se VT2 è stato raggiunto):  ]])</f>
        <v>#N/A</v>
      </c>
      <c r="G29" t="e">
        <f>IF(PROMETEO_Ammissione_Samuele[[#This Row],[Inserire W picco:  ]]="",NA(),PROMETEO_Ammissione_Samuele[[#This Row],[Inserire W picco:  ]])</f>
        <v>#N/A</v>
      </c>
      <c r="H29" t="e">
        <f>IF(PROMETEO_Ammissione_Samuele[[#This Row],[Inserire Fc picco:  ]]="",NA(),PROMETEO_Ammissione_Samuele[[#This Row],[Inserire Fc picco:  ]])</f>
        <v>#N/A</v>
      </c>
      <c r="I29" t="e">
        <f>IF(PROMETEO_Ammissione_Samuele[[#This Row],[Inserire VE/VCO2 slope:  ]]="",NA(),PROMETEO_Ammissione_Samuele[[#This Row],[Inserire VE/VCO2 slope:  ]])</f>
        <v>#N/A</v>
      </c>
      <c r="J29" t="e">
        <f>IF(PROMETEO_Ammissione_Samuele[[#This Row],[Inserire VE/VCO2 slope dopo soglia anaerobica:  ]]="",NA(),PROMETEO_Ammissione_Samuele[[#This Row],[Inserire VE/VCO2 slope dopo soglia anaerobica:  ]])</f>
        <v>#N/A</v>
      </c>
      <c r="K29" t="e">
        <f>IF(PROMETEO_Ammissione_Samuele[[#This Row],[Inserire VO2/work:  ]]="",NA(),PROMETEO_Ammissione_Samuele[[#This Row],[Inserire VO2/work:  ]])</f>
        <v>#N/A</v>
      </c>
      <c r="L29" t="e">
        <f>IF(PROMETEO_Ammissione_Samuele[[#This Row],[Presenza pattern oscillatorio?]]="",NA(),PROMETEO_Ammissione_Samuele[[#This Row],[Presenza pattern oscillatorio?]])</f>
        <v>#N/A</v>
      </c>
      <c r="M29" t="e">
        <f>IF(PROMETEO_Ammissione_Samuele[[#This Row],[Presenza limitazione cardiogena?]]="",NA(),PROMETEO_Ammissione_Samuele[[#This Row],[Presenza limitazione cardiogena?]])</f>
        <v>#N/A</v>
      </c>
      <c r="N29" t="e">
        <f>IF(PROMETEO_Ammissione_Samuele[[#This Row],[Presenza limitazione ventilatoria?]]="",NA(),PROMETEO_Ammissione_Samuele[[#This Row],[Presenza limitazione ventilatoria?]])</f>
        <v>#N/A</v>
      </c>
      <c r="O29" t="e">
        <f>IF(PROMETEO_Ammissione_Samuele[[#This Row],[Presenza limitazione vascolare/polmonare?]]="",NA(),PROMETEO_Ammissione_Samuele[[#This Row],[Presenza limitazione vascolare/polmonare?]])</f>
        <v>#N/A</v>
      </c>
      <c r="P29" t="e">
        <f>IF(PROMETEO_Ammissione_Samuele[[#This Row],[Presenza limitazione periferica?]]="",NA(),PROMETEO_Ammissione_Samuele[[#This Row],[Presenza limitazione periferica?]])</f>
        <v>#N/A</v>
      </c>
      <c r="Q29" t="e">
        <f>IF(PROMETEO_Ammissione_Samuele[[#This Row],[Presenza sintomi durante la prova?]]="",NA(),PROMETEO_Ammissione_Samuele[[#This Row],[Presenza sintomi durante la prova?]])</f>
        <v>#N/A</v>
      </c>
      <c r="R29" t="e">
        <f>IF(PROMETEO_Ammissione_Samuele[[#This Row],[Presenza alterazioni ECG ischemiche?]]="",NA(),PROMETEO_Ammissione_Samuele[[#This Row],[Presenza alterazioni ECG ischemiche?]])</f>
        <v>#N/A</v>
      </c>
      <c r="S29" t="e">
        <f>IF(PROMETEO_Ammissione_Samuele[[#This Row],[Presenza aritmie?]]="",NA(),PROMETEO_Ammissione_Samuele[[#This Row],[Presenza aritmie?]])</f>
        <v>#N/A</v>
      </c>
      <c r="T29" t="e">
        <f>IF(PROMETEO_Ammissione_Samuele[[#This Row],[Presenza risposta ipertensiva?]]="",NA(),PROMETEO_Ammissione_Samuele[[#This Row],[Presenza risposta ipertensiva?]])</f>
        <v>#N/A</v>
      </c>
    </row>
    <row r="30" spans="1:20" x14ac:dyDescent="0.3">
      <c r="A30">
        <v>29</v>
      </c>
      <c r="B30">
        <f>IF(PROMETEO_Ammissione_Samuele[[#This Row],[Inserire VO2p:  ]]="",NA(),PROMETEO_Ammissione_Samuele[[#This Row],[Inserire VO2p:  ]])</f>
        <v>1249</v>
      </c>
      <c r="C30">
        <f>IF(PROMETEO_Ammissione_Samuele[[#This Row],[Inserire VO2 picco (%):  ]]="",NA(),PROMETEO_Ammissione_Samuele[[#This Row],[Inserire VO2 picco (%):  ]])</f>
        <v>483</v>
      </c>
      <c r="D30">
        <f>IF(PROMETEO_Ammissione_Samuele[[#This Row],[Inserire RQ picco:  ]]="",NA(),PROMETEO_Ammissione_Samuele[[#This Row],[Inserire RQ picco:  ]])</f>
        <v>132</v>
      </c>
      <c r="E30">
        <f>IF(PROMETEO_Ammissione_Samuele[[#This Row],[Inserire VO2 a VT1 (se VT1 è stato raggiunto):  ]]="",NA(),PROMETEO_Ammissione_Samuele[[#This Row],[Inserire VO2 a VT1 (se VT1 è stato raggiunto):  ]])</f>
        <v>813</v>
      </c>
      <c r="F30">
        <f>IF(PROMETEO_Ammissione_Samuele[[#This Row],[Inserire VO2 a VT2 (se VT2 è stato raggiunto):  ]]="",NA(),PROMETEO_Ammissione_Samuele[[#This Row],[Inserire VO2 a VT2 (se VT2 è stato raggiunto):  ]])</f>
        <v>1229</v>
      </c>
      <c r="G30">
        <f>IF(PROMETEO_Ammissione_Samuele[[#This Row],[Inserire W picco:  ]]="",NA(),PROMETEO_Ammissione_Samuele[[#This Row],[Inserire W picco:  ]])</f>
        <v>96</v>
      </c>
      <c r="H30">
        <f>IF(PROMETEO_Ammissione_Samuele[[#This Row],[Inserire Fc picco:  ]]="",NA(),PROMETEO_Ammissione_Samuele[[#This Row],[Inserire Fc picco:  ]])</f>
        <v>96</v>
      </c>
      <c r="I30">
        <f>IF(PROMETEO_Ammissione_Samuele[[#This Row],[Inserire VE/VCO2 slope:  ]]="",NA(),PROMETEO_Ammissione_Samuele[[#This Row],[Inserire VE/VCO2 slope:  ]])</f>
        <v>465</v>
      </c>
      <c r="J30">
        <f>IF(PROMETEO_Ammissione_Samuele[[#This Row],[Inserire VE/VCO2 slope dopo soglia anaerobica:  ]]="",NA(),PROMETEO_Ammissione_Samuele[[#This Row],[Inserire VE/VCO2 slope dopo soglia anaerobica:  ]])</f>
        <v>498</v>
      </c>
      <c r="K30">
        <f>IF(PROMETEO_Ammissione_Samuele[[#This Row],[Inserire VO2/work:  ]]="",NA(),PROMETEO_Ammissione_Samuele[[#This Row],[Inserire VO2/work:  ]])</f>
        <v>87</v>
      </c>
      <c r="L30" t="str">
        <f>IF(PROMETEO_Ammissione_Samuele[[#This Row],[Presenza pattern oscillatorio?]]="",NA(),PROMETEO_Ammissione_Samuele[[#This Row],[Presenza pattern oscillatorio?]])</f>
        <v>No</v>
      </c>
      <c r="M30" t="str">
        <f>IF(PROMETEO_Ammissione_Samuele[[#This Row],[Presenza limitazione cardiogena?]]="",NA(),PROMETEO_Ammissione_Samuele[[#This Row],[Presenza limitazione cardiogena?]])</f>
        <v>Yes</v>
      </c>
      <c r="N30" t="str">
        <f>IF(PROMETEO_Ammissione_Samuele[[#This Row],[Presenza limitazione ventilatoria?]]="",NA(),PROMETEO_Ammissione_Samuele[[#This Row],[Presenza limitazione ventilatoria?]])</f>
        <v>No</v>
      </c>
      <c r="O30" t="str">
        <f>IF(PROMETEO_Ammissione_Samuele[[#This Row],[Presenza limitazione vascolare/polmonare?]]="",NA(),PROMETEO_Ammissione_Samuele[[#This Row],[Presenza limitazione vascolare/polmonare?]])</f>
        <v>Yes</v>
      </c>
      <c r="P30" t="str">
        <f>IF(PROMETEO_Ammissione_Samuele[[#This Row],[Presenza limitazione periferica?]]="",NA(),PROMETEO_Ammissione_Samuele[[#This Row],[Presenza limitazione periferica?]])</f>
        <v>Yes</v>
      </c>
      <c r="Q30" t="str">
        <f>IF(PROMETEO_Ammissione_Samuele[[#This Row],[Presenza sintomi durante la prova?]]="",NA(),PROMETEO_Ammissione_Samuele[[#This Row],[Presenza sintomi durante la prova?]])</f>
        <v>No</v>
      </c>
      <c r="R30" t="str">
        <f>IF(PROMETEO_Ammissione_Samuele[[#This Row],[Presenza alterazioni ECG ischemiche?]]="",NA(),PROMETEO_Ammissione_Samuele[[#This Row],[Presenza alterazioni ECG ischemiche?]])</f>
        <v>No</v>
      </c>
      <c r="S30" t="str">
        <f>IF(PROMETEO_Ammissione_Samuele[[#This Row],[Presenza aritmie?]]="",NA(),PROMETEO_Ammissione_Samuele[[#This Row],[Presenza aritmie?]])</f>
        <v>No</v>
      </c>
      <c r="T30" t="str">
        <f>IF(PROMETEO_Ammissione_Samuele[[#This Row],[Presenza risposta ipertensiva?]]="",NA(),PROMETEO_Ammissione_Samuele[[#This Row],[Presenza risposta ipertensiva?]])</f>
        <v>No</v>
      </c>
    </row>
    <row r="31" spans="1:20" x14ac:dyDescent="0.3">
      <c r="A31">
        <v>30</v>
      </c>
      <c r="B31" t="e">
        <f>IF(PROMETEO_Ammissione_Samuele[[#This Row],[Inserire VO2p:  ]]="",NA(),PROMETEO_Ammissione_Samuele[[#This Row],[Inserire VO2p:  ]])</f>
        <v>#N/A</v>
      </c>
      <c r="C31" t="e">
        <f>IF(PROMETEO_Ammissione_Samuele[[#This Row],[Inserire VO2 picco (%):  ]]="",NA(),PROMETEO_Ammissione_Samuele[[#This Row],[Inserire VO2 picco (%):  ]])</f>
        <v>#N/A</v>
      </c>
      <c r="D31" t="e">
        <f>IF(PROMETEO_Ammissione_Samuele[[#This Row],[Inserire RQ picco:  ]]="",NA(),PROMETEO_Ammissione_Samuele[[#This Row],[Inserire RQ picco:  ]])</f>
        <v>#N/A</v>
      </c>
      <c r="E31" t="e">
        <f>IF(PROMETEO_Ammissione_Samuele[[#This Row],[Inserire VO2 a VT1 (se VT1 è stato raggiunto):  ]]="",NA(),PROMETEO_Ammissione_Samuele[[#This Row],[Inserire VO2 a VT1 (se VT1 è stato raggiunto):  ]])</f>
        <v>#N/A</v>
      </c>
      <c r="F31" t="e">
        <f>IF(PROMETEO_Ammissione_Samuele[[#This Row],[Inserire VO2 a VT2 (se VT2 è stato raggiunto):  ]]="",NA(),PROMETEO_Ammissione_Samuele[[#This Row],[Inserire VO2 a VT2 (se VT2 è stato raggiunto):  ]])</f>
        <v>#N/A</v>
      </c>
      <c r="G31" t="e">
        <f>IF(PROMETEO_Ammissione_Samuele[[#This Row],[Inserire W picco:  ]]="",NA(),PROMETEO_Ammissione_Samuele[[#This Row],[Inserire W picco:  ]])</f>
        <v>#N/A</v>
      </c>
      <c r="H31" t="e">
        <f>IF(PROMETEO_Ammissione_Samuele[[#This Row],[Inserire Fc picco:  ]]="",NA(),PROMETEO_Ammissione_Samuele[[#This Row],[Inserire Fc picco:  ]])</f>
        <v>#N/A</v>
      </c>
      <c r="I31" t="e">
        <f>IF(PROMETEO_Ammissione_Samuele[[#This Row],[Inserire VE/VCO2 slope:  ]]="",NA(),PROMETEO_Ammissione_Samuele[[#This Row],[Inserire VE/VCO2 slope:  ]])</f>
        <v>#N/A</v>
      </c>
      <c r="J31" t="e">
        <f>IF(PROMETEO_Ammissione_Samuele[[#This Row],[Inserire VE/VCO2 slope dopo soglia anaerobica:  ]]="",NA(),PROMETEO_Ammissione_Samuele[[#This Row],[Inserire VE/VCO2 slope dopo soglia anaerobica:  ]])</f>
        <v>#N/A</v>
      </c>
      <c r="K31" t="e">
        <f>IF(PROMETEO_Ammissione_Samuele[[#This Row],[Inserire VO2/work:  ]]="",NA(),PROMETEO_Ammissione_Samuele[[#This Row],[Inserire VO2/work:  ]])</f>
        <v>#N/A</v>
      </c>
      <c r="L31" t="e">
        <f>IF(PROMETEO_Ammissione_Samuele[[#This Row],[Presenza pattern oscillatorio?]]="",NA(),PROMETEO_Ammissione_Samuele[[#This Row],[Presenza pattern oscillatorio?]])</f>
        <v>#N/A</v>
      </c>
      <c r="M31" t="e">
        <f>IF(PROMETEO_Ammissione_Samuele[[#This Row],[Presenza limitazione cardiogena?]]="",NA(),PROMETEO_Ammissione_Samuele[[#This Row],[Presenza limitazione cardiogena?]])</f>
        <v>#N/A</v>
      </c>
      <c r="N31" t="e">
        <f>IF(PROMETEO_Ammissione_Samuele[[#This Row],[Presenza limitazione ventilatoria?]]="",NA(),PROMETEO_Ammissione_Samuele[[#This Row],[Presenza limitazione ventilatoria?]])</f>
        <v>#N/A</v>
      </c>
      <c r="O31" t="e">
        <f>IF(PROMETEO_Ammissione_Samuele[[#This Row],[Presenza limitazione vascolare/polmonare?]]="",NA(),PROMETEO_Ammissione_Samuele[[#This Row],[Presenza limitazione vascolare/polmonare?]])</f>
        <v>#N/A</v>
      </c>
      <c r="P31" t="e">
        <f>IF(PROMETEO_Ammissione_Samuele[[#This Row],[Presenza limitazione periferica?]]="",NA(),PROMETEO_Ammissione_Samuele[[#This Row],[Presenza limitazione periferica?]])</f>
        <v>#N/A</v>
      </c>
      <c r="Q31" t="e">
        <f>IF(PROMETEO_Ammissione_Samuele[[#This Row],[Presenza sintomi durante la prova?]]="",NA(),PROMETEO_Ammissione_Samuele[[#This Row],[Presenza sintomi durante la prova?]])</f>
        <v>#N/A</v>
      </c>
      <c r="R31" t="e">
        <f>IF(PROMETEO_Ammissione_Samuele[[#This Row],[Presenza alterazioni ECG ischemiche?]]="",NA(),PROMETEO_Ammissione_Samuele[[#This Row],[Presenza alterazioni ECG ischemiche?]])</f>
        <v>#N/A</v>
      </c>
      <c r="S31" t="e">
        <f>IF(PROMETEO_Ammissione_Samuele[[#This Row],[Presenza aritmie?]]="",NA(),PROMETEO_Ammissione_Samuele[[#This Row],[Presenza aritmie?]])</f>
        <v>#N/A</v>
      </c>
      <c r="T31" t="e">
        <f>IF(PROMETEO_Ammissione_Samuele[[#This Row],[Presenza risposta ipertensiva?]]="",NA(),PROMETEO_Ammissione_Samuele[[#This Row],[Presenza risposta ipertensiva?]])</f>
        <v>#N/A</v>
      </c>
    </row>
    <row r="32" spans="1:20" x14ac:dyDescent="0.3">
      <c r="A32">
        <v>31</v>
      </c>
      <c r="B32">
        <f>IF(PROMETEO_Ammissione_Samuele[[#This Row],[Inserire VO2p:  ]]="",NA(),PROMETEO_Ammissione_Samuele[[#This Row],[Inserire VO2p:  ]])</f>
        <v>1622</v>
      </c>
      <c r="C32">
        <f>IF(PROMETEO_Ammissione_Samuele[[#This Row],[Inserire VO2 picco (%):  ]]="",NA(),PROMETEO_Ammissione_Samuele[[#This Row],[Inserire VO2 picco (%):  ]])</f>
        <v>674</v>
      </c>
      <c r="D32">
        <f>IF(PROMETEO_Ammissione_Samuele[[#This Row],[Inserire RQ picco:  ]]="",NA(),PROMETEO_Ammissione_Samuele[[#This Row],[Inserire RQ picco:  ]])</f>
        <v>114</v>
      </c>
      <c r="E32">
        <f>IF(PROMETEO_Ammissione_Samuele[[#This Row],[Inserire VO2 a VT1 (se VT1 è stato raggiunto):  ]]="",NA(),PROMETEO_Ammissione_Samuele[[#This Row],[Inserire VO2 a VT1 (se VT1 è stato raggiunto):  ]])</f>
        <v>872</v>
      </c>
      <c r="F32">
        <f>IF(PROMETEO_Ammissione_Samuele[[#This Row],[Inserire VO2 a VT2 (se VT2 è stato raggiunto):  ]]="",NA(),PROMETEO_Ammissione_Samuele[[#This Row],[Inserire VO2 a VT2 (se VT2 è stato raggiunto):  ]])</f>
        <v>1370</v>
      </c>
      <c r="G32">
        <f>IF(PROMETEO_Ammissione_Samuele[[#This Row],[Inserire W picco:  ]]="",NA(),PROMETEO_Ammissione_Samuele[[#This Row],[Inserire W picco:  ]])</f>
        <v>116</v>
      </c>
      <c r="H32">
        <f>IF(PROMETEO_Ammissione_Samuele[[#This Row],[Inserire Fc picco:  ]]="",NA(),PROMETEO_Ammissione_Samuele[[#This Row],[Inserire Fc picco:  ]])</f>
        <v>117</v>
      </c>
      <c r="I32">
        <f>IF(PROMETEO_Ammissione_Samuele[[#This Row],[Inserire VE/VCO2 slope:  ]]="",NA(),PROMETEO_Ammissione_Samuele[[#This Row],[Inserire VE/VCO2 slope:  ]])</f>
        <v>307</v>
      </c>
      <c r="J32">
        <f>IF(PROMETEO_Ammissione_Samuele[[#This Row],[Inserire VE/VCO2 slope dopo soglia anaerobica:  ]]="",NA(),PROMETEO_Ammissione_Samuele[[#This Row],[Inserire VE/VCO2 slope dopo soglia anaerobica:  ]])</f>
        <v>304</v>
      </c>
      <c r="K32">
        <f>IF(PROMETEO_Ammissione_Samuele[[#This Row],[Inserire VO2/work:  ]]="",NA(),PROMETEO_Ammissione_Samuele[[#This Row],[Inserire VO2/work:  ]])</f>
        <v>112</v>
      </c>
      <c r="L32" t="str">
        <f>IF(PROMETEO_Ammissione_Samuele[[#This Row],[Presenza pattern oscillatorio?]]="",NA(),PROMETEO_Ammissione_Samuele[[#This Row],[Presenza pattern oscillatorio?]])</f>
        <v>Yes</v>
      </c>
      <c r="M32" t="str">
        <f>IF(PROMETEO_Ammissione_Samuele[[#This Row],[Presenza limitazione cardiogena?]]="",NA(),PROMETEO_Ammissione_Samuele[[#This Row],[Presenza limitazione cardiogena?]])</f>
        <v>Yes</v>
      </c>
      <c r="N32" t="str">
        <f>IF(PROMETEO_Ammissione_Samuele[[#This Row],[Presenza limitazione ventilatoria?]]="",NA(),PROMETEO_Ammissione_Samuele[[#This Row],[Presenza limitazione ventilatoria?]])</f>
        <v>No</v>
      </c>
      <c r="O32" t="str">
        <f>IF(PROMETEO_Ammissione_Samuele[[#This Row],[Presenza limitazione vascolare/polmonare?]]="",NA(),PROMETEO_Ammissione_Samuele[[#This Row],[Presenza limitazione vascolare/polmonare?]])</f>
        <v>No</v>
      </c>
      <c r="P32" t="str">
        <f>IF(PROMETEO_Ammissione_Samuele[[#This Row],[Presenza limitazione periferica?]]="",NA(),PROMETEO_Ammissione_Samuele[[#This Row],[Presenza limitazione periferica?]])</f>
        <v>Yes</v>
      </c>
      <c r="Q32" t="str">
        <f>IF(PROMETEO_Ammissione_Samuele[[#This Row],[Presenza sintomi durante la prova?]]="",NA(),PROMETEO_Ammissione_Samuele[[#This Row],[Presenza sintomi durante la prova?]])</f>
        <v>No</v>
      </c>
      <c r="R32" t="str">
        <f>IF(PROMETEO_Ammissione_Samuele[[#This Row],[Presenza alterazioni ECG ischemiche?]]="",NA(),PROMETEO_Ammissione_Samuele[[#This Row],[Presenza alterazioni ECG ischemiche?]])</f>
        <v>No</v>
      </c>
      <c r="S32" t="str">
        <f>IF(PROMETEO_Ammissione_Samuele[[#This Row],[Presenza aritmie?]]="",NA(),PROMETEO_Ammissione_Samuele[[#This Row],[Presenza aritmie?]])</f>
        <v>No</v>
      </c>
      <c r="T32" t="str">
        <f>IF(PROMETEO_Ammissione_Samuele[[#This Row],[Presenza risposta ipertensiva?]]="",NA(),PROMETEO_Ammissione_Samuele[[#This Row],[Presenza risposta ipertensiva?]])</f>
        <v>No</v>
      </c>
    </row>
    <row r="33" spans="1:20" x14ac:dyDescent="0.3">
      <c r="A33">
        <v>32</v>
      </c>
      <c r="B33">
        <f>IF(PROMETEO_Ammissione_Samuele[[#This Row],[Inserire VO2p:  ]]="",NA(),PROMETEO_Ammissione_Samuele[[#This Row],[Inserire VO2p:  ]])</f>
        <v>1811</v>
      </c>
      <c r="C33">
        <f>IF(PROMETEO_Ammissione_Samuele[[#This Row],[Inserire VO2 picco (%):  ]]="",NA(),PROMETEO_Ammissione_Samuele[[#This Row],[Inserire VO2 picco (%):  ]])</f>
        <v>658</v>
      </c>
      <c r="D33">
        <f>IF(PROMETEO_Ammissione_Samuele[[#This Row],[Inserire RQ picco:  ]]="",NA(),PROMETEO_Ammissione_Samuele[[#This Row],[Inserire RQ picco:  ]])</f>
        <v>113</v>
      </c>
      <c r="E33">
        <f>IF(PROMETEO_Ammissione_Samuele[[#This Row],[Inserire VO2 a VT1 (se VT1 è stato raggiunto):  ]]="",NA(),PROMETEO_Ammissione_Samuele[[#This Row],[Inserire VO2 a VT1 (se VT1 è stato raggiunto):  ]])</f>
        <v>838</v>
      </c>
      <c r="F33">
        <f>IF(PROMETEO_Ammissione_Samuele[[#This Row],[Inserire VO2 a VT2 (se VT2 è stato raggiunto):  ]]="",NA(),PROMETEO_Ammissione_Samuele[[#This Row],[Inserire VO2 a VT2 (se VT2 è stato raggiunto):  ]])</f>
        <v>1653</v>
      </c>
      <c r="G33">
        <f>IF(PROMETEO_Ammissione_Samuele[[#This Row],[Inserire W picco:  ]]="",NA(),PROMETEO_Ammissione_Samuele[[#This Row],[Inserire W picco:  ]])</f>
        <v>130</v>
      </c>
      <c r="H33">
        <f>IF(PROMETEO_Ammissione_Samuele[[#This Row],[Inserire Fc picco:  ]]="",NA(),PROMETEO_Ammissione_Samuele[[#This Row],[Inserire Fc picco:  ]])</f>
        <v>137</v>
      </c>
      <c r="I33">
        <f>IF(PROMETEO_Ammissione_Samuele[[#This Row],[Inserire VE/VCO2 slope:  ]]="",NA(),PROMETEO_Ammissione_Samuele[[#This Row],[Inserire VE/VCO2 slope:  ]])</f>
        <v>251</v>
      </c>
      <c r="J33">
        <f>IF(PROMETEO_Ammissione_Samuele[[#This Row],[Inserire VE/VCO2 slope dopo soglia anaerobica:  ]]="",NA(),PROMETEO_Ammissione_Samuele[[#This Row],[Inserire VE/VCO2 slope dopo soglia anaerobica:  ]])</f>
        <v>255</v>
      </c>
      <c r="K33">
        <f>IF(PROMETEO_Ammissione_Samuele[[#This Row],[Inserire VO2/work:  ]]="",NA(),PROMETEO_Ammissione_Samuele[[#This Row],[Inserire VO2/work:  ]])</f>
        <v>114</v>
      </c>
      <c r="L33" t="str">
        <f>IF(PROMETEO_Ammissione_Samuele[[#This Row],[Presenza pattern oscillatorio?]]="",NA(),PROMETEO_Ammissione_Samuele[[#This Row],[Presenza pattern oscillatorio?]])</f>
        <v>Yes</v>
      </c>
      <c r="M33" t="str">
        <f>IF(PROMETEO_Ammissione_Samuele[[#This Row],[Presenza limitazione cardiogena?]]="",NA(),PROMETEO_Ammissione_Samuele[[#This Row],[Presenza limitazione cardiogena?]])</f>
        <v>Yes</v>
      </c>
      <c r="N33" t="str">
        <f>IF(PROMETEO_Ammissione_Samuele[[#This Row],[Presenza limitazione ventilatoria?]]="",NA(),PROMETEO_Ammissione_Samuele[[#This Row],[Presenza limitazione ventilatoria?]])</f>
        <v>No</v>
      </c>
      <c r="O33" t="str">
        <f>IF(PROMETEO_Ammissione_Samuele[[#This Row],[Presenza limitazione vascolare/polmonare?]]="",NA(),PROMETEO_Ammissione_Samuele[[#This Row],[Presenza limitazione vascolare/polmonare?]])</f>
        <v>No</v>
      </c>
      <c r="P33" t="str">
        <f>IF(PROMETEO_Ammissione_Samuele[[#This Row],[Presenza limitazione periferica?]]="",NA(),PROMETEO_Ammissione_Samuele[[#This Row],[Presenza limitazione periferica?]])</f>
        <v>Yes</v>
      </c>
      <c r="Q33" t="str">
        <f>IF(PROMETEO_Ammissione_Samuele[[#This Row],[Presenza sintomi durante la prova?]]="",NA(),PROMETEO_Ammissione_Samuele[[#This Row],[Presenza sintomi durante la prova?]])</f>
        <v>No</v>
      </c>
      <c r="R33" t="str">
        <f>IF(PROMETEO_Ammissione_Samuele[[#This Row],[Presenza alterazioni ECG ischemiche?]]="",NA(),PROMETEO_Ammissione_Samuele[[#This Row],[Presenza alterazioni ECG ischemiche?]])</f>
        <v>No</v>
      </c>
      <c r="S33" t="str">
        <f>IF(PROMETEO_Ammissione_Samuele[[#This Row],[Presenza aritmie?]]="",NA(),PROMETEO_Ammissione_Samuele[[#This Row],[Presenza aritmie?]])</f>
        <v>No</v>
      </c>
      <c r="T33" t="str">
        <f>IF(PROMETEO_Ammissione_Samuele[[#This Row],[Presenza risposta ipertensiva?]]="",NA(),PROMETEO_Ammissione_Samuele[[#This Row],[Presenza risposta ipertensiva?]])</f>
        <v>No</v>
      </c>
    </row>
    <row r="34" spans="1:20" x14ac:dyDescent="0.3">
      <c r="A34">
        <v>33</v>
      </c>
      <c r="B34">
        <f>IF(PROMETEO_Ammissione_Samuele[[#This Row],[Inserire VO2p:  ]]="",NA(),PROMETEO_Ammissione_Samuele[[#This Row],[Inserire VO2p:  ]])</f>
        <v>1013</v>
      </c>
      <c r="C34">
        <f>IF(PROMETEO_Ammissione_Samuele[[#This Row],[Inserire VO2 picco (%):  ]]="",NA(),PROMETEO_Ammissione_Samuele[[#This Row],[Inserire VO2 picco (%):  ]])</f>
        <v>556</v>
      </c>
      <c r="D34">
        <f>IF(PROMETEO_Ammissione_Samuele[[#This Row],[Inserire RQ picco:  ]]="",NA(),PROMETEO_Ammissione_Samuele[[#This Row],[Inserire RQ picco:  ]])</f>
        <v>135</v>
      </c>
      <c r="E34">
        <f>IF(PROMETEO_Ammissione_Samuele[[#This Row],[Inserire VO2 a VT1 (se VT1 è stato raggiunto):  ]]="",NA(),PROMETEO_Ammissione_Samuele[[#This Row],[Inserire VO2 a VT1 (se VT1 è stato raggiunto):  ]])</f>
        <v>659</v>
      </c>
      <c r="F34">
        <f>IF(PROMETEO_Ammissione_Samuele[[#This Row],[Inserire VO2 a VT2 (se VT2 è stato raggiunto):  ]]="",NA(),PROMETEO_Ammissione_Samuele[[#This Row],[Inserire VO2 a VT2 (se VT2 è stato raggiunto):  ]])</f>
        <v>848</v>
      </c>
      <c r="G34">
        <f>IF(PROMETEO_Ammissione_Samuele[[#This Row],[Inserire W picco:  ]]="",NA(),PROMETEO_Ammissione_Samuele[[#This Row],[Inserire W picco:  ]])</f>
        <v>81</v>
      </c>
      <c r="H34">
        <f>IF(PROMETEO_Ammissione_Samuele[[#This Row],[Inserire Fc picco:  ]]="",NA(),PROMETEO_Ammissione_Samuele[[#This Row],[Inserire Fc picco:  ]])</f>
        <v>116</v>
      </c>
      <c r="I34">
        <f>IF(PROMETEO_Ammissione_Samuele[[#This Row],[Inserire VE/VCO2 slope:  ]]="",NA(),PROMETEO_Ammissione_Samuele[[#This Row],[Inserire VE/VCO2 slope:  ]])</f>
        <v>571</v>
      </c>
      <c r="J34">
        <f>IF(PROMETEO_Ammissione_Samuele[[#This Row],[Inserire VE/VCO2 slope dopo soglia anaerobica:  ]]="",NA(),PROMETEO_Ammissione_Samuele[[#This Row],[Inserire VE/VCO2 slope dopo soglia anaerobica:  ]])</f>
        <v>655</v>
      </c>
      <c r="K34">
        <f>IF(PROMETEO_Ammissione_Samuele[[#This Row],[Inserire VO2/work:  ]]="",NA(),PROMETEO_Ammissione_Samuele[[#This Row],[Inserire VO2/work:  ]])</f>
        <v>10</v>
      </c>
      <c r="L34" t="str">
        <f>IF(PROMETEO_Ammissione_Samuele[[#This Row],[Presenza pattern oscillatorio?]]="",NA(),PROMETEO_Ammissione_Samuele[[#This Row],[Presenza pattern oscillatorio?]])</f>
        <v>Yes</v>
      </c>
      <c r="M34" t="str">
        <f>IF(PROMETEO_Ammissione_Samuele[[#This Row],[Presenza limitazione cardiogena?]]="",NA(),PROMETEO_Ammissione_Samuele[[#This Row],[Presenza limitazione cardiogena?]])</f>
        <v>Yes</v>
      </c>
      <c r="N34" t="str">
        <f>IF(PROMETEO_Ammissione_Samuele[[#This Row],[Presenza limitazione ventilatoria?]]="",NA(),PROMETEO_Ammissione_Samuele[[#This Row],[Presenza limitazione ventilatoria?]])</f>
        <v>No</v>
      </c>
      <c r="O34" t="str">
        <f>IF(PROMETEO_Ammissione_Samuele[[#This Row],[Presenza limitazione vascolare/polmonare?]]="",NA(),PROMETEO_Ammissione_Samuele[[#This Row],[Presenza limitazione vascolare/polmonare?]])</f>
        <v>Yes</v>
      </c>
      <c r="P34" t="str">
        <f>IF(PROMETEO_Ammissione_Samuele[[#This Row],[Presenza limitazione periferica?]]="",NA(),PROMETEO_Ammissione_Samuele[[#This Row],[Presenza limitazione periferica?]])</f>
        <v>Yes</v>
      </c>
      <c r="Q34" t="str">
        <f>IF(PROMETEO_Ammissione_Samuele[[#This Row],[Presenza sintomi durante la prova?]]="",NA(),PROMETEO_Ammissione_Samuele[[#This Row],[Presenza sintomi durante la prova?]])</f>
        <v>No</v>
      </c>
      <c r="R34" t="str">
        <f>IF(PROMETEO_Ammissione_Samuele[[#This Row],[Presenza alterazioni ECG ischemiche?]]="",NA(),PROMETEO_Ammissione_Samuele[[#This Row],[Presenza alterazioni ECG ischemiche?]])</f>
        <v>No</v>
      </c>
      <c r="S34" t="str">
        <f>IF(PROMETEO_Ammissione_Samuele[[#This Row],[Presenza aritmie?]]="",NA(),PROMETEO_Ammissione_Samuele[[#This Row],[Presenza aritmie?]])</f>
        <v>No</v>
      </c>
      <c r="T34" t="str">
        <f>IF(PROMETEO_Ammissione_Samuele[[#This Row],[Presenza risposta ipertensiva?]]="",NA(),PROMETEO_Ammissione_Samuele[[#This Row],[Presenza risposta ipertensiva?]])</f>
        <v>No</v>
      </c>
    </row>
    <row r="35" spans="1:20" x14ac:dyDescent="0.3">
      <c r="A35">
        <v>34</v>
      </c>
      <c r="B35" t="e">
        <f>IF(PROMETEO_Ammissione_Samuele[[#This Row],[Inserire VO2p:  ]]="",NA(),PROMETEO_Ammissione_Samuele[[#This Row],[Inserire VO2p:  ]])</f>
        <v>#N/A</v>
      </c>
      <c r="C35" t="e">
        <f>IF(PROMETEO_Ammissione_Samuele[[#This Row],[Inserire VO2 picco (%):  ]]="",NA(),PROMETEO_Ammissione_Samuele[[#This Row],[Inserire VO2 picco (%):  ]])</f>
        <v>#N/A</v>
      </c>
      <c r="D35" t="e">
        <f>IF(PROMETEO_Ammissione_Samuele[[#This Row],[Inserire RQ picco:  ]]="",NA(),PROMETEO_Ammissione_Samuele[[#This Row],[Inserire RQ picco:  ]])</f>
        <v>#N/A</v>
      </c>
      <c r="E35" t="e">
        <f>IF(PROMETEO_Ammissione_Samuele[[#This Row],[Inserire VO2 a VT1 (se VT1 è stato raggiunto):  ]]="",NA(),PROMETEO_Ammissione_Samuele[[#This Row],[Inserire VO2 a VT1 (se VT1 è stato raggiunto):  ]])</f>
        <v>#N/A</v>
      </c>
      <c r="F35" t="e">
        <f>IF(PROMETEO_Ammissione_Samuele[[#This Row],[Inserire VO2 a VT2 (se VT2 è stato raggiunto):  ]]="",NA(),PROMETEO_Ammissione_Samuele[[#This Row],[Inserire VO2 a VT2 (se VT2 è stato raggiunto):  ]])</f>
        <v>#N/A</v>
      </c>
      <c r="G35" t="e">
        <f>IF(PROMETEO_Ammissione_Samuele[[#This Row],[Inserire W picco:  ]]="",NA(),PROMETEO_Ammissione_Samuele[[#This Row],[Inserire W picco:  ]])</f>
        <v>#N/A</v>
      </c>
      <c r="H35" t="e">
        <f>IF(PROMETEO_Ammissione_Samuele[[#This Row],[Inserire Fc picco:  ]]="",NA(),PROMETEO_Ammissione_Samuele[[#This Row],[Inserire Fc picco:  ]])</f>
        <v>#N/A</v>
      </c>
      <c r="I35" t="e">
        <f>IF(PROMETEO_Ammissione_Samuele[[#This Row],[Inserire VE/VCO2 slope:  ]]="",NA(),PROMETEO_Ammissione_Samuele[[#This Row],[Inserire VE/VCO2 slope:  ]])</f>
        <v>#N/A</v>
      </c>
      <c r="J35" t="e">
        <f>IF(PROMETEO_Ammissione_Samuele[[#This Row],[Inserire VE/VCO2 slope dopo soglia anaerobica:  ]]="",NA(),PROMETEO_Ammissione_Samuele[[#This Row],[Inserire VE/VCO2 slope dopo soglia anaerobica:  ]])</f>
        <v>#N/A</v>
      </c>
      <c r="K35" t="e">
        <f>IF(PROMETEO_Ammissione_Samuele[[#This Row],[Inserire VO2/work:  ]]="",NA(),PROMETEO_Ammissione_Samuele[[#This Row],[Inserire VO2/work:  ]])</f>
        <v>#N/A</v>
      </c>
      <c r="L35" t="e">
        <f>IF(PROMETEO_Ammissione_Samuele[[#This Row],[Presenza pattern oscillatorio?]]="",NA(),PROMETEO_Ammissione_Samuele[[#This Row],[Presenza pattern oscillatorio?]])</f>
        <v>#N/A</v>
      </c>
      <c r="M35" t="e">
        <f>IF(PROMETEO_Ammissione_Samuele[[#This Row],[Presenza limitazione cardiogena?]]="",NA(),PROMETEO_Ammissione_Samuele[[#This Row],[Presenza limitazione cardiogena?]])</f>
        <v>#N/A</v>
      </c>
      <c r="N35" t="e">
        <f>IF(PROMETEO_Ammissione_Samuele[[#This Row],[Presenza limitazione ventilatoria?]]="",NA(),PROMETEO_Ammissione_Samuele[[#This Row],[Presenza limitazione ventilatoria?]])</f>
        <v>#N/A</v>
      </c>
      <c r="O35" t="e">
        <f>IF(PROMETEO_Ammissione_Samuele[[#This Row],[Presenza limitazione vascolare/polmonare?]]="",NA(),PROMETEO_Ammissione_Samuele[[#This Row],[Presenza limitazione vascolare/polmonare?]])</f>
        <v>#N/A</v>
      </c>
      <c r="P35" t="e">
        <f>IF(PROMETEO_Ammissione_Samuele[[#This Row],[Presenza limitazione periferica?]]="",NA(),PROMETEO_Ammissione_Samuele[[#This Row],[Presenza limitazione periferica?]])</f>
        <v>#N/A</v>
      </c>
      <c r="Q35" t="e">
        <f>IF(PROMETEO_Ammissione_Samuele[[#This Row],[Presenza sintomi durante la prova?]]="",NA(),PROMETEO_Ammissione_Samuele[[#This Row],[Presenza sintomi durante la prova?]])</f>
        <v>#N/A</v>
      </c>
      <c r="R35" t="e">
        <f>IF(PROMETEO_Ammissione_Samuele[[#This Row],[Presenza alterazioni ECG ischemiche?]]="",NA(),PROMETEO_Ammissione_Samuele[[#This Row],[Presenza alterazioni ECG ischemiche?]])</f>
        <v>#N/A</v>
      </c>
      <c r="S35" t="e">
        <f>IF(PROMETEO_Ammissione_Samuele[[#This Row],[Presenza aritmie?]]="",NA(),PROMETEO_Ammissione_Samuele[[#This Row],[Presenza aritmie?]])</f>
        <v>#N/A</v>
      </c>
      <c r="T35" t="e">
        <f>IF(PROMETEO_Ammissione_Samuele[[#This Row],[Presenza risposta ipertensiva?]]="",NA(),PROMETEO_Ammissione_Samuele[[#This Row],[Presenza risposta ipertensiva?]])</f>
        <v>#N/A</v>
      </c>
    </row>
    <row r="36" spans="1:20" x14ac:dyDescent="0.3">
      <c r="A36">
        <v>35</v>
      </c>
      <c r="B36" t="e">
        <f>IF(PROMETEO_Ammissione_Samuele[[#This Row],[Inserire VO2p:  ]]="",NA(),PROMETEO_Ammissione_Samuele[[#This Row],[Inserire VO2p:  ]])</f>
        <v>#N/A</v>
      </c>
      <c r="C36" t="e">
        <f>IF(PROMETEO_Ammissione_Samuele[[#This Row],[Inserire VO2 picco (%):  ]]="",NA(),PROMETEO_Ammissione_Samuele[[#This Row],[Inserire VO2 picco (%):  ]])</f>
        <v>#N/A</v>
      </c>
      <c r="D36" t="e">
        <f>IF(PROMETEO_Ammissione_Samuele[[#This Row],[Inserire RQ picco:  ]]="",NA(),PROMETEO_Ammissione_Samuele[[#This Row],[Inserire RQ picco:  ]])</f>
        <v>#N/A</v>
      </c>
      <c r="E36" t="e">
        <f>IF(PROMETEO_Ammissione_Samuele[[#This Row],[Inserire VO2 a VT1 (se VT1 è stato raggiunto):  ]]="",NA(),PROMETEO_Ammissione_Samuele[[#This Row],[Inserire VO2 a VT1 (se VT1 è stato raggiunto):  ]])</f>
        <v>#N/A</v>
      </c>
      <c r="F36" t="e">
        <f>IF(PROMETEO_Ammissione_Samuele[[#This Row],[Inserire VO2 a VT2 (se VT2 è stato raggiunto):  ]]="",NA(),PROMETEO_Ammissione_Samuele[[#This Row],[Inserire VO2 a VT2 (se VT2 è stato raggiunto):  ]])</f>
        <v>#N/A</v>
      </c>
      <c r="G36" t="e">
        <f>IF(PROMETEO_Ammissione_Samuele[[#This Row],[Inserire W picco:  ]]="",NA(),PROMETEO_Ammissione_Samuele[[#This Row],[Inserire W picco:  ]])</f>
        <v>#N/A</v>
      </c>
      <c r="H36" t="e">
        <f>IF(PROMETEO_Ammissione_Samuele[[#This Row],[Inserire Fc picco:  ]]="",NA(),PROMETEO_Ammissione_Samuele[[#This Row],[Inserire Fc picco:  ]])</f>
        <v>#N/A</v>
      </c>
      <c r="I36" t="e">
        <f>IF(PROMETEO_Ammissione_Samuele[[#This Row],[Inserire VE/VCO2 slope:  ]]="",NA(),PROMETEO_Ammissione_Samuele[[#This Row],[Inserire VE/VCO2 slope:  ]])</f>
        <v>#N/A</v>
      </c>
      <c r="J36" t="e">
        <f>IF(PROMETEO_Ammissione_Samuele[[#This Row],[Inserire VE/VCO2 slope dopo soglia anaerobica:  ]]="",NA(),PROMETEO_Ammissione_Samuele[[#This Row],[Inserire VE/VCO2 slope dopo soglia anaerobica:  ]])</f>
        <v>#N/A</v>
      </c>
      <c r="K36" t="e">
        <f>IF(PROMETEO_Ammissione_Samuele[[#This Row],[Inserire VO2/work:  ]]="",NA(),PROMETEO_Ammissione_Samuele[[#This Row],[Inserire VO2/work:  ]])</f>
        <v>#N/A</v>
      </c>
      <c r="L36" t="e">
        <f>IF(PROMETEO_Ammissione_Samuele[[#This Row],[Presenza pattern oscillatorio?]]="",NA(),PROMETEO_Ammissione_Samuele[[#This Row],[Presenza pattern oscillatorio?]])</f>
        <v>#N/A</v>
      </c>
      <c r="M36" t="e">
        <f>IF(PROMETEO_Ammissione_Samuele[[#This Row],[Presenza limitazione cardiogena?]]="",NA(),PROMETEO_Ammissione_Samuele[[#This Row],[Presenza limitazione cardiogena?]])</f>
        <v>#N/A</v>
      </c>
      <c r="N36" t="e">
        <f>IF(PROMETEO_Ammissione_Samuele[[#This Row],[Presenza limitazione ventilatoria?]]="",NA(),PROMETEO_Ammissione_Samuele[[#This Row],[Presenza limitazione ventilatoria?]])</f>
        <v>#N/A</v>
      </c>
      <c r="O36" t="e">
        <f>IF(PROMETEO_Ammissione_Samuele[[#This Row],[Presenza limitazione vascolare/polmonare?]]="",NA(),PROMETEO_Ammissione_Samuele[[#This Row],[Presenza limitazione vascolare/polmonare?]])</f>
        <v>#N/A</v>
      </c>
      <c r="P36" t="e">
        <f>IF(PROMETEO_Ammissione_Samuele[[#This Row],[Presenza limitazione periferica?]]="",NA(),PROMETEO_Ammissione_Samuele[[#This Row],[Presenza limitazione periferica?]])</f>
        <v>#N/A</v>
      </c>
      <c r="Q36" t="e">
        <f>IF(PROMETEO_Ammissione_Samuele[[#This Row],[Presenza sintomi durante la prova?]]="",NA(),PROMETEO_Ammissione_Samuele[[#This Row],[Presenza sintomi durante la prova?]])</f>
        <v>#N/A</v>
      </c>
      <c r="R36" t="e">
        <f>IF(PROMETEO_Ammissione_Samuele[[#This Row],[Presenza alterazioni ECG ischemiche?]]="",NA(),PROMETEO_Ammissione_Samuele[[#This Row],[Presenza alterazioni ECG ischemiche?]])</f>
        <v>#N/A</v>
      </c>
      <c r="S36" t="e">
        <f>IF(PROMETEO_Ammissione_Samuele[[#This Row],[Presenza aritmie?]]="",NA(),PROMETEO_Ammissione_Samuele[[#This Row],[Presenza aritmie?]])</f>
        <v>#N/A</v>
      </c>
      <c r="T36" t="e">
        <f>IF(PROMETEO_Ammissione_Samuele[[#This Row],[Presenza risposta ipertensiva?]]="",NA(),PROMETEO_Ammissione_Samuele[[#This Row],[Presenza risposta ipertensiva?]])</f>
        <v>#N/A</v>
      </c>
    </row>
    <row r="37" spans="1:20" x14ac:dyDescent="0.3">
      <c r="A37">
        <v>36</v>
      </c>
      <c r="B37" t="e">
        <f>IF(PROMETEO_Ammissione_Samuele[[#This Row],[Inserire VO2p:  ]]="",NA(),PROMETEO_Ammissione_Samuele[[#This Row],[Inserire VO2p:  ]])</f>
        <v>#N/A</v>
      </c>
      <c r="C37" t="e">
        <f>IF(PROMETEO_Ammissione_Samuele[[#This Row],[Inserire VO2 picco (%):  ]]="",NA(),PROMETEO_Ammissione_Samuele[[#This Row],[Inserire VO2 picco (%):  ]])</f>
        <v>#N/A</v>
      </c>
      <c r="D37" t="e">
        <f>IF(PROMETEO_Ammissione_Samuele[[#This Row],[Inserire RQ picco:  ]]="",NA(),PROMETEO_Ammissione_Samuele[[#This Row],[Inserire RQ picco:  ]])</f>
        <v>#N/A</v>
      </c>
      <c r="E37" t="e">
        <f>IF(PROMETEO_Ammissione_Samuele[[#This Row],[Inserire VO2 a VT1 (se VT1 è stato raggiunto):  ]]="",NA(),PROMETEO_Ammissione_Samuele[[#This Row],[Inserire VO2 a VT1 (se VT1 è stato raggiunto):  ]])</f>
        <v>#N/A</v>
      </c>
      <c r="F37" t="e">
        <f>IF(PROMETEO_Ammissione_Samuele[[#This Row],[Inserire VO2 a VT2 (se VT2 è stato raggiunto):  ]]="",NA(),PROMETEO_Ammissione_Samuele[[#This Row],[Inserire VO2 a VT2 (se VT2 è stato raggiunto):  ]])</f>
        <v>#N/A</v>
      </c>
      <c r="G37" t="e">
        <f>IF(PROMETEO_Ammissione_Samuele[[#This Row],[Inserire W picco:  ]]="",NA(),PROMETEO_Ammissione_Samuele[[#This Row],[Inserire W picco:  ]])</f>
        <v>#N/A</v>
      </c>
      <c r="H37" t="e">
        <f>IF(PROMETEO_Ammissione_Samuele[[#This Row],[Inserire Fc picco:  ]]="",NA(),PROMETEO_Ammissione_Samuele[[#This Row],[Inserire Fc picco:  ]])</f>
        <v>#N/A</v>
      </c>
      <c r="I37" t="e">
        <f>IF(PROMETEO_Ammissione_Samuele[[#This Row],[Inserire VE/VCO2 slope:  ]]="",NA(),PROMETEO_Ammissione_Samuele[[#This Row],[Inserire VE/VCO2 slope:  ]])</f>
        <v>#N/A</v>
      </c>
      <c r="J37" t="e">
        <f>IF(PROMETEO_Ammissione_Samuele[[#This Row],[Inserire VE/VCO2 slope dopo soglia anaerobica:  ]]="",NA(),PROMETEO_Ammissione_Samuele[[#This Row],[Inserire VE/VCO2 slope dopo soglia anaerobica:  ]])</f>
        <v>#N/A</v>
      </c>
      <c r="K37" t="e">
        <f>IF(PROMETEO_Ammissione_Samuele[[#This Row],[Inserire VO2/work:  ]]="",NA(),PROMETEO_Ammissione_Samuele[[#This Row],[Inserire VO2/work:  ]])</f>
        <v>#N/A</v>
      </c>
      <c r="L37" t="e">
        <f>IF(PROMETEO_Ammissione_Samuele[[#This Row],[Presenza pattern oscillatorio?]]="",NA(),PROMETEO_Ammissione_Samuele[[#This Row],[Presenza pattern oscillatorio?]])</f>
        <v>#N/A</v>
      </c>
      <c r="M37" t="e">
        <f>IF(PROMETEO_Ammissione_Samuele[[#This Row],[Presenza limitazione cardiogena?]]="",NA(),PROMETEO_Ammissione_Samuele[[#This Row],[Presenza limitazione cardiogena?]])</f>
        <v>#N/A</v>
      </c>
      <c r="N37" t="e">
        <f>IF(PROMETEO_Ammissione_Samuele[[#This Row],[Presenza limitazione ventilatoria?]]="",NA(),PROMETEO_Ammissione_Samuele[[#This Row],[Presenza limitazione ventilatoria?]])</f>
        <v>#N/A</v>
      </c>
      <c r="O37" t="e">
        <f>IF(PROMETEO_Ammissione_Samuele[[#This Row],[Presenza limitazione vascolare/polmonare?]]="",NA(),PROMETEO_Ammissione_Samuele[[#This Row],[Presenza limitazione vascolare/polmonare?]])</f>
        <v>#N/A</v>
      </c>
      <c r="P37" t="e">
        <f>IF(PROMETEO_Ammissione_Samuele[[#This Row],[Presenza limitazione periferica?]]="",NA(),PROMETEO_Ammissione_Samuele[[#This Row],[Presenza limitazione periferica?]])</f>
        <v>#N/A</v>
      </c>
      <c r="Q37" t="e">
        <f>IF(PROMETEO_Ammissione_Samuele[[#This Row],[Presenza sintomi durante la prova?]]="",NA(),PROMETEO_Ammissione_Samuele[[#This Row],[Presenza sintomi durante la prova?]])</f>
        <v>#N/A</v>
      </c>
      <c r="R37" t="e">
        <f>IF(PROMETEO_Ammissione_Samuele[[#This Row],[Presenza alterazioni ECG ischemiche?]]="",NA(),PROMETEO_Ammissione_Samuele[[#This Row],[Presenza alterazioni ECG ischemiche?]])</f>
        <v>#N/A</v>
      </c>
      <c r="S37" t="e">
        <f>IF(PROMETEO_Ammissione_Samuele[[#This Row],[Presenza aritmie?]]="",NA(),PROMETEO_Ammissione_Samuele[[#This Row],[Presenza aritmie?]])</f>
        <v>#N/A</v>
      </c>
      <c r="T37" t="e">
        <f>IF(PROMETEO_Ammissione_Samuele[[#This Row],[Presenza risposta ipertensiva?]]="",NA(),PROMETEO_Ammissione_Samuele[[#This Row],[Presenza risposta ipertensiva?]])</f>
        <v>#N/A</v>
      </c>
    </row>
    <row r="38" spans="1:20" x14ac:dyDescent="0.3">
      <c r="A38">
        <v>37</v>
      </c>
      <c r="B38" t="e">
        <f>IF(PROMETEO_Ammissione_Samuele[[#This Row],[Inserire VO2p:  ]]="",NA(),PROMETEO_Ammissione_Samuele[[#This Row],[Inserire VO2p:  ]])</f>
        <v>#N/A</v>
      </c>
      <c r="C38" t="e">
        <f>IF(PROMETEO_Ammissione_Samuele[[#This Row],[Inserire VO2 picco (%):  ]]="",NA(),PROMETEO_Ammissione_Samuele[[#This Row],[Inserire VO2 picco (%):  ]])</f>
        <v>#N/A</v>
      </c>
      <c r="D38" t="e">
        <f>IF(PROMETEO_Ammissione_Samuele[[#This Row],[Inserire RQ picco:  ]]="",NA(),PROMETEO_Ammissione_Samuele[[#This Row],[Inserire RQ picco:  ]])</f>
        <v>#N/A</v>
      </c>
      <c r="E38" t="e">
        <f>IF(PROMETEO_Ammissione_Samuele[[#This Row],[Inserire VO2 a VT1 (se VT1 è stato raggiunto):  ]]="",NA(),PROMETEO_Ammissione_Samuele[[#This Row],[Inserire VO2 a VT1 (se VT1 è stato raggiunto):  ]])</f>
        <v>#N/A</v>
      </c>
      <c r="F38" t="e">
        <f>IF(PROMETEO_Ammissione_Samuele[[#This Row],[Inserire VO2 a VT2 (se VT2 è stato raggiunto):  ]]="",NA(),PROMETEO_Ammissione_Samuele[[#This Row],[Inserire VO2 a VT2 (se VT2 è stato raggiunto):  ]])</f>
        <v>#N/A</v>
      </c>
      <c r="G38" t="e">
        <f>IF(PROMETEO_Ammissione_Samuele[[#This Row],[Inserire W picco:  ]]="",NA(),PROMETEO_Ammissione_Samuele[[#This Row],[Inserire W picco:  ]])</f>
        <v>#N/A</v>
      </c>
      <c r="H38" t="e">
        <f>IF(PROMETEO_Ammissione_Samuele[[#This Row],[Inserire Fc picco:  ]]="",NA(),PROMETEO_Ammissione_Samuele[[#This Row],[Inserire Fc picco:  ]])</f>
        <v>#N/A</v>
      </c>
      <c r="I38" t="e">
        <f>IF(PROMETEO_Ammissione_Samuele[[#This Row],[Inserire VE/VCO2 slope:  ]]="",NA(),PROMETEO_Ammissione_Samuele[[#This Row],[Inserire VE/VCO2 slope:  ]])</f>
        <v>#N/A</v>
      </c>
      <c r="J38" t="e">
        <f>IF(PROMETEO_Ammissione_Samuele[[#This Row],[Inserire VE/VCO2 slope dopo soglia anaerobica:  ]]="",NA(),PROMETEO_Ammissione_Samuele[[#This Row],[Inserire VE/VCO2 slope dopo soglia anaerobica:  ]])</f>
        <v>#N/A</v>
      </c>
      <c r="K38" t="e">
        <f>IF(PROMETEO_Ammissione_Samuele[[#This Row],[Inserire VO2/work:  ]]="",NA(),PROMETEO_Ammissione_Samuele[[#This Row],[Inserire VO2/work:  ]])</f>
        <v>#N/A</v>
      </c>
      <c r="L38" t="e">
        <f>IF(PROMETEO_Ammissione_Samuele[[#This Row],[Presenza pattern oscillatorio?]]="",NA(),PROMETEO_Ammissione_Samuele[[#This Row],[Presenza pattern oscillatorio?]])</f>
        <v>#N/A</v>
      </c>
      <c r="M38" t="e">
        <f>IF(PROMETEO_Ammissione_Samuele[[#This Row],[Presenza limitazione cardiogena?]]="",NA(),PROMETEO_Ammissione_Samuele[[#This Row],[Presenza limitazione cardiogena?]])</f>
        <v>#N/A</v>
      </c>
      <c r="N38" t="e">
        <f>IF(PROMETEO_Ammissione_Samuele[[#This Row],[Presenza limitazione ventilatoria?]]="",NA(),PROMETEO_Ammissione_Samuele[[#This Row],[Presenza limitazione ventilatoria?]])</f>
        <v>#N/A</v>
      </c>
      <c r="O38" t="e">
        <f>IF(PROMETEO_Ammissione_Samuele[[#This Row],[Presenza limitazione vascolare/polmonare?]]="",NA(),PROMETEO_Ammissione_Samuele[[#This Row],[Presenza limitazione vascolare/polmonare?]])</f>
        <v>#N/A</v>
      </c>
      <c r="P38" t="e">
        <f>IF(PROMETEO_Ammissione_Samuele[[#This Row],[Presenza limitazione periferica?]]="",NA(),PROMETEO_Ammissione_Samuele[[#This Row],[Presenza limitazione periferica?]])</f>
        <v>#N/A</v>
      </c>
      <c r="Q38" t="e">
        <f>IF(PROMETEO_Ammissione_Samuele[[#This Row],[Presenza sintomi durante la prova?]]="",NA(),PROMETEO_Ammissione_Samuele[[#This Row],[Presenza sintomi durante la prova?]])</f>
        <v>#N/A</v>
      </c>
      <c r="R38" t="e">
        <f>IF(PROMETEO_Ammissione_Samuele[[#This Row],[Presenza alterazioni ECG ischemiche?]]="",NA(),PROMETEO_Ammissione_Samuele[[#This Row],[Presenza alterazioni ECG ischemiche?]])</f>
        <v>#N/A</v>
      </c>
      <c r="S38" t="e">
        <f>IF(PROMETEO_Ammissione_Samuele[[#This Row],[Presenza aritmie?]]="",NA(),PROMETEO_Ammissione_Samuele[[#This Row],[Presenza aritmie?]])</f>
        <v>#N/A</v>
      </c>
      <c r="T38" t="e">
        <f>IF(PROMETEO_Ammissione_Samuele[[#This Row],[Presenza risposta ipertensiva?]]="",NA(),PROMETEO_Ammissione_Samuele[[#This Row],[Presenza risposta ipertensiva?]])</f>
        <v>#N/A</v>
      </c>
    </row>
    <row r="39" spans="1:20" x14ac:dyDescent="0.3">
      <c r="A39">
        <v>38</v>
      </c>
      <c r="B39" t="e">
        <f>IF(PROMETEO_Ammissione_Samuele[[#This Row],[Inserire VO2p:  ]]="",NA(),PROMETEO_Ammissione_Samuele[[#This Row],[Inserire VO2p:  ]])</f>
        <v>#N/A</v>
      </c>
      <c r="C39" t="e">
        <f>IF(PROMETEO_Ammissione_Samuele[[#This Row],[Inserire VO2 picco (%):  ]]="",NA(),PROMETEO_Ammissione_Samuele[[#This Row],[Inserire VO2 picco (%):  ]])</f>
        <v>#N/A</v>
      </c>
      <c r="D39" t="e">
        <f>IF(PROMETEO_Ammissione_Samuele[[#This Row],[Inserire RQ picco:  ]]="",NA(),PROMETEO_Ammissione_Samuele[[#This Row],[Inserire RQ picco:  ]])</f>
        <v>#N/A</v>
      </c>
      <c r="E39" t="e">
        <f>IF(PROMETEO_Ammissione_Samuele[[#This Row],[Inserire VO2 a VT1 (se VT1 è stato raggiunto):  ]]="",NA(),PROMETEO_Ammissione_Samuele[[#This Row],[Inserire VO2 a VT1 (se VT1 è stato raggiunto):  ]])</f>
        <v>#N/A</v>
      </c>
      <c r="F39" t="e">
        <f>IF(PROMETEO_Ammissione_Samuele[[#This Row],[Inserire VO2 a VT2 (se VT2 è stato raggiunto):  ]]="",NA(),PROMETEO_Ammissione_Samuele[[#This Row],[Inserire VO2 a VT2 (se VT2 è stato raggiunto):  ]])</f>
        <v>#N/A</v>
      </c>
      <c r="G39" t="e">
        <f>IF(PROMETEO_Ammissione_Samuele[[#This Row],[Inserire W picco:  ]]="",NA(),PROMETEO_Ammissione_Samuele[[#This Row],[Inserire W picco:  ]])</f>
        <v>#N/A</v>
      </c>
      <c r="H39" t="e">
        <f>IF(PROMETEO_Ammissione_Samuele[[#This Row],[Inserire Fc picco:  ]]="",NA(),PROMETEO_Ammissione_Samuele[[#This Row],[Inserire Fc picco:  ]])</f>
        <v>#N/A</v>
      </c>
      <c r="I39" t="e">
        <f>IF(PROMETEO_Ammissione_Samuele[[#This Row],[Inserire VE/VCO2 slope:  ]]="",NA(),PROMETEO_Ammissione_Samuele[[#This Row],[Inserire VE/VCO2 slope:  ]])</f>
        <v>#N/A</v>
      </c>
      <c r="J39" t="e">
        <f>IF(PROMETEO_Ammissione_Samuele[[#This Row],[Inserire VE/VCO2 slope dopo soglia anaerobica:  ]]="",NA(),PROMETEO_Ammissione_Samuele[[#This Row],[Inserire VE/VCO2 slope dopo soglia anaerobica:  ]])</f>
        <v>#N/A</v>
      </c>
      <c r="K39" t="e">
        <f>IF(PROMETEO_Ammissione_Samuele[[#This Row],[Inserire VO2/work:  ]]="",NA(),PROMETEO_Ammissione_Samuele[[#This Row],[Inserire VO2/work:  ]])</f>
        <v>#N/A</v>
      </c>
      <c r="L39" t="e">
        <f>IF(PROMETEO_Ammissione_Samuele[[#This Row],[Presenza pattern oscillatorio?]]="",NA(),PROMETEO_Ammissione_Samuele[[#This Row],[Presenza pattern oscillatorio?]])</f>
        <v>#N/A</v>
      </c>
      <c r="M39" t="e">
        <f>IF(PROMETEO_Ammissione_Samuele[[#This Row],[Presenza limitazione cardiogena?]]="",NA(),PROMETEO_Ammissione_Samuele[[#This Row],[Presenza limitazione cardiogena?]])</f>
        <v>#N/A</v>
      </c>
      <c r="N39" t="e">
        <f>IF(PROMETEO_Ammissione_Samuele[[#This Row],[Presenza limitazione ventilatoria?]]="",NA(),PROMETEO_Ammissione_Samuele[[#This Row],[Presenza limitazione ventilatoria?]])</f>
        <v>#N/A</v>
      </c>
      <c r="O39" t="e">
        <f>IF(PROMETEO_Ammissione_Samuele[[#This Row],[Presenza limitazione vascolare/polmonare?]]="",NA(),PROMETEO_Ammissione_Samuele[[#This Row],[Presenza limitazione vascolare/polmonare?]])</f>
        <v>#N/A</v>
      </c>
      <c r="P39" t="e">
        <f>IF(PROMETEO_Ammissione_Samuele[[#This Row],[Presenza limitazione periferica?]]="",NA(),PROMETEO_Ammissione_Samuele[[#This Row],[Presenza limitazione periferica?]])</f>
        <v>#N/A</v>
      </c>
      <c r="Q39" t="e">
        <f>IF(PROMETEO_Ammissione_Samuele[[#This Row],[Presenza sintomi durante la prova?]]="",NA(),PROMETEO_Ammissione_Samuele[[#This Row],[Presenza sintomi durante la prova?]])</f>
        <v>#N/A</v>
      </c>
      <c r="R39" t="e">
        <f>IF(PROMETEO_Ammissione_Samuele[[#This Row],[Presenza alterazioni ECG ischemiche?]]="",NA(),PROMETEO_Ammissione_Samuele[[#This Row],[Presenza alterazioni ECG ischemiche?]])</f>
        <v>#N/A</v>
      </c>
      <c r="S39" t="e">
        <f>IF(PROMETEO_Ammissione_Samuele[[#This Row],[Presenza aritmie?]]="",NA(),PROMETEO_Ammissione_Samuele[[#This Row],[Presenza aritmie?]])</f>
        <v>#N/A</v>
      </c>
      <c r="T39" t="e">
        <f>IF(PROMETEO_Ammissione_Samuele[[#This Row],[Presenza risposta ipertensiva?]]="",NA(),PROMETEO_Ammissione_Samuele[[#This Row],[Presenza risposta ipertensiva?]])</f>
        <v>#N/A</v>
      </c>
    </row>
    <row r="40" spans="1:20" x14ac:dyDescent="0.3">
      <c r="A40">
        <v>39</v>
      </c>
      <c r="B40" t="e">
        <f>IF(PROMETEO_Ammissione_Samuele[[#This Row],[Inserire VO2p:  ]]="",NA(),PROMETEO_Ammissione_Samuele[[#This Row],[Inserire VO2p:  ]])</f>
        <v>#N/A</v>
      </c>
      <c r="C40" t="e">
        <f>IF(PROMETEO_Ammissione_Samuele[[#This Row],[Inserire VO2 picco (%):  ]]="",NA(),PROMETEO_Ammissione_Samuele[[#This Row],[Inserire VO2 picco (%):  ]])</f>
        <v>#N/A</v>
      </c>
      <c r="D40" t="e">
        <f>IF(PROMETEO_Ammissione_Samuele[[#This Row],[Inserire RQ picco:  ]]="",NA(),PROMETEO_Ammissione_Samuele[[#This Row],[Inserire RQ picco:  ]])</f>
        <v>#N/A</v>
      </c>
      <c r="E40" t="e">
        <f>IF(PROMETEO_Ammissione_Samuele[[#This Row],[Inserire VO2 a VT1 (se VT1 è stato raggiunto):  ]]="",NA(),PROMETEO_Ammissione_Samuele[[#This Row],[Inserire VO2 a VT1 (se VT1 è stato raggiunto):  ]])</f>
        <v>#N/A</v>
      </c>
      <c r="F40" t="e">
        <f>IF(PROMETEO_Ammissione_Samuele[[#This Row],[Inserire VO2 a VT2 (se VT2 è stato raggiunto):  ]]="",NA(),PROMETEO_Ammissione_Samuele[[#This Row],[Inserire VO2 a VT2 (se VT2 è stato raggiunto):  ]])</f>
        <v>#N/A</v>
      </c>
      <c r="G40" t="e">
        <f>IF(PROMETEO_Ammissione_Samuele[[#This Row],[Inserire W picco:  ]]="",NA(),PROMETEO_Ammissione_Samuele[[#This Row],[Inserire W picco:  ]])</f>
        <v>#N/A</v>
      </c>
      <c r="H40" t="e">
        <f>IF(PROMETEO_Ammissione_Samuele[[#This Row],[Inserire Fc picco:  ]]="",NA(),PROMETEO_Ammissione_Samuele[[#This Row],[Inserire Fc picco:  ]])</f>
        <v>#N/A</v>
      </c>
      <c r="I40" t="e">
        <f>IF(PROMETEO_Ammissione_Samuele[[#This Row],[Inserire VE/VCO2 slope:  ]]="",NA(),PROMETEO_Ammissione_Samuele[[#This Row],[Inserire VE/VCO2 slope:  ]])</f>
        <v>#N/A</v>
      </c>
      <c r="J40" t="e">
        <f>IF(PROMETEO_Ammissione_Samuele[[#This Row],[Inserire VE/VCO2 slope dopo soglia anaerobica:  ]]="",NA(),PROMETEO_Ammissione_Samuele[[#This Row],[Inserire VE/VCO2 slope dopo soglia anaerobica:  ]])</f>
        <v>#N/A</v>
      </c>
      <c r="K40" t="e">
        <f>IF(PROMETEO_Ammissione_Samuele[[#This Row],[Inserire VO2/work:  ]]="",NA(),PROMETEO_Ammissione_Samuele[[#This Row],[Inserire VO2/work:  ]])</f>
        <v>#N/A</v>
      </c>
      <c r="L40" t="e">
        <f>IF(PROMETEO_Ammissione_Samuele[[#This Row],[Presenza pattern oscillatorio?]]="",NA(),PROMETEO_Ammissione_Samuele[[#This Row],[Presenza pattern oscillatorio?]])</f>
        <v>#N/A</v>
      </c>
      <c r="M40" t="e">
        <f>IF(PROMETEO_Ammissione_Samuele[[#This Row],[Presenza limitazione cardiogena?]]="",NA(),PROMETEO_Ammissione_Samuele[[#This Row],[Presenza limitazione cardiogena?]])</f>
        <v>#N/A</v>
      </c>
      <c r="N40" t="e">
        <f>IF(PROMETEO_Ammissione_Samuele[[#This Row],[Presenza limitazione ventilatoria?]]="",NA(),PROMETEO_Ammissione_Samuele[[#This Row],[Presenza limitazione ventilatoria?]])</f>
        <v>#N/A</v>
      </c>
      <c r="O40" t="e">
        <f>IF(PROMETEO_Ammissione_Samuele[[#This Row],[Presenza limitazione vascolare/polmonare?]]="",NA(),PROMETEO_Ammissione_Samuele[[#This Row],[Presenza limitazione vascolare/polmonare?]])</f>
        <v>#N/A</v>
      </c>
      <c r="P40" t="e">
        <f>IF(PROMETEO_Ammissione_Samuele[[#This Row],[Presenza limitazione periferica?]]="",NA(),PROMETEO_Ammissione_Samuele[[#This Row],[Presenza limitazione periferica?]])</f>
        <v>#N/A</v>
      </c>
      <c r="Q40" t="e">
        <f>IF(PROMETEO_Ammissione_Samuele[[#This Row],[Presenza sintomi durante la prova?]]="",NA(),PROMETEO_Ammissione_Samuele[[#This Row],[Presenza sintomi durante la prova?]])</f>
        <v>#N/A</v>
      </c>
      <c r="R40" t="e">
        <f>IF(PROMETEO_Ammissione_Samuele[[#This Row],[Presenza alterazioni ECG ischemiche?]]="",NA(),PROMETEO_Ammissione_Samuele[[#This Row],[Presenza alterazioni ECG ischemiche?]])</f>
        <v>#N/A</v>
      </c>
      <c r="S40" t="e">
        <f>IF(PROMETEO_Ammissione_Samuele[[#This Row],[Presenza aritmie?]]="",NA(),PROMETEO_Ammissione_Samuele[[#This Row],[Presenza aritmie?]])</f>
        <v>#N/A</v>
      </c>
      <c r="T40" t="e">
        <f>IF(PROMETEO_Ammissione_Samuele[[#This Row],[Presenza risposta ipertensiva?]]="",NA(),PROMETEO_Ammissione_Samuele[[#This Row],[Presenza risposta ipertensiva?]])</f>
        <v>#N/A</v>
      </c>
    </row>
    <row r="41" spans="1:20" x14ac:dyDescent="0.3">
      <c r="A41">
        <v>40</v>
      </c>
      <c r="B41">
        <f>IF(PROMETEO_Ammissione_Samuele[[#This Row],[Inserire VO2p:  ]]="",NA(),PROMETEO_Ammissione_Samuele[[#This Row],[Inserire VO2p:  ]])</f>
        <v>1255</v>
      </c>
      <c r="C41">
        <f>IF(PROMETEO_Ammissione_Samuele[[#This Row],[Inserire VO2 picco (%):  ]]="",NA(),PROMETEO_Ammissione_Samuele[[#This Row],[Inserire VO2 picco (%):  ]])</f>
        <v>716</v>
      </c>
      <c r="D41">
        <f>IF(PROMETEO_Ammissione_Samuele[[#This Row],[Inserire RQ picco:  ]]="",NA(),PROMETEO_Ammissione_Samuele[[#This Row],[Inserire RQ picco:  ]])</f>
        <v>12</v>
      </c>
      <c r="E41">
        <f>IF(PROMETEO_Ammissione_Samuele[[#This Row],[Inserire VO2 a VT1 (se VT1 è stato raggiunto):  ]]="",NA(),PROMETEO_Ammissione_Samuele[[#This Row],[Inserire VO2 a VT1 (se VT1 è stato raggiunto):  ]])</f>
        <v>937</v>
      </c>
      <c r="F41">
        <f>IF(PROMETEO_Ammissione_Samuele[[#This Row],[Inserire VO2 a VT2 (se VT2 è stato raggiunto):  ]]="",NA(),PROMETEO_Ammissione_Samuele[[#This Row],[Inserire VO2 a VT2 (se VT2 è stato raggiunto):  ]])</f>
        <v>1238</v>
      </c>
      <c r="G41">
        <f>IF(PROMETEO_Ammissione_Samuele[[#This Row],[Inserire W picco:  ]]="",NA(),PROMETEO_Ammissione_Samuele[[#This Row],[Inserire W picco:  ]])</f>
        <v>87</v>
      </c>
      <c r="H41">
        <f>IF(PROMETEO_Ammissione_Samuele[[#This Row],[Inserire Fc picco:  ]]="",NA(),PROMETEO_Ammissione_Samuele[[#This Row],[Inserire Fc picco:  ]])</f>
        <v>90</v>
      </c>
      <c r="I41">
        <f>IF(PROMETEO_Ammissione_Samuele[[#This Row],[Inserire VE/VCO2 slope:  ]]="",NA(),PROMETEO_Ammissione_Samuele[[#This Row],[Inserire VE/VCO2 slope:  ]])</f>
        <v>361</v>
      </c>
      <c r="J41">
        <f>IF(PROMETEO_Ammissione_Samuele[[#This Row],[Inserire VE/VCO2 slope dopo soglia anaerobica:  ]]="",NA(),PROMETEO_Ammissione_Samuele[[#This Row],[Inserire VE/VCO2 slope dopo soglia anaerobica:  ]])</f>
        <v>437</v>
      </c>
      <c r="K41">
        <f>IF(PROMETEO_Ammissione_Samuele[[#This Row],[Inserire VO2/work:  ]]="",NA(),PROMETEO_Ammissione_Samuele[[#This Row],[Inserire VO2/work:  ]])</f>
        <v>104</v>
      </c>
      <c r="L41" t="str">
        <f>IF(PROMETEO_Ammissione_Samuele[[#This Row],[Presenza pattern oscillatorio?]]="",NA(),PROMETEO_Ammissione_Samuele[[#This Row],[Presenza pattern oscillatorio?]])</f>
        <v>No</v>
      </c>
      <c r="M41" t="str">
        <f>IF(PROMETEO_Ammissione_Samuele[[#This Row],[Presenza limitazione cardiogena?]]="",NA(),PROMETEO_Ammissione_Samuele[[#This Row],[Presenza limitazione cardiogena?]])</f>
        <v>Yes</v>
      </c>
      <c r="N41" t="str">
        <f>IF(PROMETEO_Ammissione_Samuele[[#This Row],[Presenza limitazione ventilatoria?]]="",NA(),PROMETEO_Ammissione_Samuele[[#This Row],[Presenza limitazione ventilatoria?]])</f>
        <v>No</v>
      </c>
      <c r="O41" t="str">
        <f>IF(PROMETEO_Ammissione_Samuele[[#This Row],[Presenza limitazione vascolare/polmonare?]]="",NA(),PROMETEO_Ammissione_Samuele[[#This Row],[Presenza limitazione vascolare/polmonare?]])</f>
        <v>Yes</v>
      </c>
      <c r="P41" t="str">
        <f>IF(PROMETEO_Ammissione_Samuele[[#This Row],[Presenza limitazione periferica?]]="",NA(),PROMETEO_Ammissione_Samuele[[#This Row],[Presenza limitazione periferica?]])</f>
        <v>Yes</v>
      </c>
      <c r="Q41" t="str">
        <f>IF(PROMETEO_Ammissione_Samuele[[#This Row],[Presenza sintomi durante la prova?]]="",NA(),PROMETEO_Ammissione_Samuele[[#This Row],[Presenza sintomi durante la prova?]])</f>
        <v>No</v>
      </c>
      <c r="R41" t="str">
        <f>IF(PROMETEO_Ammissione_Samuele[[#This Row],[Presenza alterazioni ECG ischemiche?]]="",NA(),PROMETEO_Ammissione_Samuele[[#This Row],[Presenza alterazioni ECG ischemiche?]])</f>
        <v>No</v>
      </c>
      <c r="S41" t="str">
        <f>IF(PROMETEO_Ammissione_Samuele[[#This Row],[Presenza aritmie?]]="",NA(),PROMETEO_Ammissione_Samuele[[#This Row],[Presenza aritmie?]])</f>
        <v>No</v>
      </c>
      <c r="T41" t="str">
        <f>IF(PROMETEO_Ammissione_Samuele[[#This Row],[Presenza risposta ipertensiva?]]="",NA(),PROMETEO_Ammissione_Samuele[[#This Row],[Presenza risposta ipertensiva?]])</f>
        <v>No</v>
      </c>
    </row>
    <row r="42" spans="1:20" x14ac:dyDescent="0.3">
      <c r="A42">
        <v>41</v>
      </c>
      <c r="B42" t="e">
        <f>IF(PROMETEO_Ammissione_Samuele[[#This Row],[Inserire VO2p:  ]]="",NA(),PROMETEO_Ammissione_Samuele[[#This Row],[Inserire VO2p:  ]])</f>
        <v>#N/A</v>
      </c>
      <c r="C42" t="e">
        <f>IF(PROMETEO_Ammissione_Samuele[[#This Row],[Inserire VO2 picco (%):  ]]="",NA(),PROMETEO_Ammissione_Samuele[[#This Row],[Inserire VO2 picco (%):  ]])</f>
        <v>#N/A</v>
      </c>
      <c r="D42" t="e">
        <f>IF(PROMETEO_Ammissione_Samuele[[#This Row],[Inserire RQ picco:  ]]="",NA(),PROMETEO_Ammissione_Samuele[[#This Row],[Inserire RQ picco:  ]])</f>
        <v>#N/A</v>
      </c>
      <c r="E42" t="e">
        <f>IF(PROMETEO_Ammissione_Samuele[[#This Row],[Inserire VO2 a VT1 (se VT1 è stato raggiunto):  ]]="",NA(),PROMETEO_Ammissione_Samuele[[#This Row],[Inserire VO2 a VT1 (se VT1 è stato raggiunto):  ]])</f>
        <v>#N/A</v>
      </c>
      <c r="F42" t="e">
        <f>IF(PROMETEO_Ammissione_Samuele[[#This Row],[Inserire VO2 a VT2 (se VT2 è stato raggiunto):  ]]="",NA(),PROMETEO_Ammissione_Samuele[[#This Row],[Inserire VO2 a VT2 (se VT2 è stato raggiunto):  ]])</f>
        <v>#N/A</v>
      </c>
      <c r="G42" t="e">
        <f>IF(PROMETEO_Ammissione_Samuele[[#This Row],[Inserire W picco:  ]]="",NA(),PROMETEO_Ammissione_Samuele[[#This Row],[Inserire W picco:  ]])</f>
        <v>#N/A</v>
      </c>
      <c r="H42" t="e">
        <f>IF(PROMETEO_Ammissione_Samuele[[#This Row],[Inserire Fc picco:  ]]="",NA(),PROMETEO_Ammissione_Samuele[[#This Row],[Inserire Fc picco:  ]])</f>
        <v>#N/A</v>
      </c>
      <c r="I42" t="e">
        <f>IF(PROMETEO_Ammissione_Samuele[[#This Row],[Inserire VE/VCO2 slope:  ]]="",NA(),PROMETEO_Ammissione_Samuele[[#This Row],[Inserire VE/VCO2 slope:  ]])</f>
        <v>#N/A</v>
      </c>
      <c r="J42" t="e">
        <f>IF(PROMETEO_Ammissione_Samuele[[#This Row],[Inserire VE/VCO2 slope dopo soglia anaerobica:  ]]="",NA(),PROMETEO_Ammissione_Samuele[[#This Row],[Inserire VE/VCO2 slope dopo soglia anaerobica:  ]])</f>
        <v>#N/A</v>
      </c>
      <c r="K42" t="e">
        <f>IF(PROMETEO_Ammissione_Samuele[[#This Row],[Inserire VO2/work:  ]]="",NA(),PROMETEO_Ammissione_Samuele[[#This Row],[Inserire VO2/work:  ]])</f>
        <v>#N/A</v>
      </c>
      <c r="L42" t="e">
        <f>IF(PROMETEO_Ammissione_Samuele[[#This Row],[Presenza pattern oscillatorio?]]="",NA(),PROMETEO_Ammissione_Samuele[[#This Row],[Presenza pattern oscillatorio?]])</f>
        <v>#N/A</v>
      </c>
      <c r="M42" t="e">
        <f>IF(PROMETEO_Ammissione_Samuele[[#This Row],[Presenza limitazione cardiogena?]]="",NA(),PROMETEO_Ammissione_Samuele[[#This Row],[Presenza limitazione cardiogena?]])</f>
        <v>#N/A</v>
      </c>
      <c r="N42" t="e">
        <f>IF(PROMETEO_Ammissione_Samuele[[#This Row],[Presenza limitazione ventilatoria?]]="",NA(),PROMETEO_Ammissione_Samuele[[#This Row],[Presenza limitazione ventilatoria?]])</f>
        <v>#N/A</v>
      </c>
      <c r="O42" t="e">
        <f>IF(PROMETEO_Ammissione_Samuele[[#This Row],[Presenza limitazione vascolare/polmonare?]]="",NA(),PROMETEO_Ammissione_Samuele[[#This Row],[Presenza limitazione vascolare/polmonare?]])</f>
        <v>#N/A</v>
      </c>
      <c r="P42" t="e">
        <f>IF(PROMETEO_Ammissione_Samuele[[#This Row],[Presenza limitazione periferica?]]="",NA(),PROMETEO_Ammissione_Samuele[[#This Row],[Presenza limitazione periferica?]])</f>
        <v>#N/A</v>
      </c>
      <c r="Q42" t="e">
        <f>IF(PROMETEO_Ammissione_Samuele[[#This Row],[Presenza sintomi durante la prova?]]="",NA(),PROMETEO_Ammissione_Samuele[[#This Row],[Presenza sintomi durante la prova?]])</f>
        <v>#N/A</v>
      </c>
      <c r="R42" t="e">
        <f>IF(PROMETEO_Ammissione_Samuele[[#This Row],[Presenza alterazioni ECG ischemiche?]]="",NA(),PROMETEO_Ammissione_Samuele[[#This Row],[Presenza alterazioni ECG ischemiche?]])</f>
        <v>#N/A</v>
      </c>
      <c r="S42" t="e">
        <f>IF(PROMETEO_Ammissione_Samuele[[#This Row],[Presenza aritmie?]]="",NA(),PROMETEO_Ammissione_Samuele[[#This Row],[Presenza aritmie?]])</f>
        <v>#N/A</v>
      </c>
      <c r="T42" t="e">
        <f>IF(PROMETEO_Ammissione_Samuele[[#This Row],[Presenza risposta ipertensiva?]]="",NA(),PROMETEO_Ammissione_Samuele[[#This Row],[Presenza risposta ipertensiva?]])</f>
        <v>#N/A</v>
      </c>
    </row>
    <row r="43" spans="1:20" x14ac:dyDescent="0.3">
      <c r="A43">
        <v>42</v>
      </c>
      <c r="B43" t="e">
        <f>IF(PROMETEO_Ammissione_Samuele[[#This Row],[Inserire VO2p:  ]]="",NA(),PROMETEO_Ammissione_Samuele[[#This Row],[Inserire VO2p:  ]])</f>
        <v>#N/A</v>
      </c>
      <c r="C43" t="e">
        <f>IF(PROMETEO_Ammissione_Samuele[[#This Row],[Inserire VO2 picco (%):  ]]="",NA(),PROMETEO_Ammissione_Samuele[[#This Row],[Inserire VO2 picco (%):  ]])</f>
        <v>#N/A</v>
      </c>
      <c r="D43" t="e">
        <f>IF(PROMETEO_Ammissione_Samuele[[#This Row],[Inserire RQ picco:  ]]="",NA(),PROMETEO_Ammissione_Samuele[[#This Row],[Inserire RQ picco:  ]])</f>
        <v>#N/A</v>
      </c>
      <c r="E43" t="e">
        <f>IF(PROMETEO_Ammissione_Samuele[[#This Row],[Inserire VO2 a VT1 (se VT1 è stato raggiunto):  ]]="",NA(),PROMETEO_Ammissione_Samuele[[#This Row],[Inserire VO2 a VT1 (se VT1 è stato raggiunto):  ]])</f>
        <v>#N/A</v>
      </c>
      <c r="F43" t="e">
        <f>IF(PROMETEO_Ammissione_Samuele[[#This Row],[Inserire VO2 a VT2 (se VT2 è stato raggiunto):  ]]="",NA(),PROMETEO_Ammissione_Samuele[[#This Row],[Inserire VO2 a VT2 (se VT2 è stato raggiunto):  ]])</f>
        <v>#N/A</v>
      </c>
      <c r="G43" t="e">
        <f>IF(PROMETEO_Ammissione_Samuele[[#This Row],[Inserire W picco:  ]]="",NA(),PROMETEO_Ammissione_Samuele[[#This Row],[Inserire W picco:  ]])</f>
        <v>#N/A</v>
      </c>
      <c r="H43" t="e">
        <f>IF(PROMETEO_Ammissione_Samuele[[#This Row],[Inserire Fc picco:  ]]="",NA(),PROMETEO_Ammissione_Samuele[[#This Row],[Inserire Fc picco:  ]])</f>
        <v>#N/A</v>
      </c>
      <c r="I43" t="e">
        <f>IF(PROMETEO_Ammissione_Samuele[[#This Row],[Inserire VE/VCO2 slope:  ]]="",NA(),PROMETEO_Ammissione_Samuele[[#This Row],[Inserire VE/VCO2 slope:  ]])</f>
        <v>#N/A</v>
      </c>
      <c r="J43" t="e">
        <f>IF(PROMETEO_Ammissione_Samuele[[#This Row],[Inserire VE/VCO2 slope dopo soglia anaerobica:  ]]="",NA(),PROMETEO_Ammissione_Samuele[[#This Row],[Inserire VE/VCO2 slope dopo soglia anaerobica:  ]])</f>
        <v>#N/A</v>
      </c>
      <c r="K43" t="e">
        <f>IF(PROMETEO_Ammissione_Samuele[[#This Row],[Inserire VO2/work:  ]]="",NA(),PROMETEO_Ammissione_Samuele[[#This Row],[Inserire VO2/work:  ]])</f>
        <v>#N/A</v>
      </c>
      <c r="L43" t="e">
        <f>IF(PROMETEO_Ammissione_Samuele[[#This Row],[Presenza pattern oscillatorio?]]="",NA(),PROMETEO_Ammissione_Samuele[[#This Row],[Presenza pattern oscillatorio?]])</f>
        <v>#N/A</v>
      </c>
      <c r="M43" t="e">
        <f>IF(PROMETEO_Ammissione_Samuele[[#This Row],[Presenza limitazione cardiogena?]]="",NA(),PROMETEO_Ammissione_Samuele[[#This Row],[Presenza limitazione cardiogena?]])</f>
        <v>#N/A</v>
      </c>
      <c r="N43" t="e">
        <f>IF(PROMETEO_Ammissione_Samuele[[#This Row],[Presenza limitazione ventilatoria?]]="",NA(),PROMETEO_Ammissione_Samuele[[#This Row],[Presenza limitazione ventilatoria?]])</f>
        <v>#N/A</v>
      </c>
      <c r="O43" t="e">
        <f>IF(PROMETEO_Ammissione_Samuele[[#This Row],[Presenza limitazione vascolare/polmonare?]]="",NA(),PROMETEO_Ammissione_Samuele[[#This Row],[Presenza limitazione vascolare/polmonare?]])</f>
        <v>#N/A</v>
      </c>
      <c r="P43" t="e">
        <f>IF(PROMETEO_Ammissione_Samuele[[#This Row],[Presenza limitazione periferica?]]="",NA(),PROMETEO_Ammissione_Samuele[[#This Row],[Presenza limitazione periferica?]])</f>
        <v>#N/A</v>
      </c>
      <c r="Q43" t="e">
        <f>IF(PROMETEO_Ammissione_Samuele[[#This Row],[Presenza sintomi durante la prova?]]="",NA(),PROMETEO_Ammissione_Samuele[[#This Row],[Presenza sintomi durante la prova?]])</f>
        <v>#N/A</v>
      </c>
      <c r="R43" t="e">
        <f>IF(PROMETEO_Ammissione_Samuele[[#This Row],[Presenza alterazioni ECG ischemiche?]]="",NA(),PROMETEO_Ammissione_Samuele[[#This Row],[Presenza alterazioni ECG ischemiche?]])</f>
        <v>#N/A</v>
      </c>
      <c r="S43" t="e">
        <f>IF(PROMETEO_Ammissione_Samuele[[#This Row],[Presenza aritmie?]]="",NA(),PROMETEO_Ammissione_Samuele[[#This Row],[Presenza aritmie?]])</f>
        <v>#N/A</v>
      </c>
      <c r="T43" t="e">
        <f>IF(PROMETEO_Ammissione_Samuele[[#This Row],[Presenza risposta ipertensiva?]]="",NA(),PROMETEO_Ammissione_Samuele[[#This Row],[Presenza risposta ipertensiva?]])</f>
        <v>#N/A</v>
      </c>
    </row>
    <row r="44" spans="1:20" x14ac:dyDescent="0.3">
      <c r="A44">
        <v>43</v>
      </c>
      <c r="B44" t="e">
        <f>IF(PROMETEO_Ammissione_Samuele[[#This Row],[Inserire VO2p:  ]]="",NA(),PROMETEO_Ammissione_Samuele[[#This Row],[Inserire VO2p:  ]])</f>
        <v>#N/A</v>
      </c>
      <c r="C44" t="e">
        <f>IF(PROMETEO_Ammissione_Samuele[[#This Row],[Inserire VO2 picco (%):  ]]="",NA(),PROMETEO_Ammissione_Samuele[[#This Row],[Inserire VO2 picco (%):  ]])</f>
        <v>#N/A</v>
      </c>
      <c r="D44" t="e">
        <f>IF(PROMETEO_Ammissione_Samuele[[#This Row],[Inserire RQ picco:  ]]="",NA(),PROMETEO_Ammissione_Samuele[[#This Row],[Inserire RQ picco:  ]])</f>
        <v>#N/A</v>
      </c>
      <c r="E44" t="e">
        <f>IF(PROMETEO_Ammissione_Samuele[[#This Row],[Inserire VO2 a VT1 (se VT1 è stato raggiunto):  ]]="",NA(),PROMETEO_Ammissione_Samuele[[#This Row],[Inserire VO2 a VT1 (se VT1 è stato raggiunto):  ]])</f>
        <v>#N/A</v>
      </c>
      <c r="F44" t="e">
        <f>IF(PROMETEO_Ammissione_Samuele[[#This Row],[Inserire VO2 a VT2 (se VT2 è stato raggiunto):  ]]="",NA(),PROMETEO_Ammissione_Samuele[[#This Row],[Inserire VO2 a VT2 (se VT2 è stato raggiunto):  ]])</f>
        <v>#N/A</v>
      </c>
      <c r="G44" t="e">
        <f>IF(PROMETEO_Ammissione_Samuele[[#This Row],[Inserire W picco:  ]]="",NA(),PROMETEO_Ammissione_Samuele[[#This Row],[Inserire W picco:  ]])</f>
        <v>#N/A</v>
      </c>
      <c r="H44" t="e">
        <f>IF(PROMETEO_Ammissione_Samuele[[#This Row],[Inserire Fc picco:  ]]="",NA(),PROMETEO_Ammissione_Samuele[[#This Row],[Inserire Fc picco:  ]])</f>
        <v>#N/A</v>
      </c>
      <c r="I44" t="e">
        <f>IF(PROMETEO_Ammissione_Samuele[[#This Row],[Inserire VE/VCO2 slope:  ]]="",NA(),PROMETEO_Ammissione_Samuele[[#This Row],[Inserire VE/VCO2 slope:  ]])</f>
        <v>#N/A</v>
      </c>
      <c r="J44" t="e">
        <f>IF(PROMETEO_Ammissione_Samuele[[#This Row],[Inserire VE/VCO2 slope dopo soglia anaerobica:  ]]="",NA(),PROMETEO_Ammissione_Samuele[[#This Row],[Inserire VE/VCO2 slope dopo soglia anaerobica:  ]])</f>
        <v>#N/A</v>
      </c>
      <c r="K44" t="e">
        <f>IF(PROMETEO_Ammissione_Samuele[[#This Row],[Inserire VO2/work:  ]]="",NA(),PROMETEO_Ammissione_Samuele[[#This Row],[Inserire VO2/work:  ]])</f>
        <v>#N/A</v>
      </c>
      <c r="L44" t="e">
        <f>IF(PROMETEO_Ammissione_Samuele[[#This Row],[Presenza pattern oscillatorio?]]="",NA(),PROMETEO_Ammissione_Samuele[[#This Row],[Presenza pattern oscillatorio?]])</f>
        <v>#N/A</v>
      </c>
      <c r="M44" t="e">
        <f>IF(PROMETEO_Ammissione_Samuele[[#This Row],[Presenza limitazione cardiogena?]]="",NA(),PROMETEO_Ammissione_Samuele[[#This Row],[Presenza limitazione cardiogena?]])</f>
        <v>#N/A</v>
      </c>
      <c r="N44" t="e">
        <f>IF(PROMETEO_Ammissione_Samuele[[#This Row],[Presenza limitazione ventilatoria?]]="",NA(),PROMETEO_Ammissione_Samuele[[#This Row],[Presenza limitazione ventilatoria?]])</f>
        <v>#N/A</v>
      </c>
      <c r="O44" t="e">
        <f>IF(PROMETEO_Ammissione_Samuele[[#This Row],[Presenza limitazione vascolare/polmonare?]]="",NA(),PROMETEO_Ammissione_Samuele[[#This Row],[Presenza limitazione vascolare/polmonare?]])</f>
        <v>#N/A</v>
      </c>
      <c r="P44" t="e">
        <f>IF(PROMETEO_Ammissione_Samuele[[#This Row],[Presenza limitazione periferica?]]="",NA(),PROMETEO_Ammissione_Samuele[[#This Row],[Presenza limitazione periferica?]])</f>
        <v>#N/A</v>
      </c>
      <c r="Q44" t="e">
        <f>IF(PROMETEO_Ammissione_Samuele[[#This Row],[Presenza sintomi durante la prova?]]="",NA(),PROMETEO_Ammissione_Samuele[[#This Row],[Presenza sintomi durante la prova?]])</f>
        <v>#N/A</v>
      </c>
      <c r="R44" t="e">
        <f>IF(PROMETEO_Ammissione_Samuele[[#This Row],[Presenza alterazioni ECG ischemiche?]]="",NA(),PROMETEO_Ammissione_Samuele[[#This Row],[Presenza alterazioni ECG ischemiche?]])</f>
        <v>#N/A</v>
      </c>
      <c r="S44" t="e">
        <f>IF(PROMETEO_Ammissione_Samuele[[#This Row],[Presenza aritmie?]]="",NA(),PROMETEO_Ammissione_Samuele[[#This Row],[Presenza aritmie?]])</f>
        <v>#N/A</v>
      </c>
      <c r="T44" t="e">
        <f>IF(PROMETEO_Ammissione_Samuele[[#This Row],[Presenza risposta ipertensiva?]]="",NA(),PROMETEO_Ammissione_Samuele[[#This Row],[Presenza risposta ipertensiva?]])</f>
        <v>#N/A</v>
      </c>
    </row>
    <row r="45" spans="1:20" x14ac:dyDescent="0.3">
      <c r="A45">
        <v>44</v>
      </c>
      <c r="B45" t="e">
        <f>IF(PROMETEO_Ammissione_Samuele[[#This Row],[Inserire VO2p:  ]]="",NA(),PROMETEO_Ammissione_Samuele[[#This Row],[Inserire VO2p:  ]])</f>
        <v>#N/A</v>
      </c>
      <c r="C45" t="e">
        <f>IF(PROMETEO_Ammissione_Samuele[[#This Row],[Inserire VO2 picco (%):  ]]="",NA(),PROMETEO_Ammissione_Samuele[[#This Row],[Inserire VO2 picco (%):  ]])</f>
        <v>#N/A</v>
      </c>
      <c r="D45" t="e">
        <f>IF(PROMETEO_Ammissione_Samuele[[#This Row],[Inserire RQ picco:  ]]="",NA(),PROMETEO_Ammissione_Samuele[[#This Row],[Inserire RQ picco:  ]])</f>
        <v>#N/A</v>
      </c>
      <c r="E45" t="e">
        <f>IF(PROMETEO_Ammissione_Samuele[[#This Row],[Inserire VO2 a VT1 (se VT1 è stato raggiunto):  ]]="",NA(),PROMETEO_Ammissione_Samuele[[#This Row],[Inserire VO2 a VT1 (se VT1 è stato raggiunto):  ]])</f>
        <v>#N/A</v>
      </c>
      <c r="F45" t="e">
        <f>IF(PROMETEO_Ammissione_Samuele[[#This Row],[Inserire VO2 a VT2 (se VT2 è stato raggiunto):  ]]="",NA(),PROMETEO_Ammissione_Samuele[[#This Row],[Inserire VO2 a VT2 (se VT2 è stato raggiunto):  ]])</f>
        <v>#N/A</v>
      </c>
      <c r="G45" t="e">
        <f>IF(PROMETEO_Ammissione_Samuele[[#This Row],[Inserire W picco:  ]]="",NA(),PROMETEO_Ammissione_Samuele[[#This Row],[Inserire W picco:  ]])</f>
        <v>#N/A</v>
      </c>
      <c r="H45" t="e">
        <f>IF(PROMETEO_Ammissione_Samuele[[#This Row],[Inserire Fc picco:  ]]="",NA(),PROMETEO_Ammissione_Samuele[[#This Row],[Inserire Fc picco:  ]])</f>
        <v>#N/A</v>
      </c>
      <c r="I45" t="e">
        <f>IF(PROMETEO_Ammissione_Samuele[[#This Row],[Inserire VE/VCO2 slope:  ]]="",NA(),PROMETEO_Ammissione_Samuele[[#This Row],[Inserire VE/VCO2 slope:  ]])</f>
        <v>#N/A</v>
      </c>
      <c r="J45" t="e">
        <f>IF(PROMETEO_Ammissione_Samuele[[#This Row],[Inserire VE/VCO2 slope dopo soglia anaerobica:  ]]="",NA(),PROMETEO_Ammissione_Samuele[[#This Row],[Inserire VE/VCO2 slope dopo soglia anaerobica:  ]])</f>
        <v>#N/A</v>
      </c>
      <c r="K45" t="e">
        <f>IF(PROMETEO_Ammissione_Samuele[[#This Row],[Inserire VO2/work:  ]]="",NA(),PROMETEO_Ammissione_Samuele[[#This Row],[Inserire VO2/work:  ]])</f>
        <v>#N/A</v>
      </c>
      <c r="L45" t="e">
        <f>IF(PROMETEO_Ammissione_Samuele[[#This Row],[Presenza pattern oscillatorio?]]="",NA(),PROMETEO_Ammissione_Samuele[[#This Row],[Presenza pattern oscillatorio?]])</f>
        <v>#N/A</v>
      </c>
      <c r="M45" t="e">
        <f>IF(PROMETEO_Ammissione_Samuele[[#This Row],[Presenza limitazione cardiogena?]]="",NA(),PROMETEO_Ammissione_Samuele[[#This Row],[Presenza limitazione cardiogena?]])</f>
        <v>#N/A</v>
      </c>
      <c r="N45" t="e">
        <f>IF(PROMETEO_Ammissione_Samuele[[#This Row],[Presenza limitazione ventilatoria?]]="",NA(),PROMETEO_Ammissione_Samuele[[#This Row],[Presenza limitazione ventilatoria?]])</f>
        <v>#N/A</v>
      </c>
      <c r="O45" t="e">
        <f>IF(PROMETEO_Ammissione_Samuele[[#This Row],[Presenza limitazione vascolare/polmonare?]]="",NA(),PROMETEO_Ammissione_Samuele[[#This Row],[Presenza limitazione vascolare/polmonare?]])</f>
        <v>#N/A</v>
      </c>
      <c r="P45" t="e">
        <f>IF(PROMETEO_Ammissione_Samuele[[#This Row],[Presenza limitazione periferica?]]="",NA(),PROMETEO_Ammissione_Samuele[[#This Row],[Presenza limitazione periferica?]])</f>
        <v>#N/A</v>
      </c>
      <c r="Q45" t="e">
        <f>IF(PROMETEO_Ammissione_Samuele[[#This Row],[Presenza sintomi durante la prova?]]="",NA(),PROMETEO_Ammissione_Samuele[[#This Row],[Presenza sintomi durante la prova?]])</f>
        <v>#N/A</v>
      </c>
      <c r="R45" t="e">
        <f>IF(PROMETEO_Ammissione_Samuele[[#This Row],[Presenza alterazioni ECG ischemiche?]]="",NA(),PROMETEO_Ammissione_Samuele[[#This Row],[Presenza alterazioni ECG ischemiche?]])</f>
        <v>#N/A</v>
      </c>
      <c r="S45" t="e">
        <f>IF(PROMETEO_Ammissione_Samuele[[#This Row],[Presenza aritmie?]]="",NA(),PROMETEO_Ammissione_Samuele[[#This Row],[Presenza aritmie?]])</f>
        <v>#N/A</v>
      </c>
      <c r="T45" t="e">
        <f>IF(PROMETEO_Ammissione_Samuele[[#This Row],[Presenza risposta ipertensiva?]]="",NA(),PROMETEO_Ammissione_Samuele[[#This Row],[Presenza risposta ipertensiva?]])</f>
        <v>#N/A</v>
      </c>
    </row>
    <row r="46" spans="1:20" x14ac:dyDescent="0.3">
      <c r="A46">
        <v>45</v>
      </c>
      <c r="B46" t="e">
        <f>IF(PROMETEO_Ammissione_Samuele[[#This Row],[Inserire VO2p:  ]]="",NA(),PROMETEO_Ammissione_Samuele[[#This Row],[Inserire VO2p:  ]])</f>
        <v>#N/A</v>
      </c>
      <c r="C46" t="e">
        <f>IF(PROMETEO_Ammissione_Samuele[[#This Row],[Inserire VO2 picco (%):  ]]="",NA(),PROMETEO_Ammissione_Samuele[[#This Row],[Inserire VO2 picco (%):  ]])</f>
        <v>#N/A</v>
      </c>
      <c r="D46" t="e">
        <f>IF(PROMETEO_Ammissione_Samuele[[#This Row],[Inserire RQ picco:  ]]="",NA(),PROMETEO_Ammissione_Samuele[[#This Row],[Inserire RQ picco:  ]])</f>
        <v>#N/A</v>
      </c>
      <c r="E46" t="e">
        <f>IF(PROMETEO_Ammissione_Samuele[[#This Row],[Inserire VO2 a VT1 (se VT1 è stato raggiunto):  ]]="",NA(),PROMETEO_Ammissione_Samuele[[#This Row],[Inserire VO2 a VT1 (se VT1 è stato raggiunto):  ]])</f>
        <v>#N/A</v>
      </c>
      <c r="F46" t="e">
        <f>IF(PROMETEO_Ammissione_Samuele[[#This Row],[Inserire VO2 a VT2 (se VT2 è stato raggiunto):  ]]="",NA(),PROMETEO_Ammissione_Samuele[[#This Row],[Inserire VO2 a VT2 (se VT2 è stato raggiunto):  ]])</f>
        <v>#N/A</v>
      </c>
      <c r="G46" t="e">
        <f>IF(PROMETEO_Ammissione_Samuele[[#This Row],[Inserire W picco:  ]]="",NA(),PROMETEO_Ammissione_Samuele[[#This Row],[Inserire W picco:  ]])</f>
        <v>#N/A</v>
      </c>
      <c r="H46" t="e">
        <f>IF(PROMETEO_Ammissione_Samuele[[#This Row],[Inserire Fc picco:  ]]="",NA(),PROMETEO_Ammissione_Samuele[[#This Row],[Inserire Fc picco:  ]])</f>
        <v>#N/A</v>
      </c>
      <c r="I46" t="e">
        <f>IF(PROMETEO_Ammissione_Samuele[[#This Row],[Inserire VE/VCO2 slope:  ]]="",NA(),PROMETEO_Ammissione_Samuele[[#This Row],[Inserire VE/VCO2 slope:  ]])</f>
        <v>#N/A</v>
      </c>
      <c r="J46" t="e">
        <f>IF(PROMETEO_Ammissione_Samuele[[#This Row],[Inserire VE/VCO2 slope dopo soglia anaerobica:  ]]="",NA(),PROMETEO_Ammissione_Samuele[[#This Row],[Inserire VE/VCO2 slope dopo soglia anaerobica:  ]])</f>
        <v>#N/A</v>
      </c>
      <c r="K46" t="e">
        <f>IF(PROMETEO_Ammissione_Samuele[[#This Row],[Inserire VO2/work:  ]]="",NA(),PROMETEO_Ammissione_Samuele[[#This Row],[Inserire VO2/work:  ]])</f>
        <v>#N/A</v>
      </c>
      <c r="L46" t="e">
        <f>IF(PROMETEO_Ammissione_Samuele[[#This Row],[Presenza pattern oscillatorio?]]="",NA(),PROMETEO_Ammissione_Samuele[[#This Row],[Presenza pattern oscillatorio?]])</f>
        <v>#N/A</v>
      </c>
      <c r="M46" t="e">
        <f>IF(PROMETEO_Ammissione_Samuele[[#This Row],[Presenza limitazione cardiogena?]]="",NA(),PROMETEO_Ammissione_Samuele[[#This Row],[Presenza limitazione cardiogena?]])</f>
        <v>#N/A</v>
      </c>
      <c r="N46" t="e">
        <f>IF(PROMETEO_Ammissione_Samuele[[#This Row],[Presenza limitazione ventilatoria?]]="",NA(),PROMETEO_Ammissione_Samuele[[#This Row],[Presenza limitazione ventilatoria?]])</f>
        <v>#N/A</v>
      </c>
      <c r="O46" t="e">
        <f>IF(PROMETEO_Ammissione_Samuele[[#This Row],[Presenza limitazione vascolare/polmonare?]]="",NA(),PROMETEO_Ammissione_Samuele[[#This Row],[Presenza limitazione vascolare/polmonare?]])</f>
        <v>#N/A</v>
      </c>
      <c r="P46" t="e">
        <f>IF(PROMETEO_Ammissione_Samuele[[#This Row],[Presenza limitazione periferica?]]="",NA(),PROMETEO_Ammissione_Samuele[[#This Row],[Presenza limitazione periferica?]])</f>
        <v>#N/A</v>
      </c>
      <c r="Q46" t="e">
        <f>IF(PROMETEO_Ammissione_Samuele[[#This Row],[Presenza sintomi durante la prova?]]="",NA(),PROMETEO_Ammissione_Samuele[[#This Row],[Presenza sintomi durante la prova?]])</f>
        <v>#N/A</v>
      </c>
      <c r="R46" t="e">
        <f>IF(PROMETEO_Ammissione_Samuele[[#This Row],[Presenza alterazioni ECG ischemiche?]]="",NA(),PROMETEO_Ammissione_Samuele[[#This Row],[Presenza alterazioni ECG ischemiche?]])</f>
        <v>#N/A</v>
      </c>
      <c r="S46" t="e">
        <f>IF(PROMETEO_Ammissione_Samuele[[#This Row],[Presenza aritmie?]]="",NA(),PROMETEO_Ammissione_Samuele[[#This Row],[Presenza aritmie?]])</f>
        <v>#N/A</v>
      </c>
      <c r="T46" t="e">
        <f>IF(PROMETEO_Ammissione_Samuele[[#This Row],[Presenza risposta ipertensiva?]]="",NA(),PROMETEO_Ammissione_Samuele[[#This Row],[Presenza risposta ipertensiva?]])</f>
        <v>#N/A</v>
      </c>
    </row>
    <row r="47" spans="1:20" x14ac:dyDescent="0.3">
      <c r="A47">
        <v>46</v>
      </c>
      <c r="B47" t="e">
        <f>IF(PROMETEO_Ammissione_Samuele[[#This Row],[Inserire VO2p:  ]]="",NA(),PROMETEO_Ammissione_Samuele[[#This Row],[Inserire VO2p:  ]])</f>
        <v>#N/A</v>
      </c>
      <c r="C47" t="e">
        <f>IF(PROMETEO_Ammissione_Samuele[[#This Row],[Inserire VO2 picco (%):  ]]="",NA(),PROMETEO_Ammissione_Samuele[[#This Row],[Inserire VO2 picco (%):  ]])</f>
        <v>#N/A</v>
      </c>
      <c r="D47" t="e">
        <f>IF(PROMETEO_Ammissione_Samuele[[#This Row],[Inserire RQ picco:  ]]="",NA(),PROMETEO_Ammissione_Samuele[[#This Row],[Inserire RQ picco:  ]])</f>
        <v>#N/A</v>
      </c>
      <c r="E47" t="e">
        <f>IF(PROMETEO_Ammissione_Samuele[[#This Row],[Inserire VO2 a VT1 (se VT1 è stato raggiunto):  ]]="",NA(),PROMETEO_Ammissione_Samuele[[#This Row],[Inserire VO2 a VT1 (se VT1 è stato raggiunto):  ]])</f>
        <v>#N/A</v>
      </c>
      <c r="F47" t="e">
        <f>IF(PROMETEO_Ammissione_Samuele[[#This Row],[Inserire VO2 a VT2 (se VT2 è stato raggiunto):  ]]="",NA(),PROMETEO_Ammissione_Samuele[[#This Row],[Inserire VO2 a VT2 (se VT2 è stato raggiunto):  ]])</f>
        <v>#N/A</v>
      </c>
      <c r="G47" t="e">
        <f>IF(PROMETEO_Ammissione_Samuele[[#This Row],[Inserire W picco:  ]]="",NA(),PROMETEO_Ammissione_Samuele[[#This Row],[Inserire W picco:  ]])</f>
        <v>#N/A</v>
      </c>
      <c r="H47" t="e">
        <f>IF(PROMETEO_Ammissione_Samuele[[#This Row],[Inserire Fc picco:  ]]="",NA(),PROMETEO_Ammissione_Samuele[[#This Row],[Inserire Fc picco:  ]])</f>
        <v>#N/A</v>
      </c>
      <c r="I47" t="e">
        <f>IF(PROMETEO_Ammissione_Samuele[[#This Row],[Inserire VE/VCO2 slope:  ]]="",NA(),PROMETEO_Ammissione_Samuele[[#This Row],[Inserire VE/VCO2 slope:  ]])</f>
        <v>#N/A</v>
      </c>
      <c r="J47" t="e">
        <f>IF(PROMETEO_Ammissione_Samuele[[#This Row],[Inserire VE/VCO2 slope dopo soglia anaerobica:  ]]="",NA(),PROMETEO_Ammissione_Samuele[[#This Row],[Inserire VE/VCO2 slope dopo soglia anaerobica:  ]])</f>
        <v>#N/A</v>
      </c>
      <c r="K47" t="e">
        <f>IF(PROMETEO_Ammissione_Samuele[[#This Row],[Inserire VO2/work:  ]]="",NA(),PROMETEO_Ammissione_Samuele[[#This Row],[Inserire VO2/work:  ]])</f>
        <v>#N/A</v>
      </c>
      <c r="L47" t="e">
        <f>IF(PROMETEO_Ammissione_Samuele[[#This Row],[Presenza pattern oscillatorio?]]="",NA(),PROMETEO_Ammissione_Samuele[[#This Row],[Presenza pattern oscillatorio?]])</f>
        <v>#N/A</v>
      </c>
      <c r="M47" t="e">
        <f>IF(PROMETEO_Ammissione_Samuele[[#This Row],[Presenza limitazione cardiogena?]]="",NA(),PROMETEO_Ammissione_Samuele[[#This Row],[Presenza limitazione cardiogena?]])</f>
        <v>#N/A</v>
      </c>
      <c r="N47" t="e">
        <f>IF(PROMETEO_Ammissione_Samuele[[#This Row],[Presenza limitazione ventilatoria?]]="",NA(),PROMETEO_Ammissione_Samuele[[#This Row],[Presenza limitazione ventilatoria?]])</f>
        <v>#N/A</v>
      </c>
      <c r="O47" t="e">
        <f>IF(PROMETEO_Ammissione_Samuele[[#This Row],[Presenza limitazione vascolare/polmonare?]]="",NA(),PROMETEO_Ammissione_Samuele[[#This Row],[Presenza limitazione vascolare/polmonare?]])</f>
        <v>#N/A</v>
      </c>
      <c r="P47" t="e">
        <f>IF(PROMETEO_Ammissione_Samuele[[#This Row],[Presenza limitazione periferica?]]="",NA(),PROMETEO_Ammissione_Samuele[[#This Row],[Presenza limitazione periferica?]])</f>
        <v>#N/A</v>
      </c>
      <c r="Q47" t="e">
        <f>IF(PROMETEO_Ammissione_Samuele[[#This Row],[Presenza sintomi durante la prova?]]="",NA(),PROMETEO_Ammissione_Samuele[[#This Row],[Presenza sintomi durante la prova?]])</f>
        <v>#N/A</v>
      </c>
      <c r="R47" t="e">
        <f>IF(PROMETEO_Ammissione_Samuele[[#This Row],[Presenza alterazioni ECG ischemiche?]]="",NA(),PROMETEO_Ammissione_Samuele[[#This Row],[Presenza alterazioni ECG ischemiche?]])</f>
        <v>#N/A</v>
      </c>
      <c r="S47" t="e">
        <f>IF(PROMETEO_Ammissione_Samuele[[#This Row],[Presenza aritmie?]]="",NA(),PROMETEO_Ammissione_Samuele[[#This Row],[Presenza aritmie?]])</f>
        <v>#N/A</v>
      </c>
      <c r="T47" t="e">
        <f>IF(PROMETEO_Ammissione_Samuele[[#This Row],[Presenza risposta ipertensiva?]]="",NA(),PROMETEO_Ammissione_Samuele[[#This Row],[Presenza risposta ipertensiva?]])</f>
        <v>#N/A</v>
      </c>
    </row>
    <row r="48" spans="1:20" x14ac:dyDescent="0.3">
      <c r="A48">
        <v>47</v>
      </c>
      <c r="B48" t="e">
        <f>IF(PROMETEO_Ammissione_Samuele[[#This Row],[Inserire VO2p:  ]]="",NA(),PROMETEO_Ammissione_Samuele[[#This Row],[Inserire VO2p:  ]])</f>
        <v>#N/A</v>
      </c>
      <c r="C48" t="e">
        <f>IF(PROMETEO_Ammissione_Samuele[[#This Row],[Inserire VO2 picco (%):  ]]="",NA(),PROMETEO_Ammissione_Samuele[[#This Row],[Inserire VO2 picco (%):  ]])</f>
        <v>#N/A</v>
      </c>
      <c r="D48" t="e">
        <f>IF(PROMETEO_Ammissione_Samuele[[#This Row],[Inserire RQ picco:  ]]="",NA(),PROMETEO_Ammissione_Samuele[[#This Row],[Inserire RQ picco:  ]])</f>
        <v>#N/A</v>
      </c>
      <c r="E48" t="e">
        <f>IF(PROMETEO_Ammissione_Samuele[[#This Row],[Inserire VO2 a VT1 (se VT1 è stato raggiunto):  ]]="",NA(),PROMETEO_Ammissione_Samuele[[#This Row],[Inserire VO2 a VT1 (se VT1 è stato raggiunto):  ]])</f>
        <v>#N/A</v>
      </c>
      <c r="F48" t="e">
        <f>IF(PROMETEO_Ammissione_Samuele[[#This Row],[Inserire VO2 a VT2 (se VT2 è stato raggiunto):  ]]="",NA(),PROMETEO_Ammissione_Samuele[[#This Row],[Inserire VO2 a VT2 (se VT2 è stato raggiunto):  ]])</f>
        <v>#N/A</v>
      </c>
      <c r="G48" t="e">
        <f>IF(PROMETEO_Ammissione_Samuele[[#This Row],[Inserire W picco:  ]]="",NA(),PROMETEO_Ammissione_Samuele[[#This Row],[Inserire W picco:  ]])</f>
        <v>#N/A</v>
      </c>
      <c r="H48" t="e">
        <f>IF(PROMETEO_Ammissione_Samuele[[#This Row],[Inserire Fc picco:  ]]="",NA(),PROMETEO_Ammissione_Samuele[[#This Row],[Inserire Fc picco:  ]])</f>
        <v>#N/A</v>
      </c>
      <c r="I48" t="e">
        <f>IF(PROMETEO_Ammissione_Samuele[[#This Row],[Inserire VE/VCO2 slope:  ]]="",NA(),PROMETEO_Ammissione_Samuele[[#This Row],[Inserire VE/VCO2 slope:  ]])</f>
        <v>#N/A</v>
      </c>
      <c r="J48" t="e">
        <f>IF(PROMETEO_Ammissione_Samuele[[#This Row],[Inserire VE/VCO2 slope dopo soglia anaerobica:  ]]="",NA(),PROMETEO_Ammissione_Samuele[[#This Row],[Inserire VE/VCO2 slope dopo soglia anaerobica:  ]])</f>
        <v>#N/A</v>
      </c>
      <c r="K48" t="e">
        <f>IF(PROMETEO_Ammissione_Samuele[[#This Row],[Inserire VO2/work:  ]]="",NA(),PROMETEO_Ammissione_Samuele[[#This Row],[Inserire VO2/work:  ]])</f>
        <v>#N/A</v>
      </c>
      <c r="L48" t="e">
        <f>IF(PROMETEO_Ammissione_Samuele[[#This Row],[Presenza pattern oscillatorio?]]="",NA(),PROMETEO_Ammissione_Samuele[[#This Row],[Presenza pattern oscillatorio?]])</f>
        <v>#N/A</v>
      </c>
      <c r="M48" t="e">
        <f>IF(PROMETEO_Ammissione_Samuele[[#This Row],[Presenza limitazione cardiogena?]]="",NA(),PROMETEO_Ammissione_Samuele[[#This Row],[Presenza limitazione cardiogena?]])</f>
        <v>#N/A</v>
      </c>
      <c r="N48" t="e">
        <f>IF(PROMETEO_Ammissione_Samuele[[#This Row],[Presenza limitazione ventilatoria?]]="",NA(),PROMETEO_Ammissione_Samuele[[#This Row],[Presenza limitazione ventilatoria?]])</f>
        <v>#N/A</v>
      </c>
      <c r="O48" t="e">
        <f>IF(PROMETEO_Ammissione_Samuele[[#This Row],[Presenza limitazione vascolare/polmonare?]]="",NA(),PROMETEO_Ammissione_Samuele[[#This Row],[Presenza limitazione vascolare/polmonare?]])</f>
        <v>#N/A</v>
      </c>
      <c r="P48" t="e">
        <f>IF(PROMETEO_Ammissione_Samuele[[#This Row],[Presenza limitazione periferica?]]="",NA(),PROMETEO_Ammissione_Samuele[[#This Row],[Presenza limitazione periferica?]])</f>
        <v>#N/A</v>
      </c>
      <c r="Q48" t="e">
        <f>IF(PROMETEO_Ammissione_Samuele[[#This Row],[Presenza sintomi durante la prova?]]="",NA(),PROMETEO_Ammissione_Samuele[[#This Row],[Presenza sintomi durante la prova?]])</f>
        <v>#N/A</v>
      </c>
      <c r="R48" t="e">
        <f>IF(PROMETEO_Ammissione_Samuele[[#This Row],[Presenza alterazioni ECG ischemiche?]]="",NA(),PROMETEO_Ammissione_Samuele[[#This Row],[Presenza alterazioni ECG ischemiche?]])</f>
        <v>#N/A</v>
      </c>
      <c r="S48" t="e">
        <f>IF(PROMETEO_Ammissione_Samuele[[#This Row],[Presenza aritmie?]]="",NA(),PROMETEO_Ammissione_Samuele[[#This Row],[Presenza aritmie?]])</f>
        <v>#N/A</v>
      </c>
      <c r="T48" t="e">
        <f>IF(PROMETEO_Ammissione_Samuele[[#This Row],[Presenza risposta ipertensiva?]]="",NA(),PROMETEO_Ammissione_Samuele[[#This Row],[Presenza risposta ipertensiva?]])</f>
        <v>#N/A</v>
      </c>
    </row>
    <row r="49" spans="1:20" x14ac:dyDescent="0.3">
      <c r="A49">
        <v>48</v>
      </c>
      <c r="B49" t="e">
        <f>IF(PROMETEO_Ammissione_Samuele[[#This Row],[Inserire VO2p:  ]]="",NA(),PROMETEO_Ammissione_Samuele[[#This Row],[Inserire VO2p:  ]])</f>
        <v>#N/A</v>
      </c>
      <c r="C49" t="e">
        <f>IF(PROMETEO_Ammissione_Samuele[[#This Row],[Inserire VO2 picco (%):  ]]="",NA(),PROMETEO_Ammissione_Samuele[[#This Row],[Inserire VO2 picco (%):  ]])</f>
        <v>#N/A</v>
      </c>
      <c r="D49" t="e">
        <f>IF(PROMETEO_Ammissione_Samuele[[#This Row],[Inserire RQ picco:  ]]="",NA(),PROMETEO_Ammissione_Samuele[[#This Row],[Inserire RQ picco:  ]])</f>
        <v>#N/A</v>
      </c>
      <c r="E49" t="e">
        <f>IF(PROMETEO_Ammissione_Samuele[[#This Row],[Inserire VO2 a VT1 (se VT1 è stato raggiunto):  ]]="",NA(),PROMETEO_Ammissione_Samuele[[#This Row],[Inserire VO2 a VT1 (se VT1 è stato raggiunto):  ]])</f>
        <v>#N/A</v>
      </c>
      <c r="F49" t="e">
        <f>IF(PROMETEO_Ammissione_Samuele[[#This Row],[Inserire VO2 a VT2 (se VT2 è stato raggiunto):  ]]="",NA(),PROMETEO_Ammissione_Samuele[[#This Row],[Inserire VO2 a VT2 (se VT2 è stato raggiunto):  ]])</f>
        <v>#N/A</v>
      </c>
      <c r="G49" t="e">
        <f>IF(PROMETEO_Ammissione_Samuele[[#This Row],[Inserire W picco:  ]]="",NA(),PROMETEO_Ammissione_Samuele[[#This Row],[Inserire W picco:  ]])</f>
        <v>#N/A</v>
      </c>
      <c r="H49" t="e">
        <f>IF(PROMETEO_Ammissione_Samuele[[#This Row],[Inserire Fc picco:  ]]="",NA(),PROMETEO_Ammissione_Samuele[[#This Row],[Inserire Fc picco:  ]])</f>
        <v>#N/A</v>
      </c>
      <c r="I49" t="e">
        <f>IF(PROMETEO_Ammissione_Samuele[[#This Row],[Inserire VE/VCO2 slope:  ]]="",NA(),PROMETEO_Ammissione_Samuele[[#This Row],[Inserire VE/VCO2 slope:  ]])</f>
        <v>#N/A</v>
      </c>
      <c r="J49" t="e">
        <f>IF(PROMETEO_Ammissione_Samuele[[#This Row],[Inserire VE/VCO2 slope dopo soglia anaerobica:  ]]="",NA(),PROMETEO_Ammissione_Samuele[[#This Row],[Inserire VE/VCO2 slope dopo soglia anaerobica:  ]])</f>
        <v>#N/A</v>
      </c>
      <c r="K49" t="e">
        <f>IF(PROMETEO_Ammissione_Samuele[[#This Row],[Inserire VO2/work:  ]]="",NA(),PROMETEO_Ammissione_Samuele[[#This Row],[Inserire VO2/work:  ]])</f>
        <v>#N/A</v>
      </c>
      <c r="L49" t="e">
        <f>IF(PROMETEO_Ammissione_Samuele[[#This Row],[Presenza pattern oscillatorio?]]="",NA(),PROMETEO_Ammissione_Samuele[[#This Row],[Presenza pattern oscillatorio?]])</f>
        <v>#N/A</v>
      </c>
      <c r="M49" t="e">
        <f>IF(PROMETEO_Ammissione_Samuele[[#This Row],[Presenza limitazione cardiogena?]]="",NA(),PROMETEO_Ammissione_Samuele[[#This Row],[Presenza limitazione cardiogena?]])</f>
        <v>#N/A</v>
      </c>
      <c r="N49" t="e">
        <f>IF(PROMETEO_Ammissione_Samuele[[#This Row],[Presenza limitazione ventilatoria?]]="",NA(),PROMETEO_Ammissione_Samuele[[#This Row],[Presenza limitazione ventilatoria?]])</f>
        <v>#N/A</v>
      </c>
      <c r="O49" t="e">
        <f>IF(PROMETEO_Ammissione_Samuele[[#This Row],[Presenza limitazione vascolare/polmonare?]]="",NA(),PROMETEO_Ammissione_Samuele[[#This Row],[Presenza limitazione vascolare/polmonare?]])</f>
        <v>#N/A</v>
      </c>
      <c r="P49" t="e">
        <f>IF(PROMETEO_Ammissione_Samuele[[#This Row],[Presenza limitazione periferica?]]="",NA(),PROMETEO_Ammissione_Samuele[[#This Row],[Presenza limitazione periferica?]])</f>
        <v>#N/A</v>
      </c>
      <c r="Q49" t="e">
        <f>IF(PROMETEO_Ammissione_Samuele[[#This Row],[Presenza sintomi durante la prova?]]="",NA(),PROMETEO_Ammissione_Samuele[[#This Row],[Presenza sintomi durante la prova?]])</f>
        <v>#N/A</v>
      </c>
      <c r="R49" t="e">
        <f>IF(PROMETEO_Ammissione_Samuele[[#This Row],[Presenza alterazioni ECG ischemiche?]]="",NA(),PROMETEO_Ammissione_Samuele[[#This Row],[Presenza alterazioni ECG ischemiche?]])</f>
        <v>#N/A</v>
      </c>
      <c r="S49" t="e">
        <f>IF(PROMETEO_Ammissione_Samuele[[#This Row],[Presenza aritmie?]]="",NA(),PROMETEO_Ammissione_Samuele[[#This Row],[Presenza aritmie?]])</f>
        <v>#N/A</v>
      </c>
      <c r="T49" t="e">
        <f>IF(PROMETEO_Ammissione_Samuele[[#This Row],[Presenza risposta ipertensiva?]]="",NA(),PROMETEO_Ammissione_Samuele[[#This Row],[Presenza risposta ipertensiva?]])</f>
        <v>#N/A</v>
      </c>
    </row>
    <row r="50" spans="1:20" x14ac:dyDescent="0.3">
      <c r="A50">
        <v>49</v>
      </c>
      <c r="B50" t="e">
        <f>IF(PROMETEO_Ammissione_Samuele[[#This Row],[Inserire VO2p:  ]]="",NA(),PROMETEO_Ammissione_Samuele[[#This Row],[Inserire VO2p:  ]])</f>
        <v>#N/A</v>
      </c>
      <c r="C50" t="e">
        <f>IF(PROMETEO_Ammissione_Samuele[[#This Row],[Inserire VO2 picco (%):  ]]="",NA(),PROMETEO_Ammissione_Samuele[[#This Row],[Inserire VO2 picco (%):  ]])</f>
        <v>#N/A</v>
      </c>
      <c r="D50" t="e">
        <f>IF(PROMETEO_Ammissione_Samuele[[#This Row],[Inserire RQ picco:  ]]="",NA(),PROMETEO_Ammissione_Samuele[[#This Row],[Inserire RQ picco:  ]])</f>
        <v>#N/A</v>
      </c>
      <c r="E50" t="e">
        <f>IF(PROMETEO_Ammissione_Samuele[[#This Row],[Inserire VO2 a VT1 (se VT1 è stato raggiunto):  ]]="",NA(),PROMETEO_Ammissione_Samuele[[#This Row],[Inserire VO2 a VT1 (se VT1 è stato raggiunto):  ]])</f>
        <v>#N/A</v>
      </c>
      <c r="F50" t="e">
        <f>IF(PROMETEO_Ammissione_Samuele[[#This Row],[Inserire VO2 a VT2 (se VT2 è stato raggiunto):  ]]="",NA(),PROMETEO_Ammissione_Samuele[[#This Row],[Inserire VO2 a VT2 (se VT2 è stato raggiunto):  ]])</f>
        <v>#N/A</v>
      </c>
      <c r="G50" t="e">
        <f>IF(PROMETEO_Ammissione_Samuele[[#This Row],[Inserire W picco:  ]]="",NA(),PROMETEO_Ammissione_Samuele[[#This Row],[Inserire W picco:  ]])</f>
        <v>#N/A</v>
      </c>
      <c r="H50" t="e">
        <f>IF(PROMETEO_Ammissione_Samuele[[#This Row],[Inserire Fc picco:  ]]="",NA(),PROMETEO_Ammissione_Samuele[[#This Row],[Inserire Fc picco:  ]])</f>
        <v>#N/A</v>
      </c>
      <c r="I50" t="e">
        <f>IF(PROMETEO_Ammissione_Samuele[[#This Row],[Inserire VE/VCO2 slope:  ]]="",NA(),PROMETEO_Ammissione_Samuele[[#This Row],[Inserire VE/VCO2 slope:  ]])</f>
        <v>#N/A</v>
      </c>
      <c r="J50" t="e">
        <f>IF(PROMETEO_Ammissione_Samuele[[#This Row],[Inserire VE/VCO2 slope dopo soglia anaerobica:  ]]="",NA(),PROMETEO_Ammissione_Samuele[[#This Row],[Inserire VE/VCO2 slope dopo soglia anaerobica:  ]])</f>
        <v>#N/A</v>
      </c>
      <c r="K50" t="e">
        <f>IF(PROMETEO_Ammissione_Samuele[[#This Row],[Inserire VO2/work:  ]]="",NA(),PROMETEO_Ammissione_Samuele[[#This Row],[Inserire VO2/work:  ]])</f>
        <v>#N/A</v>
      </c>
      <c r="L50" t="e">
        <f>IF(PROMETEO_Ammissione_Samuele[[#This Row],[Presenza pattern oscillatorio?]]="",NA(),PROMETEO_Ammissione_Samuele[[#This Row],[Presenza pattern oscillatorio?]])</f>
        <v>#N/A</v>
      </c>
      <c r="M50" t="e">
        <f>IF(PROMETEO_Ammissione_Samuele[[#This Row],[Presenza limitazione cardiogena?]]="",NA(),PROMETEO_Ammissione_Samuele[[#This Row],[Presenza limitazione cardiogena?]])</f>
        <v>#N/A</v>
      </c>
      <c r="N50" t="e">
        <f>IF(PROMETEO_Ammissione_Samuele[[#This Row],[Presenza limitazione ventilatoria?]]="",NA(),PROMETEO_Ammissione_Samuele[[#This Row],[Presenza limitazione ventilatoria?]])</f>
        <v>#N/A</v>
      </c>
      <c r="O50" t="e">
        <f>IF(PROMETEO_Ammissione_Samuele[[#This Row],[Presenza limitazione vascolare/polmonare?]]="",NA(),PROMETEO_Ammissione_Samuele[[#This Row],[Presenza limitazione vascolare/polmonare?]])</f>
        <v>#N/A</v>
      </c>
      <c r="P50" t="e">
        <f>IF(PROMETEO_Ammissione_Samuele[[#This Row],[Presenza limitazione periferica?]]="",NA(),PROMETEO_Ammissione_Samuele[[#This Row],[Presenza limitazione periferica?]])</f>
        <v>#N/A</v>
      </c>
      <c r="Q50" t="e">
        <f>IF(PROMETEO_Ammissione_Samuele[[#This Row],[Presenza sintomi durante la prova?]]="",NA(),PROMETEO_Ammissione_Samuele[[#This Row],[Presenza sintomi durante la prova?]])</f>
        <v>#N/A</v>
      </c>
      <c r="R50" t="e">
        <f>IF(PROMETEO_Ammissione_Samuele[[#This Row],[Presenza alterazioni ECG ischemiche?]]="",NA(),PROMETEO_Ammissione_Samuele[[#This Row],[Presenza alterazioni ECG ischemiche?]])</f>
        <v>#N/A</v>
      </c>
      <c r="S50" t="e">
        <f>IF(PROMETEO_Ammissione_Samuele[[#This Row],[Presenza aritmie?]]="",NA(),PROMETEO_Ammissione_Samuele[[#This Row],[Presenza aritmie?]])</f>
        <v>#N/A</v>
      </c>
      <c r="T50" t="e">
        <f>IF(PROMETEO_Ammissione_Samuele[[#This Row],[Presenza risposta ipertensiva?]]="",NA(),PROMETEO_Ammissione_Samuele[[#This Row],[Presenza risposta ipertensiva?]])</f>
        <v>#N/A</v>
      </c>
    </row>
    <row r="51" spans="1:20" x14ac:dyDescent="0.3">
      <c r="A51">
        <v>50</v>
      </c>
      <c r="B51" t="e">
        <f>IF(PROMETEO_Ammissione_Samuele[[#This Row],[Inserire VO2p:  ]]="",NA(),PROMETEO_Ammissione_Samuele[[#This Row],[Inserire VO2p:  ]])</f>
        <v>#N/A</v>
      </c>
      <c r="C51" t="e">
        <f>IF(PROMETEO_Ammissione_Samuele[[#This Row],[Inserire VO2 picco (%):  ]]="",NA(),PROMETEO_Ammissione_Samuele[[#This Row],[Inserire VO2 picco (%):  ]])</f>
        <v>#N/A</v>
      </c>
      <c r="D51" t="e">
        <f>IF(PROMETEO_Ammissione_Samuele[[#This Row],[Inserire RQ picco:  ]]="",NA(),PROMETEO_Ammissione_Samuele[[#This Row],[Inserire RQ picco:  ]])</f>
        <v>#N/A</v>
      </c>
      <c r="E51" t="e">
        <f>IF(PROMETEO_Ammissione_Samuele[[#This Row],[Inserire VO2 a VT1 (se VT1 è stato raggiunto):  ]]="",NA(),PROMETEO_Ammissione_Samuele[[#This Row],[Inserire VO2 a VT1 (se VT1 è stato raggiunto):  ]])</f>
        <v>#N/A</v>
      </c>
      <c r="F51" t="e">
        <f>IF(PROMETEO_Ammissione_Samuele[[#This Row],[Inserire VO2 a VT2 (se VT2 è stato raggiunto):  ]]="",NA(),PROMETEO_Ammissione_Samuele[[#This Row],[Inserire VO2 a VT2 (se VT2 è stato raggiunto):  ]])</f>
        <v>#N/A</v>
      </c>
      <c r="G51" t="e">
        <f>IF(PROMETEO_Ammissione_Samuele[[#This Row],[Inserire W picco:  ]]="",NA(),PROMETEO_Ammissione_Samuele[[#This Row],[Inserire W picco:  ]])</f>
        <v>#N/A</v>
      </c>
      <c r="H51" t="e">
        <f>IF(PROMETEO_Ammissione_Samuele[[#This Row],[Inserire Fc picco:  ]]="",NA(),PROMETEO_Ammissione_Samuele[[#This Row],[Inserire Fc picco:  ]])</f>
        <v>#N/A</v>
      </c>
      <c r="I51" t="e">
        <f>IF(PROMETEO_Ammissione_Samuele[[#This Row],[Inserire VE/VCO2 slope:  ]]="",NA(),PROMETEO_Ammissione_Samuele[[#This Row],[Inserire VE/VCO2 slope:  ]])</f>
        <v>#N/A</v>
      </c>
      <c r="J51" t="e">
        <f>IF(PROMETEO_Ammissione_Samuele[[#This Row],[Inserire VE/VCO2 slope dopo soglia anaerobica:  ]]="",NA(),PROMETEO_Ammissione_Samuele[[#This Row],[Inserire VE/VCO2 slope dopo soglia anaerobica:  ]])</f>
        <v>#N/A</v>
      </c>
      <c r="K51" t="e">
        <f>IF(PROMETEO_Ammissione_Samuele[[#This Row],[Inserire VO2/work:  ]]="",NA(),PROMETEO_Ammissione_Samuele[[#This Row],[Inserire VO2/work:  ]])</f>
        <v>#N/A</v>
      </c>
      <c r="L51" t="e">
        <f>IF(PROMETEO_Ammissione_Samuele[[#This Row],[Presenza pattern oscillatorio?]]="",NA(),PROMETEO_Ammissione_Samuele[[#This Row],[Presenza pattern oscillatorio?]])</f>
        <v>#N/A</v>
      </c>
      <c r="M51" t="e">
        <f>IF(PROMETEO_Ammissione_Samuele[[#This Row],[Presenza limitazione cardiogena?]]="",NA(),PROMETEO_Ammissione_Samuele[[#This Row],[Presenza limitazione cardiogena?]])</f>
        <v>#N/A</v>
      </c>
      <c r="N51" t="e">
        <f>IF(PROMETEO_Ammissione_Samuele[[#This Row],[Presenza limitazione ventilatoria?]]="",NA(),PROMETEO_Ammissione_Samuele[[#This Row],[Presenza limitazione ventilatoria?]])</f>
        <v>#N/A</v>
      </c>
      <c r="O51" t="e">
        <f>IF(PROMETEO_Ammissione_Samuele[[#This Row],[Presenza limitazione vascolare/polmonare?]]="",NA(),PROMETEO_Ammissione_Samuele[[#This Row],[Presenza limitazione vascolare/polmonare?]])</f>
        <v>#N/A</v>
      </c>
      <c r="P51" t="e">
        <f>IF(PROMETEO_Ammissione_Samuele[[#This Row],[Presenza limitazione periferica?]]="",NA(),PROMETEO_Ammissione_Samuele[[#This Row],[Presenza limitazione periferica?]])</f>
        <v>#N/A</v>
      </c>
      <c r="Q51" t="e">
        <f>IF(PROMETEO_Ammissione_Samuele[[#This Row],[Presenza sintomi durante la prova?]]="",NA(),PROMETEO_Ammissione_Samuele[[#This Row],[Presenza sintomi durante la prova?]])</f>
        <v>#N/A</v>
      </c>
      <c r="R51" t="e">
        <f>IF(PROMETEO_Ammissione_Samuele[[#This Row],[Presenza alterazioni ECG ischemiche?]]="",NA(),PROMETEO_Ammissione_Samuele[[#This Row],[Presenza alterazioni ECG ischemiche?]])</f>
        <v>#N/A</v>
      </c>
      <c r="S51" t="e">
        <f>IF(PROMETEO_Ammissione_Samuele[[#This Row],[Presenza aritmie?]]="",NA(),PROMETEO_Ammissione_Samuele[[#This Row],[Presenza aritmie?]])</f>
        <v>#N/A</v>
      </c>
      <c r="T51" t="e">
        <f>IF(PROMETEO_Ammissione_Samuele[[#This Row],[Presenza risposta ipertensiva?]]="",NA(),PROMETEO_Ammissione_Samuele[[#This Row],[Presenza risposta ipertensiva?]])</f>
        <v>#N/A</v>
      </c>
    </row>
    <row r="52" spans="1:20" x14ac:dyDescent="0.3">
      <c r="A52">
        <v>51</v>
      </c>
      <c r="B52" t="e">
        <f>IF(PROMETEO_Ammissione_Samuele[[#This Row],[Inserire VO2p:  ]]="",NA(),PROMETEO_Ammissione_Samuele[[#This Row],[Inserire VO2p:  ]])</f>
        <v>#N/A</v>
      </c>
      <c r="C52" t="e">
        <f>IF(PROMETEO_Ammissione_Samuele[[#This Row],[Inserire VO2 picco (%):  ]]="",NA(),PROMETEO_Ammissione_Samuele[[#This Row],[Inserire VO2 picco (%):  ]])</f>
        <v>#N/A</v>
      </c>
      <c r="D52" t="e">
        <f>IF(PROMETEO_Ammissione_Samuele[[#This Row],[Inserire RQ picco:  ]]="",NA(),PROMETEO_Ammissione_Samuele[[#This Row],[Inserire RQ picco:  ]])</f>
        <v>#N/A</v>
      </c>
      <c r="E52" t="e">
        <f>IF(PROMETEO_Ammissione_Samuele[[#This Row],[Inserire VO2 a VT1 (se VT1 è stato raggiunto):  ]]="",NA(),PROMETEO_Ammissione_Samuele[[#This Row],[Inserire VO2 a VT1 (se VT1 è stato raggiunto):  ]])</f>
        <v>#N/A</v>
      </c>
      <c r="F52" t="e">
        <f>IF(PROMETEO_Ammissione_Samuele[[#This Row],[Inserire VO2 a VT2 (se VT2 è stato raggiunto):  ]]="",NA(),PROMETEO_Ammissione_Samuele[[#This Row],[Inserire VO2 a VT2 (se VT2 è stato raggiunto):  ]])</f>
        <v>#N/A</v>
      </c>
      <c r="G52" t="e">
        <f>IF(PROMETEO_Ammissione_Samuele[[#This Row],[Inserire W picco:  ]]="",NA(),PROMETEO_Ammissione_Samuele[[#This Row],[Inserire W picco:  ]])</f>
        <v>#N/A</v>
      </c>
      <c r="H52" t="e">
        <f>IF(PROMETEO_Ammissione_Samuele[[#This Row],[Inserire Fc picco:  ]]="",NA(),PROMETEO_Ammissione_Samuele[[#This Row],[Inserire Fc picco:  ]])</f>
        <v>#N/A</v>
      </c>
      <c r="I52" t="e">
        <f>IF(PROMETEO_Ammissione_Samuele[[#This Row],[Inserire VE/VCO2 slope:  ]]="",NA(),PROMETEO_Ammissione_Samuele[[#This Row],[Inserire VE/VCO2 slope:  ]])</f>
        <v>#N/A</v>
      </c>
      <c r="J52" t="e">
        <f>IF(PROMETEO_Ammissione_Samuele[[#This Row],[Inserire VE/VCO2 slope dopo soglia anaerobica:  ]]="",NA(),PROMETEO_Ammissione_Samuele[[#This Row],[Inserire VE/VCO2 slope dopo soglia anaerobica:  ]])</f>
        <v>#N/A</v>
      </c>
      <c r="K52" t="e">
        <f>IF(PROMETEO_Ammissione_Samuele[[#This Row],[Inserire VO2/work:  ]]="",NA(),PROMETEO_Ammissione_Samuele[[#This Row],[Inserire VO2/work:  ]])</f>
        <v>#N/A</v>
      </c>
      <c r="L52" t="e">
        <f>IF(PROMETEO_Ammissione_Samuele[[#This Row],[Presenza pattern oscillatorio?]]="",NA(),PROMETEO_Ammissione_Samuele[[#This Row],[Presenza pattern oscillatorio?]])</f>
        <v>#N/A</v>
      </c>
      <c r="M52" t="e">
        <f>IF(PROMETEO_Ammissione_Samuele[[#This Row],[Presenza limitazione cardiogena?]]="",NA(),PROMETEO_Ammissione_Samuele[[#This Row],[Presenza limitazione cardiogena?]])</f>
        <v>#N/A</v>
      </c>
      <c r="N52" t="e">
        <f>IF(PROMETEO_Ammissione_Samuele[[#This Row],[Presenza limitazione ventilatoria?]]="",NA(),PROMETEO_Ammissione_Samuele[[#This Row],[Presenza limitazione ventilatoria?]])</f>
        <v>#N/A</v>
      </c>
      <c r="O52" t="e">
        <f>IF(PROMETEO_Ammissione_Samuele[[#This Row],[Presenza limitazione vascolare/polmonare?]]="",NA(),PROMETEO_Ammissione_Samuele[[#This Row],[Presenza limitazione vascolare/polmonare?]])</f>
        <v>#N/A</v>
      </c>
      <c r="P52" t="e">
        <f>IF(PROMETEO_Ammissione_Samuele[[#This Row],[Presenza limitazione periferica?]]="",NA(),PROMETEO_Ammissione_Samuele[[#This Row],[Presenza limitazione periferica?]])</f>
        <v>#N/A</v>
      </c>
      <c r="Q52" t="e">
        <f>IF(PROMETEO_Ammissione_Samuele[[#This Row],[Presenza sintomi durante la prova?]]="",NA(),PROMETEO_Ammissione_Samuele[[#This Row],[Presenza sintomi durante la prova?]])</f>
        <v>#N/A</v>
      </c>
      <c r="R52" t="e">
        <f>IF(PROMETEO_Ammissione_Samuele[[#This Row],[Presenza alterazioni ECG ischemiche?]]="",NA(),PROMETEO_Ammissione_Samuele[[#This Row],[Presenza alterazioni ECG ischemiche?]])</f>
        <v>#N/A</v>
      </c>
      <c r="S52" t="e">
        <f>IF(PROMETEO_Ammissione_Samuele[[#This Row],[Presenza aritmie?]]="",NA(),PROMETEO_Ammissione_Samuele[[#This Row],[Presenza aritmie?]])</f>
        <v>#N/A</v>
      </c>
      <c r="T52" t="e">
        <f>IF(PROMETEO_Ammissione_Samuele[[#This Row],[Presenza risposta ipertensiva?]]="",NA(),PROMETEO_Ammissione_Samuele[[#This Row],[Presenza risposta ipertensiva?]])</f>
        <v>#N/A</v>
      </c>
    </row>
    <row r="53" spans="1:20" x14ac:dyDescent="0.3">
      <c r="A53">
        <v>52</v>
      </c>
      <c r="B53" t="e">
        <f>IF(PROMETEO_Ammissione_Samuele[[#This Row],[Inserire VO2p:  ]]="",NA(),PROMETEO_Ammissione_Samuele[[#This Row],[Inserire VO2p:  ]])</f>
        <v>#N/A</v>
      </c>
      <c r="C53" t="e">
        <f>IF(PROMETEO_Ammissione_Samuele[[#This Row],[Inserire VO2 picco (%):  ]]="",NA(),PROMETEO_Ammissione_Samuele[[#This Row],[Inserire VO2 picco (%):  ]])</f>
        <v>#N/A</v>
      </c>
      <c r="D53" t="e">
        <f>IF(PROMETEO_Ammissione_Samuele[[#This Row],[Inserire RQ picco:  ]]="",NA(),PROMETEO_Ammissione_Samuele[[#This Row],[Inserire RQ picco:  ]])</f>
        <v>#N/A</v>
      </c>
      <c r="E53" t="e">
        <f>IF(PROMETEO_Ammissione_Samuele[[#This Row],[Inserire VO2 a VT1 (se VT1 è stato raggiunto):  ]]="",NA(),PROMETEO_Ammissione_Samuele[[#This Row],[Inserire VO2 a VT1 (se VT1 è stato raggiunto):  ]])</f>
        <v>#N/A</v>
      </c>
      <c r="F53" t="e">
        <f>IF(PROMETEO_Ammissione_Samuele[[#This Row],[Inserire VO2 a VT2 (se VT2 è stato raggiunto):  ]]="",NA(),PROMETEO_Ammissione_Samuele[[#This Row],[Inserire VO2 a VT2 (se VT2 è stato raggiunto):  ]])</f>
        <v>#N/A</v>
      </c>
      <c r="G53" t="e">
        <f>IF(PROMETEO_Ammissione_Samuele[[#This Row],[Inserire W picco:  ]]="",NA(),PROMETEO_Ammissione_Samuele[[#This Row],[Inserire W picco:  ]])</f>
        <v>#N/A</v>
      </c>
      <c r="H53" t="e">
        <f>IF(PROMETEO_Ammissione_Samuele[[#This Row],[Inserire Fc picco:  ]]="",NA(),PROMETEO_Ammissione_Samuele[[#This Row],[Inserire Fc picco:  ]])</f>
        <v>#N/A</v>
      </c>
      <c r="I53" t="e">
        <f>IF(PROMETEO_Ammissione_Samuele[[#This Row],[Inserire VE/VCO2 slope:  ]]="",NA(),PROMETEO_Ammissione_Samuele[[#This Row],[Inserire VE/VCO2 slope:  ]])</f>
        <v>#N/A</v>
      </c>
      <c r="J53" t="e">
        <f>IF(PROMETEO_Ammissione_Samuele[[#This Row],[Inserire VE/VCO2 slope dopo soglia anaerobica:  ]]="",NA(),PROMETEO_Ammissione_Samuele[[#This Row],[Inserire VE/VCO2 slope dopo soglia anaerobica:  ]])</f>
        <v>#N/A</v>
      </c>
      <c r="K53" t="e">
        <f>IF(PROMETEO_Ammissione_Samuele[[#This Row],[Inserire VO2/work:  ]]="",NA(),PROMETEO_Ammissione_Samuele[[#This Row],[Inserire VO2/work:  ]])</f>
        <v>#N/A</v>
      </c>
      <c r="L53" t="e">
        <f>IF(PROMETEO_Ammissione_Samuele[[#This Row],[Presenza pattern oscillatorio?]]="",NA(),PROMETEO_Ammissione_Samuele[[#This Row],[Presenza pattern oscillatorio?]])</f>
        <v>#N/A</v>
      </c>
      <c r="M53" t="e">
        <f>IF(PROMETEO_Ammissione_Samuele[[#This Row],[Presenza limitazione cardiogena?]]="",NA(),PROMETEO_Ammissione_Samuele[[#This Row],[Presenza limitazione cardiogena?]])</f>
        <v>#N/A</v>
      </c>
      <c r="N53" t="e">
        <f>IF(PROMETEO_Ammissione_Samuele[[#This Row],[Presenza limitazione ventilatoria?]]="",NA(),PROMETEO_Ammissione_Samuele[[#This Row],[Presenza limitazione ventilatoria?]])</f>
        <v>#N/A</v>
      </c>
      <c r="O53" t="e">
        <f>IF(PROMETEO_Ammissione_Samuele[[#This Row],[Presenza limitazione vascolare/polmonare?]]="",NA(),PROMETEO_Ammissione_Samuele[[#This Row],[Presenza limitazione vascolare/polmonare?]])</f>
        <v>#N/A</v>
      </c>
      <c r="P53" t="e">
        <f>IF(PROMETEO_Ammissione_Samuele[[#This Row],[Presenza limitazione periferica?]]="",NA(),PROMETEO_Ammissione_Samuele[[#This Row],[Presenza limitazione periferica?]])</f>
        <v>#N/A</v>
      </c>
      <c r="Q53" t="e">
        <f>IF(PROMETEO_Ammissione_Samuele[[#This Row],[Presenza sintomi durante la prova?]]="",NA(),PROMETEO_Ammissione_Samuele[[#This Row],[Presenza sintomi durante la prova?]])</f>
        <v>#N/A</v>
      </c>
      <c r="R53" t="e">
        <f>IF(PROMETEO_Ammissione_Samuele[[#This Row],[Presenza alterazioni ECG ischemiche?]]="",NA(),PROMETEO_Ammissione_Samuele[[#This Row],[Presenza alterazioni ECG ischemiche?]])</f>
        <v>#N/A</v>
      </c>
      <c r="S53" t="e">
        <f>IF(PROMETEO_Ammissione_Samuele[[#This Row],[Presenza aritmie?]]="",NA(),PROMETEO_Ammissione_Samuele[[#This Row],[Presenza aritmie?]])</f>
        <v>#N/A</v>
      </c>
      <c r="T53" t="e">
        <f>IF(PROMETEO_Ammissione_Samuele[[#This Row],[Presenza risposta ipertensiva?]]="",NA(),PROMETEO_Ammissione_Samuele[[#This Row],[Presenza risposta ipertensiva?]])</f>
        <v>#N/A</v>
      </c>
    </row>
    <row r="54" spans="1:20" x14ac:dyDescent="0.3">
      <c r="A54">
        <v>53</v>
      </c>
      <c r="B54" t="e">
        <f>IF(PROMETEO_Ammissione_Samuele[[#This Row],[Inserire VO2p:  ]]="",NA(),PROMETEO_Ammissione_Samuele[[#This Row],[Inserire VO2p:  ]])</f>
        <v>#N/A</v>
      </c>
      <c r="C54" t="e">
        <f>IF(PROMETEO_Ammissione_Samuele[[#This Row],[Inserire VO2 picco (%):  ]]="",NA(),PROMETEO_Ammissione_Samuele[[#This Row],[Inserire VO2 picco (%):  ]])</f>
        <v>#N/A</v>
      </c>
      <c r="D54" t="e">
        <f>IF(PROMETEO_Ammissione_Samuele[[#This Row],[Inserire RQ picco:  ]]="",NA(),PROMETEO_Ammissione_Samuele[[#This Row],[Inserire RQ picco:  ]])</f>
        <v>#N/A</v>
      </c>
      <c r="E54" t="e">
        <f>IF(PROMETEO_Ammissione_Samuele[[#This Row],[Inserire VO2 a VT1 (se VT1 è stato raggiunto):  ]]="",NA(),PROMETEO_Ammissione_Samuele[[#This Row],[Inserire VO2 a VT1 (se VT1 è stato raggiunto):  ]])</f>
        <v>#N/A</v>
      </c>
      <c r="F54" t="e">
        <f>IF(PROMETEO_Ammissione_Samuele[[#This Row],[Inserire VO2 a VT2 (se VT2 è stato raggiunto):  ]]="",NA(),PROMETEO_Ammissione_Samuele[[#This Row],[Inserire VO2 a VT2 (se VT2 è stato raggiunto):  ]])</f>
        <v>#N/A</v>
      </c>
      <c r="G54" t="e">
        <f>IF(PROMETEO_Ammissione_Samuele[[#This Row],[Inserire W picco:  ]]="",NA(),PROMETEO_Ammissione_Samuele[[#This Row],[Inserire W picco:  ]])</f>
        <v>#N/A</v>
      </c>
      <c r="H54" t="e">
        <f>IF(PROMETEO_Ammissione_Samuele[[#This Row],[Inserire Fc picco:  ]]="",NA(),PROMETEO_Ammissione_Samuele[[#This Row],[Inserire Fc picco:  ]])</f>
        <v>#N/A</v>
      </c>
      <c r="I54" t="e">
        <f>IF(PROMETEO_Ammissione_Samuele[[#This Row],[Inserire VE/VCO2 slope:  ]]="",NA(),PROMETEO_Ammissione_Samuele[[#This Row],[Inserire VE/VCO2 slope:  ]])</f>
        <v>#N/A</v>
      </c>
      <c r="J54" t="e">
        <f>IF(PROMETEO_Ammissione_Samuele[[#This Row],[Inserire VE/VCO2 slope dopo soglia anaerobica:  ]]="",NA(),PROMETEO_Ammissione_Samuele[[#This Row],[Inserire VE/VCO2 slope dopo soglia anaerobica:  ]])</f>
        <v>#N/A</v>
      </c>
      <c r="K54" t="e">
        <f>IF(PROMETEO_Ammissione_Samuele[[#This Row],[Inserire VO2/work:  ]]="",NA(),PROMETEO_Ammissione_Samuele[[#This Row],[Inserire VO2/work:  ]])</f>
        <v>#N/A</v>
      </c>
      <c r="L54" t="e">
        <f>IF(PROMETEO_Ammissione_Samuele[[#This Row],[Presenza pattern oscillatorio?]]="",NA(),PROMETEO_Ammissione_Samuele[[#This Row],[Presenza pattern oscillatorio?]])</f>
        <v>#N/A</v>
      </c>
      <c r="M54" t="e">
        <f>IF(PROMETEO_Ammissione_Samuele[[#This Row],[Presenza limitazione cardiogena?]]="",NA(),PROMETEO_Ammissione_Samuele[[#This Row],[Presenza limitazione cardiogena?]])</f>
        <v>#N/A</v>
      </c>
      <c r="N54" t="e">
        <f>IF(PROMETEO_Ammissione_Samuele[[#This Row],[Presenza limitazione ventilatoria?]]="",NA(),PROMETEO_Ammissione_Samuele[[#This Row],[Presenza limitazione ventilatoria?]])</f>
        <v>#N/A</v>
      </c>
      <c r="O54" t="e">
        <f>IF(PROMETEO_Ammissione_Samuele[[#This Row],[Presenza limitazione vascolare/polmonare?]]="",NA(),PROMETEO_Ammissione_Samuele[[#This Row],[Presenza limitazione vascolare/polmonare?]])</f>
        <v>#N/A</v>
      </c>
      <c r="P54" t="e">
        <f>IF(PROMETEO_Ammissione_Samuele[[#This Row],[Presenza limitazione periferica?]]="",NA(),PROMETEO_Ammissione_Samuele[[#This Row],[Presenza limitazione periferica?]])</f>
        <v>#N/A</v>
      </c>
      <c r="Q54" t="e">
        <f>IF(PROMETEO_Ammissione_Samuele[[#This Row],[Presenza sintomi durante la prova?]]="",NA(),PROMETEO_Ammissione_Samuele[[#This Row],[Presenza sintomi durante la prova?]])</f>
        <v>#N/A</v>
      </c>
      <c r="R54" t="e">
        <f>IF(PROMETEO_Ammissione_Samuele[[#This Row],[Presenza alterazioni ECG ischemiche?]]="",NA(),PROMETEO_Ammissione_Samuele[[#This Row],[Presenza alterazioni ECG ischemiche?]])</f>
        <v>#N/A</v>
      </c>
      <c r="S54" t="e">
        <f>IF(PROMETEO_Ammissione_Samuele[[#This Row],[Presenza aritmie?]]="",NA(),PROMETEO_Ammissione_Samuele[[#This Row],[Presenza aritmie?]])</f>
        <v>#N/A</v>
      </c>
      <c r="T54" t="e">
        <f>IF(PROMETEO_Ammissione_Samuele[[#This Row],[Presenza risposta ipertensiva?]]="",NA(),PROMETEO_Ammissione_Samuele[[#This Row],[Presenza risposta ipertensiva?]])</f>
        <v>#N/A</v>
      </c>
    </row>
    <row r="55" spans="1:20" x14ac:dyDescent="0.3">
      <c r="A55">
        <v>54</v>
      </c>
      <c r="B55" t="e">
        <f>IF(PROMETEO_Ammissione_Samuele[[#This Row],[Inserire VO2p:  ]]="",NA(),PROMETEO_Ammissione_Samuele[[#This Row],[Inserire VO2p:  ]])</f>
        <v>#N/A</v>
      </c>
      <c r="C55" t="e">
        <f>IF(PROMETEO_Ammissione_Samuele[[#This Row],[Inserire VO2 picco (%):  ]]="",NA(),PROMETEO_Ammissione_Samuele[[#This Row],[Inserire VO2 picco (%):  ]])</f>
        <v>#N/A</v>
      </c>
      <c r="D55" t="e">
        <f>IF(PROMETEO_Ammissione_Samuele[[#This Row],[Inserire RQ picco:  ]]="",NA(),PROMETEO_Ammissione_Samuele[[#This Row],[Inserire RQ picco:  ]])</f>
        <v>#N/A</v>
      </c>
      <c r="E55" t="e">
        <f>IF(PROMETEO_Ammissione_Samuele[[#This Row],[Inserire VO2 a VT1 (se VT1 è stato raggiunto):  ]]="",NA(),PROMETEO_Ammissione_Samuele[[#This Row],[Inserire VO2 a VT1 (se VT1 è stato raggiunto):  ]])</f>
        <v>#N/A</v>
      </c>
      <c r="F55" t="e">
        <f>IF(PROMETEO_Ammissione_Samuele[[#This Row],[Inserire VO2 a VT2 (se VT2 è stato raggiunto):  ]]="",NA(),PROMETEO_Ammissione_Samuele[[#This Row],[Inserire VO2 a VT2 (se VT2 è stato raggiunto):  ]])</f>
        <v>#N/A</v>
      </c>
      <c r="G55" t="e">
        <f>IF(PROMETEO_Ammissione_Samuele[[#This Row],[Inserire W picco:  ]]="",NA(),PROMETEO_Ammissione_Samuele[[#This Row],[Inserire W picco:  ]])</f>
        <v>#N/A</v>
      </c>
      <c r="H55" t="e">
        <f>IF(PROMETEO_Ammissione_Samuele[[#This Row],[Inserire Fc picco:  ]]="",NA(),PROMETEO_Ammissione_Samuele[[#This Row],[Inserire Fc picco:  ]])</f>
        <v>#N/A</v>
      </c>
      <c r="I55" t="e">
        <f>IF(PROMETEO_Ammissione_Samuele[[#This Row],[Inserire VE/VCO2 slope:  ]]="",NA(),PROMETEO_Ammissione_Samuele[[#This Row],[Inserire VE/VCO2 slope:  ]])</f>
        <v>#N/A</v>
      </c>
      <c r="J55" t="e">
        <f>IF(PROMETEO_Ammissione_Samuele[[#This Row],[Inserire VE/VCO2 slope dopo soglia anaerobica:  ]]="",NA(),PROMETEO_Ammissione_Samuele[[#This Row],[Inserire VE/VCO2 slope dopo soglia anaerobica:  ]])</f>
        <v>#N/A</v>
      </c>
      <c r="K55" t="e">
        <f>IF(PROMETEO_Ammissione_Samuele[[#This Row],[Inserire VO2/work:  ]]="",NA(),PROMETEO_Ammissione_Samuele[[#This Row],[Inserire VO2/work:  ]])</f>
        <v>#N/A</v>
      </c>
      <c r="L55" t="e">
        <f>IF(PROMETEO_Ammissione_Samuele[[#This Row],[Presenza pattern oscillatorio?]]="",NA(),PROMETEO_Ammissione_Samuele[[#This Row],[Presenza pattern oscillatorio?]])</f>
        <v>#N/A</v>
      </c>
      <c r="M55" t="e">
        <f>IF(PROMETEO_Ammissione_Samuele[[#This Row],[Presenza limitazione cardiogena?]]="",NA(),PROMETEO_Ammissione_Samuele[[#This Row],[Presenza limitazione cardiogena?]])</f>
        <v>#N/A</v>
      </c>
      <c r="N55" t="e">
        <f>IF(PROMETEO_Ammissione_Samuele[[#This Row],[Presenza limitazione ventilatoria?]]="",NA(),PROMETEO_Ammissione_Samuele[[#This Row],[Presenza limitazione ventilatoria?]])</f>
        <v>#N/A</v>
      </c>
      <c r="O55" t="e">
        <f>IF(PROMETEO_Ammissione_Samuele[[#This Row],[Presenza limitazione vascolare/polmonare?]]="",NA(),PROMETEO_Ammissione_Samuele[[#This Row],[Presenza limitazione vascolare/polmonare?]])</f>
        <v>#N/A</v>
      </c>
      <c r="P55" t="e">
        <f>IF(PROMETEO_Ammissione_Samuele[[#This Row],[Presenza limitazione periferica?]]="",NA(),PROMETEO_Ammissione_Samuele[[#This Row],[Presenza limitazione periferica?]])</f>
        <v>#N/A</v>
      </c>
      <c r="Q55" t="e">
        <f>IF(PROMETEO_Ammissione_Samuele[[#This Row],[Presenza sintomi durante la prova?]]="",NA(),PROMETEO_Ammissione_Samuele[[#This Row],[Presenza sintomi durante la prova?]])</f>
        <v>#N/A</v>
      </c>
      <c r="R55" t="e">
        <f>IF(PROMETEO_Ammissione_Samuele[[#This Row],[Presenza alterazioni ECG ischemiche?]]="",NA(),PROMETEO_Ammissione_Samuele[[#This Row],[Presenza alterazioni ECG ischemiche?]])</f>
        <v>#N/A</v>
      </c>
      <c r="S55" t="e">
        <f>IF(PROMETEO_Ammissione_Samuele[[#This Row],[Presenza aritmie?]]="",NA(),PROMETEO_Ammissione_Samuele[[#This Row],[Presenza aritmie?]])</f>
        <v>#N/A</v>
      </c>
      <c r="T55" t="e">
        <f>IF(PROMETEO_Ammissione_Samuele[[#This Row],[Presenza risposta ipertensiva?]]="",NA(),PROMETEO_Ammissione_Samuele[[#This Row],[Presenza risposta ipertensiva?]])</f>
        <v>#N/A</v>
      </c>
    </row>
    <row r="56" spans="1:20" x14ac:dyDescent="0.3">
      <c r="A56">
        <v>55</v>
      </c>
      <c r="B56">
        <f>IF(PROMETEO_Ammissione_Samuele[[#This Row],[Inserire VO2p:  ]]="",NA(),PROMETEO_Ammissione_Samuele[[#This Row],[Inserire VO2p:  ]])</f>
        <v>1125</v>
      </c>
      <c r="C56">
        <f>IF(PROMETEO_Ammissione_Samuele[[#This Row],[Inserire VO2 picco (%):  ]]="",NA(),PROMETEO_Ammissione_Samuele[[#This Row],[Inserire VO2 picco (%):  ]])</f>
        <v>519</v>
      </c>
      <c r="D56">
        <f>IF(PROMETEO_Ammissione_Samuele[[#This Row],[Inserire RQ picco:  ]]="",NA(),PROMETEO_Ammissione_Samuele[[#This Row],[Inserire RQ picco:  ]])</f>
        <v>116</v>
      </c>
      <c r="E56">
        <f>IF(PROMETEO_Ammissione_Samuele[[#This Row],[Inserire VO2 a VT1 (se VT1 è stato raggiunto):  ]]="",NA(),PROMETEO_Ammissione_Samuele[[#This Row],[Inserire VO2 a VT1 (se VT1 è stato raggiunto):  ]])</f>
        <v>729</v>
      </c>
      <c r="F56">
        <f>IF(PROMETEO_Ammissione_Samuele[[#This Row],[Inserire VO2 a VT2 (se VT2 è stato raggiunto):  ]]="",NA(),PROMETEO_Ammissione_Samuele[[#This Row],[Inserire VO2 a VT2 (se VT2 è stato raggiunto):  ]])</f>
        <v>1065</v>
      </c>
      <c r="G56">
        <f>IF(PROMETEO_Ammissione_Samuele[[#This Row],[Inserire W picco:  ]]="",NA(),PROMETEO_Ammissione_Samuele[[#This Row],[Inserire W picco:  ]])</f>
        <v>75</v>
      </c>
      <c r="H56">
        <f>IF(PROMETEO_Ammissione_Samuele[[#This Row],[Inserire Fc picco:  ]]="",NA(),PROMETEO_Ammissione_Samuele[[#This Row],[Inserire Fc picco:  ]])</f>
        <v>136</v>
      </c>
      <c r="I56">
        <f>IF(PROMETEO_Ammissione_Samuele[[#This Row],[Inserire VE/VCO2 slope:  ]]="",NA(),PROMETEO_Ammissione_Samuele[[#This Row],[Inserire VE/VCO2 slope:  ]])</f>
        <v>457</v>
      </c>
      <c r="J56">
        <f>IF(PROMETEO_Ammissione_Samuele[[#This Row],[Inserire VE/VCO2 slope dopo soglia anaerobica:  ]]="",NA(),PROMETEO_Ammissione_Samuele[[#This Row],[Inserire VE/VCO2 slope dopo soglia anaerobica:  ]])</f>
        <v>532</v>
      </c>
      <c r="K56">
        <f>IF(PROMETEO_Ammissione_Samuele[[#This Row],[Inserire VO2/work:  ]]="",NA(),PROMETEO_Ammissione_Samuele[[#This Row],[Inserire VO2/work:  ]])</f>
        <v>89</v>
      </c>
      <c r="L56" t="str">
        <f>IF(PROMETEO_Ammissione_Samuele[[#This Row],[Presenza pattern oscillatorio?]]="",NA(),PROMETEO_Ammissione_Samuele[[#This Row],[Presenza pattern oscillatorio?]])</f>
        <v>Yes</v>
      </c>
      <c r="M56" t="str">
        <f>IF(PROMETEO_Ammissione_Samuele[[#This Row],[Presenza limitazione cardiogena?]]="",NA(),PROMETEO_Ammissione_Samuele[[#This Row],[Presenza limitazione cardiogena?]])</f>
        <v>Yes</v>
      </c>
      <c r="N56" t="str">
        <f>IF(PROMETEO_Ammissione_Samuele[[#This Row],[Presenza limitazione ventilatoria?]]="",NA(),PROMETEO_Ammissione_Samuele[[#This Row],[Presenza limitazione ventilatoria?]])</f>
        <v>No</v>
      </c>
      <c r="O56" t="str">
        <f>IF(PROMETEO_Ammissione_Samuele[[#This Row],[Presenza limitazione vascolare/polmonare?]]="",NA(),PROMETEO_Ammissione_Samuele[[#This Row],[Presenza limitazione vascolare/polmonare?]])</f>
        <v>Yes</v>
      </c>
      <c r="P56" t="str">
        <f>IF(PROMETEO_Ammissione_Samuele[[#This Row],[Presenza limitazione periferica?]]="",NA(),PROMETEO_Ammissione_Samuele[[#This Row],[Presenza limitazione periferica?]])</f>
        <v>Yes</v>
      </c>
      <c r="Q56" t="str">
        <f>IF(PROMETEO_Ammissione_Samuele[[#This Row],[Presenza sintomi durante la prova?]]="",NA(),PROMETEO_Ammissione_Samuele[[#This Row],[Presenza sintomi durante la prova?]])</f>
        <v>No</v>
      </c>
      <c r="R56" t="str">
        <f>IF(PROMETEO_Ammissione_Samuele[[#This Row],[Presenza alterazioni ECG ischemiche?]]="",NA(),PROMETEO_Ammissione_Samuele[[#This Row],[Presenza alterazioni ECG ischemiche?]])</f>
        <v>No</v>
      </c>
      <c r="S56" t="str">
        <f>IF(PROMETEO_Ammissione_Samuele[[#This Row],[Presenza aritmie?]]="",NA(),PROMETEO_Ammissione_Samuele[[#This Row],[Presenza aritmie?]])</f>
        <v>No</v>
      </c>
      <c r="T56" t="str">
        <f>IF(PROMETEO_Ammissione_Samuele[[#This Row],[Presenza risposta ipertensiva?]]="",NA(),PROMETEO_Ammissione_Samuele[[#This Row],[Presenza risposta ipertensiva?]])</f>
        <v>No</v>
      </c>
    </row>
    <row r="57" spans="1:20" x14ac:dyDescent="0.3">
      <c r="A57">
        <v>56</v>
      </c>
      <c r="B57" t="e">
        <f>IF(PROMETEO_Ammissione_Samuele[[#This Row],[Inserire VO2p:  ]]="",NA(),PROMETEO_Ammissione_Samuele[[#This Row],[Inserire VO2p:  ]])</f>
        <v>#N/A</v>
      </c>
      <c r="C57" t="e">
        <f>IF(PROMETEO_Ammissione_Samuele[[#This Row],[Inserire VO2 picco (%):  ]]="",NA(),PROMETEO_Ammissione_Samuele[[#This Row],[Inserire VO2 picco (%):  ]])</f>
        <v>#N/A</v>
      </c>
      <c r="D57" t="e">
        <f>IF(PROMETEO_Ammissione_Samuele[[#This Row],[Inserire RQ picco:  ]]="",NA(),PROMETEO_Ammissione_Samuele[[#This Row],[Inserire RQ picco:  ]])</f>
        <v>#N/A</v>
      </c>
      <c r="E57" t="e">
        <f>IF(PROMETEO_Ammissione_Samuele[[#This Row],[Inserire VO2 a VT1 (se VT1 è stato raggiunto):  ]]="",NA(),PROMETEO_Ammissione_Samuele[[#This Row],[Inserire VO2 a VT1 (se VT1 è stato raggiunto):  ]])</f>
        <v>#N/A</v>
      </c>
      <c r="F57" t="e">
        <f>IF(PROMETEO_Ammissione_Samuele[[#This Row],[Inserire VO2 a VT2 (se VT2 è stato raggiunto):  ]]="",NA(),PROMETEO_Ammissione_Samuele[[#This Row],[Inserire VO2 a VT2 (se VT2 è stato raggiunto):  ]])</f>
        <v>#N/A</v>
      </c>
      <c r="G57" t="e">
        <f>IF(PROMETEO_Ammissione_Samuele[[#This Row],[Inserire W picco:  ]]="",NA(),PROMETEO_Ammissione_Samuele[[#This Row],[Inserire W picco:  ]])</f>
        <v>#N/A</v>
      </c>
      <c r="H57" t="e">
        <f>IF(PROMETEO_Ammissione_Samuele[[#This Row],[Inserire Fc picco:  ]]="",NA(),PROMETEO_Ammissione_Samuele[[#This Row],[Inserire Fc picco:  ]])</f>
        <v>#N/A</v>
      </c>
      <c r="I57" t="e">
        <f>IF(PROMETEO_Ammissione_Samuele[[#This Row],[Inserire VE/VCO2 slope:  ]]="",NA(),PROMETEO_Ammissione_Samuele[[#This Row],[Inserire VE/VCO2 slope:  ]])</f>
        <v>#N/A</v>
      </c>
      <c r="J57" t="e">
        <f>IF(PROMETEO_Ammissione_Samuele[[#This Row],[Inserire VE/VCO2 slope dopo soglia anaerobica:  ]]="",NA(),PROMETEO_Ammissione_Samuele[[#This Row],[Inserire VE/VCO2 slope dopo soglia anaerobica:  ]])</f>
        <v>#N/A</v>
      </c>
      <c r="K57" t="e">
        <f>IF(PROMETEO_Ammissione_Samuele[[#This Row],[Inserire VO2/work:  ]]="",NA(),PROMETEO_Ammissione_Samuele[[#This Row],[Inserire VO2/work:  ]])</f>
        <v>#N/A</v>
      </c>
      <c r="L57" t="e">
        <f>IF(PROMETEO_Ammissione_Samuele[[#This Row],[Presenza pattern oscillatorio?]]="",NA(),PROMETEO_Ammissione_Samuele[[#This Row],[Presenza pattern oscillatorio?]])</f>
        <v>#N/A</v>
      </c>
      <c r="M57" t="e">
        <f>IF(PROMETEO_Ammissione_Samuele[[#This Row],[Presenza limitazione cardiogena?]]="",NA(),PROMETEO_Ammissione_Samuele[[#This Row],[Presenza limitazione cardiogena?]])</f>
        <v>#N/A</v>
      </c>
      <c r="N57" t="e">
        <f>IF(PROMETEO_Ammissione_Samuele[[#This Row],[Presenza limitazione ventilatoria?]]="",NA(),PROMETEO_Ammissione_Samuele[[#This Row],[Presenza limitazione ventilatoria?]])</f>
        <v>#N/A</v>
      </c>
      <c r="O57" t="e">
        <f>IF(PROMETEO_Ammissione_Samuele[[#This Row],[Presenza limitazione vascolare/polmonare?]]="",NA(),PROMETEO_Ammissione_Samuele[[#This Row],[Presenza limitazione vascolare/polmonare?]])</f>
        <v>#N/A</v>
      </c>
      <c r="P57" t="e">
        <f>IF(PROMETEO_Ammissione_Samuele[[#This Row],[Presenza limitazione periferica?]]="",NA(),PROMETEO_Ammissione_Samuele[[#This Row],[Presenza limitazione periferica?]])</f>
        <v>#N/A</v>
      </c>
      <c r="Q57" t="e">
        <f>IF(PROMETEO_Ammissione_Samuele[[#This Row],[Presenza sintomi durante la prova?]]="",NA(),PROMETEO_Ammissione_Samuele[[#This Row],[Presenza sintomi durante la prova?]])</f>
        <v>#N/A</v>
      </c>
      <c r="R57" t="e">
        <f>IF(PROMETEO_Ammissione_Samuele[[#This Row],[Presenza alterazioni ECG ischemiche?]]="",NA(),PROMETEO_Ammissione_Samuele[[#This Row],[Presenza alterazioni ECG ischemiche?]])</f>
        <v>#N/A</v>
      </c>
      <c r="S57" t="e">
        <f>IF(PROMETEO_Ammissione_Samuele[[#This Row],[Presenza aritmie?]]="",NA(),PROMETEO_Ammissione_Samuele[[#This Row],[Presenza aritmie?]])</f>
        <v>#N/A</v>
      </c>
      <c r="T57" t="e">
        <f>IF(PROMETEO_Ammissione_Samuele[[#This Row],[Presenza risposta ipertensiva?]]="",NA(),PROMETEO_Ammissione_Samuele[[#This Row],[Presenza risposta ipertensiva?]])</f>
        <v>#N/A</v>
      </c>
    </row>
    <row r="58" spans="1:20" x14ac:dyDescent="0.3">
      <c r="A58">
        <v>57</v>
      </c>
      <c r="B58">
        <f>IF(PROMETEO_Ammissione_Samuele[[#This Row],[Inserire VO2p:  ]]="",NA(),PROMETEO_Ammissione_Samuele[[#This Row],[Inserire VO2p:  ]])</f>
        <v>971</v>
      </c>
      <c r="C58">
        <f>IF(PROMETEO_Ammissione_Samuele[[#This Row],[Inserire VO2 picco (%):  ]]="",NA(),PROMETEO_Ammissione_Samuele[[#This Row],[Inserire VO2 picco (%):  ]])</f>
        <v>447</v>
      </c>
      <c r="D58">
        <f>IF(PROMETEO_Ammissione_Samuele[[#This Row],[Inserire RQ picco:  ]]="",NA(),PROMETEO_Ammissione_Samuele[[#This Row],[Inserire RQ picco:  ]])</f>
        <v>115</v>
      </c>
      <c r="E58">
        <f>IF(PROMETEO_Ammissione_Samuele[[#This Row],[Inserire VO2 a VT1 (se VT1 è stato raggiunto):  ]]="",NA(),PROMETEO_Ammissione_Samuele[[#This Row],[Inserire VO2 a VT1 (se VT1 è stato raggiunto):  ]])</f>
        <v>778</v>
      </c>
      <c r="F58">
        <f>IF(PROMETEO_Ammissione_Samuele[[#This Row],[Inserire VO2 a VT2 (se VT2 è stato raggiunto):  ]]="",NA(),PROMETEO_Ammissione_Samuele[[#This Row],[Inserire VO2 a VT2 (se VT2 è stato raggiunto):  ]])</f>
        <v>934</v>
      </c>
      <c r="G58">
        <f>IF(PROMETEO_Ammissione_Samuele[[#This Row],[Inserire W picco:  ]]="",NA(),PROMETEO_Ammissione_Samuele[[#This Row],[Inserire W picco:  ]])</f>
        <v>58</v>
      </c>
      <c r="H58">
        <f>IF(PROMETEO_Ammissione_Samuele[[#This Row],[Inserire Fc picco:  ]]="",NA(),PROMETEO_Ammissione_Samuele[[#This Row],[Inserire Fc picco:  ]])</f>
        <v>121</v>
      </c>
      <c r="I58">
        <f>IF(PROMETEO_Ammissione_Samuele[[#This Row],[Inserire VE/VCO2 slope:  ]]="",NA(),PROMETEO_Ammissione_Samuele[[#This Row],[Inserire VE/VCO2 slope:  ]])</f>
        <v>459</v>
      </c>
      <c r="J58">
        <f>IF(PROMETEO_Ammissione_Samuele[[#This Row],[Inserire VE/VCO2 slope dopo soglia anaerobica:  ]]="",NA(),PROMETEO_Ammissione_Samuele[[#This Row],[Inserire VE/VCO2 slope dopo soglia anaerobica:  ]])</f>
        <v>567</v>
      </c>
      <c r="K58">
        <f>IF(PROMETEO_Ammissione_Samuele[[#This Row],[Inserire VO2/work:  ]]="",NA(),PROMETEO_Ammissione_Samuele[[#This Row],[Inserire VO2/work:  ]])</f>
        <v>83</v>
      </c>
      <c r="L58" t="str">
        <f>IF(PROMETEO_Ammissione_Samuele[[#This Row],[Presenza pattern oscillatorio?]]="",NA(),PROMETEO_Ammissione_Samuele[[#This Row],[Presenza pattern oscillatorio?]])</f>
        <v>Yes</v>
      </c>
      <c r="M58" t="str">
        <f>IF(PROMETEO_Ammissione_Samuele[[#This Row],[Presenza limitazione cardiogena?]]="",NA(),PROMETEO_Ammissione_Samuele[[#This Row],[Presenza limitazione cardiogena?]])</f>
        <v>Yes</v>
      </c>
      <c r="N58" t="str">
        <f>IF(PROMETEO_Ammissione_Samuele[[#This Row],[Presenza limitazione ventilatoria?]]="",NA(),PROMETEO_Ammissione_Samuele[[#This Row],[Presenza limitazione ventilatoria?]])</f>
        <v>No</v>
      </c>
      <c r="O58" t="str">
        <f>IF(PROMETEO_Ammissione_Samuele[[#This Row],[Presenza limitazione vascolare/polmonare?]]="",NA(),PROMETEO_Ammissione_Samuele[[#This Row],[Presenza limitazione vascolare/polmonare?]])</f>
        <v>Yes</v>
      </c>
      <c r="P58" t="str">
        <f>IF(PROMETEO_Ammissione_Samuele[[#This Row],[Presenza limitazione periferica?]]="",NA(),PROMETEO_Ammissione_Samuele[[#This Row],[Presenza limitazione periferica?]])</f>
        <v>Yes</v>
      </c>
      <c r="Q58" t="str">
        <f>IF(PROMETEO_Ammissione_Samuele[[#This Row],[Presenza sintomi durante la prova?]]="",NA(),PROMETEO_Ammissione_Samuele[[#This Row],[Presenza sintomi durante la prova?]])</f>
        <v>No</v>
      </c>
      <c r="R58" t="str">
        <f>IF(PROMETEO_Ammissione_Samuele[[#This Row],[Presenza alterazioni ECG ischemiche?]]="",NA(),PROMETEO_Ammissione_Samuele[[#This Row],[Presenza alterazioni ECG ischemiche?]])</f>
        <v>No</v>
      </c>
      <c r="S58" t="str">
        <f>IF(PROMETEO_Ammissione_Samuele[[#This Row],[Presenza aritmie?]]="",NA(),PROMETEO_Ammissione_Samuele[[#This Row],[Presenza aritmie?]])</f>
        <v>No</v>
      </c>
      <c r="T58" t="str">
        <f>IF(PROMETEO_Ammissione_Samuele[[#This Row],[Presenza risposta ipertensiva?]]="",NA(),PROMETEO_Ammissione_Samuele[[#This Row],[Presenza risposta ipertensiva?]])</f>
        <v>No</v>
      </c>
    </row>
    <row r="59" spans="1:20" x14ac:dyDescent="0.3">
      <c r="A59">
        <v>58</v>
      </c>
      <c r="B59" t="e">
        <f>IF(PROMETEO_Ammissione_Samuele[[#This Row],[Inserire VO2p:  ]]="",NA(),PROMETEO_Ammissione_Samuele[[#This Row],[Inserire VO2p:  ]])</f>
        <v>#N/A</v>
      </c>
      <c r="C59" t="e">
        <f>IF(PROMETEO_Ammissione_Samuele[[#This Row],[Inserire VO2 picco (%):  ]]="",NA(),PROMETEO_Ammissione_Samuele[[#This Row],[Inserire VO2 picco (%):  ]])</f>
        <v>#N/A</v>
      </c>
      <c r="D59" t="e">
        <f>IF(PROMETEO_Ammissione_Samuele[[#This Row],[Inserire RQ picco:  ]]="",NA(),PROMETEO_Ammissione_Samuele[[#This Row],[Inserire RQ picco:  ]])</f>
        <v>#N/A</v>
      </c>
      <c r="E59" t="e">
        <f>IF(PROMETEO_Ammissione_Samuele[[#This Row],[Inserire VO2 a VT1 (se VT1 è stato raggiunto):  ]]="",NA(),PROMETEO_Ammissione_Samuele[[#This Row],[Inserire VO2 a VT1 (se VT1 è stato raggiunto):  ]])</f>
        <v>#N/A</v>
      </c>
      <c r="F59" t="e">
        <f>IF(PROMETEO_Ammissione_Samuele[[#This Row],[Inserire VO2 a VT2 (se VT2 è stato raggiunto):  ]]="",NA(),PROMETEO_Ammissione_Samuele[[#This Row],[Inserire VO2 a VT2 (se VT2 è stato raggiunto):  ]])</f>
        <v>#N/A</v>
      </c>
      <c r="G59" t="e">
        <f>IF(PROMETEO_Ammissione_Samuele[[#This Row],[Inserire W picco:  ]]="",NA(),PROMETEO_Ammissione_Samuele[[#This Row],[Inserire W picco:  ]])</f>
        <v>#N/A</v>
      </c>
      <c r="H59" t="e">
        <f>IF(PROMETEO_Ammissione_Samuele[[#This Row],[Inserire Fc picco:  ]]="",NA(),PROMETEO_Ammissione_Samuele[[#This Row],[Inserire Fc picco:  ]])</f>
        <v>#N/A</v>
      </c>
      <c r="I59" t="e">
        <f>IF(PROMETEO_Ammissione_Samuele[[#This Row],[Inserire VE/VCO2 slope:  ]]="",NA(),PROMETEO_Ammissione_Samuele[[#This Row],[Inserire VE/VCO2 slope:  ]])</f>
        <v>#N/A</v>
      </c>
      <c r="J59" t="e">
        <f>IF(PROMETEO_Ammissione_Samuele[[#This Row],[Inserire VE/VCO2 slope dopo soglia anaerobica:  ]]="",NA(),PROMETEO_Ammissione_Samuele[[#This Row],[Inserire VE/VCO2 slope dopo soglia anaerobica:  ]])</f>
        <v>#N/A</v>
      </c>
      <c r="K59" t="e">
        <f>IF(PROMETEO_Ammissione_Samuele[[#This Row],[Inserire VO2/work:  ]]="",NA(),PROMETEO_Ammissione_Samuele[[#This Row],[Inserire VO2/work:  ]])</f>
        <v>#N/A</v>
      </c>
      <c r="L59" t="e">
        <f>IF(PROMETEO_Ammissione_Samuele[[#This Row],[Presenza pattern oscillatorio?]]="",NA(),PROMETEO_Ammissione_Samuele[[#This Row],[Presenza pattern oscillatorio?]])</f>
        <v>#N/A</v>
      </c>
      <c r="M59" t="e">
        <f>IF(PROMETEO_Ammissione_Samuele[[#This Row],[Presenza limitazione cardiogena?]]="",NA(),PROMETEO_Ammissione_Samuele[[#This Row],[Presenza limitazione cardiogena?]])</f>
        <v>#N/A</v>
      </c>
      <c r="N59" t="e">
        <f>IF(PROMETEO_Ammissione_Samuele[[#This Row],[Presenza limitazione ventilatoria?]]="",NA(),PROMETEO_Ammissione_Samuele[[#This Row],[Presenza limitazione ventilatoria?]])</f>
        <v>#N/A</v>
      </c>
      <c r="O59" t="e">
        <f>IF(PROMETEO_Ammissione_Samuele[[#This Row],[Presenza limitazione vascolare/polmonare?]]="",NA(),PROMETEO_Ammissione_Samuele[[#This Row],[Presenza limitazione vascolare/polmonare?]])</f>
        <v>#N/A</v>
      </c>
      <c r="P59" t="e">
        <f>IF(PROMETEO_Ammissione_Samuele[[#This Row],[Presenza limitazione periferica?]]="",NA(),PROMETEO_Ammissione_Samuele[[#This Row],[Presenza limitazione periferica?]])</f>
        <v>#N/A</v>
      </c>
      <c r="Q59" t="e">
        <f>IF(PROMETEO_Ammissione_Samuele[[#This Row],[Presenza sintomi durante la prova?]]="",NA(),PROMETEO_Ammissione_Samuele[[#This Row],[Presenza sintomi durante la prova?]])</f>
        <v>#N/A</v>
      </c>
      <c r="R59" t="e">
        <f>IF(PROMETEO_Ammissione_Samuele[[#This Row],[Presenza alterazioni ECG ischemiche?]]="",NA(),PROMETEO_Ammissione_Samuele[[#This Row],[Presenza alterazioni ECG ischemiche?]])</f>
        <v>#N/A</v>
      </c>
      <c r="S59" t="e">
        <f>IF(PROMETEO_Ammissione_Samuele[[#This Row],[Presenza aritmie?]]="",NA(),PROMETEO_Ammissione_Samuele[[#This Row],[Presenza aritmie?]])</f>
        <v>#N/A</v>
      </c>
      <c r="T59" t="e">
        <f>IF(PROMETEO_Ammissione_Samuele[[#This Row],[Presenza risposta ipertensiva?]]="",NA(),PROMETEO_Ammissione_Samuele[[#This Row],[Presenza risposta ipertensiva?]])</f>
        <v>#N/A</v>
      </c>
    </row>
    <row r="60" spans="1:20" x14ac:dyDescent="0.3">
      <c r="A60">
        <v>59</v>
      </c>
      <c r="B60">
        <f>IF(PROMETEO_Ammissione_Samuele[[#This Row],[Inserire VO2p:  ]]="",NA(),PROMETEO_Ammissione_Samuele[[#This Row],[Inserire VO2p:  ]])</f>
        <v>1019</v>
      </c>
      <c r="C60">
        <f>IF(PROMETEO_Ammissione_Samuele[[#This Row],[Inserire VO2 picco (%):  ]]="",NA(),PROMETEO_Ammissione_Samuele[[#This Row],[Inserire VO2 picco (%):  ]])</f>
        <v>486</v>
      </c>
      <c r="D60">
        <f>IF(PROMETEO_Ammissione_Samuele[[#This Row],[Inserire RQ picco:  ]]="",NA(),PROMETEO_Ammissione_Samuele[[#This Row],[Inserire RQ picco:  ]])</f>
        <v>113</v>
      </c>
      <c r="E60">
        <f>IF(PROMETEO_Ammissione_Samuele[[#This Row],[Inserire VO2 a VT1 (se VT1 è stato raggiunto):  ]]="",NA(),PROMETEO_Ammissione_Samuele[[#This Row],[Inserire VO2 a VT1 (se VT1 è stato raggiunto):  ]])</f>
        <v>684</v>
      </c>
      <c r="F60">
        <f>IF(PROMETEO_Ammissione_Samuele[[#This Row],[Inserire VO2 a VT2 (se VT2 è stato raggiunto):  ]]="",NA(),PROMETEO_Ammissione_Samuele[[#This Row],[Inserire VO2 a VT2 (se VT2 è stato raggiunto):  ]])</f>
        <v>972</v>
      </c>
      <c r="G60">
        <f>IF(PROMETEO_Ammissione_Samuele[[#This Row],[Inserire W picco:  ]]="",NA(),PROMETEO_Ammissione_Samuele[[#This Row],[Inserire W picco:  ]])</f>
        <v>66</v>
      </c>
      <c r="H60">
        <f>IF(PROMETEO_Ammissione_Samuele[[#This Row],[Inserire Fc picco:  ]]="",NA(),PROMETEO_Ammissione_Samuele[[#This Row],[Inserire Fc picco:  ]])</f>
        <v>86</v>
      </c>
      <c r="I60">
        <f>IF(PROMETEO_Ammissione_Samuele[[#This Row],[Inserire VE/VCO2 slope:  ]]="",NA(),PROMETEO_Ammissione_Samuele[[#This Row],[Inserire VE/VCO2 slope:  ]])</f>
        <v>57</v>
      </c>
      <c r="J60">
        <f>IF(PROMETEO_Ammissione_Samuele[[#This Row],[Inserire VE/VCO2 slope dopo soglia anaerobica:  ]]="",NA(),PROMETEO_Ammissione_Samuele[[#This Row],[Inserire VE/VCO2 slope dopo soglia anaerobica:  ]])</f>
        <v>663</v>
      </c>
      <c r="K60">
        <f>IF(PROMETEO_Ammissione_Samuele[[#This Row],[Inserire VO2/work:  ]]="",NA(),PROMETEO_Ammissione_Samuele[[#This Row],[Inserire VO2/work:  ]])</f>
        <v>8</v>
      </c>
      <c r="L60" t="str">
        <f>IF(PROMETEO_Ammissione_Samuele[[#This Row],[Presenza pattern oscillatorio?]]="",NA(),PROMETEO_Ammissione_Samuele[[#This Row],[Presenza pattern oscillatorio?]])</f>
        <v>Yes</v>
      </c>
      <c r="M60" t="str">
        <f>IF(PROMETEO_Ammissione_Samuele[[#This Row],[Presenza limitazione cardiogena?]]="",NA(),PROMETEO_Ammissione_Samuele[[#This Row],[Presenza limitazione cardiogena?]])</f>
        <v>Yes</v>
      </c>
      <c r="N60" t="str">
        <f>IF(PROMETEO_Ammissione_Samuele[[#This Row],[Presenza limitazione ventilatoria?]]="",NA(),PROMETEO_Ammissione_Samuele[[#This Row],[Presenza limitazione ventilatoria?]])</f>
        <v>No</v>
      </c>
      <c r="O60" t="str">
        <f>IF(PROMETEO_Ammissione_Samuele[[#This Row],[Presenza limitazione vascolare/polmonare?]]="",NA(),PROMETEO_Ammissione_Samuele[[#This Row],[Presenza limitazione vascolare/polmonare?]])</f>
        <v>Yes</v>
      </c>
      <c r="P60" t="str">
        <f>IF(PROMETEO_Ammissione_Samuele[[#This Row],[Presenza limitazione periferica?]]="",NA(),PROMETEO_Ammissione_Samuele[[#This Row],[Presenza limitazione periferica?]])</f>
        <v>Yes</v>
      </c>
      <c r="Q60" t="str">
        <f>IF(PROMETEO_Ammissione_Samuele[[#This Row],[Presenza sintomi durante la prova?]]="",NA(),PROMETEO_Ammissione_Samuele[[#This Row],[Presenza sintomi durante la prova?]])</f>
        <v>No</v>
      </c>
      <c r="R60" t="str">
        <f>IF(PROMETEO_Ammissione_Samuele[[#This Row],[Presenza alterazioni ECG ischemiche?]]="",NA(),PROMETEO_Ammissione_Samuele[[#This Row],[Presenza alterazioni ECG ischemiche?]])</f>
        <v>No</v>
      </c>
      <c r="S60" t="str">
        <f>IF(PROMETEO_Ammissione_Samuele[[#This Row],[Presenza aritmie?]]="",NA(),PROMETEO_Ammissione_Samuele[[#This Row],[Presenza aritmie?]])</f>
        <v>No</v>
      </c>
      <c r="T60" t="str">
        <f>IF(PROMETEO_Ammissione_Samuele[[#This Row],[Presenza risposta ipertensiva?]]="",NA(),PROMETEO_Ammissione_Samuele[[#This Row],[Presenza risposta ipertensiva?]])</f>
        <v>No</v>
      </c>
    </row>
    <row r="61" spans="1:20" x14ac:dyDescent="0.3">
      <c r="A61">
        <v>60</v>
      </c>
      <c r="B61" t="e">
        <f>IF(PROMETEO_Ammissione_Samuele[[#This Row],[Inserire VO2p:  ]]="",NA(),PROMETEO_Ammissione_Samuele[[#This Row],[Inserire VO2p:  ]])</f>
        <v>#N/A</v>
      </c>
      <c r="C61" t="e">
        <f>IF(PROMETEO_Ammissione_Samuele[[#This Row],[Inserire VO2 picco (%):  ]]="",NA(),PROMETEO_Ammissione_Samuele[[#This Row],[Inserire VO2 picco (%):  ]])</f>
        <v>#N/A</v>
      </c>
      <c r="D61" t="e">
        <f>IF(PROMETEO_Ammissione_Samuele[[#This Row],[Inserire RQ picco:  ]]="",NA(),PROMETEO_Ammissione_Samuele[[#This Row],[Inserire RQ picco:  ]])</f>
        <v>#N/A</v>
      </c>
      <c r="E61" t="e">
        <f>IF(PROMETEO_Ammissione_Samuele[[#This Row],[Inserire VO2 a VT1 (se VT1 è stato raggiunto):  ]]="",NA(),PROMETEO_Ammissione_Samuele[[#This Row],[Inserire VO2 a VT1 (se VT1 è stato raggiunto):  ]])</f>
        <v>#N/A</v>
      </c>
      <c r="F61" t="e">
        <f>IF(PROMETEO_Ammissione_Samuele[[#This Row],[Inserire VO2 a VT2 (se VT2 è stato raggiunto):  ]]="",NA(),PROMETEO_Ammissione_Samuele[[#This Row],[Inserire VO2 a VT2 (se VT2 è stato raggiunto):  ]])</f>
        <v>#N/A</v>
      </c>
      <c r="G61" t="e">
        <f>IF(PROMETEO_Ammissione_Samuele[[#This Row],[Inserire W picco:  ]]="",NA(),PROMETEO_Ammissione_Samuele[[#This Row],[Inserire W picco:  ]])</f>
        <v>#N/A</v>
      </c>
      <c r="H61" t="e">
        <f>IF(PROMETEO_Ammissione_Samuele[[#This Row],[Inserire Fc picco:  ]]="",NA(),PROMETEO_Ammissione_Samuele[[#This Row],[Inserire Fc picco:  ]])</f>
        <v>#N/A</v>
      </c>
      <c r="I61" t="e">
        <f>IF(PROMETEO_Ammissione_Samuele[[#This Row],[Inserire VE/VCO2 slope:  ]]="",NA(),PROMETEO_Ammissione_Samuele[[#This Row],[Inserire VE/VCO2 slope:  ]])</f>
        <v>#N/A</v>
      </c>
      <c r="J61" t="e">
        <f>IF(PROMETEO_Ammissione_Samuele[[#This Row],[Inserire VE/VCO2 slope dopo soglia anaerobica:  ]]="",NA(),PROMETEO_Ammissione_Samuele[[#This Row],[Inserire VE/VCO2 slope dopo soglia anaerobica:  ]])</f>
        <v>#N/A</v>
      </c>
      <c r="K61" t="e">
        <f>IF(PROMETEO_Ammissione_Samuele[[#This Row],[Inserire VO2/work:  ]]="",NA(),PROMETEO_Ammissione_Samuele[[#This Row],[Inserire VO2/work:  ]])</f>
        <v>#N/A</v>
      </c>
      <c r="L61" t="e">
        <f>IF(PROMETEO_Ammissione_Samuele[[#This Row],[Presenza pattern oscillatorio?]]="",NA(),PROMETEO_Ammissione_Samuele[[#This Row],[Presenza pattern oscillatorio?]])</f>
        <v>#N/A</v>
      </c>
      <c r="M61" t="e">
        <f>IF(PROMETEO_Ammissione_Samuele[[#This Row],[Presenza limitazione cardiogena?]]="",NA(),PROMETEO_Ammissione_Samuele[[#This Row],[Presenza limitazione cardiogena?]])</f>
        <v>#N/A</v>
      </c>
      <c r="N61" t="e">
        <f>IF(PROMETEO_Ammissione_Samuele[[#This Row],[Presenza limitazione ventilatoria?]]="",NA(),PROMETEO_Ammissione_Samuele[[#This Row],[Presenza limitazione ventilatoria?]])</f>
        <v>#N/A</v>
      </c>
      <c r="O61" t="e">
        <f>IF(PROMETEO_Ammissione_Samuele[[#This Row],[Presenza limitazione vascolare/polmonare?]]="",NA(),PROMETEO_Ammissione_Samuele[[#This Row],[Presenza limitazione vascolare/polmonare?]])</f>
        <v>#N/A</v>
      </c>
      <c r="P61" t="e">
        <f>IF(PROMETEO_Ammissione_Samuele[[#This Row],[Presenza limitazione periferica?]]="",NA(),PROMETEO_Ammissione_Samuele[[#This Row],[Presenza limitazione periferica?]])</f>
        <v>#N/A</v>
      </c>
      <c r="Q61" t="e">
        <f>IF(PROMETEO_Ammissione_Samuele[[#This Row],[Presenza sintomi durante la prova?]]="",NA(),PROMETEO_Ammissione_Samuele[[#This Row],[Presenza sintomi durante la prova?]])</f>
        <v>#N/A</v>
      </c>
      <c r="R61" t="e">
        <f>IF(PROMETEO_Ammissione_Samuele[[#This Row],[Presenza alterazioni ECG ischemiche?]]="",NA(),PROMETEO_Ammissione_Samuele[[#This Row],[Presenza alterazioni ECG ischemiche?]])</f>
        <v>#N/A</v>
      </c>
      <c r="S61" t="e">
        <f>IF(PROMETEO_Ammissione_Samuele[[#This Row],[Presenza aritmie?]]="",NA(),PROMETEO_Ammissione_Samuele[[#This Row],[Presenza aritmie?]])</f>
        <v>#N/A</v>
      </c>
      <c r="T61" t="e">
        <f>IF(PROMETEO_Ammissione_Samuele[[#This Row],[Presenza risposta ipertensiva?]]="",NA(),PROMETEO_Ammissione_Samuele[[#This Row],[Presenza risposta ipertensiva?]])</f>
        <v>#N/A</v>
      </c>
    </row>
    <row r="62" spans="1:20" x14ac:dyDescent="0.3">
      <c r="A62">
        <v>61</v>
      </c>
      <c r="B62" t="e">
        <f>IF(PROMETEO_Ammissione_Samuele[[#This Row],[Inserire VO2p:  ]]="",NA(),PROMETEO_Ammissione_Samuele[[#This Row],[Inserire VO2p:  ]])</f>
        <v>#N/A</v>
      </c>
      <c r="C62" t="e">
        <f>IF(PROMETEO_Ammissione_Samuele[[#This Row],[Inserire VO2 picco (%):  ]]="",NA(),PROMETEO_Ammissione_Samuele[[#This Row],[Inserire VO2 picco (%):  ]])</f>
        <v>#N/A</v>
      </c>
      <c r="D62" t="e">
        <f>IF(PROMETEO_Ammissione_Samuele[[#This Row],[Inserire RQ picco:  ]]="",NA(),PROMETEO_Ammissione_Samuele[[#This Row],[Inserire RQ picco:  ]])</f>
        <v>#N/A</v>
      </c>
      <c r="E62" t="e">
        <f>IF(PROMETEO_Ammissione_Samuele[[#This Row],[Inserire VO2 a VT1 (se VT1 è stato raggiunto):  ]]="",NA(),PROMETEO_Ammissione_Samuele[[#This Row],[Inserire VO2 a VT1 (se VT1 è stato raggiunto):  ]])</f>
        <v>#N/A</v>
      </c>
      <c r="F62" t="e">
        <f>IF(PROMETEO_Ammissione_Samuele[[#This Row],[Inserire VO2 a VT2 (se VT2 è stato raggiunto):  ]]="",NA(),PROMETEO_Ammissione_Samuele[[#This Row],[Inserire VO2 a VT2 (se VT2 è stato raggiunto):  ]])</f>
        <v>#N/A</v>
      </c>
      <c r="G62" t="e">
        <f>IF(PROMETEO_Ammissione_Samuele[[#This Row],[Inserire W picco:  ]]="",NA(),PROMETEO_Ammissione_Samuele[[#This Row],[Inserire W picco:  ]])</f>
        <v>#N/A</v>
      </c>
      <c r="H62" t="e">
        <f>IF(PROMETEO_Ammissione_Samuele[[#This Row],[Inserire Fc picco:  ]]="",NA(),PROMETEO_Ammissione_Samuele[[#This Row],[Inserire Fc picco:  ]])</f>
        <v>#N/A</v>
      </c>
      <c r="I62" t="e">
        <f>IF(PROMETEO_Ammissione_Samuele[[#This Row],[Inserire VE/VCO2 slope:  ]]="",NA(),PROMETEO_Ammissione_Samuele[[#This Row],[Inserire VE/VCO2 slope:  ]])</f>
        <v>#N/A</v>
      </c>
      <c r="J62" t="e">
        <f>IF(PROMETEO_Ammissione_Samuele[[#This Row],[Inserire VE/VCO2 slope dopo soglia anaerobica:  ]]="",NA(),PROMETEO_Ammissione_Samuele[[#This Row],[Inserire VE/VCO2 slope dopo soglia anaerobica:  ]])</f>
        <v>#N/A</v>
      </c>
      <c r="K62" t="e">
        <f>IF(PROMETEO_Ammissione_Samuele[[#This Row],[Inserire VO2/work:  ]]="",NA(),PROMETEO_Ammissione_Samuele[[#This Row],[Inserire VO2/work:  ]])</f>
        <v>#N/A</v>
      </c>
      <c r="L62" t="e">
        <f>IF(PROMETEO_Ammissione_Samuele[[#This Row],[Presenza pattern oscillatorio?]]="",NA(),PROMETEO_Ammissione_Samuele[[#This Row],[Presenza pattern oscillatorio?]])</f>
        <v>#N/A</v>
      </c>
      <c r="M62" t="e">
        <f>IF(PROMETEO_Ammissione_Samuele[[#This Row],[Presenza limitazione cardiogena?]]="",NA(),PROMETEO_Ammissione_Samuele[[#This Row],[Presenza limitazione cardiogena?]])</f>
        <v>#N/A</v>
      </c>
      <c r="N62" t="e">
        <f>IF(PROMETEO_Ammissione_Samuele[[#This Row],[Presenza limitazione ventilatoria?]]="",NA(),PROMETEO_Ammissione_Samuele[[#This Row],[Presenza limitazione ventilatoria?]])</f>
        <v>#N/A</v>
      </c>
      <c r="O62" t="e">
        <f>IF(PROMETEO_Ammissione_Samuele[[#This Row],[Presenza limitazione vascolare/polmonare?]]="",NA(),PROMETEO_Ammissione_Samuele[[#This Row],[Presenza limitazione vascolare/polmonare?]])</f>
        <v>#N/A</v>
      </c>
      <c r="P62" t="e">
        <f>IF(PROMETEO_Ammissione_Samuele[[#This Row],[Presenza limitazione periferica?]]="",NA(),PROMETEO_Ammissione_Samuele[[#This Row],[Presenza limitazione periferica?]])</f>
        <v>#N/A</v>
      </c>
      <c r="Q62" t="e">
        <f>IF(PROMETEO_Ammissione_Samuele[[#This Row],[Presenza sintomi durante la prova?]]="",NA(),PROMETEO_Ammissione_Samuele[[#This Row],[Presenza sintomi durante la prova?]])</f>
        <v>#N/A</v>
      </c>
      <c r="R62" t="e">
        <f>IF(PROMETEO_Ammissione_Samuele[[#This Row],[Presenza alterazioni ECG ischemiche?]]="",NA(),PROMETEO_Ammissione_Samuele[[#This Row],[Presenza alterazioni ECG ischemiche?]])</f>
        <v>#N/A</v>
      </c>
      <c r="S62" t="e">
        <f>IF(PROMETEO_Ammissione_Samuele[[#This Row],[Presenza aritmie?]]="",NA(),PROMETEO_Ammissione_Samuele[[#This Row],[Presenza aritmie?]])</f>
        <v>#N/A</v>
      </c>
      <c r="T62" t="e">
        <f>IF(PROMETEO_Ammissione_Samuele[[#This Row],[Presenza risposta ipertensiva?]]="",NA(),PROMETEO_Ammissione_Samuele[[#This Row],[Presenza risposta ipertensiva?]])</f>
        <v>#N/A</v>
      </c>
    </row>
    <row r="63" spans="1:20" x14ac:dyDescent="0.3">
      <c r="A63">
        <v>62</v>
      </c>
      <c r="B63" t="e">
        <f>IF(PROMETEO_Ammissione_Samuele[[#This Row],[Inserire VO2p:  ]]="",NA(),PROMETEO_Ammissione_Samuele[[#This Row],[Inserire VO2p:  ]])</f>
        <v>#N/A</v>
      </c>
      <c r="C63" t="e">
        <f>IF(PROMETEO_Ammissione_Samuele[[#This Row],[Inserire VO2 picco (%):  ]]="",NA(),PROMETEO_Ammissione_Samuele[[#This Row],[Inserire VO2 picco (%):  ]])</f>
        <v>#N/A</v>
      </c>
      <c r="D63" t="e">
        <f>IF(PROMETEO_Ammissione_Samuele[[#This Row],[Inserire RQ picco:  ]]="",NA(),PROMETEO_Ammissione_Samuele[[#This Row],[Inserire RQ picco:  ]])</f>
        <v>#N/A</v>
      </c>
      <c r="E63" t="e">
        <f>IF(PROMETEO_Ammissione_Samuele[[#This Row],[Inserire VO2 a VT1 (se VT1 è stato raggiunto):  ]]="",NA(),PROMETEO_Ammissione_Samuele[[#This Row],[Inserire VO2 a VT1 (se VT1 è stato raggiunto):  ]])</f>
        <v>#N/A</v>
      </c>
      <c r="F63" t="e">
        <f>IF(PROMETEO_Ammissione_Samuele[[#This Row],[Inserire VO2 a VT2 (se VT2 è stato raggiunto):  ]]="",NA(),PROMETEO_Ammissione_Samuele[[#This Row],[Inserire VO2 a VT2 (se VT2 è stato raggiunto):  ]])</f>
        <v>#N/A</v>
      </c>
      <c r="G63" t="e">
        <f>IF(PROMETEO_Ammissione_Samuele[[#This Row],[Inserire W picco:  ]]="",NA(),PROMETEO_Ammissione_Samuele[[#This Row],[Inserire W picco:  ]])</f>
        <v>#N/A</v>
      </c>
      <c r="H63" t="e">
        <f>IF(PROMETEO_Ammissione_Samuele[[#This Row],[Inserire Fc picco:  ]]="",NA(),PROMETEO_Ammissione_Samuele[[#This Row],[Inserire Fc picco:  ]])</f>
        <v>#N/A</v>
      </c>
      <c r="I63" t="e">
        <f>IF(PROMETEO_Ammissione_Samuele[[#This Row],[Inserire VE/VCO2 slope:  ]]="",NA(),PROMETEO_Ammissione_Samuele[[#This Row],[Inserire VE/VCO2 slope:  ]])</f>
        <v>#N/A</v>
      </c>
      <c r="J63" t="e">
        <f>IF(PROMETEO_Ammissione_Samuele[[#This Row],[Inserire VE/VCO2 slope dopo soglia anaerobica:  ]]="",NA(),PROMETEO_Ammissione_Samuele[[#This Row],[Inserire VE/VCO2 slope dopo soglia anaerobica:  ]])</f>
        <v>#N/A</v>
      </c>
      <c r="K63" t="e">
        <f>IF(PROMETEO_Ammissione_Samuele[[#This Row],[Inserire VO2/work:  ]]="",NA(),PROMETEO_Ammissione_Samuele[[#This Row],[Inserire VO2/work:  ]])</f>
        <v>#N/A</v>
      </c>
      <c r="L63" t="e">
        <f>IF(PROMETEO_Ammissione_Samuele[[#This Row],[Presenza pattern oscillatorio?]]="",NA(),PROMETEO_Ammissione_Samuele[[#This Row],[Presenza pattern oscillatorio?]])</f>
        <v>#N/A</v>
      </c>
      <c r="M63" t="e">
        <f>IF(PROMETEO_Ammissione_Samuele[[#This Row],[Presenza limitazione cardiogena?]]="",NA(),PROMETEO_Ammissione_Samuele[[#This Row],[Presenza limitazione cardiogena?]])</f>
        <v>#N/A</v>
      </c>
      <c r="N63" t="e">
        <f>IF(PROMETEO_Ammissione_Samuele[[#This Row],[Presenza limitazione ventilatoria?]]="",NA(),PROMETEO_Ammissione_Samuele[[#This Row],[Presenza limitazione ventilatoria?]])</f>
        <v>#N/A</v>
      </c>
      <c r="O63" t="e">
        <f>IF(PROMETEO_Ammissione_Samuele[[#This Row],[Presenza limitazione vascolare/polmonare?]]="",NA(),PROMETEO_Ammissione_Samuele[[#This Row],[Presenza limitazione vascolare/polmonare?]])</f>
        <v>#N/A</v>
      </c>
      <c r="P63" t="e">
        <f>IF(PROMETEO_Ammissione_Samuele[[#This Row],[Presenza limitazione periferica?]]="",NA(),PROMETEO_Ammissione_Samuele[[#This Row],[Presenza limitazione periferica?]])</f>
        <v>#N/A</v>
      </c>
      <c r="Q63" t="e">
        <f>IF(PROMETEO_Ammissione_Samuele[[#This Row],[Presenza sintomi durante la prova?]]="",NA(),PROMETEO_Ammissione_Samuele[[#This Row],[Presenza sintomi durante la prova?]])</f>
        <v>#N/A</v>
      </c>
      <c r="R63" t="e">
        <f>IF(PROMETEO_Ammissione_Samuele[[#This Row],[Presenza alterazioni ECG ischemiche?]]="",NA(),PROMETEO_Ammissione_Samuele[[#This Row],[Presenza alterazioni ECG ischemiche?]])</f>
        <v>#N/A</v>
      </c>
      <c r="S63" t="e">
        <f>IF(PROMETEO_Ammissione_Samuele[[#This Row],[Presenza aritmie?]]="",NA(),PROMETEO_Ammissione_Samuele[[#This Row],[Presenza aritmie?]])</f>
        <v>#N/A</v>
      </c>
      <c r="T63" t="e">
        <f>IF(PROMETEO_Ammissione_Samuele[[#This Row],[Presenza risposta ipertensiva?]]="",NA(),PROMETEO_Ammissione_Samuele[[#This Row],[Presenza risposta ipertensiva?]])</f>
        <v>#N/A</v>
      </c>
    </row>
    <row r="64" spans="1:20" x14ac:dyDescent="0.3">
      <c r="A64">
        <v>63</v>
      </c>
      <c r="B64">
        <f>IF(PROMETEO_Ammissione_Samuele[[#This Row],[Inserire VO2p:  ]]="",NA(),PROMETEO_Ammissione_Samuele[[#This Row],[Inserire VO2p:  ]])</f>
        <v>714</v>
      </c>
      <c r="C64">
        <f>IF(PROMETEO_Ammissione_Samuele[[#This Row],[Inserire VO2 picco (%):  ]]="",NA(),PROMETEO_Ammissione_Samuele[[#This Row],[Inserire VO2 picco (%):  ]])</f>
        <v>602</v>
      </c>
      <c r="D64">
        <f>IF(PROMETEO_Ammissione_Samuele[[#This Row],[Inserire RQ picco:  ]]="",NA(),PROMETEO_Ammissione_Samuele[[#This Row],[Inserire RQ picco:  ]])</f>
        <v>129</v>
      </c>
      <c r="E64">
        <f>IF(PROMETEO_Ammissione_Samuele[[#This Row],[Inserire VO2 a VT1 (se VT1 è stato raggiunto):  ]]="",NA(),PROMETEO_Ammissione_Samuele[[#This Row],[Inserire VO2 a VT1 (se VT1 è stato raggiunto):  ]])</f>
        <v>511</v>
      </c>
      <c r="F64">
        <f>IF(PROMETEO_Ammissione_Samuele[[#This Row],[Inserire VO2 a VT2 (se VT2 è stato raggiunto):  ]]="",NA(),PROMETEO_Ammissione_Samuele[[#This Row],[Inserire VO2 a VT2 (se VT2 è stato raggiunto):  ]])</f>
        <v>680</v>
      </c>
      <c r="G64">
        <f>IF(PROMETEO_Ammissione_Samuele[[#This Row],[Inserire W picco:  ]]="",NA(),PROMETEO_Ammissione_Samuele[[#This Row],[Inserire W picco:  ]])</f>
        <v>55</v>
      </c>
      <c r="H64">
        <f>IF(PROMETEO_Ammissione_Samuele[[#This Row],[Inserire Fc picco:  ]]="",NA(),PROMETEO_Ammissione_Samuele[[#This Row],[Inserire Fc picco:  ]])</f>
        <v>131</v>
      </c>
      <c r="I64">
        <f>IF(PROMETEO_Ammissione_Samuele[[#This Row],[Inserire VE/VCO2 slope:  ]]="",NA(),PROMETEO_Ammissione_Samuele[[#This Row],[Inserire VE/VCO2 slope:  ]])</f>
        <v>44</v>
      </c>
      <c r="J64">
        <f>IF(PROMETEO_Ammissione_Samuele[[#This Row],[Inserire VE/VCO2 slope dopo soglia anaerobica:  ]]="",NA(),PROMETEO_Ammissione_Samuele[[#This Row],[Inserire VE/VCO2 slope dopo soglia anaerobica:  ]])</f>
        <v>463</v>
      </c>
      <c r="K64">
        <f>IF(PROMETEO_Ammissione_Samuele[[#This Row],[Inserire VO2/work:  ]]="",NA(),PROMETEO_Ammissione_Samuele[[#This Row],[Inserire VO2/work:  ]])</f>
        <v>74</v>
      </c>
      <c r="L64" t="str">
        <f>IF(PROMETEO_Ammissione_Samuele[[#This Row],[Presenza pattern oscillatorio?]]="",NA(),PROMETEO_Ammissione_Samuele[[#This Row],[Presenza pattern oscillatorio?]])</f>
        <v>Yes</v>
      </c>
      <c r="M64" t="str">
        <f>IF(PROMETEO_Ammissione_Samuele[[#This Row],[Presenza limitazione cardiogena?]]="",NA(),PROMETEO_Ammissione_Samuele[[#This Row],[Presenza limitazione cardiogena?]])</f>
        <v>Yes</v>
      </c>
      <c r="N64" t="str">
        <f>IF(PROMETEO_Ammissione_Samuele[[#This Row],[Presenza limitazione ventilatoria?]]="",NA(),PROMETEO_Ammissione_Samuele[[#This Row],[Presenza limitazione ventilatoria?]])</f>
        <v>No</v>
      </c>
      <c r="O64" t="str">
        <f>IF(PROMETEO_Ammissione_Samuele[[#This Row],[Presenza limitazione vascolare/polmonare?]]="",NA(),PROMETEO_Ammissione_Samuele[[#This Row],[Presenza limitazione vascolare/polmonare?]])</f>
        <v>Yes</v>
      </c>
      <c r="P64" t="str">
        <f>IF(PROMETEO_Ammissione_Samuele[[#This Row],[Presenza limitazione periferica?]]="",NA(),PROMETEO_Ammissione_Samuele[[#This Row],[Presenza limitazione periferica?]])</f>
        <v>Yes</v>
      </c>
      <c r="Q64" t="str">
        <f>IF(PROMETEO_Ammissione_Samuele[[#This Row],[Presenza sintomi durante la prova?]]="",NA(),PROMETEO_Ammissione_Samuele[[#This Row],[Presenza sintomi durante la prova?]])</f>
        <v>No</v>
      </c>
      <c r="R64" t="str">
        <f>IF(PROMETEO_Ammissione_Samuele[[#This Row],[Presenza alterazioni ECG ischemiche?]]="",NA(),PROMETEO_Ammissione_Samuele[[#This Row],[Presenza alterazioni ECG ischemiche?]])</f>
        <v>No</v>
      </c>
      <c r="S64" t="str">
        <f>IF(PROMETEO_Ammissione_Samuele[[#This Row],[Presenza aritmie?]]="",NA(),PROMETEO_Ammissione_Samuele[[#This Row],[Presenza aritmie?]])</f>
        <v>No</v>
      </c>
      <c r="T64" t="str">
        <f>IF(PROMETEO_Ammissione_Samuele[[#This Row],[Presenza risposta ipertensiva?]]="",NA(),PROMETEO_Ammissione_Samuele[[#This Row],[Presenza risposta ipertensiva?]])</f>
        <v>No</v>
      </c>
    </row>
    <row r="65" spans="1:20" x14ac:dyDescent="0.3">
      <c r="A65">
        <v>64</v>
      </c>
      <c r="B65" t="e">
        <f>IF(PROMETEO_Ammissione_Samuele[[#This Row],[Inserire VO2p:  ]]="",NA(),PROMETEO_Ammissione_Samuele[[#This Row],[Inserire VO2p:  ]])</f>
        <v>#N/A</v>
      </c>
      <c r="C65" t="e">
        <f>IF(PROMETEO_Ammissione_Samuele[[#This Row],[Inserire VO2 picco (%):  ]]="",NA(),PROMETEO_Ammissione_Samuele[[#This Row],[Inserire VO2 picco (%):  ]])</f>
        <v>#N/A</v>
      </c>
      <c r="D65" t="e">
        <f>IF(PROMETEO_Ammissione_Samuele[[#This Row],[Inserire RQ picco:  ]]="",NA(),PROMETEO_Ammissione_Samuele[[#This Row],[Inserire RQ picco:  ]])</f>
        <v>#N/A</v>
      </c>
      <c r="E65" t="e">
        <f>IF(PROMETEO_Ammissione_Samuele[[#This Row],[Inserire VO2 a VT1 (se VT1 è stato raggiunto):  ]]="",NA(),PROMETEO_Ammissione_Samuele[[#This Row],[Inserire VO2 a VT1 (se VT1 è stato raggiunto):  ]])</f>
        <v>#N/A</v>
      </c>
      <c r="F65" t="e">
        <f>IF(PROMETEO_Ammissione_Samuele[[#This Row],[Inserire VO2 a VT2 (se VT2 è stato raggiunto):  ]]="",NA(),PROMETEO_Ammissione_Samuele[[#This Row],[Inserire VO2 a VT2 (se VT2 è stato raggiunto):  ]])</f>
        <v>#N/A</v>
      </c>
      <c r="G65" t="e">
        <f>IF(PROMETEO_Ammissione_Samuele[[#This Row],[Inserire W picco:  ]]="",NA(),PROMETEO_Ammissione_Samuele[[#This Row],[Inserire W picco:  ]])</f>
        <v>#N/A</v>
      </c>
      <c r="H65" t="e">
        <f>IF(PROMETEO_Ammissione_Samuele[[#This Row],[Inserire Fc picco:  ]]="",NA(),PROMETEO_Ammissione_Samuele[[#This Row],[Inserire Fc picco:  ]])</f>
        <v>#N/A</v>
      </c>
      <c r="I65" t="e">
        <f>IF(PROMETEO_Ammissione_Samuele[[#This Row],[Inserire VE/VCO2 slope:  ]]="",NA(),PROMETEO_Ammissione_Samuele[[#This Row],[Inserire VE/VCO2 slope:  ]])</f>
        <v>#N/A</v>
      </c>
      <c r="J65" t="e">
        <f>IF(PROMETEO_Ammissione_Samuele[[#This Row],[Inserire VE/VCO2 slope dopo soglia anaerobica:  ]]="",NA(),PROMETEO_Ammissione_Samuele[[#This Row],[Inserire VE/VCO2 slope dopo soglia anaerobica:  ]])</f>
        <v>#N/A</v>
      </c>
      <c r="K65" t="e">
        <f>IF(PROMETEO_Ammissione_Samuele[[#This Row],[Inserire VO2/work:  ]]="",NA(),PROMETEO_Ammissione_Samuele[[#This Row],[Inserire VO2/work:  ]])</f>
        <v>#N/A</v>
      </c>
      <c r="L65" t="e">
        <f>IF(PROMETEO_Ammissione_Samuele[[#This Row],[Presenza pattern oscillatorio?]]="",NA(),PROMETEO_Ammissione_Samuele[[#This Row],[Presenza pattern oscillatorio?]])</f>
        <v>#N/A</v>
      </c>
      <c r="M65" t="e">
        <f>IF(PROMETEO_Ammissione_Samuele[[#This Row],[Presenza limitazione cardiogena?]]="",NA(),PROMETEO_Ammissione_Samuele[[#This Row],[Presenza limitazione cardiogena?]])</f>
        <v>#N/A</v>
      </c>
      <c r="N65" t="e">
        <f>IF(PROMETEO_Ammissione_Samuele[[#This Row],[Presenza limitazione ventilatoria?]]="",NA(),PROMETEO_Ammissione_Samuele[[#This Row],[Presenza limitazione ventilatoria?]])</f>
        <v>#N/A</v>
      </c>
      <c r="O65" t="e">
        <f>IF(PROMETEO_Ammissione_Samuele[[#This Row],[Presenza limitazione vascolare/polmonare?]]="",NA(),PROMETEO_Ammissione_Samuele[[#This Row],[Presenza limitazione vascolare/polmonare?]])</f>
        <v>#N/A</v>
      </c>
      <c r="P65" t="e">
        <f>IF(PROMETEO_Ammissione_Samuele[[#This Row],[Presenza limitazione periferica?]]="",NA(),PROMETEO_Ammissione_Samuele[[#This Row],[Presenza limitazione periferica?]])</f>
        <v>#N/A</v>
      </c>
      <c r="Q65" t="e">
        <f>IF(PROMETEO_Ammissione_Samuele[[#This Row],[Presenza sintomi durante la prova?]]="",NA(),PROMETEO_Ammissione_Samuele[[#This Row],[Presenza sintomi durante la prova?]])</f>
        <v>#N/A</v>
      </c>
      <c r="R65" t="e">
        <f>IF(PROMETEO_Ammissione_Samuele[[#This Row],[Presenza alterazioni ECG ischemiche?]]="",NA(),PROMETEO_Ammissione_Samuele[[#This Row],[Presenza alterazioni ECG ischemiche?]])</f>
        <v>#N/A</v>
      </c>
      <c r="S65" t="e">
        <f>IF(PROMETEO_Ammissione_Samuele[[#This Row],[Presenza aritmie?]]="",NA(),PROMETEO_Ammissione_Samuele[[#This Row],[Presenza aritmie?]])</f>
        <v>#N/A</v>
      </c>
      <c r="T65" t="e">
        <f>IF(PROMETEO_Ammissione_Samuele[[#This Row],[Presenza risposta ipertensiva?]]="",NA(),PROMETEO_Ammissione_Samuele[[#This Row],[Presenza risposta ipertensiva?]])</f>
        <v>#N/A</v>
      </c>
    </row>
    <row r="66" spans="1:20" x14ac:dyDescent="0.3">
      <c r="A66">
        <v>65</v>
      </c>
      <c r="B66" t="e">
        <f>IF(PROMETEO_Ammissione_Samuele[[#This Row],[Inserire VO2p:  ]]="",NA(),PROMETEO_Ammissione_Samuele[[#This Row],[Inserire VO2p:  ]])</f>
        <v>#N/A</v>
      </c>
      <c r="C66" t="e">
        <f>IF(PROMETEO_Ammissione_Samuele[[#This Row],[Inserire VO2 picco (%):  ]]="",NA(),PROMETEO_Ammissione_Samuele[[#This Row],[Inserire VO2 picco (%):  ]])</f>
        <v>#N/A</v>
      </c>
      <c r="D66" t="e">
        <f>IF(PROMETEO_Ammissione_Samuele[[#This Row],[Inserire RQ picco:  ]]="",NA(),PROMETEO_Ammissione_Samuele[[#This Row],[Inserire RQ picco:  ]])</f>
        <v>#N/A</v>
      </c>
      <c r="E66" t="e">
        <f>IF(PROMETEO_Ammissione_Samuele[[#This Row],[Inserire VO2 a VT1 (se VT1 è stato raggiunto):  ]]="",NA(),PROMETEO_Ammissione_Samuele[[#This Row],[Inserire VO2 a VT1 (se VT1 è stato raggiunto):  ]])</f>
        <v>#N/A</v>
      </c>
      <c r="F66" t="e">
        <f>IF(PROMETEO_Ammissione_Samuele[[#This Row],[Inserire VO2 a VT2 (se VT2 è stato raggiunto):  ]]="",NA(),PROMETEO_Ammissione_Samuele[[#This Row],[Inserire VO2 a VT2 (se VT2 è stato raggiunto):  ]])</f>
        <v>#N/A</v>
      </c>
      <c r="G66" t="e">
        <f>IF(PROMETEO_Ammissione_Samuele[[#This Row],[Inserire W picco:  ]]="",NA(),PROMETEO_Ammissione_Samuele[[#This Row],[Inserire W picco:  ]])</f>
        <v>#N/A</v>
      </c>
      <c r="H66" t="e">
        <f>IF(PROMETEO_Ammissione_Samuele[[#This Row],[Inserire Fc picco:  ]]="",NA(),PROMETEO_Ammissione_Samuele[[#This Row],[Inserire Fc picco:  ]])</f>
        <v>#N/A</v>
      </c>
      <c r="I66" t="e">
        <f>IF(PROMETEO_Ammissione_Samuele[[#This Row],[Inserire VE/VCO2 slope:  ]]="",NA(),PROMETEO_Ammissione_Samuele[[#This Row],[Inserire VE/VCO2 slope:  ]])</f>
        <v>#N/A</v>
      </c>
      <c r="J66" t="e">
        <f>IF(PROMETEO_Ammissione_Samuele[[#This Row],[Inserire VE/VCO2 slope dopo soglia anaerobica:  ]]="",NA(),PROMETEO_Ammissione_Samuele[[#This Row],[Inserire VE/VCO2 slope dopo soglia anaerobica:  ]])</f>
        <v>#N/A</v>
      </c>
      <c r="K66" t="e">
        <f>IF(PROMETEO_Ammissione_Samuele[[#This Row],[Inserire VO2/work:  ]]="",NA(),PROMETEO_Ammissione_Samuele[[#This Row],[Inserire VO2/work:  ]])</f>
        <v>#N/A</v>
      </c>
      <c r="L66" t="e">
        <f>IF(PROMETEO_Ammissione_Samuele[[#This Row],[Presenza pattern oscillatorio?]]="",NA(),PROMETEO_Ammissione_Samuele[[#This Row],[Presenza pattern oscillatorio?]])</f>
        <v>#N/A</v>
      </c>
      <c r="M66" t="e">
        <f>IF(PROMETEO_Ammissione_Samuele[[#This Row],[Presenza limitazione cardiogena?]]="",NA(),PROMETEO_Ammissione_Samuele[[#This Row],[Presenza limitazione cardiogena?]])</f>
        <v>#N/A</v>
      </c>
      <c r="N66" t="e">
        <f>IF(PROMETEO_Ammissione_Samuele[[#This Row],[Presenza limitazione ventilatoria?]]="",NA(),PROMETEO_Ammissione_Samuele[[#This Row],[Presenza limitazione ventilatoria?]])</f>
        <v>#N/A</v>
      </c>
      <c r="O66" t="e">
        <f>IF(PROMETEO_Ammissione_Samuele[[#This Row],[Presenza limitazione vascolare/polmonare?]]="",NA(),PROMETEO_Ammissione_Samuele[[#This Row],[Presenza limitazione vascolare/polmonare?]])</f>
        <v>#N/A</v>
      </c>
      <c r="P66" t="e">
        <f>IF(PROMETEO_Ammissione_Samuele[[#This Row],[Presenza limitazione periferica?]]="",NA(),PROMETEO_Ammissione_Samuele[[#This Row],[Presenza limitazione periferica?]])</f>
        <v>#N/A</v>
      </c>
      <c r="Q66" t="e">
        <f>IF(PROMETEO_Ammissione_Samuele[[#This Row],[Presenza sintomi durante la prova?]]="",NA(),PROMETEO_Ammissione_Samuele[[#This Row],[Presenza sintomi durante la prova?]])</f>
        <v>#N/A</v>
      </c>
      <c r="R66" t="e">
        <f>IF(PROMETEO_Ammissione_Samuele[[#This Row],[Presenza alterazioni ECG ischemiche?]]="",NA(),PROMETEO_Ammissione_Samuele[[#This Row],[Presenza alterazioni ECG ischemiche?]])</f>
        <v>#N/A</v>
      </c>
      <c r="S66" t="e">
        <f>IF(PROMETEO_Ammissione_Samuele[[#This Row],[Presenza aritmie?]]="",NA(),PROMETEO_Ammissione_Samuele[[#This Row],[Presenza aritmie?]])</f>
        <v>#N/A</v>
      </c>
      <c r="T66" t="e">
        <f>IF(PROMETEO_Ammissione_Samuele[[#This Row],[Presenza risposta ipertensiva?]]="",NA(),PROMETEO_Ammissione_Samuele[[#This Row],[Presenza risposta ipertensiva?]])</f>
        <v>#N/A</v>
      </c>
    </row>
    <row r="67" spans="1:20" x14ac:dyDescent="0.3">
      <c r="A67">
        <v>66</v>
      </c>
      <c r="B67" t="e">
        <f>IF(PROMETEO_Ammissione_Samuele[[#This Row],[Inserire VO2p:  ]]="",NA(),PROMETEO_Ammissione_Samuele[[#This Row],[Inserire VO2p:  ]])</f>
        <v>#N/A</v>
      </c>
      <c r="C67" t="e">
        <f>IF(PROMETEO_Ammissione_Samuele[[#This Row],[Inserire VO2 picco (%):  ]]="",NA(),PROMETEO_Ammissione_Samuele[[#This Row],[Inserire VO2 picco (%):  ]])</f>
        <v>#N/A</v>
      </c>
      <c r="D67" t="e">
        <f>IF(PROMETEO_Ammissione_Samuele[[#This Row],[Inserire RQ picco:  ]]="",NA(),PROMETEO_Ammissione_Samuele[[#This Row],[Inserire RQ picco:  ]])</f>
        <v>#N/A</v>
      </c>
      <c r="E67" t="e">
        <f>IF(PROMETEO_Ammissione_Samuele[[#This Row],[Inserire VO2 a VT1 (se VT1 è stato raggiunto):  ]]="",NA(),PROMETEO_Ammissione_Samuele[[#This Row],[Inserire VO2 a VT1 (se VT1 è stato raggiunto):  ]])</f>
        <v>#N/A</v>
      </c>
      <c r="F67" t="e">
        <f>IF(PROMETEO_Ammissione_Samuele[[#This Row],[Inserire VO2 a VT2 (se VT2 è stato raggiunto):  ]]="",NA(),PROMETEO_Ammissione_Samuele[[#This Row],[Inserire VO2 a VT2 (se VT2 è stato raggiunto):  ]])</f>
        <v>#N/A</v>
      </c>
      <c r="G67" t="e">
        <f>IF(PROMETEO_Ammissione_Samuele[[#This Row],[Inserire W picco:  ]]="",NA(),PROMETEO_Ammissione_Samuele[[#This Row],[Inserire W picco:  ]])</f>
        <v>#N/A</v>
      </c>
      <c r="H67" t="e">
        <f>IF(PROMETEO_Ammissione_Samuele[[#This Row],[Inserire Fc picco:  ]]="",NA(),PROMETEO_Ammissione_Samuele[[#This Row],[Inserire Fc picco:  ]])</f>
        <v>#N/A</v>
      </c>
      <c r="I67" t="e">
        <f>IF(PROMETEO_Ammissione_Samuele[[#This Row],[Inserire VE/VCO2 slope:  ]]="",NA(),PROMETEO_Ammissione_Samuele[[#This Row],[Inserire VE/VCO2 slope:  ]])</f>
        <v>#N/A</v>
      </c>
      <c r="J67" t="e">
        <f>IF(PROMETEO_Ammissione_Samuele[[#This Row],[Inserire VE/VCO2 slope dopo soglia anaerobica:  ]]="",NA(),PROMETEO_Ammissione_Samuele[[#This Row],[Inserire VE/VCO2 slope dopo soglia anaerobica:  ]])</f>
        <v>#N/A</v>
      </c>
      <c r="K67" t="e">
        <f>IF(PROMETEO_Ammissione_Samuele[[#This Row],[Inserire VO2/work:  ]]="",NA(),PROMETEO_Ammissione_Samuele[[#This Row],[Inserire VO2/work:  ]])</f>
        <v>#N/A</v>
      </c>
      <c r="L67" t="e">
        <f>IF(PROMETEO_Ammissione_Samuele[[#This Row],[Presenza pattern oscillatorio?]]="",NA(),PROMETEO_Ammissione_Samuele[[#This Row],[Presenza pattern oscillatorio?]])</f>
        <v>#N/A</v>
      </c>
      <c r="M67" t="e">
        <f>IF(PROMETEO_Ammissione_Samuele[[#This Row],[Presenza limitazione cardiogena?]]="",NA(),PROMETEO_Ammissione_Samuele[[#This Row],[Presenza limitazione cardiogena?]])</f>
        <v>#N/A</v>
      </c>
      <c r="N67" t="e">
        <f>IF(PROMETEO_Ammissione_Samuele[[#This Row],[Presenza limitazione ventilatoria?]]="",NA(),PROMETEO_Ammissione_Samuele[[#This Row],[Presenza limitazione ventilatoria?]])</f>
        <v>#N/A</v>
      </c>
      <c r="O67" t="e">
        <f>IF(PROMETEO_Ammissione_Samuele[[#This Row],[Presenza limitazione vascolare/polmonare?]]="",NA(),PROMETEO_Ammissione_Samuele[[#This Row],[Presenza limitazione vascolare/polmonare?]])</f>
        <v>#N/A</v>
      </c>
      <c r="P67" t="e">
        <f>IF(PROMETEO_Ammissione_Samuele[[#This Row],[Presenza limitazione periferica?]]="",NA(),PROMETEO_Ammissione_Samuele[[#This Row],[Presenza limitazione periferica?]])</f>
        <v>#N/A</v>
      </c>
      <c r="Q67" t="e">
        <f>IF(PROMETEO_Ammissione_Samuele[[#This Row],[Presenza sintomi durante la prova?]]="",NA(),PROMETEO_Ammissione_Samuele[[#This Row],[Presenza sintomi durante la prova?]])</f>
        <v>#N/A</v>
      </c>
      <c r="R67" t="e">
        <f>IF(PROMETEO_Ammissione_Samuele[[#This Row],[Presenza alterazioni ECG ischemiche?]]="",NA(),PROMETEO_Ammissione_Samuele[[#This Row],[Presenza alterazioni ECG ischemiche?]])</f>
        <v>#N/A</v>
      </c>
      <c r="S67" t="e">
        <f>IF(PROMETEO_Ammissione_Samuele[[#This Row],[Presenza aritmie?]]="",NA(),PROMETEO_Ammissione_Samuele[[#This Row],[Presenza aritmie?]])</f>
        <v>#N/A</v>
      </c>
      <c r="T67" t="e">
        <f>IF(PROMETEO_Ammissione_Samuele[[#This Row],[Presenza risposta ipertensiva?]]="",NA(),PROMETEO_Ammissione_Samuele[[#This Row],[Presenza risposta ipertensiva?]])</f>
        <v>#N/A</v>
      </c>
    </row>
    <row r="68" spans="1:20" x14ac:dyDescent="0.3">
      <c r="A68">
        <v>67</v>
      </c>
      <c r="B68" t="e">
        <f>IF(PROMETEO_Ammissione_Samuele[[#This Row],[Inserire VO2p:  ]]="",NA(),PROMETEO_Ammissione_Samuele[[#This Row],[Inserire VO2p:  ]])</f>
        <v>#N/A</v>
      </c>
      <c r="C68" t="e">
        <f>IF(PROMETEO_Ammissione_Samuele[[#This Row],[Inserire VO2 picco (%):  ]]="",NA(),PROMETEO_Ammissione_Samuele[[#This Row],[Inserire VO2 picco (%):  ]])</f>
        <v>#N/A</v>
      </c>
      <c r="D68" t="e">
        <f>IF(PROMETEO_Ammissione_Samuele[[#This Row],[Inserire RQ picco:  ]]="",NA(),PROMETEO_Ammissione_Samuele[[#This Row],[Inserire RQ picco:  ]])</f>
        <v>#N/A</v>
      </c>
      <c r="E68" t="e">
        <f>IF(PROMETEO_Ammissione_Samuele[[#This Row],[Inserire VO2 a VT1 (se VT1 è stato raggiunto):  ]]="",NA(),PROMETEO_Ammissione_Samuele[[#This Row],[Inserire VO2 a VT1 (se VT1 è stato raggiunto):  ]])</f>
        <v>#N/A</v>
      </c>
      <c r="F68" t="e">
        <f>IF(PROMETEO_Ammissione_Samuele[[#This Row],[Inserire VO2 a VT2 (se VT2 è stato raggiunto):  ]]="",NA(),PROMETEO_Ammissione_Samuele[[#This Row],[Inserire VO2 a VT2 (se VT2 è stato raggiunto):  ]])</f>
        <v>#N/A</v>
      </c>
      <c r="G68" t="e">
        <f>IF(PROMETEO_Ammissione_Samuele[[#This Row],[Inserire W picco:  ]]="",NA(),PROMETEO_Ammissione_Samuele[[#This Row],[Inserire W picco:  ]])</f>
        <v>#N/A</v>
      </c>
      <c r="H68" t="e">
        <f>IF(PROMETEO_Ammissione_Samuele[[#This Row],[Inserire Fc picco:  ]]="",NA(),PROMETEO_Ammissione_Samuele[[#This Row],[Inserire Fc picco:  ]])</f>
        <v>#N/A</v>
      </c>
      <c r="I68" t="e">
        <f>IF(PROMETEO_Ammissione_Samuele[[#This Row],[Inserire VE/VCO2 slope:  ]]="",NA(),PROMETEO_Ammissione_Samuele[[#This Row],[Inserire VE/VCO2 slope:  ]])</f>
        <v>#N/A</v>
      </c>
      <c r="J68" t="e">
        <f>IF(PROMETEO_Ammissione_Samuele[[#This Row],[Inserire VE/VCO2 slope dopo soglia anaerobica:  ]]="",NA(),PROMETEO_Ammissione_Samuele[[#This Row],[Inserire VE/VCO2 slope dopo soglia anaerobica:  ]])</f>
        <v>#N/A</v>
      </c>
      <c r="K68" t="e">
        <f>IF(PROMETEO_Ammissione_Samuele[[#This Row],[Inserire VO2/work:  ]]="",NA(),PROMETEO_Ammissione_Samuele[[#This Row],[Inserire VO2/work:  ]])</f>
        <v>#N/A</v>
      </c>
      <c r="L68" t="e">
        <f>IF(PROMETEO_Ammissione_Samuele[[#This Row],[Presenza pattern oscillatorio?]]="",NA(),PROMETEO_Ammissione_Samuele[[#This Row],[Presenza pattern oscillatorio?]])</f>
        <v>#N/A</v>
      </c>
      <c r="M68" t="e">
        <f>IF(PROMETEO_Ammissione_Samuele[[#This Row],[Presenza limitazione cardiogena?]]="",NA(),PROMETEO_Ammissione_Samuele[[#This Row],[Presenza limitazione cardiogena?]])</f>
        <v>#N/A</v>
      </c>
      <c r="N68" t="e">
        <f>IF(PROMETEO_Ammissione_Samuele[[#This Row],[Presenza limitazione ventilatoria?]]="",NA(),PROMETEO_Ammissione_Samuele[[#This Row],[Presenza limitazione ventilatoria?]])</f>
        <v>#N/A</v>
      </c>
      <c r="O68" t="e">
        <f>IF(PROMETEO_Ammissione_Samuele[[#This Row],[Presenza limitazione vascolare/polmonare?]]="",NA(),PROMETEO_Ammissione_Samuele[[#This Row],[Presenza limitazione vascolare/polmonare?]])</f>
        <v>#N/A</v>
      </c>
      <c r="P68" t="e">
        <f>IF(PROMETEO_Ammissione_Samuele[[#This Row],[Presenza limitazione periferica?]]="",NA(),PROMETEO_Ammissione_Samuele[[#This Row],[Presenza limitazione periferica?]])</f>
        <v>#N/A</v>
      </c>
      <c r="Q68" t="e">
        <f>IF(PROMETEO_Ammissione_Samuele[[#This Row],[Presenza sintomi durante la prova?]]="",NA(),PROMETEO_Ammissione_Samuele[[#This Row],[Presenza sintomi durante la prova?]])</f>
        <v>#N/A</v>
      </c>
      <c r="R68" t="e">
        <f>IF(PROMETEO_Ammissione_Samuele[[#This Row],[Presenza alterazioni ECG ischemiche?]]="",NA(),PROMETEO_Ammissione_Samuele[[#This Row],[Presenza alterazioni ECG ischemiche?]])</f>
        <v>#N/A</v>
      </c>
      <c r="S68" t="e">
        <f>IF(PROMETEO_Ammissione_Samuele[[#This Row],[Presenza aritmie?]]="",NA(),PROMETEO_Ammissione_Samuele[[#This Row],[Presenza aritmie?]])</f>
        <v>#N/A</v>
      </c>
      <c r="T68" t="e">
        <f>IF(PROMETEO_Ammissione_Samuele[[#This Row],[Presenza risposta ipertensiva?]]="",NA(),PROMETEO_Ammissione_Samuele[[#This Row],[Presenza risposta ipertensiva?]])</f>
        <v>#N/A</v>
      </c>
    </row>
    <row r="69" spans="1:20" x14ac:dyDescent="0.3">
      <c r="A69">
        <v>68</v>
      </c>
      <c r="B69" t="e">
        <f>IF(PROMETEO_Ammissione_Samuele[[#This Row],[Inserire VO2p:  ]]="",NA(),PROMETEO_Ammissione_Samuele[[#This Row],[Inserire VO2p:  ]])</f>
        <v>#N/A</v>
      </c>
      <c r="C69" t="e">
        <f>IF(PROMETEO_Ammissione_Samuele[[#This Row],[Inserire VO2 picco (%):  ]]="",NA(),PROMETEO_Ammissione_Samuele[[#This Row],[Inserire VO2 picco (%):  ]])</f>
        <v>#N/A</v>
      </c>
      <c r="D69" t="e">
        <f>IF(PROMETEO_Ammissione_Samuele[[#This Row],[Inserire RQ picco:  ]]="",NA(),PROMETEO_Ammissione_Samuele[[#This Row],[Inserire RQ picco:  ]])</f>
        <v>#N/A</v>
      </c>
      <c r="E69" t="e">
        <f>IF(PROMETEO_Ammissione_Samuele[[#This Row],[Inserire VO2 a VT1 (se VT1 è stato raggiunto):  ]]="",NA(),PROMETEO_Ammissione_Samuele[[#This Row],[Inserire VO2 a VT1 (se VT1 è stato raggiunto):  ]])</f>
        <v>#N/A</v>
      </c>
      <c r="F69" t="e">
        <f>IF(PROMETEO_Ammissione_Samuele[[#This Row],[Inserire VO2 a VT2 (se VT2 è stato raggiunto):  ]]="",NA(),PROMETEO_Ammissione_Samuele[[#This Row],[Inserire VO2 a VT2 (se VT2 è stato raggiunto):  ]])</f>
        <v>#N/A</v>
      </c>
      <c r="G69" t="e">
        <f>IF(PROMETEO_Ammissione_Samuele[[#This Row],[Inserire W picco:  ]]="",NA(),PROMETEO_Ammissione_Samuele[[#This Row],[Inserire W picco:  ]])</f>
        <v>#N/A</v>
      </c>
      <c r="H69" t="e">
        <f>IF(PROMETEO_Ammissione_Samuele[[#This Row],[Inserire Fc picco:  ]]="",NA(),PROMETEO_Ammissione_Samuele[[#This Row],[Inserire Fc picco:  ]])</f>
        <v>#N/A</v>
      </c>
      <c r="I69" t="e">
        <f>IF(PROMETEO_Ammissione_Samuele[[#This Row],[Inserire VE/VCO2 slope:  ]]="",NA(),PROMETEO_Ammissione_Samuele[[#This Row],[Inserire VE/VCO2 slope:  ]])</f>
        <v>#N/A</v>
      </c>
      <c r="J69" t="e">
        <f>IF(PROMETEO_Ammissione_Samuele[[#This Row],[Inserire VE/VCO2 slope dopo soglia anaerobica:  ]]="",NA(),PROMETEO_Ammissione_Samuele[[#This Row],[Inserire VE/VCO2 slope dopo soglia anaerobica:  ]])</f>
        <v>#N/A</v>
      </c>
      <c r="K69" t="e">
        <f>IF(PROMETEO_Ammissione_Samuele[[#This Row],[Inserire VO2/work:  ]]="",NA(),PROMETEO_Ammissione_Samuele[[#This Row],[Inserire VO2/work:  ]])</f>
        <v>#N/A</v>
      </c>
      <c r="L69" t="e">
        <f>IF(PROMETEO_Ammissione_Samuele[[#This Row],[Presenza pattern oscillatorio?]]="",NA(),PROMETEO_Ammissione_Samuele[[#This Row],[Presenza pattern oscillatorio?]])</f>
        <v>#N/A</v>
      </c>
      <c r="M69" t="e">
        <f>IF(PROMETEO_Ammissione_Samuele[[#This Row],[Presenza limitazione cardiogena?]]="",NA(),PROMETEO_Ammissione_Samuele[[#This Row],[Presenza limitazione cardiogena?]])</f>
        <v>#N/A</v>
      </c>
      <c r="N69" t="e">
        <f>IF(PROMETEO_Ammissione_Samuele[[#This Row],[Presenza limitazione ventilatoria?]]="",NA(),PROMETEO_Ammissione_Samuele[[#This Row],[Presenza limitazione ventilatoria?]])</f>
        <v>#N/A</v>
      </c>
      <c r="O69" t="e">
        <f>IF(PROMETEO_Ammissione_Samuele[[#This Row],[Presenza limitazione vascolare/polmonare?]]="",NA(),PROMETEO_Ammissione_Samuele[[#This Row],[Presenza limitazione vascolare/polmonare?]])</f>
        <v>#N/A</v>
      </c>
      <c r="P69" t="e">
        <f>IF(PROMETEO_Ammissione_Samuele[[#This Row],[Presenza limitazione periferica?]]="",NA(),PROMETEO_Ammissione_Samuele[[#This Row],[Presenza limitazione periferica?]])</f>
        <v>#N/A</v>
      </c>
      <c r="Q69" t="e">
        <f>IF(PROMETEO_Ammissione_Samuele[[#This Row],[Presenza sintomi durante la prova?]]="",NA(),PROMETEO_Ammissione_Samuele[[#This Row],[Presenza sintomi durante la prova?]])</f>
        <v>#N/A</v>
      </c>
      <c r="R69" t="e">
        <f>IF(PROMETEO_Ammissione_Samuele[[#This Row],[Presenza alterazioni ECG ischemiche?]]="",NA(),PROMETEO_Ammissione_Samuele[[#This Row],[Presenza alterazioni ECG ischemiche?]])</f>
        <v>#N/A</v>
      </c>
      <c r="S69" t="e">
        <f>IF(PROMETEO_Ammissione_Samuele[[#This Row],[Presenza aritmie?]]="",NA(),PROMETEO_Ammissione_Samuele[[#This Row],[Presenza aritmie?]])</f>
        <v>#N/A</v>
      </c>
      <c r="T69" t="e">
        <f>IF(PROMETEO_Ammissione_Samuele[[#This Row],[Presenza risposta ipertensiva?]]="",NA(),PROMETEO_Ammissione_Samuele[[#This Row],[Presenza risposta ipertensiva?]])</f>
        <v>#N/A</v>
      </c>
    </row>
    <row r="70" spans="1:20" x14ac:dyDescent="0.3">
      <c r="A70">
        <v>69</v>
      </c>
      <c r="B70">
        <f>IF(PROMETEO_Ammissione_Samuele[[#This Row],[Inserire VO2p:  ]]="",NA(),PROMETEO_Ammissione_Samuele[[#This Row],[Inserire VO2p:  ]])</f>
        <v>1526</v>
      </c>
      <c r="C70">
        <f>IF(PROMETEO_Ammissione_Samuele[[#This Row],[Inserire VO2 picco (%):  ]]="",NA(),PROMETEO_Ammissione_Samuele[[#This Row],[Inserire VO2 picco (%):  ]])</f>
        <v>905</v>
      </c>
      <c r="D70">
        <f>IF(PROMETEO_Ammissione_Samuele[[#This Row],[Inserire RQ picco:  ]]="",NA(),PROMETEO_Ammissione_Samuele[[#This Row],[Inserire RQ picco:  ]])</f>
        <v>117</v>
      </c>
      <c r="E70">
        <f>IF(PROMETEO_Ammissione_Samuele[[#This Row],[Inserire VO2 a VT1 (se VT1 è stato raggiunto):  ]]="",NA(),PROMETEO_Ammissione_Samuele[[#This Row],[Inserire VO2 a VT1 (se VT1 è stato raggiunto):  ]])</f>
        <v>1182</v>
      </c>
      <c r="F70">
        <f>IF(PROMETEO_Ammissione_Samuele[[#This Row],[Inserire VO2 a VT2 (se VT2 è stato raggiunto):  ]]="",NA(),PROMETEO_Ammissione_Samuele[[#This Row],[Inserire VO2 a VT2 (se VT2 è stato raggiunto):  ]])</f>
        <v>1525</v>
      </c>
      <c r="G70">
        <f>IF(PROMETEO_Ammissione_Samuele[[#This Row],[Inserire W picco:  ]]="",NA(),PROMETEO_Ammissione_Samuele[[#This Row],[Inserire W picco:  ]])</f>
        <v>114</v>
      </c>
      <c r="H70">
        <f>IF(PROMETEO_Ammissione_Samuele[[#This Row],[Inserire Fc picco:  ]]="",NA(),PROMETEO_Ammissione_Samuele[[#This Row],[Inserire Fc picco:  ]])</f>
        <v>125</v>
      </c>
      <c r="I70">
        <f>IF(PROMETEO_Ammissione_Samuele[[#This Row],[Inserire VE/VCO2 slope:  ]]="",NA(),PROMETEO_Ammissione_Samuele[[#This Row],[Inserire VE/VCO2 slope:  ]])</f>
        <v>45</v>
      </c>
      <c r="J70">
        <f>IF(PROMETEO_Ammissione_Samuele[[#This Row],[Inserire VE/VCO2 slope dopo soglia anaerobica:  ]]="",NA(),PROMETEO_Ammissione_Samuele[[#This Row],[Inserire VE/VCO2 slope dopo soglia anaerobica:  ]])</f>
        <v>583</v>
      </c>
      <c r="K70">
        <f>IF(PROMETEO_Ammissione_Samuele[[#This Row],[Inserire VO2/work:  ]]="",NA(),PROMETEO_Ammissione_Samuele[[#This Row],[Inserire VO2/work:  ]])</f>
        <v>94</v>
      </c>
      <c r="L70" t="str">
        <f>IF(PROMETEO_Ammissione_Samuele[[#This Row],[Presenza pattern oscillatorio?]]="",NA(),PROMETEO_Ammissione_Samuele[[#This Row],[Presenza pattern oscillatorio?]])</f>
        <v>No</v>
      </c>
      <c r="M70" t="str">
        <f>IF(PROMETEO_Ammissione_Samuele[[#This Row],[Presenza limitazione cardiogena?]]="",NA(),PROMETEO_Ammissione_Samuele[[#This Row],[Presenza limitazione cardiogena?]])</f>
        <v>Yes</v>
      </c>
      <c r="N70" t="str">
        <f>IF(PROMETEO_Ammissione_Samuele[[#This Row],[Presenza limitazione ventilatoria?]]="",NA(),PROMETEO_Ammissione_Samuele[[#This Row],[Presenza limitazione ventilatoria?]])</f>
        <v>No</v>
      </c>
      <c r="O70" t="str">
        <f>IF(PROMETEO_Ammissione_Samuele[[#This Row],[Presenza limitazione vascolare/polmonare?]]="",NA(),PROMETEO_Ammissione_Samuele[[#This Row],[Presenza limitazione vascolare/polmonare?]])</f>
        <v>Yes</v>
      </c>
      <c r="P70" t="str">
        <f>IF(PROMETEO_Ammissione_Samuele[[#This Row],[Presenza limitazione periferica?]]="",NA(),PROMETEO_Ammissione_Samuele[[#This Row],[Presenza limitazione periferica?]])</f>
        <v>Yes</v>
      </c>
      <c r="Q70" t="str">
        <f>IF(PROMETEO_Ammissione_Samuele[[#This Row],[Presenza sintomi durante la prova?]]="",NA(),PROMETEO_Ammissione_Samuele[[#This Row],[Presenza sintomi durante la prova?]])</f>
        <v>No</v>
      </c>
      <c r="R70" t="str">
        <f>IF(PROMETEO_Ammissione_Samuele[[#This Row],[Presenza alterazioni ECG ischemiche?]]="",NA(),PROMETEO_Ammissione_Samuele[[#This Row],[Presenza alterazioni ECG ischemiche?]])</f>
        <v>No</v>
      </c>
      <c r="S70" t="str">
        <f>IF(PROMETEO_Ammissione_Samuele[[#This Row],[Presenza aritmie?]]="",NA(),PROMETEO_Ammissione_Samuele[[#This Row],[Presenza aritmie?]])</f>
        <v>No</v>
      </c>
      <c r="T70" t="str">
        <f>IF(PROMETEO_Ammissione_Samuele[[#This Row],[Presenza risposta ipertensiva?]]="",NA(),PROMETEO_Ammissione_Samuele[[#This Row],[Presenza risposta ipertensiva?]])</f>
        <v>No</v>
      </c>
    </row>
    <row r="71" spans="1:20" x14ac:dyDescent="0.3">
      <c r="A71">
        <v>70</v>
      </c>
      <c r="B71" t="e">
        <f>IF(PROMETEO_Ammissione_Samuele[[#This Row],[Inserire VO2p:  ]]="",NA(),PROMETEO_Ammissione_Samuele[[#This Row],[Inserire VO2p:  ]])</f>
        <v>#N/A</v>
      </c>
      <c r="C71" t="e">
        <f>IF(PROMETEO_Ammissione_Samuele[[#This Row],[Inserire VO2 picco (%):  ]]="",NA(),PROMETEO_Ammissione_Samuele[[#This Row],[Inserire VO2 picco (%):  ]])</f>
        <v>#N/A</v>
      </c>
      <c r="D71" t="e">
        <f>IF(PROMETEO_Ammissione_Samuele[[#This Row],[Inserire RQ picco:  ]]="",NA(),PROMETEO_Ammissione_Samuele[[#This Row],[Inserire RQ picco:  ]])</f>
        <v>#N/A</v>
      </c>
      <c r="E71" t="e">
        <f>IF(PROMETEO_Ammissione_Samuele[[#This Row],[Inserire VO2 a VT1 (se VT1 è stato raggiunto):  ]]="",NA(),PROMETEO_Ammissione_Samuele[[#This Row],[Inserire VO2 a VT1 (se VT1 è stato raggiunto):  ]])</f>
        <v>#N/A</v>
      </c>
      <c r="F71" t="e">
        <f>IF(PROMETEO_Ammissione_Samuele[[#This Row],[Inserire VO2 a VT2 (se VT2 è stato raggiunto):  ]]="",NA(),PROMETEO_Ammissione_Samuele[[#This Row],[Inserire VO2 a VT2 (se VT2 è stato raggiunto):  ]])</f>
        <v>#N/A</v>
      </c>
      <c r="G71" t="e">
        <f>IF(PROMETEO_Ammissione_Samuele[[#This Row],[Inserire W picco:  ]]="",NA(),PROMETEO_Ammissione_Samuele[[#This Row],[Inserire W picco:  ]])</f>
        <v>#N/A</v>
      </c>
      <c r="H71" t="e">
        <f>IF(PROMETEO_Ammissione_Samuele[[#This Row],[Inserire Fc picco:  ]]="",NA(),PROMETEO_Ammissione_Samuele[[#This Row],[Inserire Fc picco:  ]])</f>
        <v>#N/A</v>
      </c>
      <c r="I71" t="e">
        <f>IF(PROMETEO_Ammissione_Samuele[[#This Row],[Inserire VE/VCO2 slope:  ]]="",NA(),PROMETEO_Ammissione_Samuele[[#This Row],[Inserire VE/VCO2 slope:  ]])</f>
        <v>#N/A</v>
      </c>
      <c r="J71" t="e">
        <f>IF(PROMETEO_Ammissione_Samuele[[#This Row],[Inserire VE/VCO2 slope dopo soglia anaerobica:  ]]="",NA(),PROMETEO_Ammissione_Samuele[[#This Row],[Inserire VE/VCO2 slope dopo soglia anaerobica:  ]])</f>
        <v>#N/A</v>
      </c>
      <c r="K71" t="e">
        <f>IF(PROMETEO_Ammissione_Samuele[[#This Row],[Inserire VO2/work:  ]]="",NA(),PROMETEO_Ammissione_Samuele[[#This Row],[Inserire VO2/work:  ]])</f>
        <v>#N/A</v>
      </c>
      <c r="L71" t="e">
        <f>IF(PROMETEO_Ammissione_Samuele[[#This Row],[Presenza pattern oscillatorio?]]="",NA(),PROMETEO_Ammissione_Samuele[[#This Row],[Presenza pattern oscillatorio?]])</f>
        <v>#N/A</v>
      </c>
      <c r="M71" t="e">
        <f>IF(PROMETEO_Ammissione_Samuele[[#This Row],[Presenza limitazione cardiogena?]]="",NA(),PROMETEO_Ammissione_Samuele[[#This Row],[Presenza limitazione cardiogena?]])</f>
        <v>#N/A</v>
      </c>
      <c r="N71" t="e">
        <f>IF(PROMETEO_Ammissione_Samuele[[#This Row],[Presenza limitazione ventilatoria?]]="",NA(),PROMETEO_Ammissione_Samuele[[#This Row],[Presenza limitazione ventilatoria?]])</f>
        <v>#N/A</v>
      </c>
      <c r="O71" t="e">
        <f>IF(PROMETEO_Ammissione_Samuele[[#This Row],[Presenza limitazione vascolare/polmonare?]]="",NA(),PROMETEO_Ammissione_Samuele[[#This Row],[Presenza limitazione vascolare/polmonare?]])</f>
        <v>#N/A</v>
      </c>
      <c r="P71" t="e">
        <f>IF(PROMETEO_Ammissione_Samuele[[#This Row],[Presenza limitazione periferica?]]="",NA(),PROMETEO_Ammissione_Samuele[[#This Row],[Presenza limitazione periferica?]])</f>
        <v>#N/A</v>
      </c>
      <c r="Q71" t="e">
        <f>IF(PROMETEO_Ammissione_Samuele[[#This Row],[Presenza sintomi durante la prova?]]="",NA(),PROMETEO_Ammissione_Samuele[[#This Row],[Presenza sintomi durante la prova?]])</f>
        <v>#N/A</v>
      </c>
      <c r="R71" t="e">
        <f>IF(PROMETEO_Ammissione_Samuele[[#This Row],[Presenza alterazioni ECG ischemiche?]]="",NA(),PROMETEO_Ammissione_Samuele[[#This Row],[Presenza alterazioni ECG ischemiche?]])</f>
        <v>#N/A</v>
      </c>
      <c r="S71" t="e">
        <f>IF(PROMETEO_Ammissione_Samuele[[#This Row],[Presenza aritmie?]]="",NA(),PROMETEO_Ammissione_Samuele[[#This Row],[Presenza aritmie?]])</f>
        <v>#N/A</v>
      </c>
      <c r="T71" t="e">
        <f>IF(PROMETEO_Ammissione_Samuele[[#This Row],[Presenza risposta ipertensiva?]]="",NA(),PROMETEO_Ammissione_Samuele[[#This Row],[Presenza risposta ipertensiva?]])</f>
        <v>#N/A</v>
      </c>
    </row>
    <row r="72" spans="1:20" x14ac:dyDescent="0.3">
      <c r="A72">
        <v>71</v>
      </c>
      <c r="B72">
        <f>IF(PROMETEO_Ammissione_Samuele[[#This Row],[Inserire VO2p:  ]]="",NA(),PROMETEO_Ammissione_Samuele[[#This Row],[Inserire VO2p:  ]])</f>
        <v>1076</v>
      </c>
      <c r="C72">
        <f>IF(PROMETEO_Ammissione_Samuele[[#This Row],[Inserire VO2 picco (%):  ]]="",NA(),PROMETEO_Ammissione_Samuele[[#This Row],[Inserire VO2 picco (%):  ]])</f>
        <v>501</v>
      </c>
      <c r="D72">
        <f>IF(PROMETEO_Ammissione_Samuele[[#This Row],[Inserire RQ picco:  ]]="",NA(),PROMETEO_Ammissione_Samuele[[#This Row],[Inserire RQ picco:  ]])</f>
        <v>119</v>
      </c>
      <c r="E72">
        <f>IF(PROMETEO_Ammissione_Samuele[[#This Row],[Inserire VO2 a VT1 (se VT1 è stato raggiunto):  ]]="",NA(),PROMETEO_Ammissione_Samuele[[#This Row],[Inserire VO2 a VT1 (se VT1 è stato raggiunto):  ]])</f>
        <v>648</v>
      </c>
      <c r="F72">
        <f>IF(PROMETEO_Ammissione_Samuele[[#This Row],[Inserire VO2 a VT2 (se VT2 è stato raggiunto):  ]]="",NA(),PROMETEO_Ammissione_Samuele[[#This Row],[Inserire VO2 a VT2 (se VT2 è stato raggiunto):  ]])</f>
        <v>1042</v>
      </c>
      <c r="G72">
        <f>IF(PROMETEO_Ammissione_Samuele[[#This Row],[Inserire W picco:  ]]="",NA(),PROMETEO_Ammissione_Samuele[[#This Row],[Inserire W picco:  ]])</f>
        <v>74</v>
      </c>
      <c r="H72">
        <f>IF(PROMETEO_Ammissione_Samuele[[#This Row],[Inserire Fc picco:  ]]="",NA(),PROMETEO_Ammissione_Samuele[[#This Row],[Inserire Fc picco:  ]])</f>
        <v>134</v>
      </c>
      <c r="I72">
        <f>IF(PROMETEO_Ammissione_Samuele[[#This Row],[Inserire VE/VCO2 slope:  ]]="",NA(),PROMETEO_Ammissione_Samuele[[#This Row],[Inserire VE/VCO2 slope:  ]])</f>
        <v>334</v>
      </c>
      <c r="J72">
        <f>IF(PROMETEO_Ammissione_Samuele[[#This Row],[Inserire VE/VCO2 slope dopo soglia anaerobica:  ]]="",NA(),PROMETEO_Ammissione_Samuele[[#This Row],[Inserire VE/VCO2 slope dopo soglia anaerobica:  ]])</f>
        <v>357</v>
      </c>
      <c r="K72">
        <f>IF(PROMETEO_Ammissione_Samuele[[#This Row],[Inserire VO2/work:  ]]="",NA(),PROMETEO_Ammissione_Samuele[[#This Row],[Inserire VO2/work:  ]])</f>
        <v>9</v>
      </c>
      <c r="L72" t="str">
        <f>IF(PROMETEO_Ammissione_Samuele[[#This Row],[Presenza pattern oscillatorio?]]="",NA(),PROMETEO_Ammissione_Samuele[[#This Row],[Presenza pattern oscillatorio?]])</f>
        <v>Yes</v>
      </c>
      <c r="M72" t="str">
        <f>IF(PROMETEO_Ammissione_Samuele[[#This Row],[Presenza limitazione cardiogena?]]="",NA(),PROMETEO_Ammissione_Samuele[[#This Row],[Presenza limitazione cardiogena?]])</f>
        <v>Yes</v>
      </c>
      <c r="N72" t="str">
        <f>IF(PROMETEO_Ammissione_Samuele[[#This Row],[Presenza limitazione ventilatoria?]]="",NA(),PROMETEO_Ammissione_Samuele[[#This Row],[Presenza limitazione ventilatoria?]])</f>
        <v>No</v>
      </c>
      <c r="O72" t="str">
        <f>IF(PROMETEO_Ammissione_Samuele[[#This Row],[Presenza limitazione vascolare/polmonare?]]="",NA(),PROMETEO_Ammissione_Samuele[[#This Row],[Presenza limitazione vascolare/polmonare?]])</f>
        <v>Yes</v>
      </c>
      <c r="P72" t="str">
        <f>IF(PROMETEO_Ammissione_Samuele[[#This Row],[Presenza limitazione periferica?]]="",NA(),PROMETEO_Ammissione_Samuele[[#This Row],[Presenza limitazione periferica?]])</f>
        <v>Yes</v>
      </c>
      <c r="Q72" t="str">
        <f>IF(PROMETEO_Ammissione_Samuele[[#This Row],[Presenza sintomi durante la prova?]]="",NA(),PROMETEO_Ammissione_Samuele[[#This Row],[Presenza sintomi durante la prova?]])</f>
        <v>No</v>
      </c>
      <c r="R72" t="str">
        <f>IF(PROMETEO_Ammissione_Samuele[[#This Row],[Presenza alterazioni ECG ischemiche?]]="",NA(),PROMETEO_Ammissione_Samuele[[#This Row],[Presenza alterazioni ECG ischemiche?]])</f>
        <v>No</v>
      </c>
      <c r="S72" t="str">
        <f>IF(PROMETEO_Ammissione_Samuele[[#This Row],[Presenza aritmie?]]="",NA(),PROMETEO_Ammissione_Samuele[[#This Row],[Presenza aritmie?]])</f>
        <v>No</v>
      </c>
      <c r="T72" t="str">
        <f>IF(PROMETEO_Ammissione_Samuele[[#This Row],[Presenza risposta ipertensiva?]]="",NA(),PROMETEO_Ammissione_Samuele[[#This Row],[Presenza risposta ipertensiva?]])</f>
        <v>No</v>
      </c>
    </row>
    <row r="73" spans="1:20" x14ac:dyDescent="0.3">
      <c r="A73">
        <v>72</v>
      </c>
      <c r="B73">
        <f>IF(PROMETEO_Ammissione_Samuele[[#This Row],[Inserire VO2p:  ]]="",NA(),PROMETEO_Ammissione_Samuele[[#This Row],[Inserire VO2p:  ]])</f>
        <v>1736</v>
      </c>
      <c r="C73">
        <f>IF(PROMETEO_Ammissione_Samuele[[#This Row],[Inserire VO2 picco (%):  ]]="",NA(),PROMETEO_Ammissione_Samuele[[#This Row],[Inserire VO2 picco (%):  ]])</f>
        <v>793</v>
      </c>
      <c r="D73">
        <f>IF(PROMETEO_Ammissione_Samuele[[#This Row],[Inserire RQ picco:  ]]="",NA(),PROMETEO_Ammissione_Samuele[[#This Row],[Inserire RQ picco:  ]])</f>
        <v>114</v>
      </c>
      <c r="E73">
        <f>IF(PROMETEO_Ammissione_Samuele[[#This Row],[Inserire VO2 a VT1 (se VT1 è stato raggiunto):  ]]="",NA(),PROMETEO_Ammissione_Samuele[[#This Row],[Inserire VO2 a VT1 (se VT1 è stato raggiunto):  ]])</f>
        <v>1153</v>
      </c>
      <c r="F73">
        <f>IF(PROMETEO_Ammissione_Samuele[[#This Row],[Inserire VO2 a VT2 (se VT2 è stato raggiunto):  ]]="",NA(),PROMETEO_Ammissione_Samuele[[#This Row],[Inserire VO2 a VT2 (se VT2 è stato raggiunto):  ]])</f>
        <v>1683</v>
      </c>
      <c r="G73">
        <f>IF(PROMETEO_Ammissione_Samuele[[#This Row],[Inserire W picco:  ]]="",NA(),PROMETEO_Ammissione_Samuele[[#This Row],[Inserire W picco:  ]])</f>
        <v>114</v>
      </c>
      <c r="H73">
        <f>IF(PROMETEO_Ammissione_Samuele[[#This Row],[Inserire Fc picco:  ]]="",NA(),PROMETEO_Ammissione_Samuele[[#This Row],[Inserire Fc picco:  ]])</f>
        <v>137</v>
      </c>
      <c r="I73">
        <f>IF(PROMETEO_Ammissione_Samuele[[#This Row],[Inserire VE/VCO2 slope:  ]]="",NA(),PROMETEO_Ammissione_Samuele[[#This Row],[Inserire VE/VCO2 slope:  ]])</f>
        <v>316</v>
      </c>
      <c r="J73">
        <f>IF(PROMETEO_Ammissione_Samuele[[#This Row],[Inserire VE/VCO2 slope dopo soglia anaerobica:  ]]="",NA(),PROMETEO_Ammissione_Samuele[[#This Row],[Inserire VE/VCO2 slope dopo soglia anaerobica:  ]])</f>
        <v>358</v>
      </c>
      <c r="K73">
        <f>IF(PROMETEO_Ammissione_Samuele[[#This Row],[Inserire VO2/work:  ]]="",NA(),PROMETEO_Ammissione_Samuele[[#This Row],[Inserire VO2/work:  ]])</f>
        <v>101</v>
      </c>
      <c r="L73" t="str">
        <f>IF(PROMETEO_Ammissione_Samuele[[#This Row],[Presenza pattern oscillatorio?]]="",NA(),PROMETEO_Ammissione_Samuele[[#This Row],[Presenza pattern oscillatorio?]])</f>
        <v>Yes</v>
      </c>
      <c r="M73" t="str">
        <f>IF(PROMETEO_Ammissione_Samuele[[#This Row],[Presenza limitazione cardiogena?]]="",NA(),PROMETEO_Ammissione_Samuele[[#This Row],[Presenza limitazione cardiogena?]])</f>
        <v>Yes</v>
      </c>
      <c r="N73" t="str">
        <f>IF(PROMETEO_Ammissione_Samuele[[#This Row],[Presenza limitazione ventilatoria?]]="",NA(),PROMETEO_Ammissione_Samuele[[#This Row],[Presenza limitazione ventilatoria?]])</f>
        <v>No</v>
      </c>
      <c r="O73" t="str">
        <f>IF(PROMETEO_Ammissione_Samuele[[#This Row],[Presenza limitazione vascolare/polmonare?]]="",NA(),PROMETEO_Ammissione_Samuele[[#This Row],[Presenza limitazione vascolare/polmonare?]])</f>
        <v>No</v>
      </c>
      <c r="P73" t="str">
        <f>IF(PROMETEO_Ammissione_Samuele[[#This Row],[Presenza limitazione periferica?]]="",NA(),PROMETEO_Ammissione_Samuele[[#This Row],[Presenza limitazione periferica?]])</f>
        <v>Yes</v>
      </c>
      <c r="Q73" t="str">
        <f>IF(PROMETEO_Ammissione_Samuele[[#This Row],[Presenza sintomi durante la prova?]]="",NA(),PROMETEO_Ammissione_Samuele[[#This Row],[Presenza sintomi durante la prova?]])</f>
        <v>No</v>
      </c>
      <c r="R73" t="str">
        <f>IF(PROMETEO_Ammissione_Samuele[[#This Row],[Presenza alterazioni ECG ischemiche?]]="",NA(),PROMETEO_Ammissione_Samuele[[#This Row],[Presenza alterazioni ECG ischemiche?]])</f>
        <v>No</v>
      </c>
      <c r="S73" t="str">
        <f>IF(PROMETEO_Ammissione_Samuele[[#This Row],[Presenza aritmie?]]="",NA(),PROMETEO_Ammissione_Samuele[[#This Row],[Presenza aritmie?]])</f>
        <v>No</v>
      </c>
      <c r="T73" t="str">
        <f>IF(PROMETEO_Ammissione_Samuele[[#This Row],[Presenza risposta ipertensiva?]]="",NA(),PROMETEO_Ammissione_Samuele[[#This Row],[Presenza risposta ipertensiva?]])</f>
        <v>No</v>
      </c>
    </row>
    <row r="74" spans="1:20" x14ac:dyDescent="0.3">
      <c r="A74">
        <v>73</v>
      </c>
      <c r="B74" t="e">
        <f>IF(PROMETEO_Ammissione_Samuele[[#This Row],[Inserire VO2p:  ]]="",NA(),PROMETEO_Ammissione_Samuele[[#This Row],[Inserire VO2p:  ]])</f>
        <v>#N/A</v>
      </c>
      <c r="C74" t="e">
        <f>IF(PROMETEO_Ammissione_Samuele[[#This Row],[Inserire VO2 picco (%):  ]]="",NA(),PROMETEO_Ammissione_Samuele[[#This Row],[Inserire VO2 picco (%):  ]])</f>
        <v>#N/A</v>
      </c>
      <c r="D74" t="e">
        <f>IF(PROMETEO_Ammissione_Samuele[[#This Row],[Inserire RQ picco:  ]]="",NA(),PROMETEO_Ammissione_Samuele[[#This Row],[Inserire RQ picco:  ]])</f>
        <v>#N/A</v>
      </c>
      <c r="E74" t="e">
        <f>IF(PROMETEO_Ammissione_Samuele[[#This Row],[Inserire VO2 a VT1 (se VT1 è stato raggiunto):  ]]="",NA(),PROMETEO_Ammissione_Samuele[[#This Row],[Inserire VO2 a VT1 (se VT1 è stato raggiunto):  ]])</f>
        <v>#N/A</v>
      </c>
      <c r="F74" t="e">
        <f>IF(PROMETEO_Ammissione_Samuele[[#This Row],[Inserire VO2 a VT2 (se VT2 è stato raggiunto):  ]]="",NA(),PROMETEO_Ammissione_Samuele[[#This Row],[Inserire VO2 a VT2 (se VT2 è stato raggiunto):  ]])</f>
        <v>#N/A</v>
      </c>
      <c r="G74" t="e">
        <f>IF(PROMETEO_Ammissione_Samuele[[#This Row],[Inserire W picco:  ]]="",NA(),PROMETEO_Ammissione_Samuele[[#This Row],[Inserire W picco:  ]])</f>
        <v>#N/A</v>
      </c>
      <c r="H74" t="e">
        <f>IF(PROMETEO_Ammissione_Samuele[[#This Row],[Inserire Fc picco:  ]]="",NA(),PROMETEO_Ammissione_Samuele[[#This Row],[Inserire Fc picco:  ]])</f>
        <v>#N/A</v>
      </c>
      <c r="I74" t="e">
        <f>IF(PROMETEO_Ammissione_Samuele[[#This Row],[Inserire VE/VCO2 slope:  ]]="",NA(),PROMETEO_Ammissione_Samuele[[#This Row],[Inserire VE/VCO2 slope:  ]])</f>
        <v>#N/A</v>
      </c>
      <c r="J74" t="e">
        <f>IF(PROMETEO_Ammissione_Samuele[[#This Row],[Inserire VE/VCO2 slope dopo soglia anaerobica:  ]]="",NA(),PROMETEO_Ammissione_Samuele[[#This Row],[Inserire VE/VCO2 slope dopo soglia anaerobica:  ]])</f>
        <v>#N/A</v>
      </c>
      <c r="K74" t="e">
        <f>IF(PROMETEO_Ammissione_Samuele[[#This Row],[Inserire VO2/work:  ]]="",NA(),PROMETEO_Ammissione_Samuele[[#This Row],[Inserire VO2/work:  ]])</f>
        <v>#N/A</v>
      </c>
      <c r="L74" t="e">
        <f>IF(PROMETEO_Ammissione_Samuele[[#This Row],[Presenza pattern oscillatorio?]]="",NA(),PROMETEO_Ammissione_Samuele[[#This Row],[Presenza pattern oscillatorio?]])</f>
        <v>#N/A</v>
      </c>
      <c r="M74" t="e">
        <f>IF(PROMETEO_Ammissione_Samuele[[#This Row],[Presenza limitazione cardiogena?]]="",NA(),PROMETEO_Ammissione_Samuele[[#This Row],[Presenza limitazione cardiogena?]])</f>
        <v>#N/A</v>
      </c>
      <c r="N74" t="e">
        <f>IF(PROMETEO_Ammissione_Samuele[[#This Row],[Presenza limitazione ventilatoria?]]="",NA(),PROMETEO_Ammissione_Samuele[[#This Row],[Presenza limitazione ventilatoria?]])</f>
        <v>#N/A</v>
      </c>
      <c r="O74" t="e">
        <f>IF(PROMETEO_Ammissione_Samuele[[#This Row],[Presenza limitazione vascolare/polmonare?]]="",NA(),PROMETEO_Ammissione_Samuele[[#This Row],[Presenza limitazione vascolare/polmonare?]])</f>
        <v>#N/A</v>
      </c>
      <c r="P74" t="e">
        <f>IF(PROMETEO_Ammissione_Samuele[[#This Row],[Presenza limitazione periferica?]]="",NA(),PROMETEO_Ammissione_Samuele[[#This Row],[Presenza limitazione periferica?]])</f>
        <v>#N/A</v>
      </c>
      <c r="Q74" t="e">
        <f>IF(PROMETEO_Ammissione_Samuele[[#This Row],[Presenza sintomi durante la prova?]]="",NA(),PROMETEO_Ammissione_Samuele[[#This Row],[Presenza sintomi durante la prova?]])</f>
        <v>#N/A</v>
      </c>
      <c r="R74" t="e">
        <f>IF(PROMETEO_Ammissione_Samuele[[#This Row],[Presenza alterazioni ECG ischemiche?]]="",NA(),PROMETEO_Ammissione_Samuele[[#This Row],[Presenza alterazioni ECG ischemiche?]])</f>
        <v>#N/A</v>
      </c>
      <c r="S74" t="e">
        <f>IF(PROMETEO_Ammissione_Samuele[[#This Row],[Presenza aritmie?]]="",NA(),PROMETEO_Ammissione_Samuele[[#This Row],[Presenza aritmie?]])</f>
        <v>#N/A</v>
      </c>
      <c r="T74" t="e">
        <f>IF(PROMETEO_Ammissione_Samuele[[#This Row],[Presenza risposta ipertensiva?]]="",NA(),PROMETEO_Ammissione_Samuele[[#This Row],[Presenza risposta ipertensiva?]])</f>
        <v>#N/A</v>
      </c>
    </row>
    <row r="75" spans="1:20" x14ac:dyDescent="0.3">
      <c r="A75">
        <v>74</v>
      </c>
      <c r="B75" t="e">
        <f>IF(PROMETEO_Ammissione_Samuele[[#This Row],[Inserire VO2p:  ]]="",NA(),PROMETEO_Ammissione_Samuele[[#This Row],[Inserire VO2p:  ]])</f>
        <v>#N/A</v>
      </c>
      <c r="C75" t="e">
        <f>IF(PROMETEO_Ammissione_Samuele[[#This Row],[Inserire VO2 picco (%):  ]]="",NA(),PROMETEO_Ammissione_Samuele[[#This Row],[Inserire VO2 picco (%):  ]])</f>
        <v>#N/A</v>
      </c>
      <c r="D75" t="e">
        <f>IF(PROMETEO_Ammissione_Samuele[[#This Row],[Inserire RQ picco:  ]]="",NA(),PROMETEO_Ammissione_Samuele[[#This Row],[Inserire RQ picco:  ]])</f>
        <v>#N/A</v>
      </c>
      <c r="E75" t="e">
        <f>IF(PROMETEO_Ammissione_Samuele[[#This Row],[Inserire VO2 a VT1 (se VT1 è stato raggiunto):  ]]="",NA(),PROMETEO_Ammissione_Samuele[[#This Row],[Inserire VO2 a VT1 (se VT1 è stato raggiunto):  ]])</f>
        <v>#N/A</v>
      </c>
      <c r="F75" t="e">
        <f>IF(PROMETEO_Ammissione_Samuele[[#This Row],[Inserire VO2 a VT2 (se VT2 è stato raggiunto):  ]]="",NA(),PROMETEO_Ammissione_Samuele[[#This Row],[Inserire VO2 a VT2 (se VT2 è stato raggiunto):  ]])</f>
        <v>#N/A</v>
      </c>
      <c r="G75" t="e">
        <f>IF(PROMETEO_Ammissione_Samuele[[#This Row],[Inserire W picco:  ]]="",NA(),PROMETEO_Ammissione_Samuele[[#This Row],[Inserire W picco:  ]])</f>
        <v>#N/A</v>
      </c>
      <c r="H75" t="e">
        <f>IF(PROMETEO_Ammissione_Samuele[[#This Row],[Inserire Fc picco:  ]]="",NA(),PROMETEO_Ammissione_Samuele[[#This Row],[Inserire Fc picco:  ]])</f>
        <v>#N/A</v>
      </c>
      <c r="I75" t="e">
        <f>IF(PROMETEO_Ammissione_Samuele[[#This Row],[Inserire VE/VCO2 slope:  ]]="",NA(),PROMETEO_Ammissione_Samuele[[#This Row],[Inserire VE/VCO2 slope:  ]])</f>
        <v>#N/A</v>
      </c>
      <c r="J75" t="e">
        <f>IF(PROMETEO_Ammissione_Samuele[[#This Row],[Inserire VE/VCO2 slope dopo soglia anaerobica:  ]]="",NA(),PROMETEO_Ammissione_Samuele[[#This Row],[Inserire VE/VCO2 slope dopo soglia anaerobica:  ]])</f>
        <v>#N/A</v>
      </c>
      <c r="K75" t="e">
        <f>IF(PROMETEO_Ammissione_Samuele[[#This Row],[Inserire VO2/work:  ]]="",NA(),PROMETEO_Ammissione_Samuele[[#This Row],[Inserire VO2/work:  ]])</f>
        <v>#N/A</v>
      </c>
      <c r="L75" t="e">
        <f>IF(PROMETEO_Ammissione_Samuele[[#This Row],[Presenza pattern oscillatorio?]]="",NA(),PROMETEO_Ammissione_Samuele[[#This Row],[Presenza pattern oscillatorio?]])</f>
        <v>#N/A</v>
      </c>
      <c r="M75" t="e">
        <f>IF(PROMETEO_Ammissione_Samuele[[#This Row],[Presenza limitazione cardiogena?]]="",NA(),PROMETEO_Ammissione_Samuele[[#This Row],[Presenza limitazione cardiogena?]])</f>
        <v>#N/A</v>
      </c>
      <c r="N75" t="e">
        <f>IF(PROMETEO_Ammissione_Samuele[[#This Row],[Presenza limitazione ventilatoria?]]="",NA(),PROMETEO_Ammissione_Samuele[[#This Row],[Presenza limitazione ventilatoria?]])</f>
        <v>#N/A</v>
      </c>
      <c r="O75" t="e">
        <f>IF(PROMETEO_Ammissione_Samuele[[#This Row],[Presenza limitazione vascolare/polmonare?]]="",NA(),PROMETEO_Ammissione_Samuele[[#This Row],[Presenza limitazione vascolare/polmonare?]])</f>
        <v>#N/A</v>
      </c>
      <c r="P75" t="e">
        <f>IF(PROMETEO_Ammissione_Samuele[[#This Row],[Presenza limitazione periferica?]]="",NA(),PROMETEO_Ammissione_Samuele[[#This Row],[Presenza limitazione periferica?]])</f>
        <v>#N/A</v>
      </c>
      <c r="Q75" t="e">
        <f>IF(PROMETEO_Ammissione_Samuele[[#This Row],[Presenza sintomi durante la prova?]]="",NA(),PROMETEO_Ammissione_Samuele[[#This Row],[Presenza sintomi durante la prova?]])</f>
        <v>#N/A</v>
      </c>
      <c r="R75" t="e">
        <f>IF(PROMETEO_Ammissione_Samuele[[#This Row],[Presenza alterazioni ECG ischemiche?]]="",NA(),PROMETEO_Ammissione_Samuele[[#This Row],[Presenza alterazioni ECG ischemiche?]])</f>
        <v>#N/A</v>
      </c>
      <c r="S75" t="e">
        <f>IF(PROMETEO_Ammissione_Samuele[[#This Row],[Presenza aritmie?]]="",NA(),PROMETEO_Ammissione_Samuele[[#This Row],[Presenza aritmie?]])</f>
        <v>#N/A</v>
      </c>
      <c r="T75" t="e">
        <f>IF(PROMETEO_Ammissione_Samuele[[#This Row],[Presenza risposta ipertensiva?]]="",NA(),PROMETEO_Ammissione_Samuele[[#This Row],[Presenza risposta ipertensiva?]])</f>
        <v>#N/A</v>
      </c>
    </row>
    <row r="76" spans="1:20" x14ac:dyDescent="0.3">
      <c r="A76">
        <v>75</v>
      </c>
      <c r="B76" t="e">
        <f>IF(PROMETEO_Ammissione_Samuele[[#This Row],[Inserire VO2p:  ]]="",NA(),PROMETEO_Ammissione_Samuele[[#This Row],[Inserire VO2p:  ]])</f>
        <v>#N/A</v>
      </c>
      <c r="C76" t="e">
        <f>IF(PROMETEO_Ammissione_Samuele[[#This Row],[Inserire VO2 picco (%):  ]]="",NA(),PROMETEO_Ammissione_Samuele[[#This Row],[Inserire VO2 picco (%):  ]])</f>
        <v>#N/A</v>
      </c>
      <c r="D76" t="e">
        <f>IF(PROMETEO_Ammissione_Samuele[[#This Row],[Inserire RQ picco:  ]]="",NA(),PROMETEO_Ammissione_Samuele[[#This Row],[Inserire RQ picco:  ]])</f>
        <v>#N/A</v>
      </c>
      <c r="E76" t="e">
        <f>IF(PROMETEO_Ammissione_Samuele[[#This Row],[Inserire VO2 a VT1 (se VT1 è stato raggiunto):  ]]="",NA(),PROMETEO_Ammissione_Samuele[[#This Row],[Inserire VO2 a VT1 (se VT1 è stato raggiunto):  ]])</f>
        <v>#N/A</v>
      </c>
      <c r="F76" t="e">
        <f>IF(PROMETEO_Ammissione_Samuele[[#This Row],[Inserire VO2 a VT2 (se VT2 è stato raggiunto):  ]]="",NA(),PROMETEO_Ammissione_Samuele[[#This Row],[Inserire VO2 a VT2 (se VT2 è stato raggiunto):  ]])</f>
        <v>#N/A</v>
      </c>
      <c r="G76" t="e">
        <f>IF(PROMETEO_Ammissione_Samuele[[#This Row],[Inserire W picco:  ]]="",NA(),PROMETEO_Ammissione_Samuele[[#This Row],[Inserire W picco:  ]])</f>
        <v>#N/A</v>
      </c>
      <c r="H76" t="e">
        <f>IF(PROMETEO_Ammissione_Samuele[[#This Row],[Inserire Fc picco:  ]]="",NA(),PROMETEO_Ammissione_Samuele[[#This Row],[Inserire Fc picco:  ]])</f>
        <v>#N/A</v>
      </c>
      <c r="I76" t="e">
        <f>IF(PROMETEO_Ammissione_Samuele[[#This Row],[Inserire VE/VCO2 slope:  ]]="",NA(),PROMETEO_Ammissione_Samuele[[#This Row],[Inserire VE/VCO2 slope:  ]])</f>
        <v>#N/A</v>
      </c>
      <c r="J76" t="e">
        <f>IF(PROMETEO_Ammissione_Samuele[[#This Row],[Inserire VE/VCO2 slope dopo soglia anaerobica:  ]]="",NA(),PROMETEO_Ammissione_Samuele[[#This Row],[Inserire VE/VCO2 slope dopo soglia anaerobica:  ]])</f>
        <v>#N/A</v>
      </c>
      <c r="K76" t="e">
        <f>IF(PROMETEO_Ammissione_Samuele[[#This Row],[Inserire VO2/work:  ]]="",NA(),PROMETEO_Ammissione_Samuele[[#This Row],[Inserire VO2/work:  ]])</f>
        <v>#N/A</v>
      </c>
      <c r="L76" t="e">
        <f>IF(PROMETEO_Ammissione_Samuele[[#This Row],[Presenza pattern oscillatorio?]]="",NA(),PROMETEO_Ammissione_Samuele[[#This Row],[Presenza pattern oscillatorio?]])</f>
        <v>#N/A</v>
      </c>
      <c r="M76" t="e">
        <f>IF(PROMETEO_Ammissione_Samuele[[#This Row],[Presenza limitazione cardiogena?]]="",NA(),PROMETEO_Ammissione_Samuele[[#This Row],[Presenza limitazione cardiogena?]])</f>
        <v>#N/A</v>
      </c>
      <c r="N76" t="e">
        <f>IF(PROMETEO_Ammissione_Samuele[[#This Row],[Presenza limitazione ventilatoria?]]="",NA(),PROMETEO_Ammissione_Samuele[[#This Row],[Presenza limitazione ventilatoria?]])</f>
        <v>#N/A</v>
      </c>
      <c r="O76" t="e">
        <f>IF(PROMETEO_Ammissione_Samuele[[#This Row],[Presenza limitazione vascolare/polmonare?]]="",NA(),PROMETEO_Ammissione_Samuele[[#This Row],[Presenza limitazione vascolare/polmonare?]])</f>
        <v>#N/A</v>
      </c>
      <c r="P76" t="e">
        <f>IF(PROMETEO_Ammissione_Samuele[[#This Row],[Presenza limitazione periferica?]]="",NA(),PROMETEO_Ammissione_Samuele[[#This Row],[Presenza limitazione periferica?]])</f>
        <v>#N/A</v>
      </c>
      <c r="Q76" t="e">
        <f>IF(PROMETEO_Ammissione_Samuele[[#This Row],[Presenza sintomi durante la prova?]]="",NA(),PROMETEO_Ammissione_Samuele[[#This Row],[Presenza sintomi durante la prova?]])</f>
        <v>#N/A</v>
      </c>
      <c r="R76" t="e">
        <f>IF(PROMETEO_Ammissione_Samuele[[#This Row],[Presenza alterazioni ECG ischemiche?]]="",NA(),PROMETEO_Ammissione_Samuele[[#This Row],[Presenza alterazioni ECG ischemiche?]])</f>
        <v>#N/A</v>
      </c>
      <c r="S76" t="e">
        <f>IF(PROMETEO_Ammissione_Samuele[[#This Row],[Presenza aritmie?]]="",NA(),PROMETEO_Ammissione_Samuele[[#This Row],[Presenza aritmie?]])</f>
        <v>#N/A</v>
      </c>
      <c r="T76" t="e">
        <f>IF(PROMETEO_Ammissione_Samuele[[#This Row],[Presenza risposta ipertensiva?]]="",NA(),PROMETEO_Ammissione_Samuele[[#This Row],[Presenza risposta ipertensiva?]])</f>
        <v>#N/A</v>
      </c>
    </row>
    <row r="77" spans="1:20" x14ac:dyDescent="0.3">
      <c r="A77">
        <v>76</v>
      </c>
      <c r="B77" t="e">
        <f>IF(PROMETEO_Ammissione_Samuele[[#This Row],[Inserire VO2p:  ]]="",NA(),PROMETEO_Ammissione_Samuele[[#This Row],[Inserire VO2p:  ]])</f>
        <v>#N/A</v>
      </c>
      <c r="C77" t="e">
        <f>IF(PROMETEO_Ammissione_Samuele[[#This Row],[Inserire VO2 picco (%):  ]]="",NA(),PROMETEO_Ammissione_Samuele[[#This Row],[Inserire VO2 picco (%):  ]])</f>
        <v>#N/A</v>
      </c>
      <c r="D77" t="e">
        <f>IF(PROMETEO_Ammissione_Samuele[[#This Row],[Inserire RQ picco:  ]]="",NA(),PROMETEO_Ammissione_Samuele[[#This Row],[Inserire RQ picco:  ]])</f>
        <v>#N/A</v>
      </c>
      <c r="E77" t="e">
        <f>IF(PROMETEO_Ammissione_Samuele[[#This Row],[Inserire VO2 a VT1 (se VT1 è stato raggiunto):  ]]="",NA(),PROMETEO_Ammissione_Samuele[[#This Row],[Inserire VO2 a VT1 (se VT1 è stato raggiunto):  ]])</f>
        <v>#N/A</v>
      </c>
      <c r="F77" t="e">
        <f>IF(PROMETEO_Ammissione_Samuele[[#This Row],[Inserire VO2 a VT2 (se VT2 è stato raggiunto):  ]]="",NA(),PROMETEO_Ammissione_Samuele[[#This Row],[Inserire VO2 a VT2 (se VT2 è stato raggiunto):  ]])</f>
        <v>#N/A</v>
      </c>
      <c r="G77" t="e">
        <f>IF(PROMETEO_Ammissione_Samuele[[#This Row],[Inserire W picco:  ]]="",NA(),PROMETEO_Ammissione_Samuele[[#This Row],[Inserire W picco:  ]])</f>
        <v>#N/A</v>
      </c>
      <c r="H77" t="e">
        <f>IF(PROMETEO_Ammissione_Samuele[[#This Row],[Inserire Fc picco:  ]]="",NA(),PROMETEO_Ammissione_Samuele[[#This Row],[Inserire Fc picco:  ]])</f>
        <v>#N/A</v>
      </c>
      <c r="I77" t="e">
        <f>IF(PROMETEO_Ammissione_Samuele[[#This Row],[Inserire VE/VCO2 slope:  ]]="",NA(),PROMETEO_Ammissione_Samuele[[#This Row],[Inserire VE/VCO2 slope:  ]])</f>
        <v>#N/A</v>
      </c>
      <c r="J77" t="e">
        <f>IF(PROMETEO_Ammissione_Samuele[[#This Row],[Inserire VE/VCO2 slope dopo soglia anaerobica:  ]]="",NA(),PROMETEO_Ammissione_Samuele[[#This Row],[Inserire VE/VCO2 slope dopo soglia anaerobica:  ]])</f>
        <v>#N/A</v>
      </c>
      <c r="K77" t="e">
        <f>IF(PROMETEO_Ammissione_Samuele[[#This Row],[Inserire VO2/work:  ]]="",NA(),PROMETEO_Ammissione_Samuele[[#This Row],[Inserire VO2/work:  ]])</f>
        <v>#N/A</v>
      </c>
      <c r="L77" t="e">
        <f>IF(PROMETEO_Ammissione_Samuele[[#This Row],[Presenza pattern oscillatorio?]]="",NA(),PROMETEO_Ammissione_Samuele[[#This Row],[Presenza pattern oscillatorio?]])</f>
        <v>#N/A</v>
      </c>
      <c r="M77" t="e">
        <f>IF(PROMETEO_Ammissione_Samuele[[#This Row],[Presenza limitazione cardiogena?]]="",NA(),PROMETEO_Ammissione_Samuele[[#This Row],[Presenza limitazione cardiogena?]])</f>
        <v>#N/A</v>
      </c>
      <c r="N77" t="e">
        <f>IF(PROMETEO_Ammissione_Samuele[[#This Row],[Presenza limitazione ventilatoria?]]="",NA(),PROMETEO_Ammissione_Samuele[[#This Row],[Presenza limitazione ventilatoria?]])</f>
        <v>#N/A</v>
      </c>
      <c r="O77" t="e">
        <f>IF(PROMETEO_Ammissione_Samuele[[#This Row],[Presenza limitazione vascolare/polmonare?]]="",NA(),PROMETEO_Ammissione_Samuele[[#This Row],[Presenza limitazione vascolare/polmonare?]])</f>
        <v>#N/A</v>
      </c>
      <c r="P77" t="e">
        <f>IF(PROMETEO_Ammissione_Samuele[[#This Row],[Presenza limitazione periferica?]]="",NA(),PROMETEO_Ammissione_Samuele[[#This Row],[Presenza limitazione periferica?]])</f>
        <v>#N/A</v>
      </c>
      <c r="Q77" t="e">
        <f>IF(PROMETEO_Ammissione_Samuele[[#This Row],[Presenza sintomi durante la prova?]]="",NA(),PROMETEO_Ammissione_Samuele[[#This Row],[Presenza sintomi durante la prova?]])</f>
        <v>#N/A</v>
      </c>
      <c r="R77" t="e">
        <f>IF(PROMETEO_Ammissione_Samuele[[#This Row],[Presenza alterazioni ECG ischemiche?]]="",NA(),PROMETEO_Ammissione_Samuele[[#This Row],[Presenza alterazioni ECG ischemiche?]])</f>
        <v>#N/A</v>
      </c>
      <c r="S77" t="e">
        <f>IF(PROMETEO_Ammissione_Samuele[[#This Row],[Presenza aritmie?]]="",NA(),PROMETEO_Ammissione_Samuele[[#This Row],[Presenza aritmie?]])</f>
        <v>#N/A</v>
      </c>
      <c r="T77" t="e">
        <f>IF(PROMETEO_Ammissione_Samuele[[#This Row],[Presenza risposta ipertensiva?]]="",NA(),PROMETEO_Ammissione_Samuele[[#This Row],[Presenza risposta ipertensiva?]])</f>
        <v>#N/A</v>
      </c>
    </row>
    <row r="78" spans="1:20" x14ac:dyDescent="0.3">
      <c r="A78">
        <v>77</v>
      </c>
      <c r="B78" t="e">
        <f>IF(PROMETEO_Ammissione_Samuele[[#This Row],[Inserire VO2p:  ]]="",NA(),PROMETEO_Ammissione_Samuele[[#This Row],[Inserire VO2p:  ]])</f>
        <v>#N/A</v>
      </c>
      <c r="C78" t="e">
        <f>IF(PROMETEO_Ammissione_Samuele[[#This Row],[Inserire VO2 picco (%):  ]]="",NA(),PROMETEO_Ammissione_Samuele[[#This Row],[Inserire VO2 picco (%):  ]])</f>
        <v>#N/A</v>
      </c>
      <c r="D78" t="e">
        <f>IF(PROMETEO_Ammissione_Samuele[[#This Row],[Inserire RQ picco:  ]]="",NA(),PROMETEO_Ammissione_Samuele[[#This Row],[Inserire RQ picco:  ]])</f>
        <v>#N/A</v>
      </c>
      <c r="E78" t="e">
        <f>IF(PROMETEO_Ammissione_Samuele[[#This Row],[Inserire VO2 a VT1 (se VT1 è stato raggiunto):  ]]="",NA(),PROMETEO_Ammissione_Samuele[[#This Row],[Inserire VO2 a VT1 (se VT1 è stato raggiunto):  ]])</f>
        <v>#N/A</v>
      </c>
      <c r="F78" t="e">
        <f>IF(PROMETEO_Ammissione_Samuele[[#This Row],[Inserire VO2 a VT2 (se VT2 è stato raggiunto):  ]]="",NA(),PROMETEO_Ammissione_Samuele[[#This Row],[Inserire VO2 a VT2 (se VT2 è stato raggiunto):  ]])</f>
        <v>#N/A</v>
      </c>
      <c r="G78" t="e">
        <f>IF(PROMETEO_Ammissione_Samuele[[#This Row],[Inserire W picco:  ]]="",NA(),PROMETEO_Ammissione_Samuele[[#This Row],[Inserire W picco:  ]])</f>
        <v>#N/A</v>
      </c>
      <c r="H78" t="e">
        <f>IF(PROMETEO_Ammissione_Samuele[[#This Row],[Inserire Fc picco:  ]]="",NA(),PROMETEO_Ammissione_Samuele[[#This Row],[Inserire Fc picco:  ]])</f>
        <v>#N/A</v>
      </c>
      <c r="I78" t="e">
        <f>IF(PROMETEO_Ammissione_Samuele[[#This Row],[Inserire VE/VCO2 slope:  ]]="",NA(),PROMETEO_Ammissione_Samuele[[#This Row],[Inserire VE/VCO2 slope:  ]])</f>
        <v>#N/A</v>
      </c>
      <c r="J78" t="e">
        <f>IF(PROMETEO_Ammissione_Samuele[[#This Row],[Inserire VE/VCO2 slope dopo soglia anaerobica:  ]]="",NA(),PROMETEO_Ammissione_Samuele[[#This Row],[Inserire VE/VCO2 slope dopo soglia anaerobica:  ]])</f>
        <v>#N/A</v>
      </c>
      <c r="K78" t="e">
        <f>IF(PROMETEO_Ammissione_Samuele[[#This Row],[Inserire VO2/work:  ]]="",NA(),PROMETEO_Ammissione_Samuele[[#This Row],[Inserire VO2/work:  ]])</f>
        <v>#N/A</v>
      </c>
      <c r="L78" t="e">
        <f>IF(PROMETEO_Ammissione_Samuele[[#This Row],[Presenza pattern oscillatorio?]]="",NA(),PROMETEO_Ammissione_Samuele[[#This Row],[Presenza pattern oscillatorio?]])</f>
        <v>#N/A</v>
      </c>
      <c r="M78" t="e">
        <f>IF(PROMETEO_Ammissione_Samuele[[#This Row],[Presenza limitazione cardiogena?]]="",NA(),PROMETEO_Ammissione_Samuele[[#This Row],[Presenza limitazione cardiogena?]])</f>
        <v>#N/A</v>
      </c>
      <c r="N78" t="e">
        <f>IF(PROMETEO_Ammissione_Samuele[[#This Row],[Presenza limitazione ventilatoria?]]="",NA(),PROMETEO_Ammissione_Samuele[[#This Row],[Presenza limitazione ventilatoria?]])</f>
        <v>#N/A</v>
      </c>
      <c r="O78" t="e">
        <f>IF(PROMETEO_Ammissione_Samuele[[#This Row],[Presenza limitazione vascolare/polmonare?]]="",NA(),PROMETEO_Ammissione_Samuele[[#This Row],[Presenza limitazione vascolare/polmonare?]])</f>
        <v>#N/A</v>
      </c>
      <c r="P78" t="e">
        <f>IF(PROMETEO_Ammissione_Samuele[[#This Row],[Presenza limitazione periferica?]]="",NA(),PROMETEO_Ammissione_Samuele[[#This Row],[Presenza limitazione periferica?]])</f>
        <v>#N/A</v>
      </c>
      <c r="Q78" t="e">
        <f>IF(PROMETEO_Ammissione_Samuele[[#This Row],[Presenza sintomi durante la prova?]]="",NA(),PROMETEO_Ammissione_Samuele[[#This Row],[Presenza sintomi durante la prova?]])</f>
        <v>#N/A</v>
      </c>
      <c r="R78" t="e">
        <f>IF(PROMETEO_Ammissione_Samuele[[#This Row],[Presenza alterazioni ECG ischemiche?]]="",NA(),PROMETEO_Ammissione_Samuele[[#This Row],[Presenza alterazioni ECG ischemiche?]])</f>
        <v>#N/A</v>
      </c>
      <c r="S78" t="e">
        <f>IF(PROMETEO_Ammissione_Samuele[[#This Row],[Presenza aritmie?]]="",NA(),PROMETEO_Ammissione_Samuele[[#This Row],[Presenza aritmie?]])</f>
        <v>#N/A</v>
      </c>
      <c r="T78" t="e">
        <f>IF(PROMETEO_Ammissione_Samuele[[#This Row],[Presenza risposta ipertensiva?]]="",NA(),PROMETEO_Ammissione_Samuele[[#This Row],[Presenza risposta ipertensiva?]])</f>
        <v>#N/A</v>
      </c>
    </row>
    <row r="79" spans="1:20" x14ac:dyDescent="0.3">
      <c r="A79">
        <v>78</v>
      </c>
      <c r="B79" t="e">
        <f>IF(PROMETEO_Ammissione_Samuele[[#This Row],[Inserire VO2p:  ]]="",NA(),PROMETEO_Ammissione_Samuele[[#This Row],[Inserire VO2p:  ]])</f>
        <v>#N/A</v>
      </c>
      <c r="C79" t="e">
        <f>IF(PROMETEO_Ammissione_Samuele[[#This Row],[Inserire VO2 picco (%):  ]]="",NA(),PROMETEO_Ammissione_Samuele[[#This Row],[Inserire VO2 picco (%):  ]])</f>
        <v>#N/A</v>
      </c>
      <c r="D79" t="e">
        <f>IF(PROMETEO_Ammissione_Samuele[[#This Row],[Inserire RQ picco:  ]]="",NA(),PROMETEO_Ammissione_Samuele[[#This Row],[Inserire RQ picco:  ]])</f>
        <v>#N/A</v>
      </c>
      <c r="E79" t="e">
        <f>IF(PROMETEO_Ammissione_Samuele[[#This Row],[Inserire VO2 a VT1 (se VT1 è stato raggiunto):  ]]="",NA(),PROMETEO_Ammissione_Samuele[[#This Row],[Inserire VO2 a VT1 (se VT1 è stato raggiunto):  ]])</f>
        <v>#N/A</v>
      </c>
      <c r="F79" t="e">
        <f>IF(PROMETEO_Ammissione_Samuele[[#This Row],[Inserire VO2 a VT2 (se VT2 è stato raggiunto):  ]]="",NA(),PROMETEO_Ammissione_Samuele[[#This Row],[Inserire VO2 a VT2 (se VT2 è stato raggiunto):  ]])</f>
        <v>#N/A</v>
      </c>
      <c r="G79" t="e">
        <f>IF(PROMETEO_Ammissione_Samuele[[#This Row],[Inserire W picco:  ]]="",NA(),PROMETEO_Ammissione_Samuele[[#This Row],[Inserire W picco:  ]])</f>
        <v>#N/A</v>
      </c>
      <c r="H79" t="e">
        <f>IF(PROMETEO_Ammissione_Samuele[[#This Row],[Inserire Fc picco:  ]]="",NA(),PROMETEO_Ammissione_Samuele[[#This Row],[Inserire Fc picco:  ]])</f>
        <v>#N/A</v>
      </c>
      <c r="I79" t="e">
        <f>IF(PROMETEO_Ammissione_Samuele[[#This Row],[Inserire VE/VCO2 slope:  ]]="",NA(),PROMETEO_Ammissione_Samuele[[#This Row],[Inserire VE/VCO2 slope:  ]])</f>
        <v>#N/A</v>
      </c>
      <c r="J79" t="e">
        <f>IF(PROMETEO_Ammissione_Samuele[[#This Row],[Inserire VE/VCO2 slope dopo soglia anaerobica:  ]]="",NA(),PROMETEO_Ammissione_Samuele[[#This Row],[Inserire VE/VCO2 slope dopo soglia anaerobica:  ]])</f>
        <v>#N/A</v>
      </c>
      <c r="K79" t="e">
        <f>IF(PROMETEO_Ammissione_Samuele[[#This Row],[Inserire VO2/work:  ]]="",NA(),PROMETEO_Ammissione_Samuele[[#This Row],[Inserire VO2/work:  ]])</f>
        <v>#N/A</v>
      </c>
      <c r="L79" t="e">
        <f>IF(PROMETEO_Ammissione_Samuele[[#This Row],[Presenza pattern oscillatorio?]]="",NA(),PROMETEO_Ammissione_Samuele[[#This Row],[Presenza pattern oscillatorio?]])</f>
        <v>#N/A</v>
      </c>
      <c r="M79" t="e">
        <f>IF(PROMETEO_Ammissione_Samuele[[#This Row],[Presenza limitazione cardiogena?]]="",NA(),PROMETEO_Ammissione_Samuele[[#This Row],[Presenza limitazione cardiogena?]])</f>
        <v>#N/A</v>
      </c>
      <c r="N79" t="e">
        <f>IF(PROMETEO_Ammissione_Samuele[[#This Row],[Presenza limitazione ventilatoria?]]="",NA(),PROMETEO_Ammissione_Samuele[[#This Row],[Presenza limitazione ventilatoria?]])</f>
        <v>#N/A</v>
      </c>
      <c r="O79" t="e">
        <f>IF(PROMETEO_Ammissione_Samuele[[#This Row],[Presenza limitazione vascolare/polmonare?]]="",NA(),PROMETEO_Ammissione_Samuele[[#This Row],[Presenza limitazione vascolare/polmonare?]])</f>
        <v>#N/A</v>
      </c>
      <c r="P79" t="e">
        <f>IF(PROMETEO_Ammissione_Samuele[[#This Row],[Presenza limitazione periferica?]]="",NA(),PROMETEO_Ammissione_Samuele[[#This Row],[Presenza limitazione periferica?]])</f>
        <v>#N/A</v>
      </c>
      <c r="Q79" t="e">
        <f>IF(PROMETEO_Ammissione_Samuele[[#This Row],[Presenza sintomi durante la prova?]]="",NA(),PROMETEO_Ammissione_Samuele[[#This Row],[Presenza sintomi durante la prova?]])</f>
        <v>#N/A</v>
      </c>
      <c r="R79" t="e">
        <f>IF(PROMETEO_Ammissione_Samuele[[#This Row],[Presenza alterazioni ECG ischemiche?]]="",NA(),PROMETEO_Ammissione_Samuele[[#This Row],[Presenza alterazioni ECG ischemiche?]])</f>
        <v>#N/A</v>
      </c>
      <c r="S79" t="e">
        <f>IF(PROMETEO_Ammissione_Samuele[[#This Row],[Presenza aritmie?]]="",NA(),PROMETEO_Ammissione_Samuele[[#This Row],[Presenza aritmie?]])</f>
        <v>#N/A</v>
      </c>
      <c r="T79" t="e">
        <f>IF(PROMETEO_Ammissione_Samuele[[#This Row],[Presenza risposta ipertensiva?]]="",NA(),PROMETEO_Ammissione_Samuele[[#This Row],[Presenza risposta ipertensiva?]])</f>
        <v>#N/A</v>
      </c>
    </row>
    <row r="80" spans="1:20" x14ac:dyDescent="0.3">
      <c r="A80">
        <v>79</v>
      </c>
      <c r="B80" t="e">
        <f>IF(PROMETEO_Ammissione_Samuele[[#This Row],[Inserire VO2p:  ]]="",NA(),PROMETEO_Ammissione_Samuele[[#This Row],[Inserire VO2p:  ]])</f>
        <v>#N/A</v>
      </c>
      <c r="C80" t="e">
        <f>IF(PROMETEO_Ammissione_Samuele[[#This Row],[Inserire VO2 picco (%):  ]]="",NA(),PROMETEO_Ammissione_Samuele[[#This Row],[Inserire VO2 picco (%):  ]])</f>
        <v>#N/A</v>
      </c>
      <c r="D80" t="e">
        <f>IF(PROMETEO_Ammissione_Samuele[[#This Row],[Inserire RQ picco:  ]]="",NA(),PROMETEO_Ammissione_Samuele[[#This Row],[Inserire RQ picco:  ]])</f>
        <v>#N/A</v>
      </c>
      <c r="E80" t="e">
        <f>IF(PROMETEO_Ammissione_Samuele[[#This Row],[Inserire VO2 a VT1 (se VT1 è stato raggiunto):  ]]="",NA(),PROMETEO_Ammissione_Samuele[[#This Row],[Inserire VO2 a VT1 (se VT1 è stato raggiunto):  ]])</f>
        <v>#N/A</v>
      </c>
      <c r="F80" t="e">
        <f>IF(PROMETEO_Ammissione_Samuele[[#This Row],[Inserire VO2 a VT2 (se VT2 è stato raggiunto):  ]]="",NA(),PROMETEO_Ammissione_Samuele[[#This Row],[Inserire VO2 a VT2 (se VT2 è stato raggiunto):  ]])</f>
        <v>#N/A</v>
      </c>
      <c r="G80" t="e">
        <f>IF(PROMETEO_Ammissione_Samuele[[#This Row],[Inserire W picco:  ]]="",NA(),PROMETEO_Ammissione_Samuele[[#This Row],[Inserire W picco:  ]])</f>
        <v>#N/A</v>
      </c>
      <c r="H80" t="e">
        <f>IF(PROMETEO_Ammissione_Samuele[[#This Row],[Inserire Fc picco:  ]]="",NA(),PROMETEO_Ammissione_Samuele[[#This Row],[Inserire Fc picco:  ]])</f>
        <v>#N/A</v>
      </c>
      <c r="I80" t="e">
        <f>IF(PROMETEO_Ammissione_Samuele[[#This Row],[Inserire VE/VCO2 slope:  ]]="",NA(),PROMETEO_Ammissione_Samuele[[#This Row],[Inserire VE/VCO2 slope:  ]])</f>
        <v>#N/A</v>
      </c>
      <c r="J80" t="e">
        <f>IF(PROMETEO_Ammissione_Samuele[[#This Row],[Inserire VE/VCO2 slope dopo soglia anaerobica:  ]]="",NA(),PROMETEO_Ammissione_Samuele[[#This Row],[Inserire VE/VCO2 slope dopo soglia anaerobica:  ]])</f>
        <v>#N/A</v>
      </c>
      <c r="K80" t="e">
        <f>IF(PROMETEO_Ammissione_Samuele[[#This Row],[Inserire VO2/work:  ]]="",NA(),PROMETEO_Ammissione_Samuele[[#This Row],[Inserire VO2/work:  ]])</f>
        <v>#N/A</v>
      </c>
      <c r="L80" t="e">
        <f>IF(PROMETEO_Ammissione_Samuele[[#This Row],[Presenza pattern oscillatorio?]]="",NA(),PROMETEO_Ammissione_Samuele[[#This Row],[Presenza pattern oscillatorio?]])</f>
        <v>#N/A</v>
      </c>
      <c r="M80" t="e">
        <f>IF(PROMETEO_Ammissione_Samuele[[#This Row],[Presenza limitazione cardiogena?]]="",NA(),PROMETEO_Ammissione_Samuele[[#This Row],[Presenza limitazione cardiogena?]])</f>
        <v>#N/A</v>
      </c>
      <c r="N80" t="e">
        <f>IF(PROMETEO_Ammissione_Samuele[[#This Row],[Presenza limitazione ventilatoria?]]="",NA(),PROMETEO_Ammissione_Samuele[[#This Row],[Presenza limitazione ventilatoria?]])</f>
        <v>#N/A</v>
      </c>
      <c r="O80" t="e">
        <f>IF(PROMETEO_Ammissione_Samuele[[#This Row],[Presenza limitazione vascolare/polmonare?]]="",NA(),PROMETEO_Ammissione_Samuele[[#This Row],[Presenza limitazione vascolare/polmonare?]])</f>
        <v>#N/A</v>
      </c>
      <c r="P80" t="e">
        <f>IF(PROMETEO_Ammissione_Samuele[[#This Row],[Presenza limitazione periferica?]]="",NA(),PROMETEO_Ammissione_Samuele[[#This Row],[Presenza limitazione periferica?]])</f>
        <v>#N/A</v>
      </c>
      <c r="Q80" t="e">
        <f>IF(PROMETEO_Ammissione_Samuele[[#This Row],[Presenza sintomi durante la prova?]]="",NA(),PROMETEO_Ammissione_Samuele[[#This Row],[Presenza sintomi durante la prova?]])</f>
        <v>#N/A</v>
      </c>
      <c r="R80" t="e">
        <f>IF(PROMETEO_Ammissione_Samuele[[#This Row],[Presenza alterazioni ECG ischemiche?]]="",NA(),PROMETEO_Ammissione_Samuele[[#This Row],[Presenza alterazioni ECG ischemiche?]])</f>
        <v>#N/A</v>
      </c>
      <c r="S80" t="e">
        <f>IF(PROMETEO_Ammissione_Samuele[[#This Row],[Presenza aritmie?]]="",NA(),PROMETEO_Ammissione_Samuele[[#This Row],[Presenza aritmie?]])</f>
        <v>#N/A</v>
      </c>
      <c r="T80" t="e">
        <f>IF(PROMETEO_Ammissione_Samuele[[#This Row],[Presenza risposta ipertensiva?]]="",NA(),PROMETEO_Ammissione_Samuele[[#This Row],[Presenza risposta ipertensiva?]])</f>
        <v>#N/A</v>
      </c>
    </row>
    <row r="81" spans="1:20" x14ac:dyDescent="0.3">
      <c r="A81">
        <v>80</v>
      </c>
      <c r="B81">
        <f>IF(PROMETEO_Ammissione_Samuele[[#This Row],[Inserire VO2p:  ]]="",NA(),PROMETEO_Ammissione_Samuele[[#This Row],[Inserire VO2p:  ]])</f>
        <v>918</v>
      </c>
      <c r="C81">
        <f>IF(PROMETEO_Ammissione_Samuele[[#This Row],[Inserire VO2 picco (%):  ]]="",NA(),PROMETEO_Ammissione_Samuele[[#This Row],[Inserire VO2 picco (%):  ]])</f>
        <v>641</v>
      </c>
      <c r="D81">
        <f>IF(PROMETEO_Ammissione_Samuele[[#This Row],[Inserire RQ picco:  ]]="",NA(),PROMETEO_Ammissione_Samuele[[#This Row],[Inserire RQ picco:  ]])</f>
        <v>126</v>
      </c>
      <c r="E81">
        <f>IF(PROMETEO_Ammissione_Samuele[[#This Row],[Inserire VO2 a VT1 (se VT1 è stato raggiunto):  ]]="",NA(),PROMETEO_Ammissione_Samuele[[#This Row],[Inserire VO2 a VT1 (se VT1 è stato raggiunto):  ]])</f>
        <v>677</v>
      </c>
      <c r="F81">
        <f>IF(PROMETEO_Ammissione_Samuele[[#This Row],[Inserire VO2 a VT2 (se VT2 è stato raggiunto):  ]]="",NA(),PROMETEO_Ammissione_Samuele[[#This Row],[Inserire VO2 a VT2 (se VT2 è stato raggiunto):  ]])</f>
        <v>899</v>
      </c>
      <c r="G81">
        <f>IF(PROMETEO_Ammissione_Samuele[[#This Row],[Inserire W picco:  ]]="",NA(),PROMETEO_Ammissione_Samuele[[#This Row],[Inserire W picco:  ]])</f>
        <v>68</v>
      </c>
      <c r="H81">
        <f>IF(PROMETEO_Ammissione_Samuele[[#This Row],[Inserire Fc picco:  ]]="",NA(),PROMETEO_Ammissione_Samuele[[#This Row],[Inserire Fc picco:  ]])</f>
        <v>56</v>
      </c>
      <c r="I81">
        <f>IF(PROMETEO_Ammissione_Samuele[[#This Row],[Inserire VE/VCO2 slope:  ]]="",NA(),PROMETEO_Ammissione_Samuele[[#This Row],[Inserire VE/VCO2 slope:  ]])</f>
        <v>518</v>
      </c>
      <c r="J81">
        <f>IF(PROMETEO_Ammissione_Samuele[[#This Row],[Inserire VE/VCO2 slope dopo soglia anaerobica:  ]]="",NA(),PROMETEO_Ammissione_Samuele[[#This Row],[Inserire VE/VCO2 slope dopo soglia anaerobica:  ]])</f>
        <v>594</v>
      </c>
      <c r="K81">
        <f>IF(PROMETEO_Ammissione_Samuele[[#This Row],[Inserire VO2/work:  ]]="",NA(),PROMETEO_Ammissione_Samuele[[#This Row],[Inserire VO2/work:  ]])</f>
        <v>75</v>
      </c>
      <c r="L81" t="str">
        <f>IF(PROMETEO_Ammissione_Samuele[[#This Row],[Presenza pattern oscillatorio?]]="",NA(),PROMETEO_Ammissione_Samuele[[#This Row],[Presenza pattern oscillatorio?]])</f>
        <v>Yes</v>
      </c>
      <c r="M81" t="str">
        <f>IF(PROMETEO_Ammissione_Samuele[[#This Row],[Presenza limitazione cardiogena?]]="",NA(),PROMETEO_Ammissione_Samuele[[#This Row],[Presenza limitazione cardiogena?]])</f>
        <v>Yes</v>
      </c>
      <c r="N81" t="str">
        <f>IF(PROMETEO_Ammissione_Samuele[[#This Row],[Presenza limitazione ventilatoria?]]="",NA(),PROMETEO_Ammissione_Samuele[[#This Row],[Presenza limitazione ventilatoria?]])</f>
        <v>No</v>
      </c>
      <c r="O81" t="str">
        <f>IF(PROMETEO_Ammissione_Samuele[[#This Row],[Presenza limitazione vascolare/polmonare?]]="",NA(),PROMETEO_Ammissione_Samuele[[#This Row],[Presenza limitazione vascolare/polmonare?]])</f>
        <v>Yes</v>
      </c>
      <c r="P81" t="str">
        <f>IF(PROMETEO_Ammissione_Samuele[[#This Row],[Presenza limitazione periferica?]]="",NA(),PROMETEO_Ammissione_Samuele[[#This Row],[Presenza limitazione periferica?]])</f>
        <v>Yes</v>
      </c>
      <c r="Q81" t="str">
        <f>IF(PROMETEO_Ammissione_Samuele[[#This Row],[Presenza sintomi durante la prova?]]="",NA(),PROMETEO_Ammissione_Samuele[[#This Row],[Presenza sintomi durante la prova?]])</f>
        <v>No</v>
      </c>
      <c r="R81" t="str">
        <f>IF(PROMETEO_Ammissione_Samuele[[#This Row],[Presenza alterazioni ECG ischemiche?]]="",NA(),PROMETEO_Ammissione_Samuele[[#This Row],[Presenza alterazioni ECG ischemiche?]])</f>
        <v>No</v>
      </c>
      <c r="S81" t="str">
        <f>IF(PROMETEO_Ammissione_Samuele[[#This Row],[Presenza aritmie?]]="",NA(),PROMETEO_Ammissione_Samuele[[#This Row],[Presenza aritmie?]])</f>
        <v>No</v>
      </c>
      <c r="T81" t="str">
        <f>IF(PROMETEO_Ammissione_Samuele[[#This Row],[Presenza risposta ipertensiva?]]="",NA(),PROMETEO_Ammissione_Samuele[[#This Row],[Presenza risposta ipertensiva?]])</f>
        <v>No</v>
      </c>
    </row>
    <row r="82" spans="1:20" x14ac:dyDescent="0.3">
      <c r="A82">
        <v>81</v>
      </c>
      <c r="B82" t="e">
        <f>IF(PROMETEO_Ammissione_Samuele[[#This Row],[Inserire VO2p:  ]]="",NA(),PROMETEO_Ammissione_Samuele[[#This Row],[Inserire VO2p:  ]])</f>
        <v>#N/A</v>
      </c>
      <c r="C82" t="e">
        <f>IF(PROMETEO_Ammissione_Samuele[[#This Row],[Inserire VO2 picco (%):  ]]="",NA(),PROMETEO_Ammissione_Samuele[[#This Row],[Inserire VO2 picco (%):  ]])</f>
        <v>#N/A</v>
      </c>
      <c r="D82" t="e">
        <f>IF(PROMETEO_Ammissione_Samuele[[#This Row],[Inserire RQ picco:  ]]="",NA(),PROMETEO_Ammissione_Samuele[[#This Row],[Inserire RQ picco:  ]])</f>
        <v>#N/A</v>
      </c>
      <c r="E82" t="e">
        <f>IF(PROMETEO_Ammissione_Samuele[[#This Row],[Inserire VO2 a VT1 (se VT1 è stato raggiunto):  ]]="",NA(),PROMETEO_Ammissione_Samuele[[#This Row],[Inserire VO2 a VT1 (se VT1 è stato raggiunto):  ]])</f>
        <v>#N/A</v>
      </c>
      <c r="F82" t="e">
        <f>IF(PROMETEO_Ammissione_Samuele[[#This Row],[Inserire VO2 a VT2 (se VT2 è stato raggiunto):  ]]="",NA(),PROMETEO_Ammissione_Samuele[[#This Row],[Inserire VO2 a VT2 (se VT2 è stato raggiunto):  ]])</f>
        <v>#N/A</v>
      </c>
      <c r="G82" t="e">
        <f>IF(PROMETEO_Ammissione_Samuele[[#This Row],[Inserire W picco:  ]]="",NA(),PROMETEO_Ammissione_Samuele[[#This Row],[Inserire W picco:  ]])</f>
        <v>#N/A</v>
      </c>
      <c r="H82" t="e">
        <f>IF(PROMETEO_Ammissione_Samuele[[#This Row],[Inserire Fc picco:  ]]="",NA(),PROMETEO_Ammissione_Samuele[[#This Row],[Inserire Fc picco:  ]])</f>
        <v>#N/A</v>
      </c>
      <c r="I82" t="e">
        <f>IF(PROMETEO_Ammissione_Samuele[[#This Row],[Inserire VE/VCO2 slope:  ]]="",NA(),PROMETEO_Ammissione_Samuele[[#This Row],[Inserire VE/VCO2 slope:  ]])</f>
        <v>#N/A</v>
      </c>
      <c r="J82" t="e">
        <f>IF(PROMETEO_Ammissione_Samuele[[#This Row],[Inserire VE/VCO2 slope dopo soglia anaerobica:  ]]="",NA(),PROMETEO_Ammissione_Samuele[[#This Row],[Inserire VE/VCO2 slope dopo soglia anaerobica:  ]])</f>
        <v>#N/A</v>
      </c>
      <c r="K82" t="e">
        <f>IF(PROMETEO_Ammissione_Samuele[[#This Row],[Inserire VO2/work:  ]]="",NA(),PROMETEO_Ammissione_Samuele[[#This Row],[Inserire VO2/work:  ]])</f>
        <v>#N/A</v>
      </c>
      <c r="L82" t="e">
        <f>IF(PROMETEO_Ammissione_Samuele[[#This Row],[Presenza pattern oscillatorio?]]="",NA(),PROMETEO_Ammissione_Samuele[[#This Row],[Presenza pattern oscillatorio?]])</f>
        <v>#N/A</v>
      </c>
      <c r="M82" t="e">
        <f>IF(PROMETEO_Ammissione_Samuele[[#This Row],[Presenza limitazione cardiogena?]]="",NA(),PROMETEO_Ammissione_Samuele[[#This Row],[Presenza limitazione cardiogena?]])</f>
        <v>#N/A</v>
      </c>
      <c r="N82" t="e">
        <f>IF(PROMETEO_Ammissione_Samuele[[#This Row],[Presenza limitazione ventilatoria?]]="",NA(),PROMETEO_Ammissione_Samuele[[#This Row],[Presenza limitazione ventilatoria?]])</f>
        <v>#N/A</v>
      </c>
      <c r="O82" t="e">
        <f>IF(PROMETEO_Ammissione_Samuele[[#This Row],[Presenza limitazione vascolare/polmonare?]]="",NA(),PROMETEO_Ammissione_Samuele[[#This Row],[Presenza limitazione vascolare/polmonare?]])</f>
        <v>#N/A</v>
      </c>
      <c r="P82" t="e">
        <f>IF(PROMETEO_Ammissione_Samuele[[#This Row],[Presenza limitazione periferica?]]="",NA(),PROMETEO_Ammissione_Samuele[[#This Row],[Presenza limitazione periferica?]])</f>
        <v>#N/A</v>
      </c>
      <c r="Q82" t="e">
        <f>IF(PROMETEO_Ammissione_Samuele[[#This Row],[Presenza sintomi durante la prova?]]="",NA(),PROMETEO_Ammissione_Samuele[[#This Row],[Presenza sintomi durante la prova?]])</f>
        <v>#N/A</v>
      </c>
      <c r="R82" t="e">
        <f>IF(PROMETEO_Ammissione_Samuele[[#This Row],[Presenza alterazioni ECG ischemiche?]]="",NA(),PROMETEO_Ammissione_Samuele[[#This Row],[Presenza alterazioni ECG ischemiche?]])</f>
        <v>#N/A</v>
      </c>
      <c r="S82" t="e">
        <f>IF(PROMETEO_Ammissione_Samuele[[#This Row],[Presenza aritmie?]]="",NA(),PROMETEO_Ammissione_Samuele[[#This Row],[Presenza aritmie?]])</f>
        <v>#N/A</v>
      </c>
      <c r="T82" t="e">
        <f>IF(PROMETEO_Ammissione_Samuele[[#This Row],[Presenza risposta ipertensiva?]]="",NA(),PROMETEO_Ammissione_Samuele[[#This Row],[Presenza risposta ipertensiva?]])</f>
        <v>#N/A</v>
      </c>
    </row>
    <row r="83" spans="1:20" x14ac:dyDescent="0.3">
      <c r="A83">
        <v>82</v>
      </c>
      <c r="B83">
        <f>IF(PROMETEO_Ammissione_Samuele[[#This Row],[Inserire VO2p:  ]]="",NA(),PROMETEO_Ammissione_Samuele[[#This Row],[Inserire VO2p:  ]])</f>
        <v>747</v>
      </c>
      <c r="C83">
        <f>IF(PROMETEO_Ammissione_Samuele[[#This Row],[Inserire VO2 picco (%):  ]]="",NA(),PROMETEO_Ammissione_Samuele[[#This Row],[Inserire VO2 picco (%):  ]])</f>
        <v>379</v>
      </c>
      <c r="D83">
        <f>IF(PROMETEO_Ammissione_Samuele[[#This Row],[Inserire RQ picco:  ]]="",NA(),PROMETEO_Ammissione_Samuele[[#This Row],[Inserire RQ picco:  ]])</f>
        <v>126</v>
      </c>
      <c r="E83">
        <f>IF(PROMETEO_Ammissione_Samuele[[#This Row],[Inserire VO2 a VT1 (se VT1 è stato raggiunto):  ]]="",NA(),PROMETEO_Ammissione_Samuele[[#This Row],[Inserire VO2 a VT1 (se VT1 è stato raggiunto):  ]])</f>
        <v>509</v>
      </c>
      <c r="F83">
        <f>IF(PROMETEO_Ammissione_Samuele[[#This Row],[Inserire VO2 a VT2 (se VT2 è stato raggiunto):  ]]="",NA(),PROMETEO_Ammissione_Samuele[[#This Row],[Inserire VO2 a VT2 (se VT2 è stato raggiunto):  ]])</f>
        <v>785</v>
      </c>
      <c r="G83">
        <f>IF(PROMETEO_Ammissione_Samuele[[#This Row],[Inserire W picco:  ]]="",NA(),PROMETEO_Ammissione_Samuele[[#This Row],[Inserire W picco:  ]])</f>
        <v>53</v>
      </c>
      <c r="H83">
        <f>IF(PROMETEO_Ammissione_Samuele[[#This Row],[Inserire Fc picco:  ]]="",NA(),PROMETEO_Ammissione_Samuele[[#This Row],[Inserire Fc picco:  ]])</f>
        <v>122</v>
      </c>
      <c r="I83">
        <f>IF(PROMETEO_Ammissione_Samuele[[#This Row],[Inserire VE/VCO2 slope:  ]]="",NA(),PROMETEO_Ammissione_Samuele[[#This Row],[Inserire VE/VCO2 slope:  ]])</f>
        <v>427</v>
      </c>
      <c r="J83">
        <f>IF(PROMETEO_Ammissione_Samuele[[#This Row],[Inserire VE/VCO2 slope dopo soglia anaerobica:  ]]="",NA(),PROMETEO_Ammissione_Samuele[[#This Row],[Inserire VE/VCO2 slope dopo soglia anaerobica:  ]])</f>
        <v>444</v>
      </c>
      <c r="K83">
        <f>IF(PROMETEO_Ammissione_Samuele[[#This Row],[Inserire VO2/work:  ]]="",NA(),PROMETEO_Ammissione_Samuele[[#This Row],[Inserire VO2/work:  ]])</f>
        <v>92</v>
      </c>
      <c r="L83" t="str">
        <f>IF(PROMETEO_Ammissione_Samuele[[#This Row],[Presenza pattern oscillatorio?]]="",NA(),PROMETEO_Ammissione_Samuele[[#This Row],[Presenza pattern oscillatorio?]])</f>
        <v>Yes</v>
      </c>
      <c r="M83" t="str">
        <f>IF(PROMETEO_Ammissione_Samuele[[#This Row],[Presenza limitazione cardiogena?]]="",NA(),PROMETEO_Ammissione_Samuele[[#This Row],[Presenza limitazione cardiogena?]])</f>
        <v>Yes</v>
      </c>
      <c r="N83" t="str">
        <f>IF(PROMETEO_Ammissione_Samuele[[#This Row],[Presenza limitazione ventilatoria?]]="",NA(),PROMETEO_Ammissione_Samuele[[#This Row],[Presenza limitazione ventilatoria?]])</f>
        <v>No</v>
      </c>
      <c r="O83" t="str">
        <f>IF(PROMETEO_Ammissione_Samuele[[#This Row],[Presenza limitazione vascolare/polmonare?]]="",NA(),PROMETEO_Ammissione_Samuele[[#This Row],[Presenza limitazione vascolare/polmonare?]])</f>
        <v>Yes</v>
      </c>
      <c r="P83" t="str">
        <f>IF(PROMETEO_Ammissione_Samuele[[#This Row],[Presenza limitazione periferica?]]="",NA(),PROMETEO_Ammissione_Samuele[[#This Row],[Presenza limitazione periferica?]])</f>
        <v>Yes</v>
      </c>
      <c r="Q83" t="str">
        <f>IF(PROMETEO_Ammissione_Samuele[[#This Row],[Presenza sintomi durante la prova?]]="",NA(),PROMETEO_Ammissione_Samuele[[#This Row],[Presenza sintomi durante la prova?]])</f>
        <v>No</v>
      </c>
      <c r="R83" t="str">
        <f>IF(PROMETEO_Ammissione_Samuele[[#This Row],[Presenza alterazioni ECG ischemiche?]]="",NA(),PROMETEO_Ammissione_Samuele[[#This Row],[Presenza alterazioni ECG ischemiche?]])</f>
        <v>No</v>
      </c>
      <c r="S83" t="str">
        <f>IF(PROMETEO_Ammissione_Samuele[[#This Row],[Presenza aritmie?]]="",NA(),PROMETEO_Ammissione_Samuele[[#This Row],[Presenza aritmie?]])</f>
        <v>No</v>
      </c>
      <c r="T83" t="str">
        <f>IF(PROMETEO_Ammissione_Samuele[[#This Row],[Presenza risposta ipertensiva?]]="",NA(),PROMETEO_Ammissione_Samuele[[#This Row],[Presenza risposta ipertensiva?]])</f>
        <v>No</v>
      </c>
    </row>
    <row r="84" spans="1:20" x14ac:dyDescent="0.3">
      <c r="A84">
        <v>83</v>
      </c>
      <c r="B84">
        <f>IF(PROMETEO_Ammissione_Samuele[[#This Row],[Inserire VO2p:  ]]="",NA(),PROMETEO_Ammissione_Samuele[[#This Row],[Inserire VO2p:  ]])</f>
        <v>639</v>
      </c>
      <c r="C84">
        <f>IF(PROMETEO_Ammissione_Samuele[[#This Row],[Inserire VO2 picco (%):  ]]="",NA(),PROMETEO_Ammissione_Samuele[[#This Row],[Inserire VO2 picco (%):  ]])</f>
        <v>256</v>
      </c>
      <c r="D84">
        <f>IF(PROMETEO_Ammissione_Samuele[[#This Row],[Inserire RQ picco:  ]]="",NA(),PROMETEO_Ammissione_Samuele[[#This Row],[Inserire RQ picco:  ]])</f>
        <v>121</v>
      </c>
      <c r="E84">
        <f>IF(PROMETEO_Ammissione_Samuele[[#This Row],[Inserire VO2 a VT1 (se VT1 è stato raggiunto):  ]]="",NA(),PROMETEO_Ammissione_Samuele[[#This Row],[Inserire VO2 a VT1 (se VT1 è stato raggiunto):  ]])</f>
        <v>473</v>
      </c>
      <c r="F84">
        <f>IF(PROMETEO_Ammissione_Samuele[[#This Row],[Inserire VO2 a VT2 (se VT2 è stato raggiunto):  ]]="",NA(),PROMETEO_Ammissione_Samuele[[#This Row],[Inserire VO2 a VT2 (se VT2 è stato raggiunto):  ]])</f>
        <v>635</v>
      </c>
      <c r="G84">
        <f>IF(PROMETEO_Ammissione_Samuele[[#This Row],[Inserire W picco:  ]]="",NA(),PROMETEO_Ammissione_Samuele[[#This Row],[Inserire W picco:  ]])</f>
        <v>53</v>
      </c>
      <c r="H84">
        <f>IF(PROMETEO_Ammissione_Samuele[[#This Row],[Inserire Fc picco:  ]]="",NA(),PROMETEO_Ammissione_Samuele[[#This Row],[Inserire Fc picco:  ]])</f>
        <v>65</v>
      </c>
      <c r="I84">
        <f>IF(PROMETEO_Ammissione_Samuele[[#This Row],[Inserire VE/VCO2 slope:  ]]="",NA(),PROMETEO_Ammissione_Samuele[[#This Row],[Inserire VE/VCO2 slope:  ]])</f>
        <v>521</v>
      </c>
      <c r="J84">
        <f>IF(PROMETEO_Ammissione_Samuele[[#This Row],[Inserire VE/VCO2 slope dopo soglia anaerobica:  ]]="",NA(),PROMETEO_Ammissione_Samuele[[#This Row],[Inserire VE/VCO2 slope dopo soglia anaerobica:  ]])</f>
        <v>584</v>
      </c>
      <c r="K84">
        <f>IF(PROMETEO_Ammissione_Samuele[[#This Row],[Inserire VO2/work:  ]]="",NA(),PROMETEO_Ammissione_Samuele[[#This Row],[Inserire VO2/work:  ]])</f>
        <v>64</v>
      </c>
      <c r="L84" t="str">
        <f>IF(PROMETEO_Ammissione_Samuele[[#This Row],[Presenza pattern oscillatorio?]]="",NA(),PROMETEO_Ammissione_Samuele[[#This Row],[Presenza pattern oscillatorio?]])</f>
        <v>Yes</v>
      </c>
      <c r="M84" t="str">
        <f>IF(PROMETEO_Ammissione_Samuele[[#This Row],[Presenza limitazione cardiogena?]]="",NA(),PROMETEO_Ammissione_Samuele[[#This Row],[Presenza limitazione cardiogena?]])</f>
        <v>Yes</v>
      </c>
      <c r="N84" t="str">
        <f>IF(PROMETEO_Ammissione_Samuele[[#This Row],[Presenza limitazione ventilatoria?]]="",NA(),PROMETEO_Ammissione_Samuele[[#This Row],[Presenza limitazione ventilatoria?]])</f>
        <v>No</v>
      </c>
      <c r="O84" t="str">
        <f>IF(PROMETEO_Ammissione_Samuele[[#This Row],[Presenza limitazione vascolare/polmonare?]]="",NA(),PROMETEO_Ammissione_Samuele[[#This Row],[Presenza limitazione vascolare/polmonare?]])</f>
        <v>Yes</v>
      </c>
      <c r="P84" t="str">
        <f>IF(PROMETEO_Ammissione_Samuele[[#This Row],[Presenza limitazione periferica?]]="",NA(),PROMETEO_Ammissione_Samuele[[#This Row],[Presenza limitazione periferica?]])</f>
        <v>Yes</v>
      </c>
      <c r="Q84" t="str">
        <f>IF(PROMETEO_Ammissione_Samuele[[#This Row],[Presenza sintomi durante la prova?]]="",NA(),PROMETEO_Ammissione_Samuele[[#This Row],[Presenza sintomi durante la prova?]])</f>
        <v>No</v>
      </c>
      <c r="R84" t="str">
        <f>IF(PROMETEO_Ammissione_Samuele[[#This Row],[Presenza alterazioni ECG ischemiche?]]="",NA(),PROMETEO_Ammissione_Samuele[[#This Row],[Presenza alterazioni ECG ischemiche?]])</f>
        <v>No</v>
      </c>
      <c r="S84" t="str">
        <f>IF(PROMETEO_Ammissione_Samuele[[#This Row],[Presenza aritmie?]]="",NA(),PROMETEO_Ammissione_Samuele[[#This Row],[Presenza aritmie?]])</f>
        <v>No</v>
      </c>
      <c r="T84" t="str">
        <f>IF(PROMETEO_Ammissione_Samuele[[#This Row],[Presenza risposta ipertensiva?]]="",NA(),PROMETEO_Ammissione_Samuele[[#This Row],[Presenza risposta ipertensiva?]])</f>
        <v>No</v>
      </c>
    </row>
    <row r="85" spans="1:20" x14ac:dyDescent="0.3">
      <c r="A85">
        <v>84</v>
      </c>
      <c r="B85">
        <f>IF(PROMETEO_Ammissione_Samuele[[#This Row],[Inserire VO2p:  ]]="",NA(),PROMETEO_Ammissione_Samuele[[#This Row],[Inserire VO2p:  ]])</f>
        <v>976</v>
      </c>
      <c r="C85">
        <f>IF(PROMETEO_Ammissione_Samuele[[#This Row],[Inserire VO2 picco (%):  ]]="",NA(),PROMETEO_Ammissione_Samuele[[#This Row],[Inserire VO2 picco (%):  ]])</f>
        <v>627</v>
      </c>
      <c r="D85">
        <f>IF(PROMETEO_Ammissione_Samuele[[#This Row],[Inserire RQ picco:  ]]="",NA(),PROMETEO_Ammissione_Samuele[[#This Row],[Inserire RQ picco:  ]])</f>
        <v>102</v>
      </c>
      <c r="E85">
        <f>IF(PROMETEO_Ammissione_Samuele[[#This Row],[Inserire VO2 a VT1 (se VT1 è stato raggiunto):  ]]="",NA(),PROMETEO_Ammissione_Samuele[[#This Row],[Inserire VO2 a VT1 (se VT1 è stato raggiunto):  ]])</f>
        <v>810</v>
      </c>
      <c r="F85">
        <f>IF(PROMETEO_Ammissione_Samuele[[#This Row],[Inserire VO2 a VT2 (se VT2 è stato raggiunto):  ]]="",NA(),PROMETEO_Ammissione_Samuele[[#This Row],[Inserire VO2 a VT2 (se VT2 è stato raggiunto):  ]])</f>
        <v>915</v>
      </c>
      <c r="G85">
        <f>IF(PROMETEO_Ammissione_Samuele[[#This Row],[Inserire W picco:  ]]="",NA(),PROMETEO_Ammissione_Samuele[[#This Row],[Inserire W picco:  ]])</f>
        <v>60</v>
      </c>
      <c r="H85">
        <f>IF(PROMETEO_Ammissione_Samuele[[#This Row],[Inserire Fc picco:  ]]="",NA(),PROMETEO_Ammissione_Samuele[[#This Row],[Inserire Fc picco:  ]])</f>
        <v>106</v>
      </c>
      <c r="I85">
        <f>IF(PROMETEO_Ammissione_Samuele[[#This Row],[Inserire VE/VCO2 slope:  ]]="",NA(),PROMETEO_Ammissione_Samuele[[#This Row],[Inserire VE/VCO2 slope:  ]])</f>
        <v>352</v>
      </c>
      <c r="J85">
        <f>IF(PROMETEO_Ammissione_Samuele[[#This Row],[Inserire VE/VCO2 slope dopo soglia anaerobica:  ]]="",NA(),PROMETEO_Ammissione_Samuele[[#This Row],[Inserire VE/VCO2 slope dopo soglia anaerobica:  ]])</f>
        <v>399</v>
      </c>
      <c r="K85">
        <f>IF(PROMETEO_Ammissione_Samuele[[#This Row],[Inserire VO2/work:  ]]="",NA(),PROMETEO_Ammissione_Samuele[[#This Row],[Inserire VO2/work:  ]])</f>
        <v>86</v>
      </c>
      <c r="L85" t="str">
        <f>IF(PROMETEO_Ammissione_Samuele[[#This Row],[Presenza pattern oscillatorio?]]="",NA(),PROMETEO_Ammissione_Samuele[[#This Row],[Presenza pattern oscillatorio?]])</f>
        <v>Yes</v>
      </c>
      <c r="M85" t="str">
        <f>IF(PROMETEO_Ammissione_Samuele[[#This Row],[Presenza limitazione cardiogena?]]="",NA(),PROMETEO_Ammissione_Samuele[[#This Row],[Presenza limitazione cardiogena?]])</f>
        <v>Yes</v>
      </c>
      <c r="N85" t="str">
        <f>IF(PROMETEO_Ammissione_Samuele[[#This Row],[Presenza limitazione ventilatoria?]]="",NA(),PROMETEO_Ammissione_Samuele[[#This Row],[Presenza limitazione ventilatoria?]])</f>
        <v>No</v>
      </c>
      <c r="O85" t="str">
        <f>IF(PROMETEO_Ammissione_Samuele[[#This Row],[Presenza limitazione vascolare/polmonare?]]="",NA(),PROMETEO_Ammissione_Samuele[[#This Row],[Presenza limitazione vascolare/polmonare?]])</f>
        <v>Yes</v>
      </c>
      <c r="P85" t="str">
        <f>IF(PROMETEO_Ammissione_Samuele[[#This Row],[Presenza limitazione periferica?]]="",NA(),PROMETEO_Ammissione_Samuele[[#This Row],[Presenza limitazione periferica?]])</f>
        <v>Yes</v>
      </c>
      <c r="Q85" t="str">
        <f>IF(PROMETEO_Ammissione_Samuele[[#This Row],[Presenza sintomi durante la prova?]]="",NA(),PROMETEO_Ammissione_Samuele[[#This Row],[Presenza sintomi durante la prova?]])</f>
        <v>No</v>
      </c>
      <c r="R85" t="str">
        <f>IF(PROMETEO_Ammissione_Samuele[[#This Row],[Presenza alterazioni ECG ischemiche?]]="",NA(),PROMETEO_Ammissione_Samuele[[#This Row],[Presenza alterazioni ECG ischemiche?]])</f>
        <v>No</v>
      </c>
      <c r="S85" t="str">
        <f>IF(PROMETEO_Ammissione_Samuele[[#This Row],[Presenza aritmie?]]="",NA(),PROMETEO_Ammissione_Samuele[[#This Row],[Presenza aritmie?]])</f>
        <v>No</v>
      </c>
      <c r="T85" t="str">
        <f>IF(PROMETEO_Ammissione_Samuele[[#This Row],[Presenza risposta ipertensiva?]]="",NA(),PROMETEO_Ammissione_Samuele[[#This Row],[Presenza risposta ipertensiva?]])</f>
        <v>No</v>
      </c>
    </row>
    <row r="86" spans="1:20" x14ac:dyDescent="0.3">
      <c r="A86">
        <v>85</v>
      </c>
      <c r="B86" t="e">
        <f>IF(PROMETEO_Ammissione_Samuele[[#This Row],[Inserire VO2p:  ]]="",NA(),PROMETEO_Ammissione_Samuele[[#This Row],[Inserire VO2p:  ]])</f>
        <v>#N/A</v>
      </c>
      <c r="C86" t="e">
        <f>IF(PROMETEO_Ammissione_Samuele[[#This Row],[Inserire VO2 picco (%):  ]]="",NA(),PROMETEO_Ammissione_Samuele[[#This Row],[Inserire VO2 picco (%):  ]])</f>
        <v>#N/A</v>
      </c>
      <c r="D86" t="e">
        <f>IF(PROMETEO_Ammissione_Samuele[[#This Row],[Inserire RQ picco:  ]]="",NA(),PROMETEO_Ammissione_Samuele[[#This Row],[Inserire RQ picco:  ]])</f>
        <v>#N/A</v>
      </c>
      <c r="E86" t="e">
        <f>IF(PROMETEO_Ammissione_Samuele[[#This Row],[Inserire VO2 a VT1 (se VT1 è stato raggiunto):  ]]="",NA(),PROMETEO_Ammissione_Samuele[[#This Row],[Inserire VO2 a VT1 (se VT1 è stato raggiunto):  ]])</f>
        <v>#N/A</v>
      </c>
      <c r="F86" t="e">
        <f>IF(PROMETEO_Ammissione_Samuele[[#This Row],[Inserire VO2 a VT2 (se VT2 è stato raggiunto):  ]]="",NA(),PROMETEO_Ammissione_Samuele[[#This Row],[Inserire VO2 a VT2 (se VT2 è stato raggiunto):  ]])</f>
        <v>#N/A</v>
      </c>
      <c r="G86" t="e">
        <f>IF(PROMETEO_Ammissione_Samuele[[#This Row],[Inserire W picco:  ]]="",NA(),PROMETEO_Ammissione_Samuele[[#This Row],[Inserire W picco:  ]])</f>
        <v>#N/A</v>
      </c>
      <c r="H86" t="e">
        <f>IF(PROMETEO_Ammissione_Samuele[[#This Row],[Inserire Fc picco:  ]]="",NA(),PROMETEO_Ammissione_Samuele[[#This Row],[Inserire Fc picco:  ]])</f>
        <v>#N/A</v>
      </c>
      <c r="I86" t="e">
        <f>IF(PROMETEO_Ammissione_Samuele[[#This Row],[Inserire VE/VCO2 slope:  ]]="",NA(),PROMETEO_Ammissione_Samuele[[#This Row],[Inserire VE/VCO2 slope:  ]])</f>
        <v>#N/A</v>
      </c>
      <c r="J86" t="e">
        <f>IF(PROMETEO_Ammissione_Samuele[[#This Row],[Inserire VE/VCO2 slope dopo soglia anaerobica:  ]]="",NA(),PROMETEO_Ammissione_Samuele[[#This Row],[Inserire VE/VCO2 slope dopo soglia anaerobica:  ]])</f>
        <v>#N/A</v>
      </c>
      <c r="K86" t="e">
        <f>IF(PROMETEO_Ammissione_Samuele[[#This Row],[Inserire VO2/work:  ]]="",NA(),PROMETEO_Ammissione_Samuele[[#This Row],[Inserire VO2/work:  ]])</f>
        <v>#N/A</v>
      </c>
      <c r="L86" t="e">
        <f>IF(PROMETEO_Ammissione_Samuele[[#This Row],[Presenza pattern oscillatorio?]]="",NA(),PROMETEO_Ammissione_Samuele[[#This Row],[Presenza pattern oscillatorio?]])</f>
        <v>#N/A</v>
      </c>
      <c r="M86" t="e">
        <f>IF(PROMETEO_Ammissione_Samuele[[#This Row],[Presenza limitazione cardiogena?]]="",NA(),PROMETEO_Ammissione_Samuele[[#This Row],[Presenza limitazione cardiogena?]])</f>
        <v>#N/A</v>
      </c>
      <c r="N86" t="e">
        <f>IF(PROMETEO_Ammissione_Samuele[[#This Row],[Presenza limitazione ventilatoria?]]="",NA(),PROMETEO_Ammissione_Samuele[[#This Row],[Presenza limitazione ventilatoria?]])</f>
        <v>#N/A</v>
      </c>
      <c r="O86" t="e">
        <f>IF(PROMETEO_Ammissione_Samuele[[#This Row],[Presenza limitazione vascolare/polmonare?]]="",NA(),PROMETEO_Ammissione_Samuele[[#This Row],[Presenza limitazione vascolare/polmonare?]])</f>
        <v>#N/A</v>
      </c>
      <c r="P86" t="e">
        <f>IF(PROMETEO_Ammissione_Samuele[[#This Row],[Presenza limitazione periferica?]]="",NA(),PROMETEO_Ammissione_Samuele[[#This Row],[Presenza limitazione periferica?]])</f>
        <v>#N/A</v>
      </c>
      <c r="Q86" t="e">
        <f>IF(PROMETEO_Ammissione_Samuele[[#This Row],[Presenza sintomi durante la prova?]]="",NA(),PROMETEO_Ammissione_Samuele[[#This Row],[Presenza sintomi durante la prova?]])</f>
        <v>#N/A</v>
      </c>
      <c r="R86" t="e">
        <f>IF(PROMETEO_Ammissione_Samuele[[#This Row],[Presenza alterazioni ECG ischemiche?]]="",NA(),PROMETEO_Ammissione_Samuele[[#This Row],[Presenza alterazioni ECG ischemiche?]])</f>
        <v>#N/A</v>
      </c>
      <c r="S86" t="e">
        <f>IF(PROMETEO_Ammissione_Samuele[[#This Row],[Presenza aritmie?]]="",NA(),PROMETEO_Ammissione_Samuele[[#This Row],[Presenza aritmie?]])</f>
        <v>#N/A</v>
      </c>
      <c r="T86" t="e">
        <f>IF(PROMETEO_Ammissione_Samuele[[#This Row],[Presenza risposta ipertensiva?]]="",NA(),PROMETEO_Ammissione_Samuele[[#This Row],[Presenza risposta ipertensiva?]])</f>
        <v>#N/A</v>
      </c>
    </row>
    <row r="87" spans="1:20" x14ac:dyDescent="0.3">
      <c r="A87">
        <v>86</v>
      </c>
      <c r="B87">
        <f>IF(PROMETEO_Ammissione_Samuele[[#This Row],[Inserire VO2p:  ]]="",NA(),PROMETEO_Ammissione_Samuele[[#This Row],[Inserire VO2p:  ]])</f>
        <v>2173</v>
      </c>
      <c r="C87">
        <f>IF(PROMETEO_Ammissione_Samuele[[#This Row],[Inserire VO2 picco (%):  ]]="",NA(),PROMETEO_Ammissione_Samuele[[#This Row],[Inserire VO2 picco (%):  ]])</f>
        <v>724</v>
      </c>
      <c r="D87">
        <f>IF(PROMETEO_Ammissione_Samuele[[#This Row],[Inserire RQ picco:  ]]="",NA(),PROMETEO_Ammissione_Samuele[[#This Row],[Inserire RQ picco:  ]])</f>
        <v>114</v>
      </c>
      <c r="E87">
        <f>IF(PROMETEO_Ammissione_Samuele[[#This Row],[Inserire VO2 a VT1 (se VT1 è stato raggiunto):  ]]="",NA(),PROMETEO_Ammissione_Samuele[[#This Row],[Inserire VO2 a VT1 (se VT1 è stato raggiunto):  ]])</f>
        <v>1584</v>
      </c>
      <c r="F87">
        <f>IF(PROMETEO_Ammissione_Samuele[[#This Row],[Inserire VO2 a VT2 (se VT2 è stato raggiunto):  ]]="",NA(),PROMETEO_Ammissione_Samuele[[#This Row],[Inserire VO2 a VT2 (se VT2 è stato raggiunto):  ]])</f>
        <v>2191</v>
      </c>
      <c r="G87">
        <f>IF(PROMETEO_Ammissione_Samuele[[#This Row],[Inserire W picco:  ]]="",NA(),PROMETEO_Ammissione_Samuele[[#This Row],[Inserire W picco:  ]])</f>
        <v>174</v>
      </c>
      <c r="H87">
        <f>IF(PROMETEO_Ammissione_Samuele[[#This Row],[Inserire Fc picco:  ]]="",NA(),PROMETEO_Ammissione_Samuele[[#This Row],[Inserire Fc picco:  ]])</f>
        <v>157</v>
      </c>
      <c r="I87">
        <f>IF(PROMETEO_Ammissione_Samuele[[#This Row],[Inserire VE/VCO2 slope:  ]]="",NA(),PROMETEO_Ammissione_Samuele[[#This Row],[Inserire VE/VCO2 slope:  ]])</f>
        <v>34</v>
      </c>
      <c r="J87">
        <f>IF(PROMETEO_Ammissione_Samuele[[#This Row],[Inserire VE/VCO2 slope dopo soglia anaerobica:  ]]="",NA(),PROMETEO_Ammissione_Samuele[[#This Row],[Inserire VE/VCO2 slope dopo soglia anaerobica:  ]])</f>
        <v>421</v>
      </c>
      <c r="K87">
        <f>IF(PROMETEO_Ammissione_Samuele[[#This Row],[Inserire VO2/work:  ]]="",NA(),PROMETEO_Ammissione_Samuele[[#This Row],[Inserire VO2/work:  ]])</f>
        <v>111</v>
      </c>
      <c r="L87" t="str">
        <f>IF(PROMETEO_Ammissione_Samuele[[#This Row],[Presenza pattern oscillatorio?]]="",NA(),PROMETEO_Ammissione_Samuele[[#This Row],[Presenza pattern oscillatorio?]])</f>
        <v>Yes</v>
      </c>
      <c r="M87" t="str">
        <f>IF(PROMETEO_Ammissione_Samuele[[#This Row],[Presenza limitazione cardiogena?]]="",NA(),PROMETEO_Ammissione_Samuele[[#This Row],[Presenza limitazione cardiogena?]])</f>
        <v>Yes</v>
      </c>
      <c r="N87" t="str">
        <f>IF(PROMETEO_Ammissione_Samuele[[#This Row],[Presenza limitazione ventilatoria?]]="",NA(),PROMETEO_Ammissione_Samuele[[#This Row],[Presenza limitazione ventilatoria?]])</f>
        <v>No</v>
      </c>
      <c r="O87" t="str">
        <f>IF(PROMETEO_Ammissione_Samuele[[#This Row],[Presenza limitazione vascolare/polmonare?]]="",NA(),PROMETEO_Ammissione_Samuele[[#This Row],[Presenza limitazione vascolare/polmonare?]])</f>
        <v>Yes</v>
      </c>
      <c r="P87" t="str">
        <f>IF(PROMETEO_Ammissione_Samuele[[#This Row],[Presenza limitazione periferica?]]="",NA(),PROMETEO_Ammissione_Samuele[[#This Row],[Presenza limitazione periferica?]])</f>
        <v>Yes</v>
      </c>
      <c r="Q87" t="str">
        <f>IF(PROMETEO_Ammissione_Samuele[[#This Row],[Presenza sintomi durante la prova?]]="",NA(),PROMETEO_Ammissione_Samuele[[#This Row],[Presenza sintomi durante la prova?]])</f>
        <v>No</v>
      </c>
      <c r="R87" t="str">
        <f>IF(PROMETEO_Ammissione_Samuele[[#This Row],[Presenza alterazioni ECG ischemiche?]]="",NA(),PROMETEO_Ammissione_Samuele[[#This Row],[Presenza alterazioni ECG ischemiche?]])</f>
        <v>No</v>
      </c>
      <c r="S87" t="str">
        <f>IF(PROMETEO_Ammissione_Samuele[[#This Row],[Presenza aritmie?]]="",NA(),PROMETEO_Ammissione_Samuele[[#This Row],[Presenza aritmie?]])</f>
        <v>No</v>
      </c>
      <c r="T87" t="str">
        <f>IF(PROMETEO_Ammissione_Samuele[[#This Row],[Presenza risposta ipertensiva?]]="",NA(),PROMETEO_Ammissione_Samuele[[#This Row],[Presenza risposta ipertensiva?]])</f>
        <v>No</v>
      </c>
    </row>
    <row r="88" spans="1:20" x14ac:dyDescent="0.3">
      <c r="A88">
        <v>87</v>
      </c>
      <c r="B88" t="e">
        <f>IF(PROMETEO_Ammissione_Samuele[[#This Row],[Inserire VO2p:  ]]="",NA(),PROMETEO_Ammissione_Samuele[[#This Row],[Inserire VO2p:  ]])</f>
        <v>#N/A</v>
      </c>
      <c r="C88" t="e">
        <f>IF(PROMETEO_Ammissione_Samuele[[#This Row],[Inserire VO2 picco (%):  ]]="",NA(),PROMETEO_Ammissione_Samuele[[#This Row],[Inserire VO2 picco (%):  ]])</f>
        <v>#N/A</v>
      </c>
      <c r="D88" t="e">
        <f>IF(PROMETEO_Ammissione_Samuele[[#This Row],[Inserire RQ picco:  ]]="",NA(),PROMETEO_Ammissione_Samuele[[#This Row],[Inserire RQ picco:  ]])</f>
        <v>#N/A</v>
      </c>
      <c r="E88" t="e">
        <f>IF(PROMETEO_Ammissione_Samuele[[#This Row],[Inserire VO2 a VT1 (se VT1 è stato raggiunto):  ]]="",NA(),PROMETEO_Ammissione_Samuele[[#This Row],[Inserire VO2 a VT1 (se VT1 è stato raggiunto):  ]])</f>
        <v>#N/A</v>
      </c>
      <c r="F88" t="e">
        <f>IF(PROMETEO_Ammissione_Samuele[[#This Row],[Inserire VO2 a VT2 (se VT2 è stato raggiunto):  ]]="",NA(),PROMETEO_Ammissione_Samuele[[#This Row],[Inserire VO2 a VT2 (se VT2 è stato raggiunto):  ]])</f>
        <v>#N/A</v>
      </c>
      <c r="G88" t="e">
        <f>IF(PROMETEO_Ammissione_Samuele[[#This Row],[Inserire W picco:  ]]="",NA(),PROMETEO_Ammissione_Samuele[[#This Row],[Inserire W picco:  ]])</f>
        <v>#N/A</v>
      </c>
      <c r="H88" t="e">
        <f>IF(PROMETEO_Ammissione_Samuele[[#This Row],[Inserire Fc picco:  ]]="",NA(),PROMETEO_Ammissione_Samuele[[#This Row],[Inserire Fc picco:  ]])</f>
        <v>#N/A</v>
      </c>
      <c r="I88" t="e">
        <f>IF(PROMETEO_Ammissione_Samuele[[#This Row],[Inserire VE/VCO2 slope:  ]]="",NA(),PROMETEO_Ammissione_Samuele[[#This Row],[Inserire VE/VCO2 slope:  ]])</f>
        <v>#N/A</v>
      </c>
      <c r="J88" t="e">
        <f>IF(PROMETEO_Ammissione_Samuele[[#This Row],[Inserire VE/VCO2 slope dopo soglia anaerobica:  ]]="",NA(),PROMETEO_Ammissione_Samuele[[#This Row],[Inserire VE/VCO2 slope dopo soglia anaerobica:  ]])</f>
        <v>#N/A</v>
      </c>
      <c r="K88" t="e">
        <f>IF(PROMETEO_Ammissione_Samuele[[#This Row],[Inserire VO2/work:  ]]="",NA(),PROMETEO_Ammissione_Samuele[[#This Row],[Inserire VO2/work:  ]])</f>
        <v>#N/A</v>
      </c>
      <c r="L88" t="e">
        <f>IF(PROMETEO_Ammissione_Samuele[[#This Row],[Presenza pattern oscillatorio?]]="",NA(),PROMETEO_Ammissione_Samuele[[#This Row],[Presenza pattern oscillatorio?]])</f>
        <v>#N/A</v>
      </c>
      <c r="M88" t="e">
        <f>IF(PROMETEO_Ammissione_Samuele[[#This Row],[Presenza limitazione cardiogena?]]="",NA(),PROMETEO_Ammissione_Samuele[[#This Row],[Presenza limitazione cardiogena?]])</f>
        <v>#N/A</v>
      </c>
      <c r="N88" t="e">
        <f>IF(PROMETEO_Ammissione_Samuele[[#This Row],[Presenza limitazione ventilatoria?]]="",NA(),PROMETEO_Ammissione_Samuele[[#This Row],[Presenza limitazione ventilatoria?]])</f>
        <v>#N/A</v>
      </c>
      <c r="O88" t="e">
        <f>IF(PROMETEO_Ammissione_Samuele[[#This Row],[Presenza limitazione vascolare/polmonare?]]="",NA(),PROMETEO_Ammissione_Samuele[[#This Row],[Presenza limitazione vascolare/polmonare?]])</f>
        <v>#N/A</v>
      </c>
      <c r="P88" t="e">
        <f>IF(PROMETEO_Ammissione_Samuele[[#This Row],[Presenza limitazione periferica?]]="",NA(),PROMETEO_Ammissione_Samuele[[#This Row],[Presenza limitazione periferica?]])</f>
        <v>#N/A</v>
      </c>
      <c r="Q88" t="e">
        <f>IF(PROMETEO_Ammissione_Samuele[[#This Row],[Presenza sintomi durante la prova?]]="",NA(),PROMETEO_Ammissione_Samuele[[#This Row],[Presenza sintomi durante la prova?]])</f>
        <v>#N/A</v>
      </c>
      <c r="R88" t="e">
        <f>IF(PROMETEO_Ammissione_Samuele[[#This Row],[Presenza alterazioni ECG ischemiche?]]="",NA(),PROMETEO_Ammissione_Samuele[[#This Row],[Presenza alterazioni ECG ischemiche?]])</f>
        <v>#N/A</v>
      </c>
      <c r="S88" t="e">
        <f>IF(PROMETEO_Ammissione_Samuele[[#This Row],[Presenza aritmie?]]="",NA(),PROMETEO_Ammissione_Samuele[[#This Row],[Presenza aritmie?]])</f>
        <v>#N/A</v>
      </c>
      <c r="T88" t="e">
        <f>IF(PROMETEO_Ammissione_Samuele[[#This Row],[Presenza risposta ipertensiva?]]="",NA(),PROMETEO_Ammissione_Samuele[[#This Row],[Presenza risposta ipertensiva?]])</f>
        <v>#N/A</v>
      </c>
    </row>
    <row r="89" spans="1:20" x14ac:dyDescent="0.3">
      <c r="A89">
        <v>88</v>
      </c>
      <c r="B89">
        <f>IF(PROMETEO_Ammissione_Samuele[[#This Row],[Inserire VO2p:  ]]="",NA(),PROMETEO_Ammissione_Samuele[[#This Row],[Inserire VO2p:  ]])</f>
        <v>661</v>
      </c>
      <c r="C89">
        <f>IF(PROMETEO_Ammissione_Samuele[[#This Row],[Inserire VO2 picco (%):  ]]="",NA(),PROMETEO_Ammissione_Samuele[[#This Row],[Inserire VO2 picco (%):  ]])</f>
        <v>378</v>
      </c>
      <c r="D89">
        <f>IF(PROMETEO_Ammissione_Samuele[[#This Row],[Inserire RQ picco:  ]]="",NA(),PROMETEO_Ammissione_Samuele[[#This Row],[Inserire RQ picco:  ]])</f>
        <v>11</v>
      </c>
      <c r="E89">
        <f>IF(PROMETEO_Ammissione_Samuele[[#This Row],[Inserire VO2 a VT1 (se VT1 è stato raggiunto):  ]]="",NA(),PROMETEO_Ammissione_Samuele[[#This Row],[Inserire VO2 a VT1 (se VT1 è stato raggiunto):  ]])</f>
        <v>526</v>
      </c>
      <c r="F89">
        <f>IF(PROMETEO_Ammissione_Samuele[[#This Row],[Inserire VO2 a VT2 (se VT2 è stato raggiunto):  ]]="",NA(),PROMETEO_Ammissione_Samuele[[#This Row],[Inserire VO2 a VT2 (se VT2 è stato raggiunto):  ]])</f>
        <v>635</v>
      </c>
      <c r="G89">
        <f>IF(PROMETEO_Ammissione_Samuele[[#This Row],[Inserire W picco:  ]]="",NA(),PROMETEO_Ammissione_Samuele[[#This Row],[Inserire W picco:  ]])</f>
        <v>37</v>
      </c>
      <c r="H89">
        <f>IF(PROMETEO_Ammissione_Samuele[[#This Row],[Inserire Fc picco:  ]]="",NA(),PROMETEO_Ammissione_Samuele[[#This Row],[Inserire Fc picco:  ]])</f>
        <v>100</v>
      </c>
      <c r="I89">
        <f>IF(PROMETEO_Ammissione_Samuele[[#This Row],[Inserire VE/VCO2 slope:  ]]="",NA(),PROMETEO_Ammissione_Samuele[[#This Row],[Inserire VE/VCO2 slope:  ]])</f>
        <v>57</v>
      </c>
      <c r="J89">
        <f>IF(PROMETEO_Ammissione_Samuele[[#This Row],[Inserire VE/VCO2 slope dopo soglia anaerobica:  ]]="",NA(),PROMETEO_Ammissione_Samuele[[#This Row],[Inserire VE/VCO2 slope dopo soglia anaerobica:  ]])</f>
        <v>545</v>
      </c>
      <c r="K89">
        <f>IF(PROMETEO_Ammissione_Samuele[[#This Row],[Inserire VO2/work:  ]]="",NA(),PROMETEO_Ammissione_Samuele[[#This Row],[Inserire VO2/work:  ]])</f>
        <v>101</v>
      </c>
      <c r="L89" t="str">
        <f>IF(PROMETEO_Ammissione_Samuele[[#This Row],[Presenza pattern oscillatorio?]]="",NA(),PROMETEO_Ammissione_Samuele[[#This Row],[Presenza pattern oscillatorio?]])</f>
        <v>Yes</v>
      </c>
      <c r="M89" t="str">
        <f>IF(PROMETEO_Ammissione_Samuele[[#This Row],[Presenza limitazione cardiogena?]]="",NA(),PROMETEO_Ammissione_Samuele[[#This Row],[Presenza limitazione cardiogena?]])</f>
        <v>Yes</v>
      </c>
      <c r="N89" t="str">
        <f>IF(PROMETEO_Ammissione_Samuele[[#This Row],[Presenza limitazione ventilatoria?]]="",NA(),PROMETEO_Ammissione_Samuele[[#This Row],[Presenza limitazione ventilatoria?]])</f>
        <v>No</v>
      </c>
      <c r="O89" t="str">
        <f>IF(PROMETEO_Ammissione_Samuele[[#This Row],[Presenza limitazione vascolare/polmonare?]]="",NA(),PROMETEO_Ammissione_Samuele[[#This Row],[Presenza limitazione vascolare/polmonare?]])</f>
        <v>Yes</v>
      </c>
      <c r="P89" t="str">
        <f>IF(PROMETEO_Ammissione_Samuele[[#This Row],[Presenza limitazione periferica?]]="",NA(),PROMETEO_Ammissione_Samuele[[#This Row],[Presenza limitazione periferica?]])</f>
        <v>Yes</v>
      </c>
      <c r="Q89" t="str">
        <f>IF(PROMETEO_Ammissione_Samuele[[#This Row],[Presenza sintomi durante la prova?]]="",NA(),PROMETEO_Ammissione_Samuele[[#This Row],[Presenza sintomi durante la prova?]])</f>
        <v>No</v>
      </c>
      <c r="R89" t="str">
        <f>IF(PROMETEO_Ammissione_Samuele[[#This Row],[Presenza alterazioni ECG ischemiche?]]="",NA(),PROMETEO_Ammissione_Samuele[[#This Row],[Presenza alterazioni ECG ischemiche?]])</f>
        <v>No</v>
      </c>
      <c r="S89" t="str">
        <f>IF(PROMETEO_Ammissione_Samuele[[#This Row],[Presenza aritmie?]]="",NA(),PROMETEO_Ammissione_Samuele[[#This Row],[Presenza aritmie?]])</f>
        <v>No</v>
      </c>
      <c r="T89" t="str">
        <f>IF(PROMETEO_Ammissione_Samuele[[#This Row],[Presenza risposta ipertensiva?]]="",NA(),PROMETEO_Ammissione_Samuele[[#This Row],[Presenza risposta ipertensiva?]])</f>
        <v>No</v>
      </c>
    </row>
    <row r="90" spans="1:20" x14ac:dyDescent="0.3">
      <c r="A90">
        <v>89</v>
      </c>
      <c r="B90" t="e">
        <f>IF(PROMETEO_Ammissione_Samuele[[#This Row],[Inserire VO2p:  ]]="",NA(),PROMETEO_Ammissione_Samuele[[#This Row],[Inserire VO2p:  ]])</f>
        <v>#N/A</v>
      </c>
      <c r="C90" t="e">
        <f>IF(PROMETEO_Ammissione_Samuele[[#This Row],[Inserire VO2 picco (%):  ]]="",NA(),PROMETEO_Ammissione_Samuele[[#This Row],[Inserire VO2 picco (%):  ]])</f>
        <v>#N/A</v>
      </c>
      <c r="D90" t="e">
        <f>IF(PROMETEO_Ammissione_Samuele[[#This Row],[Inserire RQ picco:  ]]="",NA(),PROMETEO_Ammissione_Samuele[[#This Row],[Inserire RQ picco:  ]])</f>
        <v>#N/A</v>
      </c>
      <c r="E90" t="e">
        <f>IF(PROMETEO_Ammissione_Samuele[[#This Row],[Inserire VO2 a VT1 (se VT1 è stato raggiunto):  ]]="",NA(),PROMETEO_Ammissione_Samuele[[#This Row],[Inserire VO2 a VT1 (se VT1 è stato raggiunto):  ]])</f>
        <v>#N/A</v>
      </c>
      <c r="F90" t="e">
        <f>IF(PROMETEO_Ammissione_Samuele[[#This Row],[Inserire VO2 a VT2 (se VT2 è stato raggiunto):  ]]="",NA(),PROMETEO_Ammissione_Samuele[[#This Row],[Inserire VO2 a VT2 (se VT2 è stato raggiunto):  ]])</f>
        <v>#N/A</v>
      </c>
      <c r="G90" t="e">
        <f>IF(PROMETEO_Ammissione_Samuele[[#This Row],[Inserire W picco:  ]]="",NA(),PROMETEO_Ammissione_Samuele[[#This Row],[Inserire W picco:  ]])</f>
        <v>#N/A</v>
      </c>
      <c r="H90" t="e">
        <f>IF(PROMETEO_Ammissione_Samuele[[#This Row],[Inserire Fc picco:  ]]="",NA(),PROMETEO_Ammissione_Samuele[[#This Row],[Inserire Fc picco:  ]])</f>
        <v>#N/A</v>
      </c>
      <c r="I90" t="e">
        <f>IF(PROMETEO_Ammissione_Samuele[[#This Row],[Inserire VE/VCO2 slope:  ]]="",NA(),PROMETEO_Ammissione_Samuele[[#This Row],[Inserire VE/VCO2 slope:  ]])</f>
        <v>#N/A</v>
      </c>
      <c r="J90" t="e">
        <f>IF(PROMETEO_Ammissione_Samuele[[#This Row],[Inserire VE/VCO2 slope dopo soglia anaerobica:  ]]="",NA(),PROMETEO_Ammissione_Samuele[[#This Row],[Inserire VE/VCO2 slope dopo soglia anaerobica:  ]])</f>
        <v>#N/A</v>
      </c>
      <c r="K90" t="e">
        <f>IF(PROMETEO_Ammissione_Samuele[[#This Row],[Inserire VO2/work:  ]]="",NA(),PROMETEO_Ammissione_Samuele[[#This Row],[Inserire VO2/work:  ]])</f>
        <v>#N/A</v>
      </c>
      <c r="L90" t="e">
        <f>IF(PROMETEO_Ammissione_Samuele[[#This Row],[Presenza pattern oscillatorio?]]="",NA(),PROMETEO_Ammissione_Samuele[[#This Row],[Presenza pattern oscillatorio?]])</f>
        <v>#N/A</v>
      </c>
      <c r="M90" t="e">
        <f>IF(PROMETEO_Ammissione_Samuele[[#This Row],[Presenza limitazione cardiogena?]]="",NA(),PROMETEO_Ammissione_Samuele[[#This Row],[Presenza limitazione cardiogena?]])</f>
        <v>#N/A</v>
      </c>
      <c r="N90" t="e">
        <f>IF(PROMETEO_Ammissione_Samuele[[#This Row],[Presenza limitazione ventilatoria?]]="",NA(),PROMETEO_Ammissione_Samuele[[#This Row],[Presenza limitazione ventilatoria?]])</f>
        <v>#N/A</v>
      </c>
      <c r="O90" t="e">
        <f>IF(PROMETEO_Ammissione_Samuele[[#This Row],[Presenza limitazione vascolare/polmonare?]]="",NA(),PROMETEO_Ammissione_Samuele[[#This Row],[Presenza limitazione vascolare/polmonare?]])</f>
        <v>#N/A</v>
      </c>
      <c r="P90" t="e">
        <f>IF(PROMETEO_Ammissione_Samuele[[#This Row],[Presenza limitazione periferica?]]="",NA(),PROMETEO_Ammissione_Samuele[[#This Row],[Presenza limitazione periferica?]])</f>
        <v>#N/A</v>
      </c>
      <c r="Q90" t="e">
        <f>IF(PROMETEO_Ammissione_Samuele[[#This Row],[Presenza sintomi durante la prova?]]="",NA(),PROMETEO_Ammissione_Samuele[[#This Row],[Presenza sintomi durante la prova?]])</f>
        <v>#N/A</v>
      </c>
      <c r="R90" t="e">
        <f>IF(PROMETEO_Ammissione_Samuele[[#This Row],[Presenza alterazioni ECG ischemiche?]]="",NA(),PROMETEO_Ammissione_Samuele[[#This Row],[Presenza alterazioni ECG ischemiche?]])</f>
        <v>#N/A</v>
      </c>
      <c r="S90" t="e">
        <f>IF(PROMETEO_Ammissione_Samuele[[#This Row],[Presenza aritmie?]]="",NA(),PROMETEO_Ammissione_Samuele[[#This Row],[Presenza aritmie?]])</f>
        <v>#N/A</v>
      </c>
      <c r="T90" t="e">
        <f>IF(PROMETEO_Ammissione_Samuele[[#This Row],[Presenza risposta ipertensiva?]]="",NA(),PROMETEO_Ammissione_Samuele[[#This Row],[Presenza risposta ipertensiva?]])</f>
        <v>#N/A</v>
      </c>
    </row>
    <row r="91" spans="1:20" x14ac:dyDescent="0.3">
      <c r="A91">
        <v>90</v>
      </c>
      <c r="B91" t="e">
        <f>IF(PROMETEO_Ammissione_Samuele[[#This Row],[Inserire VO2p:  ]]="",NA(),PROMETEO_Ammissione_Samuele[[#This Row],[Inserire VO2p:  ]])</f>
        <v>#N/A</v>
      </c>
      <c r="C91" t="e">
        <f>IF(PROMETEO_Ammissione_Samuele[[#This Row],[Inserire VO2 picco (%):  ]]="",NA(),PROMETEO_Ammissione_Samuele[[#This Row],[Inserire VO2 picco (%):  ]])</f>
        <v>#N/A</v>
      </c>
      <c r="D91" t="e">
        <f>IF(PROMETEO_Ammissione_Samuele[[#This Row],[Inserire RQ picco:  ]]="",NA(),PROMETEO_Ammissione_Samuele[[#This Row],[Inserire RQ picco:  ]])</f>
        <v>#N/A</v>
      </c>
      <c r="E91" t="e">
        <f>IF(PROMETEO_Ammissione_Samuele[[#This Row],[Inserire VO2 a VT1 (se VT1 è stato raggiunto):  ]]="",NA(),PROMETEO_Ammissione_Samuele[[#This Row],[Inserire VO2 a VT1 (se VT1 è stato raggiunto):  ]])</f>
        <v>#N/A</v>
      </c>
      <c r="F91" t="e">
        <f>IF(PROMETEO_Ammissione_Samuele[[#This Row],[Inserire VO2 a VT2 (se VT2 è stato raggiunto):  ]]="",NA(),PROMETEO_Ammissione_Samuele[[#This Row],[Inserire VO2 a VT2 (se VT2 è stato raggiunto):  ]])</f>
        <v>#N/A</v>
      </c>
      <c r="G91" t="e">
        <f>IF(PROMETEO_Ammissione_Samuele[[#This Row],[Inserire W picco:  ]]="",NA(),PROMETEO_Ammissione_Samuele[[#This Row],[Inserire W picco:  ]])</f>
        <v>#N/A</v>
      </c>
      <c r="H91" t="e">
        <f>IF(PROMETEO_Ammissione_Samuele[[#This Row],[Inserire Fc picco:  ]]="",NA(),PROMETEO_Ammissione_Samuele[[#This Row],[Inserire Fc picco:  ]])</f>
        <v>#N/A</v>
      </c>
      <c r="I91" t="e">
        <f>IF(PROMETEO_Ammissione_Samuele[[#This Row],[Inserire VE/VCO2 slope:  ]]="",NA(),PROMETEO_Ammissione_Samuele[[#This Row],[Inserire VE/VCO2 slope:  ]])</f>
        <v>#N/A</v>
      </c>
      <c r="J91" t="e">
        <f>IF(PROMETEO_Ammissione_Samuele[[#This Row],[Inserire VE/VCO2 slope dopo soglia anaerobica:  ]]="",NA(),PROMETEO_Ammissione_Samuele[[#This Row],[Inserire VE/VCO2 slope dopo soglia anaerobica:  ]])</f>
        <v>#N/A</v>
      </c>
      <c r="K91" t="e">
        <f>IF(PROMETEO_Ammissione_Samuele[[#This Row],[Inserire VO2/work:  ]]="",NA(),PROMETEO_Ammissione_Samuele[[#This Row],[Inserire VO2/work:  ]])</f>
        <v>#N/A</v>
      </c>
      <c r="L91" t="e">
        <f>IF(PROMETEO_Ammissione_Samuele[[#This Row],[Presenza pattern oscillatorio?]]="",NA(),PROMETEO_Ammissione_Samuele[[#This Row],[Presenza pattern oscillatorio?]])</f>
        <v>#N/A</v>
      </c>
      <c r="M91" t="e">
        <f>IF(PROMETEO_Ammissione_Samuele[[#This Row],[Presenza limitazione cardiogena?]]="",NA(),PROMETEO_Ammissione_Samuele[[#This Row],[Presenza limitazione cardiogena?]])</f>
        <v>#N/A</v>
      </c>
      <c r="N91" t="e">
        <f>IF(PROMETEO_Ammissione_Samuele[[#This Row],[Presenza limitazione ventilatoria?]]="",NA(),PROMETEO_Ammissione_Samuele[[#This Row],[Presenza limitazione ventilatoria?]])</f>
        <v>#N/A</v>
      </c>
      <c r="O91" t="e">
        <f>IF(PROMETEO_Ammissione_Samuele[[#This Row],[Presenza limitazione vascolare/polmonare?]]="",NA(),PROMETEO_Ammissione_Samuele[[#This Row],[Presenza limitazione vascolare/polmonare?]])</f>
        <v>#N/A</v>
      </c>
      <c r="P91" t="e">
        <f>IF(PROMETEO_Ammissione_Samuele[[#This Row],[Presenza limitazione periferica?]]="",NA(),PROMETEO_Ammissione_Samuele[[#This Row],[Presenza limitazione periferica?]])</f>
        <v>#N/A</v>
      </c>
      <c r="Q91" t="e">
        <f>IF(PROMETEO_Ammissione_Samuele[[#This Row],[Presenza sintomi durante la prova?]]="",NA(),PROMETEO_Ammissione_Samuele[[#This Row],[Presenza sintomi durante la prova?]])</f>
        <v>#N/A</v>
      </c>
      <c r="R91" t="e">
        <f>IF(PROMETEO_Ammissione_Samuele[[#This Row],[Presenza alterazioni ECG ischemiche?]]="",NA(),PROMETEO_Ammissione_Samuele[[#This Row],[Presenza alterazioni ECG ischemiche?]])</f>
        <v>#N/A</v>
      </c>
      <c r="S91" t="e">
        <f>IF(PROMETEO_Ammissione_Samuele[[#This Row],[Presenza aritmie?]]="",NA(),PROMETEO_Ammissione_Samuele[[#This Row],[Presenza aritmie?]])</f>
        <v>#N/A</v>
      </c>
      <c r="T91" t="e">
        <f>IF(PROMETEO_Ammissione_Samuele[[#This Row],[Presenza risposta ipertensiva?]]="",NA(),PROMETEO_Ammissione_Samuele[[#This Row],[Presenza risposta ipertensiva?]])</f>
        <v>#N/A</v>
      </c>
    </row>
    <row r="92" spans="1:20" x14ac:dyDescent="0.3">
      <c r="A92">
        <v>91</v>
      </c>
      <c r="B92">
        <f>IF(PROMETEO_Ammissione_Samuele[[#This Row],[Inserire VO2p:  ]]="",NA(),PROMETEO_Ammissione_Samuele[[#This Row],[Inserire VO2p:  ]])</f>
        <v>2116</v>
      </c>
      <c r="C92">
        <f>IF(PROMETEO_Ammissione_Samuele[[#This Row],[Inserire VO2 picco (%):  ]]="",NA(),PROMETEO_Ammissione_Samuele[[#This Row],[Inserire VO2 picco (%):  ]])</f>
        <v>659</v>
      </c>
      <c r="D92">
        <f>IF(PROMETEO_Ammissione_Samuele[[#This Row],[Inserire RQ picco:  ]]="",NA(),PROMETEO_Ammissione_Samuele[[#This Row],[Inserire RQ picco:  ]])</f>
        <v>101</v>
      </c>
      <c r="E92">
        <f>IF(PROMETEO_Ammissione_Samuele[[#This Row],[Inserire VO2 a VT1 (se VT1 è stato raggiunto):  ]]="",NA(),PROMETEO_Ammissione_Samuele[[#This Row],[Inserire VO2 a VT1 (se VT1 è stato raggiunto):  ]])</f>
        <v>1432</v>
      </c>
      <c r="F92">
        <f>IF(PROMETEO_Ammissione_Samuele[[#This Row],[Inserire VO2 a VT2 (se VT2 è stato raggiunto):  ]]="",NA(),PROMETEO_Ammissione_Samuele[[#This Row],[Inserire VO2 a VT2 (se VT2 è stato raggiunto):  ]])</f>
        <v>1338</v>
      </c>
      <c r="G92">
        <f>IF(PROMETEO_Ammissione_Samuele[[#This Row],[Inserire W picco:  ]]="",NA(),PROMETEO_Ammissione_Samuele[[#This Row],[Inserire W picco:  ]])</f>
        <v>119</v>
      </c>
      <c r="H92">
        <f>IF(PROMETEO_Ammissione_Samuele[[#This Row],[Inserire Fc picco:  ]]="",NA(),PROMETEO_Ammissione_Samuele[[#This Row],[Inserire Fc picco:  ]])</f>
        <v>173</v>
      </c>
      <c r="I92">
        <f>IF(PROMETEO_Ammissione_Samuele[[#This Row],[Inserire VE/VCO2 slope:  ]]="",NA(),PROMETEO_Ammissione_Samuele[[#This Row],[Inserire VE/VCO2 slope:  ]])</f>
        <v>293</v>
      </c>
      <c r="J92">
        <f>IF(PROMETEO_Ammissione_Samuele[[#This Row],[Inserire VE/VCO2 slope dopo soglia anaerobica:  ]]="",NA(),PROMETEO_Ammissione_Samuele[[#This Row],[Inserire VE/VCO2 slope dopo soglia anaerobica:  ]])</f>
        <v>346</v>
      </c>
      <c r="K92">
        <f>IF(PROMETEO_Ammissione_Samuele[[#This Row],[Inserire VO2/work:  ]]="",NA(),PROMETEO_Ammissione_Samuele[[#This Row],[Inserire VO2/work:  ]])</f>
        <v>108</v>
      </c>
      <c r="L92" t="str">
        <f>IF(PROMETEO_Ammissione_Samuele[[#This Row],[Presenza pattern oscillatorio?]]="",NA(),PROMETEO_Ammissione_Samuele[[#This Row],[Presenza pattern oscillatorio?]])</f>
        <v>Yes</v>
      </c>
      <c r="M92" t="str">
        <f>IF(PROMETEO_Ammissione_Samuele[[#This Row],[Presenza limitazione cardiogena?]]="",NA(),PROMETEO_Ammissione_Samuele[[#This Row],[Presenza limitazione cardiogena?]])</f>
        <v>Yes</v>
      </c>
      <c r="N92" t="str">
        <f>IF(PROMETEO_Ammissione_Samuele[[#This Row],[Presenza limitazione ventilatoria?]]="",NA(),PROMETEO_Ammissione_Samuele[[#This Row],[Presenza limitazione ventilatoria?]])</f>
        <v>No</v>
      </c>
      <c r="O92" t="str">
        <f>IF(PROMETEO_Ammissione_Samuele[[#This Row],[Presenza limitazione vascolare/polmonare?]]="",NA(),PROMETEO_Ammissione_Samuele[[#This Row],[Presenza limitazione vascolare/polmonare?]])</f>
        <v>No</v>
      </c>
      <c r="P92" t="str">
        <f>IF(PROMETEO_Ammissione_Samuele[[#This Row],[Presenza limitazione periferica?]]="",NA(),PROMETEO_Ammissione_Samuele[[#This Row],[Presenza limitazione periferica?]])</f>
        <v>Yes</v>
      </c>
      <c r="Q92" t="str">
        <f>IF(PROMETEO_Ammissione_Samuele[[#This Row],[Presenza sintomi durante la prova?]]="",NA(),PROMETEO_Ammissione_Samuele[[#This Row],[Presenza sintomi durante la prova?]])</f>
        <v>No</v>
      </c>
      <c r="R92" t="str">
        <f>IF(PROMETEO_Ammissione_Samuele[[#This Row],[Presenza alterazioni ECG ischemiche?]]="",NA(),PROMETEO_Ammissione_Samuele[[#This Row],[Presenza alterazioni ECG ischemiche?]])</f>
        <v>No</v>
      </c>
      <c r="S92" t="str">
        <f>IF(PROMETEO_Ammissione_Samuele[[#This Row],[Presenza aritmie?]]="",NA(),PROMETEO_Ammissione_Samuele[[#This Row],[Presenza aritmie?]])</f>
        <v>No</v>
      </c>
      <c r="T92" t="str">
        <f>IF(PROMETEO_Ammissione_Samuele[[#This Row],[Presenza risposta ipertensiva?]]="",NA(),PROMETEO_Ammissione_Samuele[[#This Row],[Presenza risposta ipertensiva?]])</f>
        <v>No</v>
      </c>
    </row>
    <row r="93" spans="1:20" x14ac:dyDescent="0.3">
      <c r="A93">
        <v>92</v>
      </c>
      <c r="B93" t="e">
        <f>IF(PROMETEO_Ammissione_Samuele[[#This Row],[Inserire VO2p:  ]]="",NA(),PROMETEO_Ammissione_Samuele[[#This Row],[Inserire VO2p:  ]])</f>
        <v>#N/A</v>
      </c>
      <c r="C93" t="e">
        <f>IF(PROMETEO_Ammissione_Samuele[[#This Row],[Inserire VO2 picco (%):  ]]="",NA(),PROMETEO_Ammissione_Samuele[[#This Row],[Inserire VO2 picco (%):  ]])</f>
        <v>#N/A</v>
      </c>
      <c r="D93" t="e">
        <f>IF(PROMETEO_Ammissione_Samuele[[#This Row],[Inserire RQ picco:  ]]="",NA(),PROMETEO_Ammissione_Samuele[[#This Row],[Inserire RQ picco:  ]])</f>
        <v>#N/A</v>
      </c>
      <c r="E93" t="e">
        <f>IF(PROMETEO_Ammissione_Samuele[[#This Row],[Inserire VO2 a VT1 (se VT1 è stato raggiunto):  ]]="",NA(),PROMETEO_Ammissione_Samuele[[#This Row],[Inserire VO2 a VT1 (se VT1 è stato raggiunto):  ]])</f>
        <v>#N/A</v>
      </c>
      <c r="F93" t="e">
        <f>IF(PROMETEO_Ammissione_Samuele[[#This Row],[Inserire VO2 a VT2 (se VT2 è stato raggiunto):  ]]="",NA(),PROMETEO_Ammissione_Samuele[[#This Row],[Inserire VO2 a VT2 (se VT2 è stato raggiunto):  ]])</f>
        <v>#N/A</v>
      </c>
      <c r="G93" t="e">
        <f>IF(PROMETEO_Ammissione_Samuele[[#This Row],[Inserire W picco:  ]]="",NA(),PROMETEO_Ammissione_Samuele[[#This Row],[Inserire W picco:  ]])</f>
        <v>#N/A</v>
      </c>
      <c r="H93" t="e">
        <f>IF(PROMETEO_Ammissione_Samuele[[#This Row],[Inserire Fc picco:  ]]="",NA(),PROMETEO_Ammissione_Samuele[[#This Row],[Inserire Fc picco:  ]])</f>
        <v>#N/A</v>
      </c>
      <c r="I93" t="e">
        <f>IF(PROMETEO_Ammissione_Samuele[[#This Row],[Inserire VE/VCO2 slope:  ]]="",NA(),PROMETEO_Ammissione_Samuele[[#This Row],[Inserire VE/VCO2 slope:  ]])</f>
        <v>#N/A</v>
      </c>
      <c r="J93" t="e">
        <f>IF(PROMETEO_Ammissione_Samuele[[#This Row],[Inserire VE/VCO2 slope dopo soglia anaerobica:  ]]="",NA(),PROMETEO_Ammissione_Samuele[[#This Row],[Inserire VE/VCO2 slope dopo soglia anaerobica:  ]])</f>
        <v>#N/A</v>
      </c>
      <c r="K93" t="e">
        <f>IF(PROMETEO_Ammissione_Samuele[[#This Row],[Inserire VO2/work:  ]]="",NA(),PROMETEO_Ammissione_Samuele[[#This Row],[Inserire VO2/work:  ]])</f>
        <v>#N/A</v>
      </c>
      <c r="L93" t="e">
        <f>IF(PROMETEO_Ammissione_Samuele[[#This Row],[Presenza pattern oscillatorio?]]="",NA(),PROMETEO_Ammissione_Samuele[[#This Row],[Presenza pattern oscillatorio?]])</f>
        <v>#N/A</v>
      </c>
      <c r="M93" t="e">
        <f>IF(PROMETEO_Ammissione_Samuele[[#This Row],[Presenza limitazione cardiogena?]]="",NA(),PROMETEO_Ammissione_Samuele[[#This Row],[Presenza limitazione cardiogena?]])</f>
        <v>#N/A</v>
      </c>
      <c r="N93" t="e">
        <f>IF(PROMETEO_Ammissione_Samuele[[#This Row],[Presenza limitazione ventilatoria?]]="",NA(),PROMETEO_Ammissione_Samuele[[#This Row],[Presenza limitazione ventilatoria?]])</f>
        <v>#N/A</v>
      </c>
      <c r="O93" t="e">
        <f>IF(PROMETEO_Ammissione_Samuele[[#This Row],[Presenza limitazione vascolare/polmonare?]]="",NA(),PROMETEO_Ammissione_Samuele[[#This Row],[Presenza limitazione vascolare/polmonare?]])</f>
        <v>#N/A</v>
      </c>
      <c r="P93" t="e">
        <f>IF(PROMETEO_Ammissione_Samuele[[#This Row],[Presenza limitazione periferica?]]="",NA(),PROMETEO_Ammissione_Samuele[[#This Row],[Presenza limitazione periferica?]])</f>
        <v>#N/A</v>
      </c>
      <c r="Q93" t="e">
        <f>IF(PROMETEO_Ammissione_Samuele[[#This Row],[Presenza sintomi durante la prova?]]="",NA(),PROMETEO_Ammissione_Samuele[[#This Row],[Presenza sintomi durante la prova?]])</f>
        <v>#N/A</v>
      </c>
      <c r="R93" t="e">
        <f>IF(PROMETEO_Ammissione_Samuele[[#This Row],[Presenza alterazioni ECG ischemiche?]]="",NA(),PROMETEO_Ammissione_Samuele[[#This Row],[Presenza alterazioni ECG ischemiche?]])</f>
        <v>#N/A</v>
      </c>
      <c r="S93" t="e">
        <f>IF(PROMETEO_Ammissione_Samuele[[#This Row],[Presenza aritmie?]]="",NA(),PROMETEO_Ammissione_Samuele[[#This Row],[Presenza aritmie?]])</f>
        <v>#N/A</v>
      </c>
      <c r="T93" t="e">
        <f>IF(PROMETEO_Ammissione_Samuele[[#This Row],[Presenza risposta ipertensiva?]]="",NA(),PROMETEO_Ammissione_Samuele[[#This Row],[Presenza risposta ipertensiva?]])</f>
        <v>#N/A</v>
      </c>
    </row>
    <row r="94" spans="1:20" x14ac:dyDescent="0.3">
      <c r="A94">
        <v>93</v>
      </c>
      <c r="B94" t="e">
        <f>IF(PROMETEO_Ammissione_Samuele[[#This Row],[Inserire VO2p:  ]]="",NA(),PROMETEO_Ammissione_Samuele[[#This Row],[Inserire VO2p:  ]])</f>
        <v>#N/A</v>
      </c>
      <c r="C94" t="e">
        <f>IF(PROMETEO_Ammissione_Samuele[[#This Row],[Inserire VO2 picco (%):  ]]="",NA(),PROMETEO_Ammissione_Samuele[[#This Row],[Inserire VO2 picco (%):  ]])</f>
        <v>#N/A</v>
      </c>
      <c r="D94" t="e">
        <f>IF(PROMETEO_Ammissione_Samuele[[#This Row],[Inserire RQ picco:  ]]="",NA(),PROMETEO_Ammissione_Samuele[[#This Row],[Inserire RQ picco:  ]])</f>
        <v>#N/A</v>
      </c>
      <c r="E94" t="e">
        <f>IF(PROMETEO_Ammissione_Samuele[[#This Row],[Inserire VO2 a VT1 (se VT1 è stato raggiunto):  ]]="",NA(),PROMETEO_Ammissione_Samuele[[#This Row],[Inserire VO2 a VT1 (se VT1 è stato raggiunto):  ]])</f>
        <v>#N/A</v>
      </c>
      <c r="F94" t="e">
        <f>IF(PROMETEO_Ammissione_Samuele[[#This Row],[Inserire VO2 a VT2 (se VT2 è stato raggiunto):  ]]="",NA(),PROMETEO_Ammissione_Samuele[[#This Row],[Inserire VO2 a VT2 (se VT2 è stato raggiunto):  ]])</f>
        <v>#N/A</v>
      </c>
      <c r="G94" t="e">
        <f>IF(PROMETEO_Ammissione_Samuele[[#This Row],[Inserire W picco:  ]]="",NA(),PROMETEO_Ammissione_Samuele[[#This Row],[Inserire W picco:  ]])</f>
        <v>#N/A</v>
      </c>
      <c r="H94" t="e">
        <f>IF(PROMETEO_Ammissione_Samuele[[#This Row],[Inserire Fc picco:  ]]="",NA(),PROMETEO_Ammissione_Samuele[[#This Row],[Inserire Fc picco:  ]])</f>
        <v>#N/A</v>
      </c>
      <c r="I94" t="e">
        <f>IF(PROMETEO_Ammissione_Samuele[[#This Row],[Inserire VE/VCO2 slope:  ]]="",NA(),PROMETEO_Ammissione_Samuele[[#This Row],[Inserire VE/VCO2 slope:  ]])</f>
        <v>#N/A</v>
      </c>
      <c r="J94" t="e">
        <f>IF(PROMETEO_Ammissione_Samuele[[#This Row],[Inserire VE/VCO2 slope dopo soglia anaerobica:  ]]="",NA(),PROMETEO_Ammissione_Samuele[[#This Row],[Inserire VE/VCO2 slope dopo soglia anaerobica:  ]])</f>
        <v>#N/A</v>
      </c>
      <c r="K94" t="e">
        <f>IF(PROMETEO_Ammissione_Samuele[[#This Row],[Inserire VO2/work:  ]]="",NA(),PROMETEO_Ammissione_Samuele[[#This Row],[Inserire VO2/work:  ]])</f>
        <v>#N/A</v>
      </c>
      <c r="L94" t="e">
        <f>IF(PROMETEO_Ammissione_Samuele[[#This Row],[Presenza pattern oscillatorio?]]="",NA(),PROMETEO_Ammissione_Samuele[[#This Row],[Presenza pattern oscillatorio?]])</f>
        <v>#N/A</v>
      </c>
      <c r="M94" t="e">
        <f>IF(PROMETEO_Ammissione_Samuele[[#This Row],[Presenza limitazione cardiogena?]]="",NA(),PROMETEO_Ammissione_Samuele[[#This Row],[Presenza limitazione cardiogena?]])</f>
        <v>#N/A</v>
      </c>
      <c r="N94" t="e">
        <f>IF(PROMETEO_Ammissione_Samuele[[#This Row],[Presenza limitazione ventilatoria?]]="",NA(),PROMETEO_Ammissione_Samuele[[#This Row],[Presenza limitazione ventilatoria?]])</f>
        <v>#N/A</v>
      </c>
      <c r="O94" t="e">
        <f>IF(PROMETEO_Ammissione_Samuele[[#This Row],[Presenza limitazione vascolare/polmonare?]]="",NA(),PROMETEO_Ammissione_Samuele[[#This Row],[Presenza limitazione vascolare/polmonare?]])</f>
        <v>#N/A</v>
      </c>
      <c r="P94" t="e">
        <f>IF(PROMETEO_Ammissione_Samuele[[#This Row],[Presenza limitazione periferica?]]="",NA(),PROMETEO_Ammissione_Samuele[[#This Row],[Presenza limitazione periferica?]])</f>
        <v>#N/A</v>
      </c>
      <c r="Q94" t="e">
        <f>IF(PROMETEO_Ammissione_Samuele[[#This Row],[Presenza sintomi durante la prova?]]="",NA(),PROMETEO_Ammissione_Samuele[[#This Row],[Presenza sintomi durante la prova?]])</f>
        <v>#N/A</v>
      </c>
      <c r="R94" t="e">
        <f>IF(PROMETEO_Ammissione_Samuele[[#This Row],[Presenza alterazioni ECG ischemiche?]]="",NA(),PROMETEO_Ammissione_Samuele[[#This Row],[Presenza alterazioni ECG ischemiche?]])</f>
        <v>#N/A</v>
      </c>
      <c r="S94" t="e">
        <f>IF(PROMETEO_Ammissione_Samuele[[#This Row],[Presenza aritmie?]]="",NA(),PROMETEO_Ammissione_Samuele[[#This Row],[Presenza aritmie?]])</f>
        <v>#N/A</v>
      </c>
      <c r="T94" t="e">
        <f>IF(PROMETEO_Ammissione_Samuele[[#This Row],[Presenza risposta ipertensiva?]]="",NA(),PROMETEO_Ammissione_Samuele[[#This Row],[Presenza risposta ipertensiva?]])</f>
        <v>#N/A</v>
      </c>
    </row>
    <row r="95" spans="1:20" x14ac:dyDescent="0.3">
      <c r="A95">
        <v>94</v>
      </c>
      <c r="B95">
        <f>IF(PROMETEO_Ammissione_Samuele[[#This Row],[Inserire VO2p:  ]]="",NA(),PROMETEO_Ammissione_Samuele[[#This Row],[Inserire VO2p:  ]])</f>
        <v>1325</v>
      </c>
      <c r="C95">
        <f>IF(PROMETEO_Ammissione_Samuele[[#This Row],[Inserire VO2 picco (%):  ]]="",NA(),PROMETEO_Ammissione_Samuele[[#This Row],[Inserire VO2 picco (%):  ]])</f>
        <v>684</v>
      </c>
      <c r="D95">
        <f>IF(PROMETEO_Ammissione_Samuele[[#This Row],[Inserire RQ picco:  ]]="",NA(),PROMETEO_Ammissione_Samuele[[#This Row],[Inserire RQ picco:  ]])</f>
        <v>128</v>
      </c>
      <c r="E95">
        <f>IF(PROMETEO_Ammissione_Samuele[[#This Row],[Inserire VO2 a VT1 (se VT1 è stato raggiunto):  ]]="",NA(),PROMETEO_Ammissione_Samuele[[#This Row],[Inserire VO2 a VT1 (se VT1 è stato raggiunto):  ]])</f>
        <v>709</v>
      </c>
      <c r="F95">
        <f>IF(PROMETEO_Ammissione_Samuele[[#This Row],[Inserire VO2 a VT2 (se VT2 è stato raggiunto):  ]]="",NA(),PROMETEO_Ammissione_Samuele[[#This Row],[Inserire VO2 a VT2 (se VT2 è stato raggiunto):  ]])</f>
        <v>1405</v>
      </c>
      <c r="G95">
        <f>IF(PROMETEO_Ammissione_Samuele[[#This Row],[Inserire W picco:  ]]="",NA(),PROMETEO_Ammissione_Samuele[[#This Row],[Inserire W picco:  ]])</f>
        <v>103</v>
      </c>
      <c r="H95">
        <f>IF(PROMETEO_Ammissione_Samuele[[#This Row],[Inserire Fc picco:  ]]="",NA(),PROMETEO_Ammissione_Samuele[[#This Row],[Inserire Fc picco:  ]])</f>
        <v>133</v>
      </c>
      <c r="I95">
        <f>IF(PROMETEO_Ammissione_Samuele[[#This Row],[Inserire VE/VCO2 slope:  ]]="",NA(),PROMETEO_Ammissione_Samuele[[#This Row],[Inserire VE/VCO2 slope:  ]])</f>
        <v>387</v>
      </c>
      <c r="J95">
        <f>IF(PROMETEO_Ammissione_Samuele[[#This Row],[Inserire VE/VCO2 slope dopo soglia anaerobica:  ]]="",NA(),PROMETEO_Ammissione_Samuele[[#This Row],[Inserire VE/VCO2 slope dopo soglia anaerobica:  ]])</f>
        <v>425</v>
      </c>
      <c r="K95">
        <f>IF(PROMETEO_Ammissione_Samuele[[#This Row],[Inserire VO2/work:  ]]="",NA(),PROMETEO_Ammissione_Samuele[[#This Row],[Inserire VO2/work:  ]])</f>
        <v>97</v>
      </c>
      <c r="L95" t="str">
        <f>IF(PROMETEO_Ammissione_Samuele[[#This Row],[Presenza pattern oscillatorio?]]="",NA(),PROMETEO_Ammissione_Samuele[[#This Row],[Presenza pattern oscillatorio?]])</f>
        <v>Yes</v>
      </c>
      <c r="M95" t="str">
        <f>IF(PROMETEO_Ammissione_Samuele[[#This Row],[Presenza limitazione cardiogena?]]="",NA(),PROMETEO_Ammissione_Samuele[[#This Row],[Presenza limitazione cardiogena?]])</f>
        <v>Yes</v>
      </c>
      <c r="N95" t="str">
        <f>IF(PROMETEO_Ammissione_Samuele[[#This Row],[Presenza limitazione ventilatoria?]]="",NA(),PROMETEO_Ammissione_Samuele[[#This Row],[Presenza limitazione ventilatoria?]])</f>
        <v>No</v>
      </c>
      <c r="O95" t="str">
        <f>IF(PROMETEO_Ammissione_Samuele[[#This Row],[Presenza limitazione vascolare/polmonare?]]="",NA(),PROMETEO_Ammissione_Samuele[[#This Row],[Presenza limitazione vascolare/polmonare?]])</f>
        <v>Yes</v>
      </c>
      <c r="P95" t="str">
        <f>IF(PROMETEO_Ammissione_Samuele[[#This Row],[Presenza limitazione periferica?]]="",NA(),PROMETEO_Ammissione_Samuele[[#This Row],[Presenza limitazione periferica?]])</f>
        <v>Yes</v>
      </c>
      <c r="Q95" t="str">
        <f>IF(PROMETEO_Ammissione_Samuele[[#This Row],[Presenza sintomi durante la prova?]]="",NA(),PROMETEO_Ammissione_Samuele[[#This Row],[Presenza sintomi durante la prova?]])</f>
        <v>No</v>
      </c>
      <c r="R95" t="str">
        <f>IF(PROMETEO_Ammissione_Samuele[[#This Row],[Presenza alterazioni ECG ischemiche?]]="",NA(),PROMETEO_Ammissione_Samuele[[#This Row],[Presenza alterazioni ECG ischemiche?]])</f>
        <v>No</v>
      </c>
      <c r="S95" t="str">
        <f>IF(PROMETEO_Ammissione_Samuele[[#This Row],[Presenza aritmie?]]="",NA(),PROMETEO_Ammissione_Samuele[[#This Row],[Presenza aritmie?]])</f>
        <v>No</v>
      </c>
      <c r="T95" t="str">
        <f>IF(PROMETEO_Ammissione_Samuele[[#This Row],[Presenza risposta ipertensiva?]]="",NA(),PROMETEO_Ammissione_Samuele[[#This Row],[Presenza risposta ipertensiva?]])</f>
        <v>No</v>
      </c>
    </row>
    <row r="96" spans="1:20" x14ac:dyDescent="0.3">
      <c r="A96">
        <v>95</v>
      </c>
      <c r="B96" t="e">
        <f>IF(PROMETEO_Ammissione_Samuele[[#This Row],[Inserire VO2p:  ]]="",NA(),PROMETEO_Ammissione_Samuele[[#This Row],[Inserire VO2p:  ]])</f>
        <v>#N/A</v>
      </c>
      <c r="C96" t="e">
        <f>IF(PROMETEO_Ammissione_Samuele[[#This Row],[Inserire VO2 picco (%):  ]]="",NA(),PROMETEO_Ammissione_Samuele[[#This Row],[Inserire VO2 picco (%):  ]])</f>
        <v>#N/A</v>
      </c>
      <c r="D96" t="e">
        <f>IF(PROMETEO_Ammissione_Samuele[[#This Row],[Inserire RQ picco:  ]]="",NA(),PROMETEO_Ammissione_Samuele[[#This Row],[Inserire RQ picco:  ]])</f>
        <v>#N/A</v>
      </c>
      <c r="E96" t="e">
        <f>IF(PROMETEO_Ammissione_Samuele[[#This Row],[Inserire VO2 a VT1 (se VT1 è stato raggiunto):  ]]="",NA(),PROMETEO_Ammissione_Samuele[[#This Row],[Inserire VO2 a VT1 (se VT1 è stato raggiunto):  ]])</f>
        <v>#N/A</v>
      </c>
      <c r="F96" t="e">
        <f>IF(PROMETEO_Ammissione_Samuele[[#This Row],[Inserire VO2 a VT2 (se VT2 è stato raggiunto):  ]]="",NA(),PROMETEO_Ammissione_Samuele[[#This Row],[Inserire VO2 a VT2 (se VT2 è stato raggiunto):  ]])</f>
        <v>#N/A</v>
      </c>
      <c r="G96" t="e">
        <f>IF(PROMETEO_Ammissione_Samuele[[#This Row],[Inserire W picco:  ]]="",NA(),PROMETEO_Ammissione_Samuele[[#This Row],[Inserire W picco:  ]])</f>
        <v>#N/A</v>
      </c>
      <c r="H96" t="e">
        <f>IF(PROMETEO_Ammissione_Samuele[[#This Row],[Inserire Fc picco:  ]]="",NA(),PROMETEO_Ammissione_Samuele[[#This Row],[Inserire Fc picco:  ]])</f>
        <v>#N/A</v>
      </c>
      <c r="I96" t="e">
        <f>IF(PROMETEO_Ammissione_Samuele[[#This Row],[Inserire VE/VCO2 slope:  ]]="",NA(),PROMETEO_Ammissione_Samuele[[#This Row],[Inserire VE/VCO2 slope:  ]])</f>
        <v>#N/A</v>
      </c>
      <c r="J96" t="e">
        <f>IF(PROMETEO_Ammissione_Samuele[[#This Row],[Inserire VE/VCO2 slope dopo soglia anaerobica:  ]]="",NA(),PROMETEO_Ammissione_Samuele[[#This Row],[Inserire VE/VCO2 slope dopo soglia anaerobica:  ]])</f>
        <v>#N/A</v>
      </c>
      <c r="K96" t="e">
        <f>IF(PROMETEO_Ammissione_Samuele[[#This Row],[Inserire VO2/work:  ]]="",NA(),PROMETEO_Ammissione_Samuele[[#This Row],[Inserire VO2/work:  ]])</f>
        <v>#N/A</v>
      </c>
      <c r="L96" t="e">
        <f>IF(PROMETEO_Ammissione_Samuele[[#This Row],[Presenza pattern oscillatorio?]]="",NA(),PROMETEO_Ammissione_Samuele[[#This Row],[Presenza pattern oscillatorio?]])</f>
        <v>#N/A</v>
      </c>
      <c r="M96" t="e">
        <f>IF(PROMETEO_Ammissione_Samuele[[#This Row],[Presenza limitazione cardiogena?]]="",NA(),PROMETEO_Ammissione_Samuele[[#This Row],[Presenza limitazione cardiogena?]])</f>
        <v>#N/A</v>
      </c>
      <c r="N96" t="e">
        <f>IF(PROMETEO_Ammissione_Samuele[[#This Row],[Presenza limitazione ventilatoria?]]="",NA(),PROMETEO_Ammissione_Samuele[[#This Row],[Presenza limitazione ventilatoria?]])</f>
        <v>#N/A</v>
      </c>
      <c r="O96" t="e">
        <f>IF(PROMETEO_Ammissione_Samuele[[#This Row],[Presenza limitazione vascolare/polmonare?]]="",NA(),PROMETEO_Ammissione_Samuele[[#This Row],[Presenza limitazione vascolare/polmonare?]])</f>
        <v>#N/A</v>
      </c>
      <c r="P96" t="e">
        <f>IF(PROMETEO_Ammissione_Samuele[[#This Row],[Presenza limitazione periferica?]]="",NA(),PROMETEO_Ammissione_Samuele[[#This Row],[Presenza limitazione periferica?]])</f>
        <v>#N/A</v>
      </c>
      <c r="Q96" t="e">
        <f>IF(PROMETEO_Ammissione_Samuele[[#This Row],[Presenza sintomi durante la prova?]]="",NA(),PROMETEO_Ammissione_Samuele[[#This Row],[Presenza sintomi durante la prova?]])</f>
        <v>#N/A</v>
      </c>
      <c r="R96" t="e">
        <f>IF(PROMETEO_Ammissione_Samuele[[#This Row],[Presenza alterazioni ECG ischemiche?]]="",NA(),PROMETEO_Ammissione_Samuele[[#This Row],[Presenza alterazioni ECG ischemiche?]])</f>
        <v>#N/A</v>
      </c>
      <c r="S96" t="e">
        <f>IF(PROMETEO_Ammissione_Samuele[[#This Row],[Presenza aritmie?]]="",NA(),PROMETEO_Ammissione_Samuele[[#This Row],[Presenza aritmie?]])</f>
        <v>#N/A</v>
      </c>
      <c r="T96" t="e">
        <f>IF(PROMETEO_Ammissione_Samuele[[#This Row],[Presenza risposta ipertensiva?]]="",NA(),PROMETEO_Ammissione_Samuele[[#This Row],[Presenza risposta ipertensiva?]])</f>
        <v>#N/A</v>
      </c>
    </row>
    <row r="97" spans="1:20" x14ac:dyDescent="0.3">
      <c r="A97">
        <v>96</v>
      </c>
      <c r="B97">
        <f>IF(PROMETEO_Ammissione_Samuele[[#This Row],[Inserire VO2p:  ]]="",NA(),PROMETEO_Ammissione_Samuele[[#This Row],[Inserire VO2p:  ]])</f>
        <v>1028</v>
      </c>
      <c r="C97">
        <f>IF(PROMETEO_Ammissione_Samuele[[#This Row],[Inserire VO2 picco (%):  ]]="",NA(),PROMETEO_Ammissione_Samuele[[#This Row],[Inserire VO2 picco (%):  ]])</f>
        <v>59</v>
      </c>
      <c r="D97">
        <f>IF(PROMETEO_Ammissione_Samuele[[#This Row],[Inserire RQ picco:  ]]="",NA(),PROMETEO_Ammissione_Samuele[[#This Row],[Inserire RQ picco:  ]])</f>
        <v>116</v>
      </c>
      <c r="E97">
        <f>IF(PROMETEO_Ammissione_Samuele[[#This Row],[Inserire VO2 a VT1 (se VT1 è stato raggiunto):  ]]="",NA(),PROMETEO_Ammissione_Samuele[[#This Row],[Inserire VO2 a VT1 (se VT1 è stato raggiunto):  ]])</f>
        <v>832</v>
      </c>
      <c r="F97">
        <f>IF(PROMETEO_Ammissione_Samuele[[#This Row],[Inserire VO2 a VT2 (se VT2 è stato raggiunto):  ]]="",NA(),PROMETEO_Ammissione_Samuele[[#This Row],[Inserire VO2 a VT2 (se VT2 è stato raggiunto):  ]])</f>
        <v>982</v>
      </c>
      <c r="G97">
        <f>IF(PROMETEO_Ammissione_Samuele[[#This Row],[Inserire W picco:  ]]="",NA(),PROMETEO_Ammissione_Samuele[[#This Row],[Inserire W picco:  ]])</f>
        <v>71</v>
      </c>
      <c r="H97">
        <f>IF(PROMETEO_Ammissione_Samuele[[#This Row],[Inserire Fc picco:  ]]="",NA(),PROMETEO_Ammissione_Samuele[[#This Row],[Inserire Fc picco:  ]])</f>
        <v>117</v>
      </c>
      <c r="I97">
        <f>IF(PROMETEO_Ammissione_Samuele[[#This Row],[Inserire VE/VCO2 slope:  ]]="",NA(),PROMETEO_Ammissione_Samuele[[#This Row],[Inserire VE/VCO2 slope:  ]])</f>
        <v>40</v>
      </c>
      <c r="J97">
        <f>IF(PROMETEO_Ammissione_Samuele[[#This Row],[Inserire VE/VCO2 slope dopo soglia anaerobica:  ]]="",NA(),PROMETEO_Ammissione_Samuele[[#This Row],[Inserire VE/VCO2 slope dopo soglia anaerobica:  ]])</f>
        <v>452</v>
      </c>
      <c r="K97">
        <f>IF(PROMETEO_Ammissione_Samuele[[#This Row],[Inserire VO2/work:  ]]="",NA(),PROMETEO_Ammissione_Samuele[[#This Row],[Inserire VO2/work:  ]])</f>
        <v>764</v>
      </c>
      <c r="L97" t="str">
        <f>IF(PROMETEO_Ammissione_Samuele[[#This Row],[Presenza pattern oscillatorio?]]="",NA(),PROMETEO_Ammissione_Samuele[[#This Row],[Presenza pattern oscillatorio?]])</f>
        <v>No</v>
      </c>
      <c r="M97" t="str">
        <f>IF(PROMETEO_Ammissione_Samuele[[#This Row],[Presenza limitazione cardiogena?]]="",NA(),PROMETEO_Ammissione_Samuele[[#This Row],[Presenza limitazione cardiogena?]])</f>
        <v>Yes</v>
      </c>
      <c r="N97" t="str">
        <f>IF(PROMETEO_Ammissione_Samuele[[#This Row],[Presenza limitazione ventilatoria?]]="",NA(),PROMETEO_Ammissione_Samuele[[#This Row],[Presenza limitazione ventilatoria?]])</f>
        <v>No</v>
      </c>
      <c r="O97" t="str">
        <f>IF(PROMETEO_Ammissione_Samuele[[#This Row],[Presenza limitazione vascolare/polmonare?]]="",NA(),PROMETEO_Ammissione_Samuele[[#This Row],[Presenza limitazione vascolare/polmonare?]])</f>
        <v>Yes</v>
      </c>
      <c r="P97" t="str">
        <f>IF(PROMETEO_Ammissione_Samuele[[#This Row],[Presenza limitazione periferica?]]="",NA(),PROMETEO_Ammissione_Samuele[[#This Row],[Presenza limitazione periferica?]])</f>
        <v>Yes</v>
      </c>
      <c r="Q97" t="str">
        <f>IF(PROMETEO_Ammissione_Samuele[[#This Row],[Presenza sintomi durante la prova?]]="",NA(),PROMETEO_Ammissione_Samuele[[#This Row],[Presenza sintomi durante la prova?]])</f>
        <v>No</v>
      </c>
      <c r="R97" t="str">
        <f>IF(PROMETEO_Ammissione_Samuele[[#This Row],[Presenza alterazioni ECG ischemiche?]]="",NA(),PROMETEO_Ammissione_Samuele[[#This Row],[Presenza alterazioni ECG ischemiche?]])</f>
        <v>No</v>
      </c>
      <c r="S97" t="str">
        <f>IF(PROMETEO_Ammissione_Samuele[[#This Row],[Presenza aritmie?]]="",NA(),PROMETEO_Ammissione_Samuele[[#This Row],[Presenza aritmie?]])</f>
        <v>No</v>
      </c>
      <c r="T97" t="str">
        <f>IF(PROMETEO_Ammissione_Samuele[[#This Row],[Presenza risposta ipertensiva?]]="",NA(),PROMETEO_Ammissione_Samuele[[#This Row],[Presenza risposta ipertensiva?]])</f>
        <v>No</v>
      </c>
    </row>
    <row r="98" spans="1:20" x14ac:dyDescent="0.3">
      <c r="A98">
        <v>97</v>
      </c>
      <c r="B98" t="e">
        <f>IF(PROMETEO_Ammissione_Samuele[[#This Row],[Inserire VO2p:  ]]="",NA(),PROMETEO_Ammissione_Samuele[[#This Row],[Inserire VO2p:  ]])</f>
        <v>#N/A</v>
      </c>
      <c r="C98" t="e">
        <f>IF(PROMETEO_Ammissione_Samuele[[#This Row],[Inserire VO2 picco (%):  ]]="",NA(),PROMETEO_Ammissione_Samuele[[#This Row],[Inserire VO2 picco (%):  ]])</f>
        <v>#N/A</v>
      </c>
      <c r="D98" t="e">
        <f>IF(PROMETEO_Ammissione_Samuele[[#This Row],[Inserire RQ picco:  ]]="",NA(),PROMETEO_Ammissione_Samuele[[#This Row],[Inserire RQ picco:  ]])</f>
        <v>#N/A</v>
      </c>
      <c r="E98" t="e">
        <f>IF(PROMETEO_Ammissione_Samuele[[#This Row],[Inserire VO2 a VT1 (se VT1 è stato raggiunto):  ]]="",NA(),PROMETEO_Ammissione_Samuele[[#This Row],[Inserire VO2 a VT1 (se VT1 è stato raggiunto):  ]])</f>
        <v>#N/A</v>
      </c>
      <c r="F98" t="e">
        <f>IF(PROMETEO_Ammissione_Samuele[[#This Row],[Inserire VO2 a VT2 (se VT2 è stato raggiunto):  ]]="",NA(),PROMETEO_Ammissione_Samuele[[#This Row],[Inserire VO2 a VT2 (se VT2 è stato raggiunto):  ]])</f>
        <v>#N/A</v>
      </c>
      <c r="G98" t="e">
        <f>IF(PROMETEO_Ammissione_Samuele[[#This Row],[Inserire W picco:  ]]="",NA(),PROMETEO_Ammissione_Samuele[[#This Row],[Inserire W picco:  ]])</f>
        <v>#N/A</v>
      </c>
      <c r="H98" t="e">
        <f>IF(PROMETEO_Ammissione_Samuele[[#This Row],[Inserire Fc picco:  ]]="",NA(),PROMETEO_Ammissione_Samuele[[#This Row],[Inserire Fc picco:  ]])</f>
        <v>#N/A</v>
      </c>
      <c r="I98" t="e">
        <f>IF(PROMETEO_Ammissione_Samuele[[#This Row],[Inserire VE/VCO2 slope:  ]]="",NA(),PROMETEO_Ammissione_Samuele[[#This Row],[Inserire VE/VCO2 slope:  ]])</f>
        <v>#N/A</v>
      </c>
      <c r="J98" t="e">
        <f>IF(PROMETEO_Ammissione_Samuele[[#This Row],[Inserire VE/VCO2 slope dopo soglia anaerobica:  ]]="",NA(),PROMETEO_Ammissione_Samuele[[#This Row],[Inserire VE/VCO2 slope dopo soglia anaerobica:  ]])</f>
        <v>#N/A</v>
      </c>
      <c r="K98" t="e">
        <f>IF(PROMETEO_Ammissione_Samuele[[#This Row],[Inserire VO2/work:  ]]="",NA(),PROMETEO_Ammissione_Samuele[[#This Row],[Inserire VO2/work:  ]])</f>
        <v>#N/A</v>
      </c>
      <c r="L98" t="e">
        <f>IF(PROMETEO_Ammissione_Samuele[[#This Row],[Presenza pattern oscillatorio?]]="",NA(),PROMETEO_Ammissione_Samuele[[#This Row],[Presenza pattern oscillatorio?]])</f>
        <v>#N/A</v>
      </c>
      <c r="M98" t="e">
        <f>IF(PROMETEO_Ammissione_Samuele[[#This Row],[Presenza limitazione cardiogena?]]="",NA(),PROMETEO_Ammissione_Samuele[[#This Row],[Presenza limitazione cardiogena?]])</f>
        <v>#N/A</v>
      </c>
      <c r="N98" t="e">
        <f>IF(PROMETEO_Ammissione_Samuele[[#This Row],[Presenza limitazione ventilatoria?]]="",NA(),PROMETEO_Ammissione_Samuele[[#This Row],[Presenza limitazione ventilatoria?]])</f>
        <v>#N/A</v>
      </c>
      <c r="O98" t="e">
        <f>IF(PROMETEO_Ammissione_Samuele[[#This Row],[Presenza limitazione vascolare/polmonare?]]="",NA(),PROMETEO_Ammissione_Samuele[[#This Row],[Presenza limitazione vascolare/polmonare?]])</f>
        <v>#N/A</v>
      </c>
      <c r="P98" t="e">
        <f>IF(PROMETEO_Ammissione_Samuele[[#This Row],[Presenza limitazione periferica?]]="",NA(),PROMETEO_Ammissione_Samuele[[#This Row],[Presenza limitazione periferica?]])</f>
        <v>#N/A</v>
      </c>
      <c r="Q98" t="e">
        <f>IF(PROMETEO_Ammissione_Samuele[[#This Row],[Presenza sintomi durante la prova?]]="",NA(),PROMETEO_Ammissione_Samuele[[#This Row],[Presenza sintomi durante la prova?]])</f>
        <v>#N/A</v>
      </c>
      <c r="R98" t="e">
        <f>IF(PROMETEO_Ammissione_Samuele[[#This Row],[Presenza alterazioni ECG ischemiche?]]="",NA(),PROMETEO_Ammissione_Samuele[[#This Row],[Presenza alterazioni ECG ischemiche?]])</f>
        <v>#N/A</v>
      </c>
      <c r="S98" t="e">
        <f>IF(PROMETEO_Ammissione_Samuele[[#This Row],[Presenza aritmie?]]="",NA(),PROMETEO_Ammissione_Samuele[[#This Row],[Presenza aritmie?]])</f>
        <v>#N/A</v>
      </c>
      <c r="T98" t="e">
        <f>IF(PROMETEO_Ammissione_Samuele[[#This Row],[Presenza risposta ipertensiva?]]="",NA(),PROMETEO_Ammissione_Samuele[[#This Row],[Presenza risposta ipertensiva?]])</f>
        <v>#N/A</v>
      </c>
    </row>
    <row r="99" spans="1:20" x14ac:dyDescent="0.3">
      <c r="A99">
        <v>98</v>
      </c>
      <c r="B99" t="e">
        <f>IF(PROMETEO_Ammissione_Samuele[[#This Row],[Inserire VO2p:  ]]="",NA(),PROMETEO_Ammissione_Samuele[[#This Row],[Inserire VO2p:  ]])</f>
        <v>#N/A</v>
      </c>
      <c r="C99" t="e">
        <f>IF(PROMETEO_Ammissione_Samuele[[#This Row],[Inserire VO2 picco (%):  ]]="",NA(),PROMETEO_Ammissione_Samuele[[#This Row],[Inserire VO2 picco (%):  ]])</f>
        <v>#N/A</v>
      </c>
      <c r="D99" t="e">
        <f>IF(PROMETEO_Ammissione_Samuele[[#This Row],[Inserire RQ picco:  ]]="",NA(),PROMETEO_Ammissione_Samuele[[#This Row],[Inserire RQ picco:  ]])</f>
        <v>#N/A</v>
      </c>
      <c r="E99" t="e">
        <f>IF(PROMETEO_Ammissione_Samuele[[#This Row],[Inserire VO2 a VT1 (se VT1 è stato raggiunto):  ]]="",NA(),PROMETEO_Ammissione_Samuele[[#This Row],[Inserire VO2 a VT1 (se VT1 è stato raggiunto):  ]])</f>
        <v>#N/A</v>
      </c>
      <c r="F99" t="e">
        <f>IF(PROMETEO_Ammissione_Samuele[[#This Row],[Inserire VO2 a VT2 (se VT2 è stato raggiunto):  ]]="",NA(),PROMETEO_Ammissione_Samuele[[#This Row],[Inserire VO2 a VT2 (se VT2 è stato raggiunto):  ]])</f>
        <v>#N/A</v>
      </c>
      <c r="G99" t="e">
        <f>IF(PROMETEO_Ammissione_Samuele[[#This Row],[Inserire W picco:  ]]="",NA(),PROMETEO_Ammissione_Samuele[[#This Row],[Inserire W picco:  ]])</f>
        <v>#N/A</v>
      </c>
      <c r="H99" t="e">
        <f>IF(PROMETEO_Ammissione_Samuele[[#This Row],[Inserire Fc picco:  ]]="",NA(),PROMETEO_Ammissione_Samuele[[#This Row],[Inserire Fc picco:  ]])</f>
        <v>#N/A</v>
      </c>
      <c r="I99" t="e">
        <f>IF(PROMETEO_Ammissione_Samuele[[#This Row],[Inserire VE/VCO2 slope:  ]]="",NA(),PROMETEO_Ammissione_Samuele[[#This Row],[Inserire VE/VCO2 slope:  ]])</f>
        <v>#N/A</v>
      </c>
      <c r="J99" t="e">
        <f>IF(PROMETEO_Ammissione_Samuele[[#This Row],[Inserire VE/VCO2 slope dopo soglia anaerobica:  ]]="",NA(),PROMETEO_Ammissione_Samuele[[#This Row],[Inserire VE/VCO2 slope dopo soglia anaerobica:  ]])</f>
        <v>#N/A</v>
      </c>
      <c r="K99" t="e">
        <f>IF(PROMETEO_Ammissione_Samuele[[#This Row],[Inserire VO2/work:  ]]="",NA(),PROMETEO_Ammissione_Samuele[[#This Row],[Inserire VO2/work:  ]])</f>
        <v>#N/A</v>
      </c>
      <c r="L99" t="e">
        <f>IF(PROMETEO_Ammissione_Samuele[[#This Row],[Presenza pattern oscillatorio?]]="",NA(),PROMETEO_Ammissione_Samuele[[#This Row],[Presenza pattern oscillatorio?]])</f>
        <v>#N/A</v>
      </c>
      <c r="M99" t="e">
        <f>IF(PROMETEO_Ammissione_Samuele[[#This Row],[Presenza limitazione cardiogena?]]="",NA(),PROMETEO_Ammissione_Samuele[[#This Row],[Presenza limitazione cardiogena?]])</f>
        <v>#N/A</v>
      </c>
      <c r="N99" t="e">
        <f>IF(PROMETEO_Ammissione_Samuele[[#This Row],[Presenza limitazione ventilatoria?]]="",NA(),PROMETEO_Ammissione_Samuele[[#This Row],[Presenza limitazione ventilatoria?]])</f>
        <v>#N/A</v>
      </c>
      <c r="O99" t="e">
        <f>IF(PROMETEO_Ammissione_Samuele[[#This Row],[Presenza limitazione vascolare/polmonare?]]="",NA(),PROMETEO_Ammissione_Samuele[[#This Row],[Presenza limitazione vascolare/polmonare?]])</f>
        <v>#N/A</v>
      </c>
      <c r="P99" t="e">
        <f>IF(PROMETEO_Ammissione_Samuele[[#This Row],[Presenza limitazione periferica?]]="",NA(),PROMETEO_Ammissione_Samuele[[#This Row],[Presenza limitazione periferica?]])</f>
        <v>#N/A</v>
      </c>
      <c r="Q99" t="e">
        <f>IF(PROMETEO_Ammissione_Samuele[[#This Row],[Presenza sintomi durante la prova?]]="",NA(),PROMETEO_Ammissione_Samuele[[#This Row],[Presenza sintomi durante la prova?]])</f>
        <v>#N/A</v>
      </c>
      <c r="R99" t="e">
        <f>IF(PROMETEO_Ammissione_Samuele[[#This Row],[Presenza alterazioni ECG ischemiche?]]="",NA(),PROMETEO_Ammissione_Samuele[[#This Row],[Presenza alterazioni ECG ischemiche?]])</f>
        <v>#N/A</v>
      </c>
      <c r="S99" t="e">
        <f>IF(PROMETEO_Ammissione_Samuele[[#This Row],[Presenza aritmie?]]="",NA(),PROMETEO_Ammissione_Samuele[[#This Row],[Presenza aritmie?]])</f>
        <v>#N/A</v>
      </c>
      <c r="T99" t="e">
        <f>IF(PROMETEO_Ammissione_Samuele[[#This Row],[Presenza risposta ipertensiva?]]="",NA(),PROMETEO_Ammissione_Samuele[[#This Row],[Presenza risposta ipertensiva?]])</f>
        <v>#N/A</v>
      </c>
    </row>
    <row r="100" spans="1:20" x14ac:dyDescent="0.3">
      <c r="A100">
        <v>99</v>
      </c>
      <c r="B100" t="e">
        <f>IF(PROMETEO_Ammissione_Samuele[[#This Row],[Inserire VO2p:  ]]="",NA(),PROMETEO_Ammissione_Samuele[[#This Row],[Inserire VO2p:  ]])</f>
        <v>#N/A</v>
      </c>
      <c r="C100" t="e">
        <f>IF(PROMETEO_Ammissione_Samuele[[#This Row],[Inserire VO2 picco (%):  ]]="",NA(),PROMETEO_Ammissione_Samuele[[#This Row],[Inserire VO2 picco (%):  ]])</f>
        <v>#N/A</v>
      </c>
      <c r="D100" t="e">
        <f>IF(PROMETEO_Ammissione_Samuele[[#This Row],[Inserire RQ picco:  ]]="",NA(),PROMETEO_Ammissione_Samuele[[#This Row],[Inserire RQ picco:  ]])</f>
        <v>#N/A</v>
      </c>
      <c r="E100" t="e">
        <f>IF(PROMETEO_Ammissione_Samuele[[#This Row],[Inserire VO2 a VT1 (se VT1 è stato raggiunto):  ]]="",NA(),PROMETEO_Ammissione_Samuele[[#This Row],[Inserire VO2 a VT1 (se VT1 è stato raggiunto):  ]])</f>
        <v>#N/A</v>
      </c>
      <c r="F100" t="e">
        <f>IF(PROMETEO_Ammissione_Samuele[[#This Row],[Inserire VO2 a VT2 (se VT2 è stato raggiunto):  ]]="",NA(),PROMETEO_Ammissione_Samuele[[#This Row],[Inserire VO2 a VT2 (se VT2 è stato raggiunto):  ]])</f>
        <v>#N/A</v>
      </c>
      <c r="G100" t="e">
        <f>IF(PROMETEO_Ammissione_Samuele[[#This Row],[Inserire W picco:  ]]="",NA(),PROMETEO_Ammissione_Samuele[[#This Row],[Inserire W picco:  ]])</f>
        <v>#N/A</v>
      </c>
      <c r="H100" t="e">
        <f>IF(PROMETEO_Ammissione_Samuele[[#This Row],[Inserire Fc picco:  ]]="",NA(),PROMETEO_Ammissione_Samuele[[#This Row],[Inserire Fc picco:  ]])</f>
        <v>#N/A</v>
      </c>
      <c r="I100" t="e">
        <f>IF(PROMETEO_Ammissione_Samuele[[#This Row],[Inserire VE/VCO2 slope:  ]]="",NA(),PROMETEO_Ammissione_Samuele[[#This Row],[Inserire VE/VCO2 slope:  ]])</f>
        <v>#N/A</v>
      </c>
      <c r="J100" t="e">
        <f>IF(PROMETEO_Ammissione_Samuele[[#This Row],[Inserire VE/VCO2 slope dopo soglia anaerobica:  ]]="",NA(),PROMETEO_Ammissione_Samuele[[#This Row],[Inserire VE/VCO2 slope dopo soglia anaerobica:  ]])</f>
        <v>#N/A</v>
      </c>
      <c r="K100" t="e">
        <f>IF(PROMETEO_Ammissione_Samuele[[#This Row],[Inserire VO2/work:  ]]="",NA(),PROMETEO_Ammissione_Samuele[[#This Row],[Inserire VO2/work:  ]])</f>
        <v>#N/A</v>
      </c>
      <c r="L100" t="e">
        <f>IF(PROMETEO_Ammissione_Samuele[[#This Row],[Presenza pattern oscillatorio?]]="",NA(),PROMETEO_Ammissione_Samuele[[#This Row],[Presenza pattern oscillatorio?]])</f>
        <v>#N/A</v>
      </c>
      <c r="M100" t="e">
        <f>IF(PROMETEO_Ammissione_Samuele[[#This Row],[Presenza limitazione cardiogena?]]="",NA(),PROMETEO_Ammissione_Samuele[[#This Row],[Presenza limitazione cardiogena?]])</f>
        <v>#N/A</v>
      </c>
      <c r="N100" t="e">
        <f>IF(PROMETEO_Ammissione_Samuele[[#This Row],[Presenza limitazione ventilatoria?]]="",NA(),PROMETEO_Ammissione_Samuele[[#This Row],[Presenza limitazione ventilatoria?]])</f>
        <v>#N/A</v>
      </c>
      <c r="O100" t="e">
        <f>IF(PROMETEO_Ammissione_Samuele[[#This Row],[Presenza limitazione vascolare/polmonare?]]="",NA(),PROMETEO_Ammissione_Samuele[[#This Row],[Presenza limitazione vascolare/polmonare?]])</f>
        <v>#N/A</v>
      </c>
      <c r="P100" t="e">
        <f>IF(PROMETEO_Ammissione_Samuele[[#This Row],[Presenza limitazione periferica?]]="",NA(),PROMETEO_Ammissione_Samuele[[#This Row],[Presenza limitazione periferica?]])</f>
        <v>#N/A</v>
      </c>
      <c r="Q100" t="e">
        <f>IF(PROMETEO_Ammissione_Samuele[[#This Row],[Presenza sintomi durante la prova?]]="",NA(),PROMETEO_Ammissione_Samuele[[#This Row],[Presenza sintomi durante la prova?]])</f>
        <v>#N/A</v>
      </c>
      <c r="R100" t="e">
        <f>IF(PROMETEO_Ammissione_Samuele[[#This Row],[Presenza alterazioni ECG ischemiche?]]="",NA(),PROMETEO_Ammissione_Samuele[[#This Row],[Presenza alterazioni ECG ischemiche?]])</f>
        <v>#N/A</v>
      </c>
      <c r="S100" t="e">
        <f>IF(PROMETEO_Ammissione_Samuele[[#This Row],[Presenza aritmie?]]="",NA(),PROMETEO_Ammissione_Samuele[[#This Row],[Presenza aritmie?]])</f>
        <v>#N/A</v>
      </c>
      <c r="T100" t="e">
        <f>IF(PROMETEO_Ammissione_Samuele[[#This Row],[Presenza risposta ipertensiva?]]="",NA(),PROMETEO_Ammissione_Samuele[[#This Row],[Presenza risposta ipertensiva?]])</f>
        <v>#N/A</v>
      </c>
    </row>
    <row r="101" spans="1:20" x14ac:dyDescent="0.3">
      <c r="A101">
        <v>100</v>
      </c>
      <c r="B101" t="e">
        <f>IF(PROMETEO_Ammissione_Samuele[[#This Row],[Inserire VO2p:  ]]="",NA(),PROMETEO_Ammissione_Samuele[[#This Row],[Inserire VO2p:  ]])</f>
        <v>#N/A</v>
      </c>
      <c r="C101" t="e">
        <f>IF(PROMETEO_Ammissione_Samuele[[#This Row],[Inserire VO2 picco (%):  ]]="",NA(),PROMETEO_Ammissione_Samuele[[#This Row],[Inserire VO2 picco (%):  ]])</f>
        <v>#N/A</v>
      </c>
      <c r="D101" t="e">
        <f>IF(PROMETEO_Ammissione_Samuele[[#This Row],[Inserire RQ picco:  ]]="",NA(),PROMETEO_Ammissione_Samuele[[#This Row],[Inserire RQ picco:  ]])</f>
        <v>#N/A</v>
      </c>
      <c r="E101" t="e">
        <f>IF(PROMETEO_Ammissione_Samuele[[#This Row],[Inserire VO2 a VT1 (se VT1 è stato raggiunto):  ]]="",NA(),PROMETEO_Ammissione_Samuele[[#This Row],[Inserire VO2 a VT1 (se VT1 è stato raggiunto):  ]])</f>
        <v>#N/A</v>
      </c>
      <c r="F101" t="e">
        <f>IF(PROMETEO_Ammissione_Samuele[[#This Row],[Inserire VO2 a VT2 (se VT2 è stato raggiunto):  ]]="",NA(),PROMETEO_Ammissione_Samuele[[#This Row],[Inserire VO2 a VT2 (se VT2 è stato raggiunto):  ]])</f>
        <v>#N/A</v>
      </c>
      <c r="G101" t="e">
        <f>IF(PROMETEO_Ammissione_Samuele[[#This Row],[Inserire W picco:  ]]="",NA(),PROMETEO_Ammissione_Samuele[[#This Row],[Inserire W picco:  ]])</f>
        <v>#N/A</v>
      </c>
      <c r="H101" t="e">
        <f>IF(PROMETEO_Ammissione_Samuele[[#This Row],[Inserire Fc picco:  ]]="",NA(),PROMETEO_Ammissione_Samuele[[#This Row],[Inserire Fc picco:  ]])</f>
        <v>#N/A</v>
      </c>
      <c r="I101" t="e">
        <f>IF(PROMETEO_Ammissione_Samuele[[#This Row],[Inserire VE/VCO2 slope:  ]]="",NA(),PROMETEO_Ammissione_Samuele[[#This Row],[Inserire VE/VCO2 slope:  ]])</f>
        <v>#N/A</v>
      </c>
      <c r="J101" t="e">
        <f>IF(PROMETEO_Ammissione_Samuele[[#This Row],[Inserire VE/VCO2 slope dopo soglia anaerobica:  ]]="",NA(),PROMETEO_Ammissione_Samuele[[#This Row],[Inserire VE/VCO2 slope dopo soglia anaerobica:  ]])</f>
        <v>#N/A</v>
      </c>
      <c r="K101" t="e">
        <f>IF(PROMETEO_Ammissione_Samuele[[#This Row],[Inserire VO2/work:  ]]="",NA(),PROMETEO_Ammissione_Samuele[[#This Row],[Inserire VO2/work:  ]])</f>
        <v>#N/A</v>
      </c>
      <c r="L101" t="e">
        <f>IF(PROMETEO_Ammissione_Samuele[[#This Row],[Presenza pattern oscillatorio?]]="",NA(),PROMETEO_Ammissione_Samuele[[#This Row],[Presenza pattern oscillatorio?]])</f>
        <v>#N/A</v>
      </c>
      <c r="M101" t="e">
        <f>IF(PROMETEO_Ammissione_Samuele[[#This Row],[Presenza limitazione cardiogena?]]="",NA(),PROMETEO_Ammissione_Samuele[[#This Row],[Presenza limitazione cardiogena?]])</f>
        <v>#N/A</v>
      </c>
      <c r="N101" t="e">
        <f>IF(PROMETEO_Ammissione_Samuele[[#This Row],[Presenza limitazione ventilatoria?]]="",NA(),PROMETEO_Ammissione_Samuele[[#This Row],[Presenza limitazione ventilatoria?]])</f>
        <v>#N/A</v>
      </c>
      <c r="O101" t="e">
        <f>IF(PROMETEO_Ammissione_Samuele[[#This Row],[Presenza limitazione vascolare/polmonare?]]="",NA(),PROMETEO_Ammissione_Samuele[[#This Row],[Presenza limitazione vascolare/polmonare?]])</f>
        <v>#N/A</v>
      </c>
      <c r="P101" t="e">
        <f>IF(PROMETEO_Ammissione_Samuele[[#This Row],[Presenza limitazione periferica?]]="",NA(),PROMETEO_Ammissione_Samuele[[#This Row],[Presenza limitazione periferica?]])</f>
        <v>#N/A</v>
      </c>
      <c r="Q101" t="e">
        <f>IF(PROMETEO_Ammissione_Samuele[[#This Row],[Presenza sintomi durante la prova?]]="",NA(),PROMETEO_Ammissione_Samuele[[#This Row],[Presenza sintomi durante la prova?]])</f>
        <v>#N/A</v>
      </c>
      <c r="R101" t="e">
        <f>IF(PROMETEO_Ammissione_Samuele[[#This Row],[Presenza alterazioni ECG ischemiche?]]="",NA(),PROMETEO_Ammissione_Samuele[[#This Row],[Presenza alterazioni ECG ischemiche?]])</f>
        <v>#N/A</v>
      </c>
      <c r="S101" t="e">
        <f>IF(PROMETEO_Ammissione_Samuele[[#This Row],[Presenza aritmie?]]="",NA(),PROMETEO_Ammissione_Samuele[[#This Row],[Presenza aritmie?]])</f>
        <v>#N/A</v>
      </c>
      <c r="T101" t="e">
        <f>IF(PROMETEO_Ammissione_Samuele[[#This Row],[Presenza risposta ipertensiva?]]="",NA(),PROMETEO_Ammissione_Samuele[[#This Row],[Presenza risposta ipertensiva?]])</f>
        <v>#N/A</v>
      </c>
    </row>
    <row r="102" spans="1:20" x14ac:dyDescent="0.3">
      <c r="A102">
        <v>101</v>
      </c>
      <c r="B102" t="e">
        <f>IF(PROMETEO_Ammissione_Samuele[[#This Row],[Inserire VO2p:  ]]="",NA(),PROMETEO_Ammissione_Samuele[[#This Row],[Inserire VO2p:  ]])</f>
        <v>#N/A</v>
      </c>
      <c r="C102" t="e">
        <f>IF(PROMETEO_Ammissione_Samuele[[#This Row],[Inserire VO2 picco (%):  ]]="",NA(),PROMETEO_Ammissione_Samuele[[#This Row],[Inserire VO2 picco (%):  ]])</f>
        <v>#N/A</v>
      </c>
      <c r="D102" t="e">
        <f>IF(PROMETEO_Ammissione_Samuele[[#This Row],[Inserire RQ picco:  ]]="",NA(),PROMETEO_Ammissione_Samuele[[#This Row],[Inserire RQ picco:  ]])</f>
        <v>#N/A</v>
      </c>
      <c r="E102" t="e">
        <f>IF(PROMETEO_Ammissione_Samuele[[#This Row],[Inserire VO2 a VT1 (se VT1 è stato raggiunto):  ]]="",NA(),PROMETEO_Ammissione_Samuele[[#This Row],[Inserire VO2 a VT1 (se VT1 è stato raggiunto):  ]])</f>
        <v>#N/A</v>
      </c>
      <c r="F102" t="e">
        <f>IF(PROMETEO_Ammissione_Samuele[[#This Row],[Inserire VO2 a VT2 (se VT2 è stato raggiunto):  ]]="",NA(),PROMETEO_Ammissione_Samuele[[#This Row],[Inserire VO2 a VT2 (se VT2 è stato raggiunto):  ]])</f>
        <v>#N/A</v>
      </c>
      <c r="G102" t="e">
        <f>IF(PROMETEO_Ammissione_Samuele[[#This Row],[Inserire W picco:  ]]="",NA(),PROMETEO_Ammissione_Samuele[[#This Row],[Inserire W picco:  ]])</f>
        <v>#N/A</v>
      </c>
      <c r="H102" t="e">
        <f>IF(PROMETEO_Ammissione_Samuele[[#This Row],[Inserire Fc picco:  ]]="",NA(),PROMETEO_Ammissione_Samuele[[#This Row],[Inserire Fc picco:  ]])</f>
        <v>#N/A</v>
      </c>
      <c r="I102" t="e">
        <f>IF(PROMETEO_Ammissione_Samuele[[#This Row],[Inserire VE/VCO2 slope:  ]]="",NA(),PROMETEO_Ammissione_Samuele[[#This Row],[Inserire VE/VCO2 slope:  ]])</f>
        <v>#N/A</v>
      </c>
      <c r="J102" t="e">
        <f>IF(PROMETEO_Ammissione_Samuele[[#This Row],[Inserire VE/VCO2 slope dopo soglia anaerobica:  ]]="",NA(),PROMETEO_Ammissione_Samuele[[#This Row],[Inserire VE/VCO2 slope dopo soglia anaerobica:  ]])</f>
        <v>#N/A</v>
      </c>
      <c r="K102" t="e">
        <f>IF(PROMETEO_Ammissione_Samuele[[#This Row],[Inserire VO2/work:  ]]="",NA(),PROMETEO_Ammissione_Samuele[[#This Row],[Inserire VO2/work:  ]])</f>
        <v>#N/A</v>
      </c>
      <c r="L102" t="e">
        <f>IF(PROMETEO_Ammissione_Samuele[[#This Row],[Presenza pattern oscillatorio?]]="",NA(),PROMETEO_Ammissione_Samuele[[#This Row],[Presenza pattern oscillatorio?]])</f>
        <v>#N/A</v>
      </c>
      <c r="M102" t="e">
        <f>IF(PROMETEO_Ammissione_Samuele[[#This Row],[Presenza limitazione cardiogena?]]="",NA(),PROMETEO_Ammissione_Samuele[[#This Row],[Presenza limitazione cardiogena?]])</f>
        <v>#N/A</v>
      </c>
      <c r="N102" t="e">
        <f>IF(PROMETEO_Ammissione_Samuele[[#This Row],[Presenza limitazione ventilatoria?]]="",NA(),PROMETEO_Ammissione_Samuele[[#This Row],[Presenza limitazione ventilatoria?]])</f>
        <v>#N/A</v>
      </c>
      <c r="O102" t="e">
        <f>IF(PROMETEO_Ammissione_Samuele[[#This Row],[Presenza limitazione vascolare/polmonare?]]="",NA(),PROMETEO_Ammissione_Samuele[[#This Row],[Presenza limitazione vascolare/polmonare?]])</f>
        <v>#N/A</v>
      </c>
      <c r="P102" t="e">
        <f>IF(PROMETEO_Ammissione_Samuele[[#This Row],[Presenza limitazione periferica?]]="",NA(),PROMETEO_Ammissione_Samuele[[#This Row],[Presenza limitazione periferica?]])</f>
        <v>#N/A</v>
      </c>
      <c r="Q102" t="e">
        <f>IF(PROMETEO_Ammissione_Samuele[[#This Row],[Presenza sintomi durante la prova?]]="",NA(),PROMETEO_Ammissione_Samuele[[#This Row],[Presenza sintomi durante la prova?]])</f>
        <v>#N/A</v>
      </c>
      <c r="R102" t="e">
        <f>IF(PROMETEO_Ammissione_Samuele[[#This Row],[Presenza alterazioni ECG ischemiche?]]="",NA(),PROMETEO_Ammissione_Samuele[[#This Row],[Presenza alterazioni ECG ischemiche?]])</f>
        <v>#N/A</v>
      </c>
      <c r="S102" t="e">
        <f>IF(PROMETEO_Ammissione_Samuele[[#This Row],[Presenza aritmie?]]="",NA(),PROMETEO_Ammissione_Samuele[[#This Row],[Presenza aritmie?]])</f>
        <v>#N/A</v>
      </c>
      <c r="T102" t="e">
        <f>IF(PROMETEO_Ammissione_Samuele[[#This Row],[Presenza risposta ipertensiva?]]="",NA(),PROMETEO_Ammissione_Samuele[[#This Row],[Presenza risposta ipertensiva?]])</f>
        <v>#N/A</v>
      </c>
    </row>
    <row r="103" spans="1:20" x14ac:dyDescent="0.3">
      <c r="A103">
        <v>102</v>
      </c>
      <c r="B103" t="e">
        <f>IF(PROMETEO_Ammissione_Samuele[[#This Row],[Inserire VO2p:  ]]="",NA(),PROMETEO_Ammissione_Samuele[[#This Row],[Inserire VO2p:  ]])</f>
        <v>#N/A</v>
      </c>
      <c r="C103" t="e">
        <f>IF(PROMETEO_Ammissione_Samuele[[#This Row],[Inserire VO2 picco (%):  ]]="",NA(),PROMETEO_Ammissione_Samuele[[#This Row],[Inserire VO2 picco (%):  ]])</f>
        <v>#N/A</v>
      </c>
      <c r="D103" t="e">
        <f>IF(PROMETEO_Ammissione_Samuele[[#This Row],[Inserire RQ picco:  ]]="",NA(),PROMETEO_Ammissione_Samuele[[#This Row],[Inserire RQ picco:  ]])</f>
        <v>#N/A</v>
      </c>
      <c r="E103" t="e">
        <f>IF(PROMETEO_Ammissione_Samuele[[#This Row],[Inserire VO2 a VT1 (se VT1 è stato raggiunto):  ]]="",NA(),PROMETEO_Ammissione_Samuele[[#This Row],[Inserire VO2 a VT1 (se VT1 è stato raggiunto):  ]])</f>
        <v>#N/A</v>
      </c>
      <c r="F103" t="e">
        <f>IF(PROMETEO_Ammissione_Samuele[[#This Row],[Inserire VO2 a VT2 (se VT2 è stato raggiunto):  ]]="",NA(),PROMETEO_Ammissione_Samuele[[#This Row],[Inserire VO2 a VT2 (se VT2 è stato raggiunto):  ]])</f>
        <v>#N/A</v>
      </c>
      <c r="G103" t="e">
        <f>IF(PROMETEO_Ammissione_Samuele[[#This Row],[Inserire W picco:  ]]="",NA(),PROMETEO_Ammissione_Samuele[[#This Row],[Inserire W picco:  ]])</f>
        <v>#N/A</v>
      </c>
      <c r="H103" t="e">
        <f>IF(PROMETEO_Ammissione_Samuele[[#This Row],[Inserire Fc picco:  ]]="",NA(),PROMETEO_Ammissione_Samuele[[#This Row],[Inserire Fc picco:  ]])</f>
        <v>#N/A</v>
      </c>
      <c r="I103" t="e">
        <f>IF(PROMETEO_Ammissione_Samuele[[#This Row],[Inserire VE/VCO2 slope:  ]]="",NA(),PROMETEO_Ammissione_Samuele[[#This Row],[Inserire VE/VCO2 slope:  ]])</f>
        <v>#N/A</v>
      </c>
      <c r="J103" t="e">
        <f>IF(PROMETEO_Ammissione_Samuele[[#This Row],[Inserire VE/VCO2 slope dopo soglia anaerobica:  ]]="",NA(),PROMETEO_Ammissione_Samuele[[#This Row],[Inserire VE/VCO2 slope dopo soglia anaerobica:  ]])</f>
        <v>#N/A</v>
      </c>
      <c r="K103" t="e">
        <f>IF(PROMETEO_Ammissione_Samuele[[#This Row],[Inserire VO2/work:  ]]="",NA(),PROMETEO_Ammissione_Samuele[[#This Row],[Inserire VO2/work:  ]])</f>
        <v>#N/A</v>
      </c>
      <c r="L103" t="e">
        <f>IF(PROMETEO_Ammissione_Samuele[[#This Row],[Presenza pattern oscillatorio?]]="",NA(),PROMETEO_Ammissione_Samuele[[#This Row],[Presenza pattern oscillatorio?]])</f>
        <v>#N/A</v>
      </c>
      <c r="M103" t="e">
        <f>IF(PROMETEO_Ammissione_Samuele[[#This Row],[Presenza limitazione cardiogena?]]="",NA(),PROMETEO_Ammissione_Samuele[[#This Row],[Presenza limitazione cardiogena?]])</f>
        <v>#N/A</v>
      </c>
      <c r="N103" t="e">
        <f>IF(PROMETEO_Ammissione_Samuele[[#This Row],[Presenza limitazione ventilatoria?]]="",NA(),PROMETEO_Ammissione_Samuele[[#This Row],[Presenza limitazione ventilatoria?]])</f>
        <v>#N/A</v>
      </c>
      <c r="O103" t="e">
        <f>IF(PROMETEO_Ammissione_Samuele[[#This Row],[Presenza limitazione vascolare/polmonare?]]="",NA(),PROMETEO_Ammissione_Samuele[[#This Row],[Presenza limitazione vascolare/polmonare?]])</f>
        <v>#N/A</v>
      </c>
      <c r="P103" t="e">
        <f>IF(PROMETEO_Ammissione_Samuele[[#This Row],[Presenza limitazione periferica?]]="",NA(),PROMETEO_Ammissione_Samuele[[#This Row],[Presenza limitazione periferica?]])</f>
        <v>#N/A</v>
      </c>
      <c r="Q103" t="e">
        <f>IF(PROMETEO_Ammissione_Samuele[[#This Row],[Presenza sintomi durante la prova?]]="",NA(),PROMETEO_Ammissione_Samuele[[#This Row],[Presenza sintomi durante la prova?]])</f>
        <v>#N/A</v>
      </c>
      <c r="R103" t="e">
        <f>IF(PROMETEO_Ammissione_Samuele[[#This Row],[Presenza alterazioni ECG ischemiche?]]="",NA(),PROMETEO_Ammissione_Samuele[[#This Row],[Presenza alterazioni ECG ischemiche?]])</f>
        <v>#N/A</v>
      </c>
      <c r="S103" t="e">
        <f>IF(PROMETEO_Ammissione_Samuele[[#This Row],[Presenza aritmie?]]="",NA(),PROMETEO_Ammissione_Samuele[[#This Row],[Presenza aritmie?]])</f>
        <v>#N/A</v>
      </c>
      <c r="T103" t="e">
        <f>IF(PROMETEO_Ammissione_Samuele[[#This Row],[Presenza risposta ipertensiva?]]="",NA(),PROMETEO_Ammissione_Samuele[[#This Row],[Presenza risposta ipertensiva?]])</f>
        <v>#N/A</v>
      </c>
    </row>
    <row r="104" spans="1:20" x14ac:dyDescent="0.3">
      <c r="A104">
        <v>103</v>
      </c>
      <c r="B104">
        <f>IF(PROMETEO_Ammissione_Samuele[[#This Row],[Inserire VO2p:  ]]="",NA(),PROMETEO_Ammissione_Samuele[[#This Row],[Inserire VO2p:  ]])</f>
        <v>1470</v>
      </c>
      <c r="C104">
        <f>IF(PROMETEO_Ammissione_Samuele[[#This Row],[Inserire VO2 picco (%):  ]]="",NA(),PROMETEO_Ammissione_Samuele[[#This Row],[Inserire VO2 picco (%):  ]])</f>
        <v>684</v>
      </c>
      <c r="D104">
        <f>IF(PROMETEO_Ammissione_Samuele[[#This Row],[Inserire RQ picco:  ]]="",NA(),PROMETEO_Ammissione_Samuele[[#This Row],[Inserire RQ picco:  ]])</f>
        <v>12</v>
      </c>
      <c r="E104">
        <f>IF(PROMETEO_Ammissione_Samuele[[#This Row],[Inserire VO2 a VT1 (se VT1 è stato raggiunto):  ]]="",NA(),PROMETEO_Ammissione_Samuele[[#This Row],[Inserire VO2 a VT1 (se VT1 è stato raggiunto):  ]])</f>
        <v>917</v>
      </c>
      <c r="F104">
        <f>IF(PROMETEO_Ammissione_Samuele[[#This Row],[Inserire VO2 a VT2 (se VT2 è stato raggiunto):  ]]="",NA(),PROMETEO_Ammissione_Samuele[[#This Row],[Inserire VO2 a VT2 (se VT2 è stato raggiunto):  ]])</f>
        <v>1454</v>
      </c>
      <c r="G104">
        <f>IF(PROMETEO_Ammissione_Samuele[[#This Row],[Inserire W picco:  ]]="",NA(),PROMETEO_Ammissione_Samuele[[#This Row],[Inserire W picco:  ]])</f>
        <v>105</v>
      </c>
      <c r="H104">
        <f>IF(PROMETEO_Ammissione_Samuele[[#This Row],[Inserire Fc picco:  ]]="",NA(),PROMETEO_Ammissione_Samuele[[#This Row],[Inserire Fc picco:  ]])</f>
        <v>141</v>
      </c>
      <c r="I104">
        <f>IF(PROMETEO_Ammissione_Samuele[[#This Row],[Inserire VE/VCO2 slope:  ]]="",NA(),PROMETEO_Ammissione_Samuele[[#This Row],[Inserire VE/VCO2 slope:  ]])</f>
        <v>31</v>
      </c>
      <c r="J104">
        <f>IF(PROMETEO_Ammissione_Samuele[[#This Row],[Inserire VE/VCO2 slope dopo soglia anaerobica:  ]]="",NA(),PROMETEO_Ammissione_Samuele[[#This Row],[Inserire VE/VCO2 slope dopo soglia anaerobica:  ]])</f>
        <v>366</v>
      </c>
      <c r="K104">
        <f>IF(PROMETEO_Ammissione_Samuele[[#This Row],[Inserire VO2/work:  ]]="",NA(),PROMETEO_Ammissione_Samuele[[#This Row],[Inserire VO2/work:  ]])</f>
        <v>1074</v>
      </c>
      <c r="L104" t="str">
        <f>IF(PROMETEO_Ammissione_Samuele[[#This Row],[Presenza pattern oscillatorio?]]="",NA(),PROMETEO_Ammissione_Samuele[[#This Row],[Presenza pattern oscillatorio?]])</f>
        <v>No</v>
      </c>
      <c r="M104" t="str">
        <f>IF(PROMETEO_Ammissione_Samuele[[#This Row],[Presenza limitazione cardiogena?]]="",NA(),PROMETEO_Ammissione_Samuele[[#This Row],[Presenza limitazione cardiogena?]])</f>
        <v>Yes</v>
      </c>
      <c r="N104" t="str">
        <f>IF(PROMETEO_Ammissione_Samuele[[#This Row],[Presenza limitazione ventilatoria?]]="",NA(),PROMETEO_Ammissione_Samuele[[#This Row],[Presenza limitazione ventilatoria?]])</f>
        <v>No</v>
      </c>
      <c r="O104" t="str">
        <f>IF(PROMETEO_Ammissione_Samuele[[#This Row],[Presenza limitazione vascolare/polmonare?]]="",NA(),PROMETEO_Ammissione_Samuele[[#This Row],[Presenza limitazione vascolare/polmonare?]])</f>
        <v>No</v>
      </c>
      <c r="P104" t="str">
        <f>IF(PROMETEO_Ammissione_Samuele[[#This Row],[Presenza limitazione periferica?]]="",NA(),PROMETEO_Ammissione_Samuele[[#This Row],[Presenza limitazione periferica?]])</f>
        <v>Yes</v>
      </c>
      <c r="Q104" t="str">
        <f>IF(PROMETEO_Ammissione_Samuele[[#This Row],[Presenza sintomi durante la prova?]]="",NA(),PROMETEO_Ammissione_Samuele[[#This Row],[Presenza sintomi durante la prova?]])</f>
        <v>No</v>
      </c>
      <c r="R104" t="str">
        <f>IF(PROMETEO_Ammissione_Samuele[[#This Row],[Presenza alterazioni ECG ischemiche?]]="",NA(),PROMETEO_Ammissione_Samuele[[#This Row],[Presenza alterazioni ECG ischemiche?]])</f>
        <v>No</v>
      </c>
      <c r="S104" t="str">
        <f>IF(PROMETEO_Ammissione_Samuele[[#This Row],[Presenza aritmie?]]="",NA(),PROMETEO_Ammissione_Samuele[[#This Row],[Presenza aritmie?]])</f>
        <v>No</v>
      </c>
      <c r="T104" t="str">
        <f>IF(PROMETEO_Ammissione_Samuele[[#This Row],[Presenza risposta ipertensiva?]]="",NA(),PROMETEO_Ammissione_Samuele[[#This Row],[Presenza risposta ipertensiva?]])</f>
        <v>No</v>
      </c>
    </row>
    <row r="105" spans="1:20" x14ac:dyDescent="0.3">
      <c r="A105">
        <v>104</v>
      </c>
      <c r="B105">
        <f>IF(PROMETEO_Ammissione_Samuele[[#This Row],[Inserire VO2p:  ]]="",NA(),PROMETEO_Ammissione_Samuele[[#This Row],[Inserire VO2p:  ]])</f>
        <v>739</v>
      </c>
      <c r="C105">
        <f>IF(PROMETEO_Ammissione_Samuele[[#This Row],[Inserire VO2 picco (%):  ]]="",NA(),PROMETEO_Ammissione_Samuele[[#This Row],[Inserire VO2 picco (%):  ]])</f>
        <v>667</v>
      </c>
      <c r="D105">
        <f>IF(PROMETEO_Ammissione_Samuele[[#This Row],[Inserire RQ picco:  ]]="",NA(),PROMETEO_Ammissione_Samuele[[#This Row],[Inserire RQ picco:  ]])</f>
        <v>121</v>
      </c>
      <c r="E105">
        <f>IF(PROMETEO_Ammissione_Samuele[[#This Row],[Inserire VO2 a VT1 (se VT1 è stato raggiunto):  ]]="",NA(),PROMETEO_Ammissione_Samuele[[#This Row],[Inserire VO2 a VT1 (se VT1 è stato raggiunto):  ]])</f>
        <v>458</v>
      </c>
      <c r="F105">
        <f>IF(PROMETEO_Ammissione_Samuele[[#This Row],[Inserire VO2 a VT2 (se VT2 è stato raggiunto):  ]]="",NA(),PROMETEO_Ammissione_Samuele[[#This Row],[Inserire VO2 a VT2 (se VT2 è stato raggiunto):  ]])</f>
        <v>784</v>
      </c>
      <c r="G105">
        <f>IF(PROMETEO_Ammissione_Samuele[[#This Row],[Inserire W picco:  ]]="",NA(),PROMETEO_Ammissione_Samuele[[#This Row],[Inserire W picco:  ]])</f>
        <v>48</v>
      </c>
      <c r="H105">
        <f>IF(PROMETEO_Ammissione_Samuele[[#This Row],[Inserire Fc picco:  ]]="",NA(),PROMETEO_Ammissione_Samuele[[#This Row],[Inserire Fc picco:  ]])</f>
        <v>88</v>
      </c>
      <c r="I105">
        <f>IF(PROMETEO_Ammissione_Samuele[[#This Row],[Inserire VE/VCO2 slope:  ]]="",NA(),PROMETEO_Ammissione_Samuele[[#This Row],[Inserire VE/VCO2 slope:  ]])</f>
        <v>429</v>
      </c>
      <c r="J105">
        <f>IF(PROMETEO_Ammissione_Samuele[[#This Row],[Inserire VE/VCO2 slope dopo soglia anaerobica:  ]]="",NA(),PROMETEO_Ammissione_Samuele[[#This Row],[Inserire VE/VCO2 slope dopo soglia anaerobica:  ]])</f>
        <v>434</v>
      </c>
      <c r="K105">
        <f>IF(PROMETEO_Ammissione_Samuele[[#This Row],[Inserire VO2/work:  ]]="",NA(),PROMETEO_Ammissione_Samuele[[#This Row],[Inserire VO2/work:  ]])</f>
        <v>774</v>
      </c>
      <c r="L105" t="str">
        <f>IF(PROMETEO_Ammissione_Samuele[[#This Row],[Presenza pattern oscillatorio?]]="",NA(),PROMETEO_Ammissione_Samuele[[#This Row],[Presenza pattern oscillatorio?]])</f>
        <v>No</v>
      </c>
      <c r="M105" t="str">
        <f>IF(PROMETEO_Ammissione_Samuele[[#This Row],[Presenza limitazione cardiogena?]]="",NA(),PROMETEO_Ammissione_Samuele[[#This Row],[Presenza limitazione cardiogena?]])</f>
        <v>Yes</v>
      </c>
      <c r="N105" t="str">
        <f>IF(PROMETEO_Ammissione_Samuele[[#This Row],[Presenza limitazione ventilatoria?]]="",NA(),PROMETEO_Ammissione_Samuele[[#This Row],[Presenza limitazione ventilatoria?]])</f>
        <v>No</v>
      </c>
      <c r="O105" t="str">
        <f>IF(PROMETEO_Ammissione_Samuele[[#This Row],[Presenza limitazione vascolare/polmonare?]]="",NA(),PROMETEO_Ammissione_Samuele[[#This Row],[Presenza limitazione vascolare/polmonare?]])</f>
        <v>Yes</v>
      </c>
      <c r="P105" t="str">
        <f>IF(PROMETEO_Ammissione_Samuele[[#This Row],[Presenza limitazione periferica?]]="",NA(),PROMETEO_Ammissione_Samuele[[#This Row],[Presenza limitazione periferica?]])</f>
        <v>Yes</v>
      </c>
      <c r="Q105" t="str">
        <f>IF(PROMETEO_Ammissione_Samuele[[#This Row],[Presenza sintomi durante la prova?]]="",NA(),PROMETEO_Ammissione_Samuele[[#This Row],[Presenza sintomi durante la prova?]])</f>
        <v>No</v>
      </c>
      <c r="R105" t="str">
        <f>IF(PROMETEO_Ammissione_Samuele[[#This Row],[Presenza alterazioni ECG ischemiche?]]="",NA(),PROMETEO_Ammissione_Samuele[[#This Row],[Presenza alterazioni ECG ischemiche?]])</f>
        <v>No</v>
      </c>
      <c r="S105" t="str">
        <f>IF(PROMETEO_Ammissione_Samuele[[#This Row],[Presenza aritmie?]]="",NA(),PROMETEO_Ammissione_Samuele[[#This Row],[Presenza aritmie?]])</f>
        <v>No</v>
      </c>
      <c r="T105" t="str">
        <f>IF(PROMETEO_Ammissione_Samuele[[#This Row],[Presenza risposta ipertensiva?]]="",NA(),PROMETEO_Ammissione_Samuele[[#This Row],[Presenza risposta ipertensiva?]])</f>
        <v>No</v>
      </c>
    </row>
    <row r="106" spans="1:20" x14ac:dyDescent="0.3">
      <c r="A106">
        <v>105</v>
      </c>
      <c r="B106">
        <f>IF(PROMETEO_Ammissione_Samuele[[#This Row],[Inserire VO2p:  ]]="",NA(),PROMETEO_Ammissione_Samuele[[#This Row],[Inserire VO2p:  ]])</f>
        <v>881</v>
      </c>
      <c r="C106">
        <f>IF(PROMETEO_Ammissione_Samuele[[#This Row],[Inserire VO2 picco (%):  ]]="",NA(),PROMETEO_Ammissione_Samuele[[#This Row],[Inserire VO2 picco (%):  ]])</f>
        <v>432</v>
      </c>
      <c r="D106">
        <f>IF(PROMETEO_Ammissione_Samuele[[#This Row],[Inserire RQ picco:  ]]="",NA(),PROMETEO_Ammissione_Samuele[[#This Row],[Inserire RQ picco:  ]])</f>
        <v>135</v>
      </c>
      <c r="E106">
        <f>IF(PROMETEO_Ammissione_Samuele[[#This Row],[Inserire VO2 a VT1 (se VT1 è stato raggiunto):  ]]="",NA(),PROMETEO_Ammissione_Samuele[[#This Row],[Inserire VO2 a VT1 (se VT1 è stato raggiunto):  ]])</f>
        <v>597</v>
      </c>
      <c r="F106">
        <f>IF(PROMETEO_Ammissione_Samuele[[#This Row],[Inserire VO2 a VT2 (se VT2 è stato raggiunto):  ]]="",NA(),PROMETEO_Ammissione_Samuele[[#This Row],[Inserire VO2 a VT2 (se VT2 è stato raggiunto):  ]])</f>
        <v>766</v>
      </c>
      <c r="G106">
        <f>IF(PROMETEO_Ammissione_Samuele[[#This Row],[Inserire W picco:  ]]="",NA(),PROMETEO_Ammissione_Samuele[[#This Row],[Inserire W picco:  ]])</f>
        <v>63</v>
      </c>
      <c r="H106">
        <f>IF(PROMETEO_Ammissione_Samuele[[#This Row],[Inserire Fc picco:  ]]="",NA(),PROMETEO_Ammissione_Samuele[[#This Row],[Inserire Fc picco:  ]])</f>
        <v>100</v>
      </c>
      <c r="I106">
        <f>IF(PROMETEO_Ammissione_Samuele[[#This Row],[Inserire VE/VCO2 slope:  ]]="",NA(),PROMETEO_Ammissione_Samuele[[#This Row],[Inserire VE/VCO2 slope:  ]])</f>
        <v>469</v>
      </c>
      <c r="J106">
        <f>IF(PROMETEO_Ammissione_Samuele[[#This Row],[Inserire VE/VCO2 slope dopo soglia anaerobica:  ]]="",NA(),PROMETEO_Ammissione_Samuele[[#This Row],[Inserire VE/VCO2 slope dopo soglia anaerobica:  ]])</f>
        <v>509</v>
      </c>
      <c r="K106">
        <f>IF(PROMETEO_Ammissione_Samuele[[#This Row],[Inserire VO2/work:  ]]="",NA(),PROMETEO_Ammissione_Samuele[[#This Row],[Inserire VO2/work:  ]])</f>
        <v>65</v>
      </c>
      <c r="L106" t="str">
        <f>IF(PROMETEO_Ammissione_Samuele[[#This Row],[Presenza pattern oscillatorio?]]="",NA(),PROMETEO_Ammissione_Samuele[[#This Row],[Presenza pattern oscillatorio?]])</f>
        <v>Yes</v>
      </c>
      <c r="M106" t="str">
        <f>IF(PROMETEO_Ammissione_Samuele[[#This Row],[Presenza limitazione cardiogena?]]="",NA(),PROMETEO_Ammissione_Samuele[[#This Row],[Presenza limitazione cardiogena?]])</f>
        <v>Yes</v>
      </c>
      <c r="N106" t="str">
        <f>IF(PROMETEO_Ammissione_Samuele[[#This Row],[Presenza limitazione ventilatoria?]]="",NA(),PROMETEO_Ammissione_Samuele[[#This Row],[Presenza limitazione ventilatoria?]])</f>
        <v>No</v>
      </c>
      <c r="O106" t="str">
        <f>IF(PROMETEO_Ammissione_Samuele[[#This Row],[Presenza limitazione vascolare/polmonare?]]="",NA(),PROMETEO_Ammissione_Samuele[[#This Row],[Presenza limitazione vascolare/polmonare?]])</f>
        <v>Yes</v>
      </c>
      <c r="P106" t="str">
        <f>IF(PROMETEO_Ammissione_Samuele[[#This Row],[Presenza limitazione periferica?]]="",NA(),PROMETEO_Ammissione_Samuele[[#This Row],[Presenza limitazione periferica?]])</f>
        <v>Yes</v>
      </c>
      <c r="Q106" t="str">
        <f>IF(PROMETEO_Ammissione_Samuele[[#This Row],[Presenza sintomi durante la prova?]]="",NA(),PROMETEO_Ammissione_Samuele[[#This Row],[Presenza sintomi durante la prova?]])</f>
        <v>No</v>
      </c>
      <c r="R106" t="str">
        <f>IF(PROMETEO_Ammissione_Samuele[[#This Row],[Presenza alterazioni ECG ischemiche?]]="",NA(),PROMETEO_Ammissione_Samuele[[#This Row],[Presenza alterazioni ECG ischemiche?]])</f>
        <v>No</v>
      </c>
      <c r="S106" t="str">
        <f>IF(PROMETEO_Ammissione_Samuele[[#This Row],[Presenza aritmie?]]="",NA(),PROMETEO_Ammissione_Samuele[[#This Row],[Presenza aritmie?]])</f>
        <v>No</v>
      </c>
      <c r="T106" t="str">
        <f>IF(PROMETEO_Ammissione_Samuele[[#This Row],[Presenza risposta ipertensiva?]]="",NA(),PROMETEO_Ammissione_Samuele[[#This Row],[Presenza risposta ipertensiva?]])</f>
        <v>No</v>
      </c>
    </row>
    <row r="107" spans="1:20" x14ac:dyDescent="0.3">
      <c r="A107">
        <v>106</v>
      </c>
      <c r="B107">
        <f>IF(PROMETEO_Ammissione_Samuele[[#This Row],[Inserire VO2p:  ]]="",NA(),PROMETEO_Ammissione_Samuele[[#This Row],[Inserire VO2p:  ]])</f>
        <v>879</v>
      </c>
      <c r="C107">
        <f>IF(PROMETEO_Ammissione_Samuele[[#This Row],[Inserire VO2 picco (%):  ]]="",NA(),PROMETEO_Ammissione_Samuele[[#This Row],[Inserire VO2 picco (%):  ]])</f>
        <v>398</v>
      </c>
      <c r="D107">
        <f>IF(PROMETEO_Ammissione_Samuele[[#This Row],[Inserire RQ picco:  ]]="",NA(),PROMETEO_Ammissione_Samuele[[#This Row],[Inserire RQ picco:  ]])</f>
        <v>125</v>
      </c>
      <c r="E107">
        <f>IF(PROMETEO_Ammissione_Samuele[[#This Row],[Inserire VO2 a VT1 (se VT1 è stato raggiunto):  ]]="",NA(),PROMETEO_Ammissione_Samuele[[#This Row],[Inserire VO2 a VT1 (se VT1 è stato raggiunto):  ]])</f>
        <v>712</v>
      </c>
      <c r="F107">
        <f>IF(PROMETEO_Ammissione_Samuele[[#This Row],[Inserire VO2 a VT2 (se VT2 è stato raggiunto):  ]]="",NA(),PROMETEO_Ammissione_Samuele[[#This Row],[Inserire VO2 a VT2 (se VT2 è stato raggiunto):  ]])</f>
        <v>768</v>
      </c>
      <c r="G107">
        <f>IF(PROMETEO_Ammissione_Samuele[[#This Row],[Inserire W picco:  ]]="",NA(),PROMETEO_Ammissione_Samuele[[#This Row],[Inserire W picco:  ]])</f>
        <v>54</v>
      </c>
      <c r="H107">
        <f>IF(PROMETEO_Ammissione_Samuele[[#This Row],[Inserire Fc picco:  ]]="",NA(),PROMETEO_Ammissione_Samuele[[#This Row],[Inserire Fc picco:  ]])</f>
        <v>129</v>
      </c>
      <c r="I107">
        <f>IF(PROMETEO_Ammissione_Samuele[[#This Row],[Inserire VE/VCO2 slope:  ]]="",NA(),PROMETEO_Ammissione_Samuele[[#This Row],[Inserire VE/VCO2 slope:  ]])</f>
        <v>662</v>
      </c>
      <c r="J107">
        <f>IF(PROMETEO_Ammissione_Samuele[[#This Row],[Inserire VE/VCO2 slope dopo soglia anaerobica:  ]]="",NA(),PROMETEO_Ammissione_Samuele[[#This Row],[Inserire VE/VCO2 slope dopo soglia anaerobica:  ]])</f>
        <v>772</v>
      </c>
      <c r="K107">
        <f>IF(PROMETEO_Ammissione_Samuele[[#This Row],[Inserire VO2/work:  ]]="",NA(),PROMETEO_Ammissione_Samuele[[#This Row],[Inserire VO2/work:  ]])</f>
        <v>667</v>
      </c>
      <c r="L107" t="str">
        <f>IF(PROMETEO_Ammissione_Samuele[[#This Row],[Presenza pattern oscillatorio?]]="",NA(),PROMETEO_Ammissione_Samuele[[#This Row],[Presenza pattern oscillatorio?]])</f>
        <v>No</v>
      </c>
      <c r="M107" t="str">
        <f>IF(PROMETEO_Ammissione_Samuele[[#This Row],[Presenza limitazione cardiogena?]]="",NA(),PROMETEO_Ammissione_Samuele[[#This Row],[Presenza limitazione cardiogena?]])</f>
        <v>Yes</v>
      </c>
      <c r="N107" t="str">
        <f>IF(PROMETEO_Ammissione_Samuele[[#This Row],[Presenza limitazione ventilatoria?]]="",NA(),PROMETEO_Ammissione_Samuele[[#This Row],[Presenza limitazione ventilatoria?]])</f>
        <v>Yes</v>
      </c>
      <c r="O107" t="str">
        <f>IF(PROMETEO_Ammissione_Samuele[[#This Row],[Presenza limitazione vascolare/polmonare?]]="",NA(),PROMETEO_Ammissione_Samuele[[#This Row],[Presenza limitazione vascolare/polmonare?]])</f>
        <v>Yes</v>
      </c>
      <c r="P107" t="str">
        <f>IF(PROMETEO_Ammissione_Samuele[[#This Row],[Presenza limitazione periferica?]]="",NA(),PROMETEO_Ammissione_Samuele[[#This Row],[Presenza limitazione periferica?]])</f>
        <v>Yes</v>
      </c>
      <c r="Q107" t="str">
        <f>IF(PROMETEO_Ammissione_Samuele[[#This Row],[Presenza sintomi durante la prova?]]="",NA(),PROMETEO_Ammissione_Samuele[[#This Row],[Presenza sintomi durante la prova?]])</f>
        <v>No</v>
      </c>
      <c r="R107" t="str">
        <f>IF(PROMETEO_Ammissione_Samuele[[#This Row],[Presenza alterazioni ECG ischemiche?]]="",NA(),PROMETEO_Ammissione_Samuele[[#This Row],[Presenza alterazioni ECG ischemiche?]])</f>
        <v>No</v>
      </c>
      <c r="S107" t="str">
        <f>IF(PROMETEO_Ammissione_Samuele[[#This Row],[Presenza aritmie?]]="",NA(),PROMETEO_Ammissione_Samuele[[#This Row],[Presenza aritmie?]])</f>
        <v>No</v>
      </c>
      <c r="T107" t="str">
        <f>IF(PROMETEO_Ammissione_Samuele[[#This Row],[Presenza risposta ipertensiva?]]="",NA(),PROMETEO_Ammissione_Samuele[[#This Row],[Presenza risposta ipertensiva?]])</f>
        <v>No</v>
      </c>
    </row>
    <row r="108" spans="1:20" x14ac:dyDescent="0.3">
      <c r="A108">
        <v>107</v>
      </c>
      <c r="B108">
        <f>IF(PROMETEO_Ammissione_Samuele[[#This Row],[Inserire VO2p:  ]]="",NA(),PROMETEO_Ammissione_Samuele[[#This Row],[Inserire VO2p:  ]])</f>
        <v>1396</v>
      </c>
      <c r="C108">
        <f>IF(PROMETEO_Ammissione_Samuele[[#This Row],[Inserire VO2 picco (%):  ]]="",NA(),PROMETEO_Ammissione_Samuele[[#This Row],[Inserire VO2 picco (%):  ]])</f>
        <v>652</v>
      </c>
      <c r="D108">
        <f>IF(PROMETEO_Ammissione_Samuele[[#This Row],[Inserire RQ picco:  ]]="",NA(),PROMETEO_Ammissione_Samuele[[#This Row],[Inserire RQ picco:  ]])</f>
        <v>95</v>
      </c>
      <c r="E108">
        <f>IF(PROMETEO_Ammissione_Samuele[[#This Row],[Inserire VO2 a VT1 (se VT1 è stato raggiunto):  ]]="",NA(),PROMETEO_Ammissione_Samuele[[#This Row],[Inserire VO2 a VT1 (se VT1 è stato raggiunto):  ]])</f>
        <v>977</v>
      </c>
      <c r="F108">
        <f>IF(PROMETEO_Ammissione_Samuele[[#This Row],[Inserire VO2 a VT2 (se VT2 è stato raggiunto):  ]]="",NA(),PROMETEO_Ammissione_Samuele[[#This Row],[Inserire VO2 a VT2 (se VT2 è stato raggiunto):  ]])</f>
        <v>950</v>
      </c>
      <c r="G108">
        <f>IF(PROMETEO_Ammissione_Samuele[[#This Row],[Inserire W picco:  ]]="",NA(),PROMETEO_Ammissione_Samuele[[#This Row],[Inserire W picco:  ]])</f>
        <v>99</v>
      </c>
      <c r="H108">
        <f>IF(PROMETEO_Ammissione_Samuele[[#This Row],[Inserire Fc picco:  ]]="",NA(),PROMETEO_Ammissione_Samuele[[#This Row],[Inserire Fc picco:  ]])</f>
        <v>100</v>
      </c>
      <c r="I108">
        <f>IF(PROMETEO_Ammissione_Samuele[[#This Row],[Inserire VE/VCO2 slope:  ]]="",NA(),PROMETEO_Ammissione_Samuele[[#This Row],[Inserire VE/VCO2 slope:  ]])</f>
        <v>434</v>
      </c>
      <c r="J108">
        <f>IF(PROMETEO_Ammissione_Samuele[[#This Row],[Inserire VE/VCO2 slope dopo soglia anaerobica:  ]]="",NA(),PROMETEO_Ammissione_Samuele[[#This Row],[Inserire VE/VCO2 slope dopo soglia anaerobica:  ]])</f>
        <v>455</v>
      </c>
      <c r="K108">
        <f>IF(PROMETEO_Ammissione_Samuele[[#This Row],[Inserire VO2/work:  ]]="",NA(),PROMETEO_Ammissione_Samuele[[#This Row],[Inserire VO2/work:  ]])</f>
        <v>9</v>
      </c>
      <c r="L108" t="str">
        <f>IF(PROMETEO_Ammissione_Samuele[[#This Row],[Presenza pattern oscillatorio?]]="",NA(),PROMETEO_Ammissione_Samuele[[#This Row],[Presenza pattern oscillatorio?]])</f>
        <v>No</v>
      </c>
      <c r="M108" t="str">
        <f>IF(PROMETEO_Ammissione_Samuele[[#This Row],[Presenza limitazione cardiogena?]]="",NA(),PROMETEO_Ammissione_Samuele[[#This Row],[Presenza limitazione cardiogena?]])</f>
        <v>Yes</v>
      </c>
      <c r="N108" t="str">
        <f>IF(PROMETEO_Ammissione_Samuele[[#This Row],[Presenza limitazione ventilatoria?]]="",NA(),PROMETEO_Ammissione_Samuele[[#This Row],[Presenza limitazione ventilatoria?]])</f>
        <v>No</v>
      </c>
      <c r="O108" t="str">
        <f>IF(PROMETEO_Ammissione_Samuele[[#This Row],[Presenza limitazione vascolare/polmonare?]]="",NA(),PROMETEO_Ammissione_Samuele[[#This Row],[Presenza limitazione vascolare/polmonare?]])</f>
        <v>Yes</v>
      </c>
      <c r="P108" t="str">
        <f>IF(PROMETEO_Ammissione_Samuele[[#This Row],[Presenza limitazione periferica?]]="",NA(),PROMETEO_Ammissione_Samuele[[#This Row],[Presenza limitazione periferica?]])</f>
        <v>Yes</v>
      </c>
      <c r="Q108" t="str">
        <f>IF(PROMETEO_Ammissione_Samuele[[#This Row],[Presenza sintomi durante la prova?]]="",NA(),PROMETEO_Ammissione_Samuele[[#This Row],[Presenza sintomi durante la prova?]])</f>
        <v>No</v>
      </c>
      <c r="R108" t="str">
        <f>IF(PROMETEO_Ammissione_Samuele[[#This Row],[Presenza alterazioni ECG ischemiche?]]="",NA(),PROMETEO_Ammissione_Samuele[[#This Row],[Presenza alterazioni ECG ischemiche?]])</f>
        <v>No</v>
      </c>
      <c r="S108" t="str">
        <f>IF(PROMETEO_Ammissione_Samuele[[#This Row],[Presenza aritmie?]]="",NA(),PROMETEO_Ammissione_Samuele[[#This Row],[Presenza aritmie?]])</f>
        <v>No</v>
      </c>
      <c r="T108" t="str">
        <f>IF(PROMETEO_Ammissione_Samuele[[#This Row],[Presenza risposta ipertensiva?]]="",NA(),PROMETEO_Ammissione_Samuele[[#This Row],[Presenza risposta ipertensiva?]])</f>
        <v>No</v>
      </c>
    </row>
    <row r="109" spans="1:20" x14ac:dyDescent="0.3">
      <c r="A109">
        <v>108</v>
      </c>
      <c r="B109" t="e">
        <f>IF(PROMETEO_Ammissione_Samuele[[#This Row],[Inserire VO2p:  ]]="",NA(),PROMETEO_Ammissione_Samuele[[#This Row],[Inserire VO2p:  ]])</f>
        <v>#N/A</v>
      </c>
      <c r="C109" t="e">
        <f>IF(PROMETEO_Ammissione_Samuele[[#This Row],[Inserire VO2 picco (%):  ]]="",NA(),PROMETEO_Ammissione_Samuele[[#This Row],[Inserire VO2 picco (%):  ]])</f>
        <v>#N/A</v>
      </c>
      <c r="D109" t="e">
        <f>IF(PROMETEO_Ammissione_Samuele[[#This Row],[Inserire RQ picco:  ]]="",NA(),PROMETEO_Ammissione_Samuele[[#This Row],[Inserire RQ picco:  ]])</f>
        <v>#N/A</v>
      </c>
      <c r="E109" t="e">
        <f>IF(PROMETEO_Ammissione_Samuele[[#This Row],[Inserire VO2 a VT1 (se VT1 è stato raggiunto):  ]]="",NA(),PROMETEO_Ammissione_Samuele[[#This Row],[Inserire VO2 a VT1 (se VT1 è stato raggiunto):  ]])</f>
        <v>#N/A</v>
      </c>
      <c r="F109" t="e">
        <f>IF(PROMETEO_Ammissione_Samuele[[#This Row],[Inserire VO2 a VT2 (se VT2 è stato raggiunto):  ]]="",NA(),PROMETEO_Ammissione_Samuele[[#This Row],[Inserire VO2 a VT2 (se VT2 è stato raggiunto):  ]])</f>
        <v>#N/A</v>
      </c>
      <c r="G109" t="e">
        <f>IF(PROMETEO_Ammissione_Samuele[[#This Row],[Inserire W picco:  ]]="",NA(),PROMETEO_Ammissione_Samuele[[#This Row],[Inserire W picco:  ]])</f>
        <v>#N/A</v>
      </c>
      <c r="H109" t="e">
        <f>IF(PROMETEO_Ammissione_Samuele[[#This Row],[Inserire Fc picco:  ]]="",NA(),PROMETEO_Ammissione_Samuele[[#This Row],[Inserire Fc picco:  ]])</f>
        <v>#N/A</v>
      </c>
      <c r="I109" t="e">
        <f>IF(PROMETEO_Ammissione_Samuele[[#This Row],[Inserire VE/VCO2 slope:  ]]="",NA(),PROMETEO_Ammissione_Samuele[[#This Row],[Inserire VE/VCO2 slope:  ]])</f>
        <v>#N/A</v>
      </c>
      <c r="J109" t="e">
        <f>IF(PROMETEO_Ammissione_Samuele[[#This Row],[Inserire VE/VCO2 slope dopo soglia anaerobica:  ]]="",NA(),PROMETEO_Ammissione_Samuele[[#This Row],[Inserire VE/VCO2 slope dopo soglia anaerobica:  ]])</f>
        <v>#N/A</v>
      </c>
      <c r="K109" t="e">
        <f>IF(PROMETEO_Ammissione_Samuele[[#This Row],[Inserire VO2/work:  ]]="",NA(),PROMETEO_Ammissione_Samuele[[#This Row],[Inserire VO2/work:  ]])</f>
        <v>#N/A</v>
      </c>
      <c r="L109" t="e">
        <f>IF(PROMETEO_Ammissione_Samuele[[#This Row],[Presenza pattern oscillatorio?]]="",NA(),PROMETEO_Ammissione_Samuele[[#This Row],[Presenza pattern oscillatorio?]])</f>
        <v>#N/A</v>
      </c>
      <c r="M109" t="e">
        <f>IF(PROMETEO_Ammissione_Samuele[[#This Row],[Presenza limitazione cardiogena?]]="",NA(),PROMETEO_Ammissione_Samuele[[#This Row],[Presenza limitazione cardiogena?]])</f>
        <v>#N/A</v>
      </c>
      <c r="N109" t="e">
        <f>IF(PROMETEO_Ammissione_Samuele[[#This Row],[Presenza limitazione ventilatoria?]]="",NA(),PROMETEO_Ammissione_Samuele[[#This Row],[Presenza limitazione ventilatoria?]])</f>
        <v>#N/A</v>
      </c>
      <c r="O109" t="e">
        <f>IF(PROMETEO_Ammissione_Samuele[[#This Row],[Presenza limitazione vascolare/polmonare?]]="",NA(),PROMETEO_Ammissione_Samuele[[#This Row],[Presenza limitazione vascolare/polmonare?]])</f>
        <v>#N/A</v>
      </c>
      <c r="P109" t="e">
        <f>IF(PROMETEO_Ammissione_Samuele[[#This Row],[Presenza limitazione periferica?]]="",NA(),PROMETEO_Ammissione_Samuele[[#This Row],[Presenza limitazione periferica?]])</f>
        <v>#N/A</v>
      </c>
      <c r="Q109" t="e">
        <f>IF(PROMETEO_Ammissione_Samuele[[#This Row],[Presenza sintomi durante la prova?]]="",NA(),PROMETEO_Ammissione_Samuele[[#This Row],[Presenza sintomi durante la prova?]])</f>
        <v>#N/A</v>
      </c>
      <c r="R109" t="e">
        <f>IF(PROMETEO_Ammissione_Samuele[[#This Row],[Presenza alterazioni ECG ischemiche?]]="",NA(),PROMETEO_Ammissione_Samuele[[#This Row],[Presenza alterazioni ECG ischemiche?]])</f>
        <v>#N/A</v>
      </c>
      <c r="S109" t="e">
        <f>IF(PROMETEO_Ammissione_Samuele[[#This Row],[Presenza aritmie?]]="",NA(),PROMETEO_Ammissione_Samuele[[#This Row],[Presenza aritmie?]])</f>
        <v>#N/A</v>
      </c>
      <c r="T109" t="e">
        <f>IF(PROMETEO_Ammissione_Samuele[[#This Row],[Presenza risposta ipertensiva?]]="",NA(),PROMETEO_Ammissione_Samuele[[#This Row],[Presenza risposta ipertensiva?]])</f>
        <v>#N/A</v>
      </c>
    </row>
    <row r="110" spans="1:20" x14ac:dyDescent="0.3">
      <c r="A110">
        <v>109</v>
      </c>
      <c r="B110" t="e">
        <f>IF(PROMETEO_Ammissione_Samuele[[#This Row],[Inserire VO2p:  ]]="",NA(),PROMETEO_Ammissione_Samuele[[#This Row],[Inserire VO2p:  ]])</f>
        <v>#N/A</v>
      </c>
      <c r="C110" t="e">
        <f>IF(PROMETEO_Ammissione_Samuele[[#This Row],[Inserire VO2 picco (%):  ]]="",NA(),PROMETEO_Ammissione_Samuele[[#This Row],[Inserire VO2 picco (%):  ]])</f>
        <v>#N/A</v>
      </c>
      <c r="D110" t="e">
        <f>IF(PROMETEO_Ammissione_Samuele[[#This Row],[Inserire RQ picco:  ]]="",NA(),PROMETEO_Ammissione_Samuele[[#This Row],[Inserire RQ picco:  ]])</f>
        <v>#N/A</v>
      </c>
      <c r="E110" t="e">
        <f>IF(PROMETEO_Ammissione_Samuele[[#This Row],[Inserire VO2 a VT1 (se VT1 è stato raggiunto):  ]]="",NA(),PROMETEO_Ammissione_Samuele[[#This Row],[Inserire VO2 a VT1 (se VT1 è stato raggiunto):  ]])</f>
        <v>#N/A</v>
      </c>
      <c r="F110" t="e">
        <f>IF(PROMETEO_Ammissione_Samuele[[#This Row],[Inserire VO2 a VT2 (se VT2 è stato raggiunto):  ]]="",NA(),PROMETEO_Ammissione_Samuele[[#This Row],[Inserire VO2 a VT2 (se VT2 è stato raggiunto):  ]])</f>
        <v>#N/A</v>
      </c>
      <c r="G110" t="e">
        <f>IF(PROMETEO_Ammissione_Samuele[[#This Row],[Inserire W picco:  ]]="",NA(),PROMETEO_Ammissione_Samuele[[#This Row],[Inserire W picco:  ]])</f>
        <v>#N/A</v>
      </c>
      <c r="H110" t="e">
        <f>IF(PROMETEO_Ammissione_Samuele[[#This Row],[Inserire Fc picco:  ]]="",NA(),PROMETEO_Ammissione_Samuele[[#This Row],[Inserire Fc picco:  ]])</f>
        <v>#N/A</v>
      </c>
      <c r="I110" t="e">
        <f>IF(PROMETEO_Ammissione_Samuele[[#This Row],[Inserire VE/VCO2 slope:  ]]="",NA(),PROMETEO_Ammissione_Samuele[[#This Row],[Inserire VE/VCO2 slope:  ]])</f>
        <v>#N/A</v>
      </c>
      <c r="J110" t="e">
        <f>IF(PROMETEO_Ammissione_Samuele[[#This Row],[Inserire VE/VCO2 slope dopo soglia anaerobica:  ]]="",NA(),PROMETEO_Ammissione_Samuele[[#This Row],[Inserire VE/VCO2 slope dopo soglia anaerobica:  ]])</f>
        <v>#N/A</v>
      </c>
      <c r="K110" t="e">
        <f>IF(PROMETEO_Ammissione_Samuele[[#This Row],[Inserire VO2/work:  ]]="",NA(),PROMETEO_Ammissione_Samuele[[#This Row],[Inserire VO2/work:  ]])</f>
        <v>#N/A</v>
      </c>
      <c r="L110" t="e">
        <f>IF(PROMETEO_Ammissione_Samuele[[#This Row],[Presenza pattern oscillatorio?]]="",NA(),PROMETEO_Ammissione_Samuele[[#This Row],[Presenza pattern oscillatorio?]])</f>
        <v>#N/A</v>
      </c>
      <c r="M110" t="e">
        <f>IF(PROMETEO_Ammissione_Samuele[[#This Row],[Presenza limitazione cardiogena?]]="",NA(),PROMETEO_Ammissione_Samuele[[#This Row],[Presenza limitazione cardiogena?]])</f>
        <v>#N/A</v>
      </c>
      <c r="N110" t="e">
        <f>IF(PROMETEO_Ammissione_Samuele[[#This Row],[Presenza limitazione ventilatoria?]]="",NA(),PROMETEO_Ammissione_Samuele[[#This Row],[Presenza limitazione ventilatoria?]])</f>
        <v>#N/A</v>
      </c>
      <c r="O110" t="e">
        <f>IF(PROMETEO_Ammissione_Samuele[[#This Row],[Presenza limitazione vascolare/polmonare?]]="",NA(),PROMETEO_Ammissione_Samuele[[#This Row],[Presenza limitazione vascolare/polmonare?]])</f>
        <v>#N/A</v>
      </c>
      <c r="P110" t="e">
        <f>IF(PROMETEO_Ammissione_Samuele[[#This Row],[Presenza limitazione periferica?]]="",NA(),PROMETEO_Ammissione_Samuele[[#This Row],[Presenza limitazione periferica?]])</f>
        <v>#N/A</v>
      </c>
      <c r="Q110" t="e">
        <f>IF(PROMETEO_Ammissione_Samuele[[#This Row],[Presenza sintomi durante la prova?]]="",NA(),PROMETEO_Ammissione_Samuele[[#This Row],[Presenza sintomi durante la prova?]])</f>
        <v>#N/A</v>
      </c>
      <c r="R110" t="e">
        <f>IF(PROMETEO_Ammissione_Samuele[[#This Row],[Presenza alterazioni ECG ischemiche?]]="",NA(),PROMETEO_Ammissione_Samuele[[#This Row],[Presenza alterazioni ECG ischemiche?]])</f>
        <v>#N/A</v>
      </c>
      <c r="S110" t="e">
        <f>IF(PROMETEO_Ammissione_Samuele[[#This Row],[Presenza aritmie?]]="",NA(),PROMETEO_Ammissione_Samuele[[#This Row],[Presenza aritmie?]])</f>
        <v>#N/A</v>
      </c>
      <c r="T110" t="e">
        <f>IF(PROMETEO_Ammissione_Samuele[[#This Row],[Presenza risposta ipertensiva?]]="",NA(),PROMETEO_Ammissione_Samuele[[#This Row],[Presenza risposta ipertensiva?]])</f>
        <v>#N/A</v>
      </c>
    </row>
    <row r="111" spans="1:20" x14ac:dyDescent="0.3">
      <c r="A111">
        <v>110</v>
      </c>
      <c r="B111">
        <f>IF(PROMETEO_Ammissione_Samuele[[#This Row],[Inserire VO2p:  ]]="",NA(),PROMETEO_Ammissione_Samuele[[#This Row],[Inserire VO2p:  ]])</f>
        <v>1135</v>
      </c>
      <c r="C111">
        <f>IF(PROMETEO_Ammissione_Samuele[[#This Row],[Inserire VO2 picco (%):  ]]="",NA(),PROMETEO_Ammissione_Samuele[[#This Row],[Inserire VO2 picco (%):  ]])</f>
        <v>85</v>
      </c>
      <c r="D111">
        <f>IF(PROMETEO_Ammissione_Samuele[[#This Row],[Inserire RQ picco:  ]]="",NA(),PROMETEO_Ammissione_Samuele[[#This Row],[Inserire RQ picco:  ]])</f>
        <v>115</v>
      </c>
      <c r="E111">
        <f>IF(PROMETEO_Ammissione_Samuele[[#This Row],[Inserire VO2 a VT1 (se VT1 è stato raggiunto):  ]]="",NA(),PROMETEO_Ammissione_Samuele[[#This Row],[Inserire VO2 a VT1 (se VT1 è stato raggiunto):  ]])</f>
        <v>1021</v>
      </c>
      <c r="F111">
        <f>IF(PROMETEO_Ammissione_Samuele[[#This Row],[Inserire VO2 a VT2 (se VT2 è stato raggiunto):  ]]="",NA(),PROMETEO_Ammissione_Samuele[[#This Row],[Inserire VO2 a VT2 (se VT2 è stato raggiunto):  ]])</f>
        <v>1143</v>
      </c>
      <c r="G111">
        <f>IF(PROMETEO_Ammissione_Samuele[[#This Row],[Inserire W picco:  ]]="",NA(),PROMETEO_Ammissione_Samuele[[#This Row],[Inserire W picco:  ]])</f>
        <v>78</v>
      </c>
      <c r="H111">
        <f>IF(PROMETEO_Ammissione_Samuele[[#This Row],[Inserire Fc picco:  ]]="",NA(),PROMETEO_Ammissione_Samuele[[#This Row],[Inserire Fc picco:  ]])</f>
        <v>105</v>
      </c>
      <c r="I111">
        <f>IF(PROMETEO_Ammissione_Samuele[[#This Row],[Inserire VE/VCO2 slope:  ]]="",NA(),PROMETEO_Ammissione_Samuele[[#This Row],[Inserire VE/VCO2 slope:  ]])</f>
        <v>478</v>
      </c>
      <c r="J111">
        <f>IF(PROMETEO_Ammissione_Samuele[[#This Row],[Inserire VE/VCO2 slope dopo soglia anaerobica:  ]]="",NA(),PROMETEO_Ammissione_Samuele[[#This Row],[Inserire VE/VCO2 slope dopo soglia anaerobica:  ]])</f>
        <v>702</v>
      </c>
      <c r="K111">
        <f>IF(PROMETEO_Ammissione_Samuele[[#This Row],[Inserire VO2/work:  ]]="",NA(),PROMETEO_Ammissione_Samuele[[#This Row],[Inserire VO2/work:  ]])</f>
        <v>98</v>
      </c>
      <c r="L111" t="str">
        <f>IF(PROMETEO_Ammissione_Samuele[[#This Row],[Presenza pattern oscillatorio?]]="",NA(),PROMETEO_Ammissione_Samuele[[#This Row],[Presenza pattern oscillatorio?]])</f>
        <v>No</v>
      </c>
      <c r="M111" t="str">
        <f>IF(PROMETEO_Ammissione_Samuele[[#This Row],[Presenza limitazione cardiogena?]]="",NA(),PROMETEO_Ammissione_Samuele[[#This Row],[Presenza limitazione cardiogena?]])</f>
        <v>Yes</v>
      </c>
      <c r="N111" t="str">
        <f>IF(PROMETEO_Ammissione_Samuele[[#This Row],[Presenza limitazione ventilatoria?]]="",NA(),PROMETEO_Ammissione_Samuele[[#This Row],[Presenza limitazione ventilatoria?]])</f>
        <v>No</v>
      </c>
      <c r="O111" t="str">
        <f>IF(PROMETEO_Ammissione_Samuele[[#This Row],[Presenza limitazione vascolare/polmonare?]]="",NA(),PROMETEO_Ammissione_Samuele[[#This Row],[Presenza limitazione vascolare/polmonare?]])</f>
        <v>Yes</v>
      </c>
      <c r="P111" t="str">
        <f>IF(PROMETEO_Ammissione_Samuele[[#This Row],[Presenza limitazione periferica?]]="",NA(),PROMETEO_Ammissione_Samuele[[#This Row],[Presenza limitazione periferica?]])</f>
        <v>Yes</v>
      </c>
      <c r="Q111" t="str">
        <f>IF(PROMETEO_Ammissione_Samuele[[#This Row],[Presenza sintomi durante la prova?]]="",NA(),PROMETEO_Ammissione_Samuele[[#This Row],[Presenza sintomi durante la prova?]])</f>
        <v>Yes</v>
      </c>
      <c r="R111" t="str">
        <f>IF(PROMETEO_Ammissione_Samuele[[#This Row],[Presenza alterazioni ECG ischemiche?]]="",NA(),PROMETEO_Ammissione_Samuele[[#This Row],[Presenza alterazioni ECG ischemiche?]])</f>
        <v>No</v>
      </c>
      <c r="S111" t="str">
        <f>IF(PROMETEO_Ammissione_Samuele[[#This Row],[Presenza aritmie?]]="",NA(),PROMETEO_Ammissione_Samuele[[#This Row],[Presenza aritmie?]])</f>
        <v>No</v>
      </c>
      <c r="T111" t="str">
        <f>IF(PROMETEO_Ammissione_Samuele[[#This Row],[Presenza risposta ipertensiva?]]="",NA(),PROMETEO_Ammissione_Samuele[[#This Row],[Presenza risposta ipertensiva?]])</f>
        <v>No</v>
      </c>
    </row>
    <row r="112" spans="1:20" x14ac:dyDescent="0.3">
      <c r="A112">
        <v>111</v>
      </c>
      <c r="B112">
        <f>IF(PROMETEO_Ammissione_Samuele[[#This Row],[Inserire VO2p:  ]]="",NA(),PROMETEO_Ammissione_Samuele[[#This Row],[Inserire VO2p:  ]])</f>
        <v>1372</v>
      </c>
      <c r="C112">
        <f>IF(PROMETEO_Ammissione_Samuele[[#This Row],[Inserire VO2 picco (%):  ]]="",NA(),PROMETEO_Ammissione_Samuele[[#This Row],[Inserire VO2 picco (%):  ]])</f>
        <v>367</v>
      </c>
      <c r="D112">
        <f>IF(PROMETEO_Ammissione_Samuele[[#This Row],[Inserire RQ picco:  ]]="",NA(),PROMETEO_Ammissione_Samuele[[#This Row],[Inserire RQ picco:  ]])</f>
        <v>127</v>
      </c>
      <c r="E112">
        <f>IF(PROMETEO_Ammissione_Samuele[[#This Row],[Inserire VO2 a VT1 (se VT1 è stato raggiunto):  ]]="",NA(),PROMETEO_Ammissione_Samuele[[#This Row],[Inserire VO2 a VT1 (se VT1 è stato raggiunto):  ]])</f>
        <v>1007</v>
      </c>
      <c r="F112">
        <f>IF(PROMETEO_Ammissione_Samuele[[#This Row],[Inserire VO2 a VT2 (se VT2 è stato raggiunto):  ]]="",NA(),PROMETEO_Ammissione_Samuele[[#This Row],[Inserire VO2 a VT2 (se VT2 è stato raggiunto):  ]])</f>
        <v>1289</v>
      </c>
      <c r="G112">
        <f>IF(PROMETEO_Ammissione_Samuele[[#This Row],[Inserire W picco:  ]]="",NA(),PROMETEO_Ammissione_Samuele[[#This Row],[Inserire W picco:  ]])</f>
        <v>100</v>
      </c>
      <c r="H112">
        <f>IF(PROMETEO_Ammissione_Samuele[[#This Row],[Inserire Fc picco:  ]]="",NA(),PROMETEO_Ammissione_Samuele[[#This Row],[Inserire Fc picco:  ]])</f>
        <v>120</v>
      </c>
      <c r="I112">
        <f>IF(PROMETEO_Ammissione_Samuele[[#This Row],[Inserire VE/VCO2 slope:  ]]="",NA(),PROMETEO_Ammissione_Samuele[[#This Row],[Inserire VE/VCO2 slope:  ]])</f>
        <v>385</v>
      </c>
      <c r="J112">
        <f>IF(PROMETEO_Ammissione_Samuele[[#This Row],[Inserire VE/VCO2 slope dopo soglia anaerobica:  ]]="",NA(),PROMETEO_Ammissione_Samuele[[#This Row],[Inserire VE/VCO2 slope dopo soglia anaerobica:  ]])</f>
        <v>422</v>
      </c>
      <c r="K112">
        <f>IF(PROMETEO_Ammissione_Samuele[[#This Row],[Inserire VO2/work:  ]]="",NA(),PROMETEO_Ammissione_Samuele[[#This Row],[Inserire VO2/work:  ]])</f>
        <v>933</v>
      </c>
      <c r="L112" t="str">
        <f>IF(PROMETEO_Ammissione_Samuele[[#This Row],[Presenza pattern oscillatorio?]]="",NA(),PROMETEO_Ammissione_Samuele[[#This Row],[Presenza pattern oscillatorio?]])</f>
        <v>No</v>
      </c>
      <c r="M112" t="str">
        <f>IF(PROMETEO_Ammissione_Samuele[[#This Row],[Presenza limitazione cardiogena?]]="",NA(),PROMETEO_Ammissione_Samuele[[#This Row],[Presenza limitazione cardiogena?]])</f>
        <v>Yes</v>
      </c>
      <c r="N112" t="str">
        <f>IF(PROMETEO_Ammissione_Samuele[[#This Row],[Presenza limitazione ventilatoria?]]="",NA(),PROMETEO_Ammissione_Samuele[[#This Row],[Presenza limitazione ventilatoria?]])</f>
        <v>No</v>
      </c>
      <c r="O112" t="str">
        <f>IF(PROMETEO_Ammissione_Samuele[[#This Row],[Presenza limitazione vascolare/polmonare?]]="",NA(),PROMETEO_Ammissione_Samuele[[#This Row],[Presenza limitazione vascolare/polmonare?]])</f>
        <v>Yes</v>
      </c>
      <c r="P112" t="str">
        <f>IF(PROMETEO_Ammissione_Samuele[[#This Row],[Presenza limitazione periferica?]]="",NA(),PROMETEO_Ammissione_Samuele[[#This Row],[Presenza limitazione periferica?]])</f>
        <v>Yes</v>
      </c>
      <c r="Q112" t="str">
        <f>IF(PROMETEO_Ammissione_Samuele[[#This Row],[Presenza sintomi durante la prova?]]="",NA(),PROMETEO_Ammissione_Samuele[[#This Row],[Presenza sintomi durante la prova?]])</f>
        <v>No</v>
      </c>
      <c r="R112" t="str">
        <f>IF(PROMETEO_Ammissione_Samuele[[#This Row],[Presenza alterazioni ECG ischemiche?]]="",NA(),PROMETEO_Ammissione_Samuele[[#This Row],[Presenza alterazioni ECG ischemiche?]])</f>
        <v>No</v>
      </c>
      <c r="S112" t="str">
        <f>IF(PROMETEO_Ammissione_Samuele[[#This Row],[Presenza aritmie?]]="",NA(),PROMETEO_Ammissione_Samuele[[#This Row],[Presenza aritmie?]])</f>
        <v>No</v>
      </c>
      <c r="T112" t="str">
        <f>IF(PROMETEO_Ammissione_Samuele[[#This Row],[Presenza risposta ipertensiva?]]="",NA(),PROMETEO_Ammissione_Samuele[[#This Row],[Presenza risposta ipertensiva?]])</f>
        <v>No</v>
      </c>
    </row>
    <row r="113" spans="1:20" x14ac:dyDescent="0.3">
      <c r="A113">
        <v>112</v>
      </c>
      <c r="B113" t="e">
        <f>IF(PROMETEO_Ammissione_Samuele[[#This Row],[Inserire VO2p:  ]]="",NA(),PROMETEO_Ammissione_Samuele[[#This Row],[Inserire VO2p:  ]])</f>
        <v>#N/A</v>
      </c>
      <c r="C113" t="e">
        <f>IF(PROMETEO_Ammissione_Samuele[[#This Row],[Inserire VO2 picco (%):  ]]="",NA(),PROMETEO_Ammissione_Samuele[[#This Row],[Inserire VO2 picco (%):  ]])</f>
        <v>#N/A</v>
      </c>
      <c r="D113" t="e">
        <f>IF(PROMETEO_Ammissione_Samuele[[#This Row],[Inserire RQ picco:  ]]="",NA(),PROMETEO_Ammissione_Samuele[[#This Row],[Inserire RQ picco:  ]])</f>
        <v>#N/A</v>
      </c>
      <c r="E113" t="e">
        <f>IF(PROMETEO_Ammissione_Samuele[[#This Row],[Inserire VO2 a VT1 (se VT1 è stato raggiunto):  ]]="",NA(),PROMETEO_Ammissione_Samuele[[#This Row],[Inserire VO2 a VT1 (se VT1 è stato raggiunto):  ]])</f>
        <v>#N/A</v>
      </c>
      <c r="F113" t="e">
        <f>IF(PROMETEO_Ammissione_Samuele[[#This Row],[Inserire VO2 a VT2 (se VT2 è stato raggiunto):  ]]="",NA(),PROMETEO_Ammissione_Samuele[[#This Row],[Inserire VO2 a VT2 (se VT2 è stato raggiunto):  ]])</f>
        <v>#N/A</v>
      </c>
      <c r="G113" t="e">
        <f>IF(PROMETEO_Ammissione_Samuele[[#This Row],[Inserire W picco:  ]]="",NA(),PROMETEO_Ammissione_Samuele[[#This Row],[Inserire W picco:  ]])</f>
        <v>#N/A</v>
      </c>
      <c r="H113" t="e">
        <f>IF(PROMETEO_Ammissione_Samuele[[#This Row],[Inserire Fc picco:  ]]="",NA(),PROMETEO_Ammissione_Samuele[[#This Row],[Inserire Fc picco:  ]])</f>
        <v>#N/A</v>
      </c>
      <c r="I113" t="e">
        <f>IF(PROMETEO_Ammissione_Samuele[[#This Row],[Inserire VE/VCO2 slope:  ]]="",NA(),PROMETEO_Ammissione_Samuele[[#This Row],[Inserire VE/VCO2 slope:  ]])</f>
        <v>#N/A</v>
      </c>
      <c r="J113" t="e">
        <f>IF(PROMETEO_Ammissione_Samuele[[#This Row],[Inserire VE/VCO2 slope dopo soglia anaerobica:  ]]="",NA(),PROMETEO_Ammissione_Samuele[[#This Row],[Inserire VE/VCO2 slope dopo soglia anaerobica:  ]])</f>
        <v>#N/A</v>
      </c>
      <c r="K113" t="e">
        <f>IF(PROMETEO_Ammissione_Samuele[[#This Row],[Inserire VO2/work:  ]]="",NA(),PROMETEO_Ammissione_Samuele[[#This Row],[Inserire VO2/work:  ]])</f>
        <v>#N/A</v>
      </c>
      <c r="L113" t="e">
        <f>IF(PROMETEO_Ammissione_Samuele[[#This Row],[Presenza pattern oscillatorio?]]="",NA(),PROMETEO_Ammissione_Samuele[[#This Row],[Presenza pattern oscillatorio?]])</f>
        <v>#N/A</v>
      </c>
      <c r="M113" t="e">
        <f>IF(PROMETEO_Ammissione_Samuele[[#This Row],[Presenza limitazione cardiogena?]]="",NA(),PROMETEO_Ammissione_Samuele[[#This Row],[Presenza limitazione cardiogena?]])</f>
        <v>#N/A</v>
      </c>
      <c r="N113" t="e">
        <f>IF(PROMETEO_Ammissione_Samuele[[#This Row],[Presenza limitazione ventilatoria?]]="",NA(),PROMETEO_Ammissione_Samuele[[#This Row],[Presenza limitazione ventilatoria?]])</f>
        <v>#N/A</v>
      </c>
      <c r="O113" t="e">
        <f>IF(PROMETEO_Ammissione_Samuele[[#This Row],[Presenza limitazione vascolare/polmonare?]]="",NA(),PROMETEO_Ammissione_Samuele[[#This Row],[Presenza limitazione vascolare/polmonare?]])</f>
        <v>#N/A</v>
      </c>
      <c r="P113" t="e">
        <f>IF(PROMETEO_Ammissione_Samuele[[#This Row],[Presenza limitazione periferica?]]="",NA(),PROMETEO_Ammissione_Samuele[[#This Row],[Presenza limitazione periferica?]])</f>
        <v>#N/A</v>
      </c>
      <c r="Q113" t="e">
        <f>IF(PROMETEO_Ammissione_Samuele[[#This Row],[Presenza sintomi durante la prova?]]="",NA(),PROMETEO_Ammissione_Samuele[[#This Row],[Presenza sintomi durante la prova?]])</f>
        <v>#N/A</v>
      </c>
      <c r="R113" t="e">
        <f>IF(PROMETEO_Ammissione_Samuele[[#This Row],[Presenza alterazioni ECG ischemiche?]]="",NA(),PROMETEO_Ammissione_Samuele[[#This Row],[Presenza alterazioni ECG ischemiche?]])</f>
        <v>#N/A</v>
      </c>
      <c r="S113" t="e">
        <f>IF(PROMETEO_Ammissione_Samuele[[#This Row],[Presenza aritmie?]]="",NA(),PROMETEO_Ammissione_Samuele[[#This Row],[Presenza aritmie?]])</f>
        <v>#N/A</v>
      </c>
      <c r="T113" t="e">
        <f>IF(PROMETEO_Ammissione_Samuele[[#This Row],[Presenza risposta ipertensiva?]]="",NA(),PROMETEO_Ammissione_Samuele[[#This Row],[Presenza risposta ipertensiva?]])</f>
        <v>#N/A</v>
      </c>
    </row>
    <row r="114" spans="1:20" x14ac:dyDescent="0.3">
      <c r="A114">
        <v>113</v>
      </c>
      <c r="B114" t="e">
        <f>IF(PROMETEO_Ammissione_Samuele[[#This Row],[Inserire VO2p:  ]]="",NA(),PROMETEO_Ammissione_Samuele[[#This Row],[Inserire VO2p:  ]])</f>
        <v>#N/A</v>
      </c>
      <c r="C114" t="e">
        <f>IF(PROMETEO_Ammissione_Samuele[[#This Row],[Inserire VO2 picco (%):  ]]="",NA(),PROMETEO_Ammissione_Samuele[[#This Row],[Inserire VO2 picco (%):  ]])</f>
        <v>#N/A</v>
      </c>
      <c r="D114" t="e">
        <f>IF(PROMETEO_Ammissione_Samuele[[#This Row],[Inserire RQ picco:  ]]="",NA(),PROMETEO_Ammissione_Samuele[[#This Row],[Inserire RQ picco:  ]])</f>
        <v>#N/A</v>
      </c>
      <c r="E114" t="e">
        <f>IF(PROMETEO_Ammissione_Samuele[[#This Row],[Inserire VO2 a VT1 (se VT1 è stato raggiunto):  ]]="",NA(),PROMETEO_Ammissione_Samuele[[#This Row],[Inserire VO2 a VT1 (se VT1 è stato raggiunto):  ]])</f>
        <v>#N/A</v>
      </c>
      <c r="F114" t="e">
        <f>IF(PROMETEO_Ammissione_Samuele[[#This Row],[Inserire VO2 a VT2 (se VT2 è stato raggiunto):  ]]="",NA(),PROMETEO_Ammissione_Samuele[[#This Row],[Inserire VO2 a VT2 (se VT2 è stato raggiunto):  ]])</f>
        <v>#N/A</v>
      </c>
      <c r="G114" t="e">
        <f>IF(PROMETEO_Ammissione_Samuele[[#This Row],[Inserire W picco:  ]]="",NA(),PROMETEO_Ammissione_Samuele[[#This Row],[Inserire W picco:  ]])</f>
        <v>#N/A</v>
      </c>
      <c r="H114" t="e">
        <f>IF(PROMETEO_Ammissione_Samuele[[#This Row],[Inserire Fc picco:  ]]="",NA(),PROMETEO_Ammissione_Samuele[[#This Row],[Inserire Fc picco:  ]])</f>
        <v>#N/A</v>
      </c>
      <c r="I114" t="e">
        <f>IF(PROMETEO_Ammissione_Samuele[[#This Row],[Inserire VE/VCO2 slope:  ]]="",NA(),PROMETEO_Ammissione_Samuele[[#This Row],[Inserire VE/VCO2 slope:  ]])</f>
        <v>#N/A</v>
      </c>
      <c r="J114" t="e">
        <f>IF(PROMETEO_Ammissione_Samuele[[#This Row],[Inserire VE/VCO2 slope dopo soglia anaerobica:  ]]="",NA(),PROMETEO_Ammissione_Samuele[[#This Row],[Inserire VE/VCO2 slope dopo soglia anaerobica:  ]])</f>
        <v>#N/A</v>
      </c>
      <c r="K114" t="e">
        <f>IF(PROMETEO_Ammissione_Samuele[[#This Row],[Inserire VO2/work:  ]]="",NA(),PROMETEO_Ammissione_Samuele[[#This Row],[Inserire VO2/work:  ]])</f>
        <v>#N/A</v>
      </c>
      <c r="L114" t="e">
        <f>IF(PROMETEO_Ammissione_Samuele[[#This Row],[Presenza pattern oscillatorio?]]="",NA(),PROMETEO_Ammissione_Samuele[[#This Row],[Presenza pattern oscillatorio?]])</f>
        <v>#N/A</v>
      </c>
      <c r="M114" t="e">
        <f>IF(PROMETEO_Ammissione_Samuele[[#This Row],[Presenza limitazione cardiogena?]]="",NA(),PROMETEO_Ammissione_Samuele[[#This Row],[Presenza limitazione cardiogena?]])</f>
        <v>#N/A</v>
      </c>
      <c r="N114" t="e">
        <f>IF(PROMETEO_Ammissione_Samuele[[#This Row],[Presenza limitazione ventilatoria?]]="",NA(),PROMETEO_Ammissione_Samuele[[#This Row],[Presenza limitazione ventilatoria?]])</f>
        <v>#N/A</v>
      </c>
      <c r="O114" t="e">
        <f>IF(PROMETEO_Ammissione_Samuele[[#This Row],[Presenza limitazione vascolare/polmonare?]]="",NA(),PROMETEO_Ammissione_Samuele[[#This Row],[Presenza limitazione vascolare/polmonare?]])</f>
        <v>#N/A</v>
      </c>
      <c r="P114" t="e">
        <f>IF(PROMETEO_Ammissione_Samuele[[#This Row],[Presenza limitazione periferica?]]="",NA(),PROMETEO_Ammissione_Samuele[[#This Row],[Presenza limitazione periferica?]])</f>
        <v>#N/A</v>
      </c>
      <c r="Q114" t="e">
        <f>IF(PROMETEO_Ammissione_Samuele[[#This Row],[Presenza sintomi durante la prova?]]="",NA(),PROMETEO_Ammissione_Samuele[[#This Row],[Presenza sintomi durante la prova?]])</f>
        <v>#N/A</v>
      </c>
      <c r="R114" t="e">
        <f>IF(PROMETEO_Ammissione_Samuele[[#This Row],[Presenza alterazioni ECG ischemiche?]]="",NA(),PROMETEO_Ammissione_Samuele[[#This Row],[Presenza alterazioni ECG ischemiche?]])</f>
        <v>#N/A</v>
      </c>
      <c r="S114" t="e">
        <f>IF(PROMETEO_Ammissione_Samuele[[#This Row],[Presenza aritmie?]]="",NA(),PROMETEO_Ammissione_Samuele[[#This Row],[Presenza aritmie?]])</f>
        <v>#N/A</v>
      </c>
      <c r="T114" t="e">
        <f>IF(PROMETEO_Ammissione_Samuele[[#This Row],[Presenza risposta ipertensiva?]]="",NA(),PROMETEO_Ammissione_Samuele[[#This Row],[Presenza risposta ipertensiva?]])</f>
        <v>#N/A</v>
      </c>
    </row>
    <row r="115" spans="1:20" x14ac:dyDescent="0.3">
      <c r="A115">
        <v>114</v>
      </c>
      <c r="B115" t="e">
        <f>IF(PROMETEO_Ammissione_Samuele[[#This Row],[Inserire VO2p:  ]]="",NA(),PROMETEO_Ammissione_Samuele[[#This Row],[Inserire VO2p:  ]])</f>
        <v>#N/A</v>
      </c>
      <c r="C115" t="e">
        <f>IF(PROMETEO_Ammissione_Samuele[[#This Row],[Inserire VO2 picco (%):  ]]="",NA(),PROMETEO_Ammissione_Samuele[[#This Row],[Inserire VO2 picco (%):  ]])</f>
        <v>#N/A</v>
      </c>
      <c r="D115" t="e">
        <f>IF(PROMETEO_Ammissione_Samuele[[#This Row],[Inserire RQ picco:  ]]="",NA(),PROMETEO_Ammissione_Samuele[[#This Row],[Inserire RQ picco:  ]])</f>
        <v>#N/A</v>
      </c>
      <c r="E115" t="e">
        <f>IF(PROMETEO_Ammissione_Samuele[[#This Row],[Inserire VO2 a VT1 (se VT1 è stato raggiunto):  ]]="",NA(),PROMETEO_Ammissione_Samuele[[#This Row],[Inserire VO2 a VT1 (se VT1 è stato raggiunto):  ]])</f>
        <v>#N/A</v>
      </c>
      <c r="F115" t="e">
        <f>IF(PROMETEO_Ammissione_Samuele[[#This Row],[Inserire VO2 a VT2 (se VT2 è stato raggiunto):  ]]="",NA(),PROMETEO_Ammissione_Samuele[[#This Row],[Inserire VO2 a VT2 (se VT2 è stato raggiunto):  ]])</f>
        <v>#N/A</v>
      </c>
      <c r="G115" t="e">
        <f>IF(PROMETEO_Ammissione_Samuele[[#This Row],[Inserire W picco:  ]]="",NA(),PROMETEO_Ammissione_Samuele[[#This Row],[Inserire W picco:  ]])</f>
        <v>#N/A</v>
      </c>
      <c r="H115" t="e">
        <f>IF(PROMETEO_Ammissione_Samuele[[#This Row],[Inserire Fc picco:  ]]="",NA(),PROMETEO_Ammissione_Samuele[[#This Row],[Inserire Fc picco:  ]])</f>
        <v>#N/A</v>
      </c>
      <c r="I115" t="e">
        <f>IF(PROMETEO_Ammissione_Samuele[[#This Row],[Inserire VE/VCO2 slope:  ]]="",NA(),PROMETEO_Ammissione_Samuele[[#This Row],[Inserire VE/VCO2 slope:  ]])</f>
        <v>#N/A</v>
      </c>
      <c r="J115" t="e">
        <f>IF(PROMETEO_Ammissione_Samuele[[#This Row],[Inserire VE/VCO2 slope dopo soglia anaerobica:  ]]="",NA(),PROMETEO_Ammissione_Samuele[[#This Row],[Inserire VE/VCO2 slope dopo soglia anaerobica:  ]])</f>
        <v>#N/A</v>
      </c>
      <c r="K115" t="e">
        <f>IF(PROMETEO_Ammissione_Samuele[[#This Row],[Inserire VO2/work:  ]]="",NA(),PROMETEO_Ammissione_Samuele[[#This Row],[Inserire VO2/work:  ]])</f>
        <v>#N/A</v>
      </c>
      <c r="L115" t="e">
        <f>IF(PROMETEO_Ammissione_Samuele[[#This Row],[Presenza pattern oscillatorio?]]="",NA(),PROMETEO_Ammissione_Samuele[[#This Row],[Presenza pattern oscillatorio?]])</f>
        <v>#N/A</v>
      </c>
      <c r="M115" t="e">
        <f>IF(PROMETEO_Ammissione_Samuele[[#This Row],[Presenza limitazione cardiogena?]]="",NA(),PROMETEO_Ammissione_Samuele[[#This Row],[Presenza limitazione cardiogena?]])</f>
        <v>#N/A</v>
      </c>
      <c r="N115" t="e">
        <f>IF(PROMETEO_Ammissione_Samuele[[#This Row],[Presenza limitazione ventilatoria?]]="",NA(),PROMETEO_Ammissione_Samuele[[#This Row],[Presenza limitazione ventilatoria?]])</f>
        <v>#N/A</v>
      </c>
      <c r="O115" t="e">
        <f>IF(PROMETEO_Ammissione_Samuele[[#This Row],[Presenza limitazione vascolare/polmonare?]]="",NA(),PROMETEO_Ammissione_Samuele[[#This Row],[Presenza limitazione vascolare/polmonare?]])</f>
        <v>#N/A</v>
      </c>
      <c r="P115" t="e">
        <f>IF(PROMETEO_Ammissione_Samuele[[#This Row],[Presenza limitazione periferica?]]="",NA(),PROMETEO_Ammissione_Samuele[[#This Row],[Presenza limitazione periferica?]])</f>
        <v>#N/A</v>
      </c>
      <c r="Q115" t="e">
        <f>IF(PROMETEO_Ammissione_Samuele[[#This Row],[Presenza sintomi durante la prova?]]="",NA(),PROMETEO_Ammissione_Samuele[[#This Row],[Presenza sintomi durante la prova?]])</f>
        <v>#N/A</v>
      </c>
      <c r="R115" t="e">
        <f>IF(PROMETEO_Ammissione_Samuele[[#This Row],[Presenza alterazioni ECG ischemiche?]]="",NA(),PROMETEO_Ammissione_Samuele[[#This Row],[Presenza alterazioni ECG ischemiche?]])</f>
        <v>#N/A</v>
      </c>
      <c r="S115" t="e">
        <f>IF(PROMETEO_Ammissione_Samuele[[#This Row],[Presenza aritmie?]]="",NA(),PROMETEO_Ammissione_Samuele[[#This Row],[Presenza aritmie?]])</f>
        <v>#N/A</v>
      </c>
      <c r="T115" t="e">
        <f>IF(PROMETEO_Ammissione_Samuele[[#This Row],[Presenza risposta ipertensiva?]]="",NA(),PROMETEO_Ammissione_Samuele[[#This Row],[Presenza risposta ipertensiva?]])</f>
        <v>#N/A</v>
      </c>
    </row>
    <row r="116" spans="1:20" x14ac:dyDescent="0.3">
      <c r="A116">
        <v>115</v>
      </c>
      <c r="B116" t="e">
        <f>IF(PROMETEO_Ammissione_Samuele[[#This Row],[Inserire VO2p:  ]]="",NA(),PROMETEO_Ammissione_Samuele[[#This Row],[Inserire VO2p:  ]])</f>
        <v>#N/A</v>
      </c>
      <c r="C116" t="e">
        <f>IF(PROMETEO_Ammissione_Samuele[[#This Row],[Inserire VO2 picco (%):  ]]="",NA(),PROMETEO_Ammissione_Samuele[[#This Row],[Inserire VO2 picco (%):  ]])</f>
        <v>#N/A</v>
      </c>
      <c r="D116" t="e">
        <f>IF(PROMETEO_Ammissione_Samuele[[#This Row],[Inserire RQ picco:  ]]="",NA(),PROMETEO_Ammissione_Samuele[[#This Row],[Inserire RQ picco:  ]])</f>
        <v>#N/A</v>
      </c>
      <c r="E116" t="e">
        <f>IF(PROMETEO_Ammissione_Samuele[[#This Row],[Inserire VO2 a VT1 (se VT1 è stato raggiunto):  ]]="",NA(),PROMETEO_Ammissione_Samuele[[#This Row],[Inserire VO2 a VT1 (se VT1 è stato raggiunto):  ]])</f>
        <v>#N/A</v>
      </c>
      <c r="F116" t="e">
        <f>IF(PROMETEO_Ammissione_Samuele[[#This Row],[Inserire VO2 a VT2 (se VT2 è stato raggiunto):  ]]="",NA(),PROMETEO_Ammissione_Samuele[[#This Row],[Inserire VO2 a VT2 (se VT2 è stato raggiunto):  ]])</f>
        <v>#N/A</v>
      </c>
      <c r="G116" t="e">
        <f>IF(PROMETEO_Ammissione_Samuele[[#This Row],[Inserire W picco:  ]]="",NA(),PROMETEO_Ammissione_Samuele[[#This Row],[Inserire W picco:  ]])</f>
        <v>#N/A</v>
      </c>
      <c r="H116" t="e">
        <f>IF(PROMETEO_Ammissione_Samuele[[#This Row],[Inserire Fc picco:  ]]="",NA(),PROMETEO_Ammissione_Samuele[[#This Row],[Inserire Fc picco:  ]])</f>
        <v>#N/A</v>
      </c>
      <c r="I116" t="e">
        <f>IF(PROMETEO_Ammissione_Samuele[[#This Row],[Inserire VE/VCO2 slope:  ]]="",NA(),PROMETEO_Ammissione_Samuele[[#This Row],[Inserire VE/VCO2 slope:  ]])</f>
        <v>#N/A</v>
      </c>
      <c r="J116" t="e">
        <f>IF(PROMETEO_Ammissione_Samuele[[#This Row],[Inserire VE/VCO2 slope dopo soglia anaerobica:  ]]="",NA(),PROMETEO_Ammissione_Samuele[[#This Row],[Inserire VE/VCO2 slope dopo soglia anaerobica:  ]])</f>
        <v>#N/A</v>
      </c>
      <c r="K116" t="e">
        <f>IF(PROMETEO_Ammissione_Samuele[[#This Row],[Inserire VO2/work:  ]]="",NA(),PROMETEO_Ammissione_Samuele[[#This Row],[Inserire VO2/work:  ]])</f>
        <v>#N/A</v>
      </c>
      <c r="L116" t="e">
        <f>IF(PROMETEO_Ammissione_Samuele[[#This Row],[Presenza pattern oscillatorio?]]="",NA(),PROMETEO_Ammissione_Samuele[[#This Row],[Presenza pattern oscillatorio?]])</f>
        <v>#N/A</v>
      </c>
      <c r="M116" t="e">
        <f>IF(PROMETEO_Ammissione_Samuele[[#This Row],[Presenza limitazione cardiogena?]]="",NA(),PROMETEO_Ammissione_Samuele[[#This Row],[Presenza limitazione cardiogena?]])</f>
        <v>#N/A</v>
      </c>
      <c r="N116" t="e">
        <f>IF(PROMETEO_Ammissione_Samuele[[#This Row],[Presenza limitazione ventilatoria?]]="",NA(),PROMETEO_Ammissione_Samuele[[#This Row],[Presenza limitazione ventilatoria?]])</f>
        <v>#N/A</v>
      </c>
      <c r="O116" t="e">
        <f>IF(PROMETEO_Ammissione_Samuele[[#This Row],[Presenza limitazione vascolare/polmonare?]]="",NA(),PROMETEO_Ammissione_Samuele[[#This Row],[Presenza limitazione vascolare/polmonare?]])</f>
        <v>#N/A</v>
      </c>
      <c r="P116" t="e">
        <f>IF(PROMETEO_Ammissione_Samuele[[#This Row],[Presenza limitazione periferica?]]="",NA(),PROMETEO_Ammissione_Samuele[[#This Row],[Presenza limitazione periferica?]])</f>
        <v>#N/A</v>
      </c>
      <c r="Q116" t="e">
        <f>IF(PROMETEO_Ammissione_Samuele[[#This Row],[Presenza sintomi durante la prova?]]="",NA(),PROMETEO_Ammissione_Samuele[[#This Row],[Presenza sintomi durante la prova?]])</f>
        <v>#N/A</v>
      </c>
      <c r="R116" t="e">
        <f>IF(PROMETEO_Ammissione_Samuele[[#This Row],[Presenza alterazioni ECG ischemiche?]]="",NA(),PROMETEO_Ammissione_Samuele[[#This Row],[Presenza alterazioni ECG ischemiche?]])</f>
        <v>#N/A</v>
      </c>
      <c r="S116" t="e">
        <f>IF(PROMETEO_Ammissione_Samuele[[#This Row],[Presenza aritmie?]]="",NA(),PROMETEO_Ammissione_Samuele[[#This Row],[Presenza aritmie?]])</f>
        <v>#N/A</v>
      </c>
      <c r="T116" t="e">
        <f>IF(PROMETEO_Ammissione_Samuele[[#This Row],[Presenza risposta ipertensiva?]]="",NA(),PROMETEO_Ammissione_Samuele[[#This Row],[Presenza risposta ipertensiva?]])</f>
        <v>#N/A</v>
      </c>
    </row>
    <row r="117" spans="1:20" x14ac:dyDescent="0.3">
      <c r="A117">
        <v>116</v>
      </c>
      <c r="B117">
        <f>IF(PROMETEO_Ammissione_Samuele[[#This Row],[Inserire VO2p:  ]]="",NA(),PROMETEO_Ammissione_Samuele[[#This Row],[Inserire VO2p:  ]])</f>
        <v>1594</v>
      </c>
      <c r="C117">
        <f>IF(PROMETEO_Ammissione_Samuele[[#This Row],[Inserire VO2 picco (%):  ]]="",NA(),PROMETEO_Ammissione_Samuele[[#This Row],[Inserire VO2 picco (%):  ]])</f>
        <v>676</v>
      </c>
      <c r="D117">
        <f>IF(PROMETEO_Ammissione_Samuele[[#This Row],[Inserire RQ picco:  ]]="",NA(),PROMETEO_Ammissione_Samuele[[#This Row],[Inserire RQ picco:  ]])</f>
        <v>126</v>
      </c>
      <c r="E117">
        <f>IF(PROMETEO_Ammissione_Samuele[[#This Row],[Inserire VO2 a VT1 (se VT1 è stato raggiunto):  ]]="",NA(),PROMETEO_Ammissione_Samuele[[#This Row],[Inserire VO2 a VT1 (se VT1 è stato raggiunto):  ]])</f>
        <v>996</v>
      </c>
      <c r="F117">
        <f>IF(PROMETEO_Ammissione_Samuele[[#This Row],[Inserire VO2 a VT2 (se VT2 è stato raggiunto):  ]]="",NA(),PROMETEO_Ammissione_Samuele[[#This Row],[Inserire VO2 a VT2 (se VT2 è stato raggiunto):  ]])</f>
        <v>1503</v>
      </c>
      <c r="G117">
        <f>IF(PROMETEO_Ammissione_Samuele[[#This Row],[Inserire W picco:  ]]="",NA(),PROMETEO_Ammissione_Samuele[[#This Row],[Inserire W picco:  ]])</f>
        <v>129</v>
      </c>
      <c r="H117">
        <f>IF(PROMETEO_Ammissione_Samuele[[#This Row],[Inserire Fc picco:  ]]="",NA(),PROMETEO_Ammissione_Samuele[[#This Row],[Inserire Fc picco:  ]])</f>
        <v>150</v>
      </c>
      <c r="I117">
        <f>IF(PROMETEO_Ammissione_Samuele[[#This Row],[Inserire VE/VCO2 slope:  ]]="",NA(),PROMETEO_Ammissione_Samuele[[#This Row],[Inserire VE/VCO2 slope:  ]])</f>
        <v>368</v>
      </c>
      <c r="J117">
        <f>IF(PROMETEO_Ammissione_Samuele[[#This Row],[Inserire VE/VCO2 slope dopo soglia anaerobica:  ]]="",NA(),PROMETEO_Ammissione_Samuele[[#This Row],[Inserire VE/VCO2 slope dopo soglia anaerobica:  ]])</f>
        <v>441</v>
      </c>
      <c r="K117">
        <f>IF(PROMETEO_Ammissione_Samuele[[#This Row],[Inserire VO2/work:  ]]="",NA(),PROMETEO_Ammissione_Samuele[[#This Row],[Inserire VO2/work:  ]])</f>
        <v>852</v>
      </c>
      <c r="L117" t="str">
        <f>IF(PROMETEO_Ammissione_Samuele[[#This Row],[Presenza pattern oscillatorio?]]="",NA(),PROMETEO_Ammissione_Samuele[[#This Row],[Presenza pattern oscillatorio?]])</f>
        <v>No</v>
      </c>
      <c r="M117" t="str">
        <f>IF(PROMETEO_Ammissione_Samuele[[#This Row],[Presenza limitazione cardiogena?]]="",NA(),PROMETEO_Ammissione_Samuele[[#This Row],[Presenza limitazione cardiogena?]])</f>
        <v>Yes</v>
      </c>
      <c r="N117" t="str">
        <f>IF(PROMETEO_Ammissione_Samuele[[#This Row],[Presenza limitazione ventilatoria?]]="",NA(),PROMETEO_Ammissione_Samuele[[#This Row],[Presenza limitazione ventilatoria?]])</f>
        <v>No</v>
      </c>
      <c r="O117" t="str">
        <f>IF(PROMETEO_Ammissione_Samuele[[#This Row],[Presenza limitazione vascolare/polmonare?]]="",NA(),PROMETEO_Ammissione_Samuele[[#This Row],[Presenza limitazione vascolare/polmonare?]])</f>
        <v>Yes</v>
      </c>
      <c r="P117" t="str">
        <f>IF(PROMETEO_Ammissione_Samuele[[#This Row],[Presenza limitazione periferica?]]="",NA(),PROMETEO_Ammissione_Samuele[[#This Row],[Presenza limitazione periferica?]])</f>
        <v>Yes</v>
      </c>
      <c r="Q117" t="str">
        <f>IF(PROMETEO_Ammissione_Samuele[[#This Row],[Presenza sintomi durante la prova?]]="",NA(),PROMETEO_Ammissione_Samuele[[#This Row],[Presenza sintomi durante la prova?]])</f>
        <v>No</v>
      </c>
      <c r="R117" t="str">
        <f>IF(PROMETEO_Ammissione_Samuele[[#This Row],[Presenza alterazioni ECG ischemiche?]]="",NA(),PROMETEO_Ammissione_Samuele[[#This Row],[Presenza alterazioni ECG ischemiche?]])</f>
        <v>No</v>
      </c>
      <c r="S117" t="str">
        <f>IF(PROMETEO_Ammissione_Samuele[[#This Row],[Presenza aritmie?]]="",NA(),PROMETEO_Ammissione_Samuele[[#This Row],[Presenza aritmie?]])</f>
        <v>No</v>
      </c>
      <c r="T117" t="str">
        <f>IF(PROMETEO_Ammissione_Samuele[[#This Row],[Presenza risposta ipertensiva?]]="",NA(),PROMETEO_Ammissione_Samuele[[#This Row],[Presenza risposta ipertensiva?]])</f>
        <v>No</v>
      </c>
    </row>
    <row r="118" spans="1:20" x14ac:dyDescent="0.3">
      <c r="A118">
        <v>117</v>
      </c>
      <c r="B118" t="e">
        <f>IF(PROMETEO_Ammissione_Samuele[[#This Row],[Inserire VO2p:  ]]="",NA(),PROMETEO_Ammissione_Samuele[[#This Row],[Inserire VO2p:  ]])</f>
        <v>#N/A</v>
      </c>
      <c r="C118" t="e">
        <f>IF(PROMETEO_Ammissione_Samuele[[#This Row],[Inserire VO2 picco (%):  ]]="",NA(),PROMETEO_Ammissione_Samuele[[#This Row],[Inserire VO2 picco (%):  ]])</f>
        <v>#N/A</v>
      </c>
      <c r="D118" t="e">
        <f>IF(PROMETEO_Ammissione_Samuele[[#This Row],[Inserire RQ picco:  ]]="",NA(),PROMETEO_Ammissione_Samuele[[#This Row],[Inserire RQ picco:  ]])</f>
        <v>#N/A</v>
      </c>
      <c r="E118" t="e">
        <f>IF(PROMETEO_Ammissione_Samuele[[#This Row],[Inserire VO2 a VT1 (se VT1 è stato raggiunto):  ]]="",NA(),PROMETEO_Ammissione_Samuele[[#This Row],[Inserire VO2 a VT1 (se VT1 è stato raggiunto):  ]])</f>
        <v>#N/A</v>
      </c>
      <c r="F118" t="e">
        <f>IF(PROMETEO_Ammissione_Samuele[[#This Row],[Inserire VO2 a VT2 (se VT2 è stato raggiunto):  ]]="",NA(),PROMETEO_Ammissione_Samuele[[#This Row],[Inserire VO2 a VT2 (se VT2 è stato raggiunto):  ]])</f>
        <v>#N/A</v>
      </c>
      <c r="G118" t="e">
        <f>IF(PROMETEO_Ammissione_Samuele[[#This Row],[Inserire W picco:  ]]="",NA(),PROMETEO_Ammissione_Samuele[[#This Row],[Inserire W picco:  ]])</f>
        <v>#N/A</v>
      </c>
      <c r="H118" t="e">
        <f>IF(PROMETEO_Ammissione_Samuele[[#This Row],[Inserire Fc picco:  ]]="",NA(),PROMETEO_Ammissione_Samuele[[#This Row],[Inserire Fc picco:  ]])</f>
        <v>#N/A</v>
      </c>
      <c r="I118" t="e">
        <f>IF(PROMETEO_Ammissione_Samuele[[#This Row],[Inserire VE/VCO2 slope:  ]]="",NA(),PROMETEO_Ammissione_Samuele[[#This Row],[Inserire VE/VCO2 slope:  ]])</f>
        <v>#N/A</v>
      </c>
      <c r="J118" t="e">
        <f>IF(PROMETEO_Ammissione_Samuele[[#This Row],[Inserire VE/VCO2 slope dopo soglia anaerobica:  ]]="",NA(),PROMETEO_Ammissione_Samuele[[#This Row],[Inserire VE/VCO2 slope dopo soglia anaerobica:  ]])</f>
        <v>#N/A</v>
      </c>
      <c r="K118" t="e">
        <f>IF(PROMETEO_Ammissione_Samuele[[#This Row],[Inserire VO2/work:  ]]="",NA(),PROMETEO_Ammissione_Samuele[[#This Row],[Inserire VO2/work:  ]])</f>
        <v>#N/A</v>
      </c>
      <c r="L118" t="e">
        <f>IF(PROMETEO_Ammissione_Samuele[[#This Row],[Presenza pattern oscillatorio?]]="",NA(),PROMETEO_Ammissione_Samuele[[#This Row],[Presenza pattern oscillatorio?]])</f>
        <v>#N/A</v>
      </c>
      <c r="M118" t="e">
        <f>IF(PROMETEO_Ammissione_Samuele[[#This Row],[Presenza limitazione cardiogena?]]="",NA(),PROMETEO_Ammissione_Samuele[[#This Row],[Presenza limitazione cardiogena?]])</f>
        <v>#N/A</v>
      </c>
      <c r="N118" t="e">
        <f>IF(PROMETEO_Ammissione_Samuele[[#This Row],[Presenza limitazione ventilatoria?]]="",NA(),PROMETEO_Ammissione_Samuele[[#This Row],[Presenza limitazione ventilatoria?]])</f>
        <v>#N/A</v>
      </c>
      <c r="O118" t="e">
        <f>IF(PROMETEO_Ammissione_Samuele[[#This Row],[Presenza limitazione vascolare/polmonare?]]="",NA(),PROMETEO_Ammissione_Samuele[[#This Row],[Presenza limitazione vascolare/polmonare?]])</f>
        <v>#N/A</v>
      </c>
      <c r="P118" t="e">
        <f>IF(PROMETEO_Ammissione_Samuele[[#This Row],[Presenza limitazione periferica?]]="",NA(),PROMETEO_Ammissione_Samuele[[#This Row],[Presenza limitazione periferica?]])</f>
        <v>#N/A</v>
      </c>
      <c r="Q118" t="e">
        <f>IF(PROMETEO_Ammissione_Samuele[[#This Row],[Presenza sintomi durante la prova?]]="",NA(),PROMETEO_Ammissione_Samuele[[#This Row],[Presenza sintomi durante la prova?]])</f>
        <v>#N/A</v>
      </c>
      <c r="R118" t="e">
        <f>IF(PROMETEO_Ammissione_Samuele[[#This Row],[Presenza alterazioni ECG ischemiche?]]="",NA(),PROMETEO_Ammissione_Samuele[[#This Row],[Presenza alterazioni ECG ischemiche?]])</f>
        <v>#N/A</v>
      </c>
      <c r="S118" t="e">
        <f>IF(PROMETEO_Ammissione_Samuele[[#This Row],[Presenza aritmie?]]="",NA(),PROMETEO_Ammissione_Samuele[[#This Row],[Presenza aritmie?]])</f>
        <v>#N/A</v>
      </c>
      <c r="T118" t="e">
        <f>IF(PROMETEO_Ammissione_Samuele[[#This Row],[Presenza risposta ipertensiva?]]="",NA(),PROMETEO_Ammissione_Samuele[[#This Row],[Presenza risposta ipertensiva?]])</f>
        <v>#N/A</v>
      </c>
    </row>
    <row r="119" spans="1:20" x14ac:dyDescent="0.3">
      <c r="A119">
        <v>118</v>
      </c>
      <c r="B119" t="e">
        <f>IF(PROMETEO_Ammissione_Samuele[[#This Row],[Inserire VO2p:  ]]="",NA(),PROMETEO_Ammissione_Samuele[[#This Row],[Inserire VO2p:  ]])</f>
        <v>#N/A</v>
      </c>
      <c r="C119" t="e">
        <f>IF(PROMETEO_Ammissione_Samuele[[#This Row],[Inserire VO2 picco (%):  ]]="",NA(),PROMETEO_Ammissione_Samuele[[#This Row],[Inserire VO2 picco (%):  ]])</f>
        <v>#N/A</v>
      </c>
      <c r="D119" t="e">
        <f>IF(PROMETEO_Ammissione_Samuele[[#This Row],[Inserire RQ picco:  ]]="",NA(),PROMETEO_Ammissione_Samuele[[#This Row],[Inserire RQ picco:  ]])</f>
        <v>#N/A</v>
      </c>
      <c r="E119" t="e">
        <f>IF(PROMETEO_Ammissione_Samuele[[#This Row],[Inserire VO2 a VT1 (se VT1 è stato raggiunto):  ]]="",NA(),PROMETEO_Ammissione_Samuele[[#This Row],[Inserire VO2 a VT1 (se VT1 è stato raggiunto):  ]])</f>
        <v>#N/A</v>
      </c>
      <c r="F119" t="e">
        <f>IF(PROMETEO_Ammissione_Samuele[[#This Row],[Inserire VO2 a VT2 (se VT2 è stato raggiunto):  ]]="",NA(),PROMETEO_Ammissione_Samuele[[#This Row],[Inserire VO2 a VT2 (se VT2 è stato raggiunto):  ]])</f>
        <v>#N/A</v>
      </c>
      <c r="G119" t="e">
        <f>IF(PROMETEO_Ammissione_Samuele[[#This Row],[Inserire W picco:  ]]="",NA(),PROMETEO_Ammissione_Samuele[[#This Row],[Inserire W picco:  ]])</f>
        <v>#N/A</v>
      </c>
      <c r="H119" t="e">
        <f>IF(PROMETEO_Ammissione_Samuele[[#This Row],[Inserire Fc picco:  ]]="",NA(),PROMETEO_Ammissione_Samuele[[#This Row],[Inserire Fc picco:  ]])</f>
        <v>#N/A</v>
      </c>
      <c r="I119" t="e">
        <f>IF(PROMETEO_Ammissione_Samuele[[#This Row],[Inserire VE/VCO2 slope:  ]]="",NA(),PROMETEO_Ammissione_Samuele[[#This Row],[Inserire VE/VCO2 slope:  ]])</f>
        <v>#N/A</v>
      </c>
      <c r="J119" t="e">
        <f>IF(PROMETEO_Ammissione_Samuele[[#This Row],[Inserire VE/VCO2 slope dopo soglia anaerobica:  ]]="",NA(),PROMETEO_Ammissione_Samuele[[#This Row],[Inserire VE/VCO2 slope dopo soglia anaerobica:  ]])</f>
        <v>#N/A</v>
      </c>
      <c r="K119" t="e">
        <f>IF(PROMETEO_Ammissione_Samuele[[#This Row],[Inserire VO2/work:  ]]="",NA(),PROMETEO_Ammissione_Samuele[[#This Row],[Inserire VO2/work:  ]])</f>
        <v>#N/A</v>
      </c>
      <c r="L119" t="e">
        <f>IF(PROMETEO_Ammissione_Samuele[[#This Row],[Presenza pattern oscillatorio?]]="",NA(),PROMETEO_Ammissione_Samuele[[#This Row],[Presenza pattern oscillatorio?]])</f>
        <v>#N/A</v>
      </c>
      <c r="M119" t="e">
        <f>IF(PROMETEO_Ammissione_Samuele[[#This Row],[Presenza limitazione cardiogena?]]="",NA(),PROMETEO_Ammissione_Samuele[[#This Row],[Presenza limitazione cardiogena?]])</f>
        <v>#N/A</v>
      </c>
      <c r="N119" t="e">
        <f>IF(PROMETEO_Ammissione_Samuele[[#This Row],[Presenza limitazione ventilatoria?]]="",NA(),PROMETEO_Ammissione_Samuele[[#This Row],[Presenza limitazione ventilatoria?]])</f>
        <v>#N/A</v>
      </c>
      <c r="O119" t="e">
        <f>IF(PROMETEO_Ammissione_Samuele[[#This Row],[Presenza limitazione vascolare/polmonare?]]="",NA(),PROMETEO_Ammissione_Samuele[[#This Row],[Presenza limitazione vascolare/polmonare?]])</f>
        <v>#N/A</v>
      </c>
      <c r="P119" t="e">
        <f>IF(PROMETEO_Ammissione_Samuele[[#This Row],[Presenza limitazione periferica?]]="",NA(),PROMETEO_Ammissione_Samuele[[#This Row],[Presenza limitazione periferica?]])</f>
        <v>#N/A</v>
      </c>
      <c r="Q119" t="e">
        <f>IF(PROMETEO_Ammissione_Samuele[[#This Row],[Presenza sintomi durante la prova?]]="",NA(),PROMETEO_Ammissione_Samuele[[#This Row],[Presenza sintomi durante la prova?]])</f>
        <v>#N/A</v>
      </c>
      <c r="R119" t="e">
        <f>IF(PROMETEO_Ammissione_Samuele[[#This Row],[Presenza alterazioni ECG ischemiche?]]="",NA(),PROMETEO_Ammissione_Samuele[[#This Row],[Presenza alterazioni ECG ischemiche?]])</f>
        <v>#N/A</v>
      </c>
      <c r="S119" t="e">
        <f>IF(PROMETEO_Ammissione_Samuele[[#This Row],[Presenza aritmie?]]="",NA(),PROMETEO_Ammissione_Samuele[[#This Row],[Presenza aritmie?]])</f>
        <v>#N/A</v>
      </c>
      <c r="T119" t="e">
        <f>IF(PROMETEO_Ammissione_Samuele[[#This Row],[Presenza risposta ipertensiva?]]="",NA(),PROMETEO_Ammissione_Samuele[[#This Row],[Presenza risposta ipertensiva?]])</f>
        <v>#N/A</v>
      </c>
    </row>
    <row r="120" spans="1:20" x14ac:dyDescent="0.3">
      <c r="A120">
        <v>119</v>
      </c>
      <c r="B120" t="e">
        <f>IF(PROMETEO_Ammissione_Samuele[[#This Row],[Inserire VO2p:  ]]="",NA(),PROMETEO_Ammissione_Samuele[[#This Row],[Inserire VO2p:  ]])</f>
        <v>#N/A</v>
      </c>
      <c r="C120" t="e">
        <f>IF(PROMETEO_Ammissione_Samuele[[#This Row],[Inserire VO2 picco (%):  ]]="",NA(),PROMETEO_Ammissione_Samuele[[#This Row],[Inserire VO2 picco (%):  ]])</f>
        <v>#N/A</v>
      </c>
      <c r="D120" t="e">
        <f>IF(PROMETEO_Ammissione_Samuele[[#This Row],[Inserire RQ picco:  ]]="",NA(),PROMETEO_Ammissione_Samuele[[#This Row],[Inserire RQ picco:  ]])</f>
        <v>#N/A</v>
      </c>
      <c r="E120" t="e">
        <f>IF(PROMETEO_Ammissione_Samuele[[#This Row],[Inserire VO2 a VT1 (se VT1 è stato raggiunto):  ]]="",NA(),PROMETEO_Ammissione_Samuele[[#This Row],[Inserire VO2 a VT1 (se VT1 è stato raggiunto):  ]])</f>
        <v>#N/A</v>
      </c>
      <c r="F120" t="e">
        <f>IF(PROMETEO_Ammissione_Samuele[[#This Row],[Inserire VO2 a VT2 (se VT2 è stato raggiunto):  ]]="",NA(),PROMETEO_Ammissione_Samuele[[#This Row],[Inserire VO2 a VT2 (se VT2 è stato raggiunto):  ]])</f>
        <v>#N/A</v>
      </c>
      <c r="G120" t="e">
        <f>IF(PROMETEO_Ammissione_Samuele[[#This Row],[Inserire W picco:  ]]="",NA(),PROMETEO_Ammissione_Samuele[[#This Row],[Inserire W picco:  ]])</f>
        <v>#N/A</v>
      </c>
      <c r="H120" t="e">
        <f>IF(PROMETEO_Ammissione_Samuele[[#This Row],[Inserire Fc picco:  ]]="",NA(),PROMETEO_Ammissione_Samuele[[#This Row],[Inserire Fc picco:  ]])</f>
        <v>#N/A</v>
      </c>
      <c r="I120" t="e">
        <f>IF(PROMETEO_Ammissione_Samuele[[#This Row],[Inserire VE/VCO2 slope:  ]]="",NA(),PROMETEO_Ammissione_Samuele[[#This Row],[Inserire VE/VCO2 slope:  ]])</f>
        <v>#N/A</v>
      </c>
      <c r="J120" t="e">
        <f>IF(PROMETEO_Ammissione_Samuele[[#This Row],[Inserire VE/VCO2 slope dopo soglia anaerobica:  ]]="",NA(),PROMETEO_Ammissione_Samuele[[#This Row],[Inserire VE/VCO2 slope dopo soglia anaerobica:  ]])</f>
        <v>#N/A</v>
      </c>
      <c r="K120" t="e">
        <f>IF(PROMETEO_Ammissione_Samuele[[#This Row],[Inserire VO2/work:  ]]="",NA(),PROMETEO_Ammissione_Samuele[[#This Row],[Inserire VO2/work:  ]])</f>
        <v>#N/A</v>
      </c>
      <c r="L120" t="e">
        <f>IF(PROMETEO_Ammissione_Samuele[[#This Row],[Presenza pattern oscillatorio?]]="",NA(),PROMETEO_Ammissione_Samuele[[#This Row],[Presenza pattern oscillatorio?]])</f>
        <v>#N/A</v>
      </c>
      <c r="M120" t="e">
        <f>IF(PROMETEO_Ammissione_Samuele[[#This Row],[Presenza limitazione cardiogena?]]="",NA(),PROMETEO_Ammissione_Samuele[[#This Row],[Presenza limitazione cardiogena?]])</f>
        <v>#N/A</v>
      </c>
      <c r="N120" t="e">
        <f>IF(PROMETEO_Ammissione_Samuele[[#This Row],[Presenza limitazione ventilatoria?]]="",NA(),PROMETEO_Ammissione_Samuele[[#This Row],[Presenza limitazione ventilatoria?]])</f>
        <v>#N/A</v>
      </c>
      <c r="O120" t="e">
        <f>IF(PROMETEO_Ammissione_Samuele[[#This Row],[Presenza limitazione vascolare/polmonare?]]="",NA(),PROMETEO_Ammissione_Samuele[[#This Row],[Presenza limitazione vascolare/polmonare?]])</f>
        <v>#N/A</v>
      </c>
      <c r="P120" t="e">
        <f>IF(PROMETEO_Ammissione_Samuele[[#This Row],[Presenza limitazione periferica?]]="",NA(),PROMETEO_Ammissione_Samuele[[#This Row],[Presenza limitazione periferica?]])</f>
        <v>#N/A</v>
      </c>
      <c r="Q120" t="e">
        <f>IF(PROMETEO_Ammissione_Samuele[[#This Row],[Presenza sintomi durante la prova?]]="",NA(),PROMETEO_Ammissione_Samuele[[#This Row],[Presenza sintomi durante la prova?]])</f>
        <v>#N/A</v>
      </c>
      <c r="R120" t="e">
        <f>IF(PROMETEO_Ammissione_Samuele[[#This Row],[Presenza alterazioni ECG ischemiche?]]="",NA(),PROMETEO_Ammissione_Samuele[[#This Row],[Presenza alterazioni ECG ischemiche?]])</f>
        <v>#N/A</v>
      </c>
      <c r="S120" t="e">
        <f>IF(PROMETEO_Ammissione_Samuele[[#This Row],[Presenza aritmie?]]="",NA(),PROMETEO_Ammissione_Samuele[[#This Row],[Presenza aritmie?]])</f>
        <v>#N/A</v>
      </c>
      <c r="T120" t="e">
        <f>IF(PROMETEO_Ammissione_Samuele[[#This Row],[Presenza risposta ipertensiva?]]="",NA(),PROMETEO_Ammissione_Samuele[[#This Row],[Presenza risposta ipertensiva?]])</f>
        <v>#N/A</v>
      </c>
    </row>
    <row r="121" spans="1:20" x14ac:dyDescent="0.3">
      <c r="A121">
        <v>120</v>
      </c>
      <c r="B121" t="e">
        <f>IF(PROMETEO_Ammissione_Samuele[[#This Row],[Inserire VO2p:  ]]="",NA(),PROMETEO_Ammissione_Samuele[[#This Row],[Inserire VO2p:  ]])</f>
        <v>#N/A</v>
      </c>
      <c r="C121" t="e">
        <f>IF(PROMETEO_Ammissione_Samuele[[#This Row],[Inserire VO2 picco (%):  ]]="",NA(),PROMETEO_Ammissione_Samuele[[#This Row],[Inserire VO2 picco (%):  ]])</f>
        <v>#N/A</v>
      </c>
      <c r="D121" t="e">
        <f>IF(PROMETEO_Ammissione_Samuele[[#This Row],[Inserire RQ picco:  ]]="",NA(),PROMETEO_Ammissione_Samuele[[#This Row],[Inserire RQ picco:  ]])</f>
        <v>#N/A</v>
      </c>
      <c r="E121" t="e">
        <f>IF(PROMETEO_Ammissione_Samuele[[#This Row],[Inserire VO2 a VT1 (se VT1 è stato raggiunto):  ]]="",NA(),PROMETEO_Ammissione_Samuele[[#This Row],[Inserire VO2 a VT1 (se VT1 è stato raggiunto):  ]])</f>
        <v>#N/A</v>
      </c>
      <c r="F121" t="e">
        <f>IF(PROMETEO_Ammissione_Samuele[[#This Row],[Inserire VO2 a VT2 (se VT2 è stato raggiunto):  ]]="",NA(),PROMETEO_Ammissione_Samuele[[#This Row],[Inserire VO2 a VT2 (se VT2 è stato raggiunto):  ]])</f>
        <v>#N/A</v>
      </c>
      <c r="G121" t="e">
        <f>IF(PROMETEO_Ammissione_Samuele[[#This Row],[Inserire W picco:  ]]="",NA(),PROMETEO_Ammissione_Samuele[[#This Row],[Inserire W picco:  ]])</f>
        <v>#N/A</v>
      </c>
      <c r="H121" t="e">
        <f>IF(PROMETEO_Ammissione_Samuele[[#This Row],[Inserire Fc picco:  ]]="",NA(),PROMETEO_Ammissione_Samuele[[#This Row],[Inserire Fc picco:  ]])</f>
        <v>#N/A</v>
      </c>
      <c r="I121" t="e">
        <f>IF(PROMETEO_Ammissione_Samuele[[#This Row],[Inserire VE/VCO2 slope:  ]]="",NA(),PROMETEO_Ammissione_Samuele[[#This Row],[Inserire VE/VCO2 slope:  ]])</f>
        <v>#N/A</v>
      </c>
      <c r="J121" t="e">
        <f>IF(PROMETEO_Ammissione_Samuele[[#This Row],[Inserire VE/VCO2 slope dopo soglia anaerobica:  ]]="",NA(),PROMETEO_Ammissione_Samuele[[#This Row],[Inserire VE/VCO2 slope dopo soglia anaerobica:  ]])</f>
        <v>#N/A</v>
      </c>
      <c r="K121" t="e">
        <f>IF(PROMETEO_Ammissione_Samuele[[#This Row],[Inserire VO2/work:  ]]="",NA(),PROMETEO_Ammissione_Samuele[[#This Row],[Inserire VO2/work:  ]])</f>
        <v>#N/A</v>
      </c>
      <c r="L121" t="e">
        <f>IF(PROMETEO_Ammissione_Samuele[[#This Row],[Presenza pattern oscillatorio?]]="",NA(),PROMETEO_Ammissione_Samuele[[#This Row],[Presenza pattern oscillatorio?]])</f>
        <v>#N/A</v>
      </c>
      <c r="M121" t="e">
        <f>IF(PROMETEO_Ammissione_Samuele[[#This Row],[Presenza limitazione cardiogena?]]="",NA(),PROMETEO_Ammissione_Samuele[[#This Row],[Presenza limitazione cardiogena?]])</f>
        <v>#N/A</v>
      </c>
      <c r="N121" t="e">
        <f>IF(PROMETEO_Ammissione_Samuele[[#This Row],[Presenza limitazione ventilatoria?]]="",NA(),PROMETEO_Ammissione_Samuele[[#This Row],[Presenza limitazione ventilatoria?]])</f>
        <v>#N/A</v>
      </c>
      <c r="O121" t="e">
        <f>IF(PROMETEO_Ammissione_Samuele[[#This Row],[Presenza limitazione vascolare/polmonare?]]="",NA(),PROMETEO_Ammissione_Samuele[[#This Row],[Presenza limitazione vascolare/polmonare?]])</f>
        <v>#N/A</v>
      </c>
      <c r="P121" t="e">
        <f>IF(PROMETEO_Ammissione_Samuele[[#This Row],[Presenza limitazione periferica?]]="",NA(),PROMETEO_Ammissione_Samuele[[#This Row],[Presenza limitazione periferica?]])</f>
        <v>#N/A</v>
      </c>
      <c r="Q121" t="e">
        <f>IF(PROMETEO_Ammissione_Samuele[[#This Row],[Presenza sintomi durante la prova?]]="",NA(),PROMETEO_Ammissione_Samuele[[#This Row],[Presenza sintomi durante la prova?]])</f>
        <v>#N/A</v>
      </c>
      <c r="R121" t="e">
        <f>IF(PROMETEO_Ammissione_Samuele[[#This Row],[Presenza alterazioni ECG ischemiche?]]="",NA(),PROMETEO_Ammissione_Samuele[[#This Row],[Presenza alterazioni ECG ischemiche?]])</f>
        <v>#N/A</v>
      </c>
      <c r="S121" t="e">
        <f>IF(PROMETEO_Ammissione_Samuele[[#This Row],[Presenza aritmie?]]="",NA(),PROMETEO_Ammissione_Samuele[[#This Row],[Presenza aritmie?]])</f>
        <v>#N/A</v>
      </c>
      <c r="T121" t="e">
        <f>IF(PROMETEO_Ammissione_Samuele[[#This Row],[Presenza risposta ipertensiva?]]="",NA(),PROMETEO_Ammissione_Samuele[[#This Row],[Presenza risposta ipertensiva?]])</f>
        <v>#N/A</v>
      </c>
    </row>
    <row r="122" spans="1:20" x14ac:dyDescent="0.3">
      <c r="A122">
        <v>121</v>
      </c>
      <c r="B122" t="e">
        <f>IF(PROMETEO_Ammissione_Samuele[[#This Row],[Inserire VO2p:  ]]="",NA(),PROMETEO_Ammissione_Samuele[[#This Row],[Inserire VO2p:  ]])</f>
        <v>#N/A</v>
      </c>
      <c r="C122" t="e">
        <f>IF(PROMETEO_Ammissione_Samuele[[#This Row],[Inserire VO2 picco (%):  ]]="",NA(),PROMETEO_Ammissione_Samuele[[#This Row],[Inserire VO2 picco (%):  ]])</f>
        <v>#N/A</v>
      </c>
      <c r="D122" t="e">
        <f>IF(PROMETEO_Ammissione_Samuele[[#This Row],[Inserire RQ picco:  ]]="",NA(),PROMETEO_Ammissione_Samuele[[#This Row],[Inserire RQ picco:  ]])</f>
        <v>#N/A</v>
      </c>
      <c r="E122" t="e">
        <f>IF(PROMETEO_Ammissione_Samuele[[#This Row],[Inserire VO2 a VT1 (se VT1 è stato raggiunto):  ]]="",NA(),PROMETEO_Ammissione_Samuele[[#This Row],[Inserire VO2 a VT1 (se VT1 è stato raggiunto):  ]])</f>
        <v>#N/A</v>
      </c>
      <c r="F122" t="e">
        <f>IF(PROMETEO_Ammissione_Samuele[[#This Row],[Inserire VO2 a VT2 (se VT2 è stato raggiunto):  ]]="",NA(),PROMETEO_Ammissione_Samuele[[#This Row],[Inserire VO2 a VT2 (se VT2 è stato raggiunto):  ]])</f>
        <v>#N/A</v>
      </c>
      <c r="G122" t="e">
        <f>IF(PROMETEO_Ammissione_Samuele[[#This Row],[Inserire W picco:  ]]="",NA(),PROMETEO_Ammissione_Samuele[[#This Row],[Inserire W picco:  ]])</f>
        <v>#N/A</v>
      </c>
      <c r="H122" t="e">
        <f>IF(PROMETEO_Ammissione_Samuele[[#This Row],[Inserire Fc picco:  ]]="",NA(),PROMETEO_Ammissione_Samuele[[#This Row],[Inserire Fc picco:  ]])</f>
        <v>#N/A</v>
      </c>
      <c r="I122" t="e">
        <f>IF(PROMETEO_Ammissione_Samuele[[#This Row],[Inserire VE/VCO2 slope:  ]]="",NA(),PROMETEO_Ammissione_Samuele[[#This Row],[Inserire VE/VCO2 slope:  ]])</f>
        <v>#N/A</v>
      </c>
      <c r="J122" t="e">
        <f>IF(PROMETEO_Ammissione_Samuele[[#This Row],[Inserire VE/VCO2 slope dopo soglia anaerobica:  ]]="",NA(),PROMETEO_Ammissione_Samuele[[#This Row],[Inserire VE/VCO2 slope dopo soglia anaerobica:  ]])</f>
        <v>#N/A</v>
      </c>
      <c r="K122" t="e">
        <f>IF(PROMETEO_Ammissione_Samuele[[#This Row],[Inserire VO2/work:  ]]="",NA(),PROMETEO_Ammissione_Samuele[[#This Row],[Inserire VO2/work:  ]])</f>
        <v>#N/A</v>
      </c>
      <c r="L122" t="e">
        <f>IF(PROMETEO_Ammissione_Samuele[[#This Row],[Presenza pattern oscillatorio?]]="",NA(),PROMETEO_Ammissione_Samuele[[#This Row],[Presenza pattern oscillatorio?]])</f>
        <v>#N/A</v>
      </c>
      <c r="M122" t="e">
        <f>IF(PROMETEO_Ammissione_Samuele[[#This Row],[Presenza limitazione cardiogena?]]="",NA(),PROMETEO_Ammissione_Samuele[[#This Row],[Presenza limitazione cardiogena?]])</f>
        <v>#N/A</v>
      </c>
      <c r="N122" t="e">
        <f>IF(PROMETEO_Ammissione_Samuele[[#This Row],[Presenza limitazione ventilatoria?]]="",NA(),PROMETEO_Ammissione_Samuele[[#This Row],[Presenza limitazione ventilatoria?]])</f>
        <v>#N/A</v>
      </c>
      <c r="O122" t="e">
        <f>IF(PROMETEO_Ammissione_Samuele[[#This Row],[Presenza limitazione vascolare/polmonare?]]="",NA(),PROMETEO_Ammissione_Samuele[[#This Row],[Presenza limitazione vascolare/polmonare?]])</f>
        <v>#N/A</v>
      </c>
      <c r="P122" t="e">
        <f>IF(PROMETEO_Ammissione_Samuele[[#This Row],[Presenza limitazione periferica?]]="",NA(),PROMETEO_Ammissione_Samuele[[#This Row],[Presenza limitazione periferica?]])</f>
        <v>#N/A</v>
      </c>
      <c r="Q122" t="e">
        <f>IF(PROMETEO_Ammissione_Samuele[[#This Row],[Presenza sintomi durante la prova?]]="",NA(),PROMETEO_Ammissione_Samuele[[#This Row],[Presenza sintomi durante la prova?]])</f>
        <v>#N/A</v>
      </c>
      <c r="R122" t="e">
        <f>IF(PROMETEO_Ammissione_Samuele[[#This Row],[Presenza alterazioni ECG ischemiche?]]="",NA(),PROMETEO_Ammissione_Samuele[[#This Row],[Presenza alterazioni ECG ischemiche?]])</f>
        <v>#N/A</v>
      </c>
      <c r="S122" t="e">
        <f>IF(PROMETEO_Ammissione_Samuele[[#This Row],[Presenza aritmie?]]="",NA(),PROMETEO_Ammissione_Samuele[[#This Row],[Presenza aritmie?]])</f>
        <v>#N/A</v>
      </c>
      <c r="T122" t="e">
        <f>IF(PROMETEO_Ammissione_Samuele[[#This Row],[Presenza risposta ipertensiva?]]="",NA(),PROMETEO_Ammissione_Samuele[[#This Row],[Presenza risposta ipertensiva?]])</f>
        <v>#N/A</v>
      </c>
    </row>
    <row r="123" spans="1:20" x14ac:dyDescent="0.3">
      <c r="A123">
        <v>122</v>
      </c>
      <c r="B123" t="e">
        <f>IF(PROMETEO_Ammissione_Samuele[[#This Row],[Inserire VO2p:  ]]="",NA(),PROMETEO_Ammissione_Samuele[[#This Row],[Inserire VO2p:  ]])</f>
        <v>#N/A</v>
      </c>
      <c r="C123" t="e">
        <f>IF(PROMETEO_Ammissione_Samuele[[#This Row],[Inserire VO2 picco (%):  ]]="",NA(),PROMETEO_Ammissione_Samuele[[#This Row],[Inserire VO2 picco (%):  ]])</f>
        <v>#N/A</v>
      </c>
      <c r="D123" t="e">
        <f>IF(PROMETEO_Ammissione_Samuele[[#This Row],[Inserire RQ picco:  ]]="",NA(),PROMETEO_Ammissione_Samuele[[#This Row],[Inserire RQ picco:  ]])</f>
        <v>#N/A</v>
      </c>
      <c r="E123" t="e">
        <f>IF(PROMETEO_Ammissione_Samuele[[#This Row],[Inserire VO2 a VT1 (se VT1 è stato raggiunto):  ]]="",NA(),PROMETEO_Ammissione_Samuele[[#This Row],[Inserire VO2 a VT1 (se VT1 è stato raggiunto):  ]])</f>
        <v>#N/A</v>
      </c>
      <c r="F123" t="e">
        <f>IF(PROMETEO_Ammissione_Samuele[[#This Row],[Inserire VO2 a VT2 (se VT2 è stato raggiunto):  ]]="",NA(),PROMETEO_Ammissione_Samuele[[#This Row],[Inserire VO2 a VT2 (se VT2 è stato raggiunto):  ]])</f>
        <v>#N/A</v>
      </c>
      <c r="G123" t="e">
        <f>IF(PROMETEO_Ammissione_Samuele[[#This Row],[Inserire W picco:  ]]="",NA(),PROMETEO_Ammissione_Samuele[[#This Row],[Inserire W picco:  ]])</f>
        <v>#N/A</v>
      </c>
      <c r="H123" t="e">
        <f>IF(PROMETEO_Ammissione_Samuele[[#This Row],[Inserire Fc picco:  ]]="",NA(),PROMETEO_Ammissione_Samuele[[#This Row],[Inserire Fc picco:  ]])</f>
        <v>#N/A</v>
      </c>
      <c r="I123" t="e">
        <f>IF(PROMETEO_Ammissione_Samuele[[#This Row],[Inserire VE/VCO2 slope:  ]]="",NA(),PROMETEO_Ammissione_Samuele[[#This Row],[Inserire VE/VCO2 slope:  ]])</f>
        <v>#N/A</v>
      </c>
      <c r="J123" t="e">
        <f>IF(PROMETEO_Ammissione_Samuele[[#This Row],[Inserire VE/VCO2 slope dopo soglia anaerobica:  ]]="",NA(),PROMETEO_Ammissione_Samuele[[#This Row],[Inserire VE/VCO2 slope dopo soglia anaerobica:  ]])</f>
        <v>#N/A</v>
      </c>
      <c r="K123" t="e">
        <f>IF(PROMETEO_Ammissione_Samuele[[#This Row],[Inserire VO2/work:  ]]="",NA(),PROMETEO_Ammissione_Samuele[[#This Row],[Inserire VO2/work:  ]])</f>
        <v>#N/A</v>
      </c>
      <c r="L123" t="e">
        <f>IF(PROMETEO_Ammissione_Samuele[[#This Row],[Presenza pattern oscillatorio?]]="",NA(),PROMETEO_Ammissione_Samuele[[#This Row],[Presenza pattern oscillatorio?]])</f>
        <v>#N/A</v>
      </c>
      <c r="M123" t="e">
        <f>IF(PROMETEO_Ammissione_Samuele[[#This Row],[Presenza limitazione cardiogena?]]="",NA(),PROMETEO_Ammissione_Samuele[[#This Row],[Presenza limitazione cardiogena?]])</f>
        <v>#N/A</v>
      </c>
      <c r="N123" t="e">
        <f>IF(PROMETEO_Ammissione_Samuele[[#This Row],[Presenza limitazione ventilatoria?]]="",NA(),PROMETEO_Ammissione_Samuele[[#This Row],[Presenza limitazione ventilatoria?]])</f>
        <v>#N/A</v>
      </c>
      <c r="O123" t="e">
        <f>IF(PROMETEO_Ammissione_Samuele[[#This Row],[Presenza limitazione vascolare/polmonare?]]="",NA(),PROMETEO_Ammissione_Samuele[[#This Row],[Presenza limitazione vascolare/polmonare?]])</f>
        <v>#N/A</v>
      </c>
      <c r="P123" t="e">
        <f>IF(PROMETEO_Ammissione_Samuele[[#This Row],[Presenza limitazione periferica?]]="",NA(),PROMETEO_Ammissione_Samuele[[#This Row],[Presenza limitazione periferica?]])</f>
        <v>#N/A</v>
      </c>
      <c r="Q123" t="e">
        <f>IF(PROMETEO_Ammissione_Samuele[[#This Row],[Presenza sintomi durante la prova?]]="",NA(),PROMETEO_Ammissione_Samuele[[#This Row],[Presenza sintomi durante la prova?]])</f>
        <v>#N/A</v>
      </c>
      <c r="R123" t="e">
        <f>IF(PROMETEO_Ammissione_Samuele[[#This Row],[Presenza alterazioni ECG ischemiche?]]="",NA(),PROMETEO_Ammissione_Samuele[[#This Row],[Presenza alterazioni ECG ischemiche?]])</f>
        <v>#N/A</v>
      </c>
      <c r="S123" t="e">
        <f>IF(PROMETEO_Ammissione_Samuele[[#This Row],[Presenza aritmie?]]="",NA(),PROMETEO_Ammissione_Samuele[[#This Row],[Presenza aritmie?]])</f>
        <v>#N/A</v>
      </c>
      <c r="T123" t="e">
        <f>IF(PROMETEO_Ammissione_Samuele[[#This Row],[Presenza risposta ipertensiva?]]="",NA(),PROMETEO_Ammissione_Samuele[[#This Row],[Presenza risposta ipertensiva?]])</f>
        <v>#N/A</v>
      </c>
    </row>
    <row r="124" spans="1:20" x14ac:dyDescent="0.3">
      <c r="A124">
        <v>123</v>
      </c>
      <c r="B124" t="e">
        <f>IF(PROMETEO_Ammissione_Samuele[[#This Row],[Inserire VO2p:  ]]="",NA(),PROMETEO_Ammissione_Samuele[[#This Row],[Inserire VO2p:  ]])</f>
        <v>#N/A</v>
      </c>
      <c r="C124" t="e">
        <f>IF(PROMETEO_Ammissione_Samuele[[#This Row],[Inserire VO2 picco (%):  ]]="",NA(),PROMETEO_Ammissione_Samuele[[#This Row],[Inserire VO2 picco (%):  ]])</f>
        <v>#N/A</v>
      </c>
      <c r="D124" t="e">
        <f>IF(PROMETEO_Ammissione_Samuele[[#This Row],[Inserire RQ picco:  ]]="",NA(),PROMETEO_Ammissione_Samuele[[#This Row],[Inserire RQ picco:  ]])</f>
        <v>#N/A</v>
      </c>
      <c r="E124" t="e">
        <f>IF(PROMETEO_Ammissione_Samuele[[#This Row],[Inserire VO2 a VT1 (se VT1 è stato raggiunto):  ]]="",NA(),PROMETEO_Ammissione_Samuele[[#This Row],[Inserire VO2 a VT1 (se VT1 è stato raggiunto):  ]])</f>
        <v>#N/A</v>
      </c>
      <c r="F124" t="e">
        <f>IF(PROMETEO_Ammissione_Samuele[[#This Row],[Inserire VO2 a VT2 (se VT2 è stato raggiunto):  ]]="",NA(),PROMETEO_Ammissione_Samuele[[#This Row],[Inserire VO2 a VT2 (se VT2 è stato raggiunto):  ]])</f>
        <v>#N/A</v>
      </c>
      <c r="G124" t="e">
        <f>IF(PROMETEO_Ammissione_Samuele[[#This Row],[Inserire W picco:  ]]="",NA(),PROMETEO_Ammissione_Samuele[[#This Row],[Inserire W picco:  ]])</f>
        <v>#N/A</v>
      </c>
      <c r="H124" t="e">
        <f>IF(PROMETEO_Ammissione_Samuele[[#This Row],[Inserire Fc picco:  ]]="",NA(),PROMETEO_Ammissione_Samuele[[#This Row],[Inserire Fc picco:  ]])</f>
        <v>#N/A</v>
      </c>
      <c r="I124" t="e">
        <f>IF(PROMETEO_Ammissione_Samuele[[#This Row],[Inserire VE/VCO2 slope:  ]]="",NA(),PROMETEO_Ammissione_Samuele[[#This Row],[Inserire VE/VCO2 slope:  ]])</f>
        <v>#N/A</v>
      </c>
      <c r="J124" t="e">
        <f>IF(PROMETEO_Ammissione_Samuele[[#This Row],[Inserire VE/VCO2 slope dopo soglia anaerobica:  ]]="",NA(),PROMETEO_Ammissione_Samuele[[#This Row],[Inserire VE/VCO2 slope dopo soglia anaerobica:  ]])</f>
        <v>#N/A</v>
      </c>
      <c r="K124" t="e">
        <f>IF(PROMETEO_Ammissione_Samuele[[#This Row],[Inserire VO2/work:  ]]="",NA(),PROMETEO_Ammissione_Samuele[[#This Row],[Inserire VO2/work:  ]])</f>
        <v>#N/A</v>
      </c>
      <c r="L124" t="e">
        <f>IF(PROMETEO_Ammissione_Samuele[[#This Row],[Presenza pattern oscillatorio?]]="",NA(),PROMETEO_Ammissione_Samuele[[#This Row],[Presenza pattern oscillatorio?]])</f>
        <v>#N/A</v>
      </c>
      <c r="M124" t="e">
        <f>IF(PROMETEO_Ammissione_Samuele[[#This Row],[Presenza limitazione cardiogena?]]="",NA(),PROMETEO_Ammissione_Samuele[[#This Row],[Presenza limitazione cardiogena?]])</f>
        <v>#N/A</v>
      </c>
      <c r="N124" t="e">
        <f>IF(PROMETEO_Ammissione_Samuele[[#This Row],[Presenza limitazione ventilatoria?]]="",NA(),PROMETEO_Ammissione_Samuele[[#This Row],[Presenza limitazione ventilatoria?]])</f>
        <v>#N/A</v>
      </c>
      <c r="O124" t="e">
        <f>IF(PROMETEO_Ammissione_Samuele[[#This Row],[Presenza limitazione vascolare/polmonare?]]="",NA(),PROMETEO_Ammissione_Samuele[[#This Row],[Presenza limitazione vascolare/polmonare?]])</f>
        <v>#N/A</v>
      </c>
      <c r="P124" t="e">
        <f>IF(PROMETEO_Ammissione_Samuele[[#This Row],[Presenza limitazione periferica?]]="",NA(),PROMETEO_Ammissione_Samuele[[#This Row],[Presenza limitazione periferica?]])</f>
        <v>#N/A</v>
      </c>
      <c r="Q124" t="e">
        <f>IF(PROMETEO_Ammissione_Samuele[[#This Row],[Presenza sintomi durante la prova?]]="",NA(),PROMETEO_Ammissione_Samuele[[#This Row],[Presenza sintomi durante la prova?]])</f>
        <v>#N/A</v>
      </c>
      <c r="R124" t="e">
        <f>IF(PROMETEO_Ammissione_Samuele[[#This Row],[Presenza alterazioni ECG ischemiche?]]="",NA(),PROMETEO_Ammissione_Samuele[[#This Row],[Presenza alterazioni ECG ischemiche?]])</f>
        <v>#N/A</v>
      </c>
      <c r="S124" t="e">
        <f>IF(PROMETEO_Ammissione_Samuele[[#This Row],[Presenza aritmie?]]="",NA(),PROMETEO_Ammissione_Samuele[[#This Row],[Presenza aritmie?]])</f>
        <v>#N/A</v>
      </c>
      <c r="T124" t="e">
        <f>IF(PROMETEO_Ammissione_Samuele[[#This Row],[Presenza risposta ipertensiva?]]="",NA(),PROMETEO_Ammissione_Samuele[[#This Row],[Presenza risposta ipertensiva?]])</f>
        <v>#N/A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0A6C-6028-47D3-B701-44DACD6A366F}">
  <sheetPr>
    <tabColor theme="5" tint="0.59999389629810485"/>
  </sheetPr>
  <dimension ref="A1:AJ190"/>
  <sheetViews>
    <sheetView topLeftCell="R117" zoomScale="74" zoomScaleNormal="100" workbookViewId="0">
      <selection activeCell="S143" sqref="S143"/>
    </sheetView>
  </sheetViews>
  <sheetFormatPr defaultRowHeight="14.4" x14ac:dyDescent="0.3"/>
  <cols>
    <col min="1" max="1" width="4.6640625" customWidth="1"/>
    <col min="2" max="2" width="14.44140625" customWidth="1"/>
    <col min="3" max="3" width="47.6640625" customWidth="1"/>
    <col min="4" max="4" width="71.5546875" bestFit="1" customWidth="1"/>
    <col min="5" max="5" width="45.44140625" customWidth="1"/>
    <col min="6" max="6" width="42" customWidth="1"/>
    <col min="7" max="7" width="23.109375" customWidth="1"/>
    <col min="8" max="8" width="28" customWidth="1"/>
    <col min="9" max="9" width="18.6640625" customWidth="1"/>
    <col min="10" max="10" width="66.33203125" bestFit="1" customWidth="1"/>
    <col min="11" max="11" width="30.33203125" customWidth="1"/>
    <col min="12" max="12" width="40.33203125" customWidth="1"/>
    <col min="13" max="13" width="26.5546875" customWidth="1"/>
    <col min="14" max="14" width="39.109375" customWidth="1"/>
    <col min="15" max="15" width="72.6640625" bestFit="1" customWidth="1"/>
    <col min="16" max="16" width="26.33203125" customWidth="1"/>
    <col min="17" max="17" width="31.33203125" customWidth="1"/>
    <col min="18" max="18" width="32" customWidth="1"/>
    <col min="19" max="19" width="37.109375" customWidth="1"/>
    <col min="21" max="21" width="13.33203125" bestFit="1" customWidth="1"/>
    <col min="22" max="22" width="16.109375" bestFit="1" customWidth="1"/>
    <col min="23" max="23" width="34.109375" bestFit="1" customWidth="1"/>
    <col min="24" max="24" width="33" bestFit="1" customWidth="1"/>
    <col min="25" max="25" width="29.6640625" bestFit="1" customWidth="1"/>
    <col min="26" max="26" width="7.88671875" bestFit="1" customWidth="1"/>
    <col min="29" max="29" width="19.33203125" bestFit="1" customWidth="1"/>
    <col min="30" max="30" width="25.109375" bestFit="1" customWidth="1"/>
    <col min="31" max="31" width="25.33203125" customWidth="1"/>
    <col min="32" max="32" width="27" customWidth="1"/>
    <col min="33" max="33" width="20.44140625" bestFit="1" customWidth="1"/>
    <col min="34" max="34" width="7.88671875" bestFit="1" customWidth="1"/>
  </cols>
  <sheetData>
    <row r="1" spans="1:36" x14ac:dyDescent="0.3">
      <c r="A1" t="s">
        <v>489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586</v>
      </c>
      <c r="Q1" t="s">
        <v>587</v>
      </c>
      <c r="R1" t="s">
        <v>588</v>
      </c>
      <c r="S1" t="s">
        <v>589</v>
      </c>
      <c r="U1" t="s">
        <v>604</v>
      </c>
      <c r="V1" t="s">
        <v>620</v>
      </c>
      <c r="W1" t="s">
        <v>371</v>
      </c>
      <c r="X1" t="s">
        <v>353</v>
      </c>
      <c r="Y1" t="s">
        <v>358</v>
      </c>
      <c r="Z1" t="s">
        <v>347</v>
      </c>
      <c r="AA1" t="s">
        <v>503</v>
      </c>
      <c r="AD1" t="s">
        <v>605</v>
      </c>
      <c r="AE1" t="s">
        <v>620</v>
      </c>
      <c r="AF1" t="s">
        <v>348</v>
      </c>
      <c r="AG1" t="s">
        <v>366</v>
      </c>
      <c r="AH1" t="s">
        <v>443</v>
      </c>
      <c r="AI1" t="s">
        <v>411</v>
      </c>
      <c r="AJ1" t="s">
        <v>503</v>
      </c>
    </row>
    <row r="2" spans="1:36" x14ac:dyDescent="0.3">
      <c r="A2">
        <v>1</v>
      </c>
      <c r="B2" t="str">
        <f>IF(PROMETEO_Ammissione_Samuele[[#This Row],[1) Mi sento agitato e teso]]="",NA(),PROMETEO_Ammissione_Samuele[[#This Row],[1) Mi sento agitato e teso]])</f>
        <v>Quasi sempre</v>
      </c>
      <c r="C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Sicuramente e in modo intenso</v>
      </c>
      <c r="E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2" t="str">
        <f>IF(PROMETEO_Ammissione_Samuele[[#This Row],[6) Mi sento di buon umore]]="",NA(),PROMETEO_Ammissione_Samuele[[#This Row],[6) Mi sento di buon umore]])</f>
        <v>Quasi sempre</v>
      </c>
      <c r="H2" t="str">
        <f>IF(PROMETEO_Ammissione_Samuele[[#This Row],[7) Riesco a sedermi e a rilassarmi]]="",NA(),PROMETEO_Ammissione_Samuele[[#This Row],[7) Riesco a sedermi e a rilassarmi]])</f>
        <v>Sempre</v>
      </c>
      <c r="I2" t="str">
        <f>IF(PROMETEO_Ammissione_Samuele[[#This Row],[8) Mi sento rallentato]]="",NA(),PROMETEO_Ammissione_Samuele[[#This Row],[8) Mi sento rallentato]])</f>
        <v>Qualche volta</v>
      </c>
      <c r="J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Molto spesso</v>
      </c>
      <c r="K2" t="str">
        <f>IF(PROMETEO_Ammissione_Samuele[[#This Row],[10) Non curo più il mio aspetto fisico]]="",NA(),PROMETEO_Ammissione_Samuele[[#This Row],[10) Non curo più il mio aspetto fisico]])</f>
        <v>Me ne curo come al solito</v>
      </c>
      <c r="L2" t="str">
        <f>IF(PROMETEO_Ammissione_Samuele[[#This Row],[11) Mi sento irrequieto e incapace di stare fermo]]="",NA(),PROMETEO_Ammissione_Samuele[[#This Row],[11) Mi sento irrequieto e incapace di stare fermo]])</f>
        <v>Moltissimo</v>
      </c>
      <c r="M2" t="str">
        <f>IF(PROMETEO_Ammissione_Samuele[[#This Row],[12) Pregusto con piacere le cose]]="",NA(),PROMETEO_Ammissione_Samuele[[#This Row],[12) Pregusto con piacere le cose]])</f>
        <v>Come ho sempre fatto</v>
      </c>
      <c r="N2" t="str">
        <f>IF(PROMETEO_Ammissione_Samuele[[#This Row],[13) Provo delle sensazioni improvvise di panico]]="",NA(),PROMETEO_Ammissione_Samuele[[#This Row],[13) Provo delle sensazioni improvvise di panico]])</f>
        <v>Non molto spesso</v>
      </c>
      <c r="O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14</v>
      </c>
      <c r="Q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3</v>
      </c>
      <c r="R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2" t="s">
        <v>502</v>
      </c>
      <c r="V2">
        <f>COUNT(Table33[ID])</f>
        <v>123</v>
      </c>
      <c r="W2">
        <f>COUNTIF(Table33[1. Agitato e teso],"Mai")</f>
        <v>17</v>
      </c>
      <c r="X2">
        <f>COUNTIF(Table33[1. Agitato e teso],"Qualche volta")</f>
        <v>11</v>
      </c>
      <c r="Y2">
        <f>COUNTIF(Table33[1. Agitato e teso],"Spesso")</f>
        <v>1</v>
      </c>
      <c r="Z2">
        <f>COUNTIF(Table33[1. Agitato e teso],"Quasi sempre")</f>
        <v>4</v>
      </c>
      <c r="AA2">
        <f>COUNTIF(Table33[1. Agitato e teso],NA())</f>
        <v>90</v>
      </c>
      <c r="AD2" t="s">
        <v>502</v>
      </c>
      <c r="AE2">
        <f>COUNT(Table33[ID])</f>
        <v>123</v>
      </c>
      <c r="AF2">
        <f>COUNTIF(Table33[2. Le cose che un tempo mi piacevano, ora mi piacciono],"Nello stesso modo")</f>
        <v>25</v>
      </c>
      <c r="AG2">
        <f>COUNTIF(Table33[2. Le cose che un tempo mi piacevano, ora mi piacciono],"Meno di prima")</f>
        <v>4</v>
      </c>
      <c r="AH2">
        <f>COUNTIF(Table33[2. Le cose che un tempo mi piacevano, ora mi piacciono],"Molto poco")</f>
        <v>2</v>
      </c>
      <c r="AI2">
        <f>COUNTIF(Table33[2. Le cose che un tempo mi piacevano, ora mi piacciono],"Quasi per niente")</f>
        <v>2</v>
      </c>
      <c r="AJ2">
        <f>COUNTIF(Table33[2. Le cose che un tempo mi piacevano, ora mi piacciono],NA())</f>
        <v>90</v>
      </c>
    </row>
    <row r="3" spans="1:36" x14ac:dyDescent="0.3">
      <c r="A3">
        <v>2</v>
      </c>
      <c r="B3" t="str">
        <f>IF(PROMETEO_Ammissione_Samuele[[#This Row],[1) Mi sento agitato e teso]]="",NA(),PROMETEO_Ammissione_Samuele[[#This Row],[1) Mi sento agitato e teso]])</f>
        <v>Qualche volta</v>
      </c>
      <c r="C3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3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3" t="str">
        <f>IF(PROMETEO_Ammissione_Samuele[[#This Row],[4) Riesco a ridere e vedere il lato divertente delle cose]]="",NA(),PROMETEO_Ammissione_Samuele[[#This Row],[4) Riesco a ridere e vedere il lato divertente delle cose]])</f>
        <v>Molto meno di un tempo</v>
      </c>
      <c r="F3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3" t="str">
        <f>IF(PROMETEO_Ammissione_Samuele[[#This Row],[6) Mi sento di buon umore]]="",NA(),PROMETEO_Ammissione_Samuele[[#This Row],[6) Mi sento di buon umore]])</f>
        <v>Qualche volta</v>
      </c>
      <c r="H3" t="str">
        <f>IF(PROMETEO_Ammissione_Samuele[[#This Row],[7) Riesco a sedermi e a rilassarmi]]="",NA(),PROMETEO_Ammissione_Samuele[[#This Row],[7) Riesco a sedermi e a rilassarmi]])</f>
        <v>Qualche volta</v>
      </c>
      <c r="I3" t="str">
        <f>IF(PROMETEO_Ammissione_Samuele[[#This Row],[8) Mi sento rallentato]]="",NA(),PROMETEO_Ammissione_Samuele[[#This Row],[8) Mi sento rallentato]])</f>
        <v>Molto spesso</v>
      </c>
      <c r="J3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Qualche volta</v>
      </c>
      <c r="K3" t="str">
        <f>IF(PROMETEO_Ammissione_Samuele[[#This Row],[10) Non curo più il mio aspetto fisico]]="",NA(),PROMETEO_Ammissione_Samuele[[#This Row],[10) Non curo più il mio aspetto fisico]])</f>
        <v>Forse me ne curo di meno</v>
      </c>
      <c r="L3" t="str">
        <f>IF(PROMETEO_Ammissione_Samuele[[#This Row],[11) Mi sento irrequieto e incapace di stare fermo]]="",NA(),PROMETEO_Ammissione_Samuele[[#This Row],[11) Mi sento irrequieto e incapace di stare fermo]])</f>
        <v>Poco</v>
      </c>
      <c r="M3" t="str">
        <f>IF(PROMETEO_Ammissione_Samuele[[#This Row],[12) Pregusto con piacere le cose]]="",NA(),PROMETEO_Ammissione_Samuele[[#This Row],[12) Pregusto con piacere le cose]])</f>
        <v>Molto meno di un tempo</v>
      </c>
      <c r="N3" t="str">
        <f>IF(PROMETEO_Ammissione_Samuele[[#This Row],[13) Provo delle sensazioni improvvise di panico]]="",NA(),PROMETEO_Ammissione_Samuele[[#This Row],[13) Provo delle sensazioni improvvise di panico]])</f>
        <v>Mai</v>
      </c>
      <c r="O3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3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3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10</v>
      </c>
      <c r="S3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2</v>
      </c>
      <c r="U3" t="s">
        <v>561</v>
      </c>
      <c r="V3" s="12">
        <f>V2/$V$2</f>
        <v>1</v>
      </c>
      <c r="W3" s="12">
        <f t="shared" ref="W3:AA3" si="0">W2/$V$2</f>
        <v>0.13821138211382114</v>
      </c>
      <c r="X3" s="12">
        <f t="shared" si="0"/>
        <v>8.943089430894309E-2</v>
      </c>
      <c r="Y3" s="12">
        <f t="shared" si="0"/>
        <v>8.130081300813009E-3</v>
      </c>
      <c r="Z3" s="12">
        <f t="shared" si="0"/>
        <v>3.2520325203252036E-2</v>
      </c>
      <c r="AA3" s="12">
        <f t="shared" si="0"/>
        <v>0.73170731707317072</v>
      </c>
      <c r="AD3" t="s">
        <v>561</v>
      </c>
      <c r="AE3" s="12">
        <f>AE2/$AE$2</f>
        <v>1</v>
      </c>
      <c r="AF3" s="13">
        <f>AF2/$AE$2</f>
        <v>0.2032520325203252</v>
      </c>
      <c r="AG3" s="13">
        <f t="shared" ref="AG3:AJ3" si="1">AG2/$AE$2</f>
        <v>3.2520325203252036E-2</v>
      </c>
      <c r="AH3" s="13">
        <f t="shared" si="1"/>
        <v>1.6260162601626018E-2</v>
      </c>
      <c r="AI3" s="13">
        <f t="shared" si="1"/>
        <v>1.6260162601626018E-2</v>
      </c>
      <c r="AJ3" s="13">
        <f t="shared" si="1"/>
        <v>0.73170731707317072</v>
      </c>
    </row>
    <row r="4" spans="1:36" x14ac:dyDescent="0.3">
      <c r="A4">
        <v>3</v>
      </c>
      <c r="B4" t="str">
        <f>IF(PROMETEO_Ammissione_Samuele[[#This Row],[1) Mi sento agitato e teso]]="",NA(),PROMETEO_Ammissione_Samuele[[#This Row],[1) Mi sento agitato e teso]])</f>
        <v>Qualche volta</v>
      </c>
      <c r="C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" t="str">
        <f>IF(PROMETEO_Ammissione_Samuele[[#This Row],[5) Mi passano per la mente pensieri preoccupanti]]="",NA(),PROMETEO_Ammissione_Samuele[[#This Row],[5) Mi passano per la mente pensieri preoccupanti]])</f>
        <v>Solo ogni tanto</v>
      </c>
      <c r="G4" t="str">
        <f>IF(PROMETEO_Ammissione_Samuele[[#This Row],[6) Mi sento di buon umore]]="",NA(),PROMETEO_Ammissione_Samuele[[#This Row],[6) Mi sento di buon umore]])</f>
        <v>Qualche volta</v>
      </c>
      <c r="H4" t="str">
        <f>IF(PROMETEO_Ammissione_Samuele[[#This Row],[7) Riesco a sedermi e a rilassarmi]]="",NA(),PROMETEO_Ammissione_Samuele[[#This Row],[7) Riesco a sedermi e a rilassarmi]])</f>
        <v>Sempre</v>
      </c>
      <c r="I4" t="str">
        <f>IF(PROMETEO_Ammissione_Samuele[[#This Row],[8) Mi sento rallentato]]="",NA(),PROMETEO_Ammissione_Samuele[[#This Row],[8) Mi sento rallentato]])</f>
        <v>Mai</v>
      </c>
      <c r="J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" t="str">
        <f>IF(PROMETEO_Ammissione_Samuele[[#This Row],[10) Non curo più il mio aspetto fisico]]="",NA(),PROMETEO_Ammissione_Samuele[[#This Row],[10) Non curo più il mio aspetto fisico]])</f>
        <v>Me ne curo come al solito</v>
      </c>
      <c r="L4" t="str">
        <f>IF(PROMETEO_Ammissione_Samuele[[#This Row],[11) Mi sento irrequieto e incapace di stare fermo]]="",NA(),PROMETEO_Ammissione_Samuele[[#This Row],[11) Mi sento irrequieto e incapace di stare fermo]])</f>
        <v>Per niente</v>
      </c>
      <c r="M4" t="str">
        <f>IF(PROMETEO_Ammissione_Samuele[[#This Row],[12) Pregusto con piacere le cose]]="",NA(),PROMETEO_Ammissione_Samuele[[#This Row],[12) Pregusto con piacere le cose]])</f>
        <v>Come ho sempre fatto</v>
      </c>
      <c r="N4" t="str">
        <f>IF(PROMETEO_Ammissione_Samuele[[#This Row],[13) Provo delle sensazioni improvvise di panico]]="",NA(),PROMETEO_Ammissione_Samuele[[#This Row],[13) Provo delle sensazioni improvvise di panico]])</f>
        <v>Mai</v>
      </c>
      <c r="O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5" spans="1:36" x14ac:dyDescent="0.3">
      <c r="A5">
        <v>4</v>
      </c>
      <c r="B5" t="e">
        <f>IF(PROMETEO_Ammissione_Samuele[[#This Row],[1) Mi sento agitato e teso]]="",NA(),PROMETEO_Ammissione_Samuele[[#This Row],[1) Mi sento agitato e teso]])</f>
        <v>#N/A</v>
      </c>
      <c r="C5" t="e">
        <f>IF(PROMETEO_Ammissione_Samuele[[#This Row],[2) Le cose che un tempo mi piacevano, ora mi piacciono]]="",NA(),PROMETEO_Ammissione_Samuele[[#This Row],[2) Le cose che un tempo mi piacevano, ora mi piacciono]])</f>
        <v>#N/A</v>
      </c>
      <c r="D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" t="e">
        <f>IF(PROMETEO_Ammissione_Samuele[[#This Row],[5) Mi passano per la mente pensieri preoccupanti]]="",NA(),PROMETEO_Ammissione_Samuele[[#This Row],[5) Mi passano per la mente pensieri preoccupanti]])</f>
        <v>#N/A</v>
      </c>
      <c r="G5" t="e">
        <f>IF(PROMETEO_Ammissione_Samuele[[#This Row],[6) Mi sento di buon umore]]="",NA(),PROMETEO_Ammissione_Samuele[[#This Row],[6) Mi sento di buon umore]])</f>
        <v>#N/A</v>
      </c>
      <c r="H5" t="e">
        <f>IF(PROMETEO_Ammissione_Samuele[[#This Row],[7) Riesco a sedermi e a rilassarmi]]="",NA(),PROMETEO_Ammissione_Samuele[[#This Row],[7) Riesco a sedermi e a rilassarmi]])</f>
        <v>#N/A</v>
      </c>
      <c r="I5" t="e">
        <f>IF(PROMETEO_Ammissione_Samuele[[#This Row],[8) Mi sento rallentato]]="",NA(),PROMETEO_Ammissione_Samuele[[#This Row],[8) Mi sento rallentato]])</f>
        <v>#N/A</v>
      </c>
      <c r="J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" t="e">
        <f>IF(PROMETEO_Ammissione_Samuele[[#This Row],[10) Non curo più il mio aspetto fisico]]="",NA(),PROMETEO_Ammissione_Samuele[[#This Row],[10) Non curo più il mio aspetto fisico]])</f>
        <v>#N/A</v>
      </c>
      <c r="L5" t="e">
        <f>IF(PROMETEO_Ammissione_Samuele[[#This Row],[11) Mi sento irrequieto e incapace di stare fermo]]="",NA(),PROMETEO_Ammissione_Samuele[[#This Row],[11) Mi sento irrequieto e incapace di stare fermo]])</f>
        <v>#N/A</v>
      </c>
      <c r="M5" t="e">
        <f>IF(PROMETEO_Ammissione_Samuele[[#This Row],[12) Pregusto con piacere le cose]]="",NA(),PROMETEO_Ammissione_Samuele[[#This Row],[12) Pregusto con piacere le cose]])</f>
        <v>#N/A</v>
      </c>
      <c r="N5" t="e">
        <f>IF(PROMETEO_Ammissione_Samuele[[#This Row],[13) Provo delle sensazioni improvvise di panico]]="",NA(),PROMETEO_Ammissione_Samuele[[#This Row],[13) Provo delle sensazioni improvvise di panico]])</f>
        <v>#N/A</v>
      </c>
      <c r="O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" spans="1:36" x14ac:dyDescent="0.3">
      <c r="A6">
        <v>5</v>
      </c>
      <c r="B6" t="e">
        <f>IF(PROMETEO_Ammissione_Samuele[[#This Row],[1) Mi sento agitato e teso]]="",NA(),PROMETEO_Ammissione_Samuele[[#This Row],[1) Mi sento agitato e teso]])</f>
        <v>#N/A</v>
      </c>
      <c r="C6" t="e">
        <f>IF(PROMETEO_Ammissione_Samuele[[#This Row],[2) Le cose che un tempo mi piacevano, ora mi piacciono]]="",NA(),PROMETEO_Ammissione_Samuele[[#This Row],[2) Le cose che un tempo mi piacevano, ora mi piacciono]])</f>
        <v>#N/A</v>
      </c>
      <c r="D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" t="e">
        <f>IF(PROMETEO_Ammissione_Samuele[[#This Row],[5) Mi passano per la mente pensieri preoccupanti]]="",NA(),PROMETEO_Ammissione_Samuele[[#This Row],[5) Mi passano per la mente pensieri preoccupanti]])</f>
        <v>#N/A</v>
      </c>
      <c r="G6" t="e">
        <f>IF(PROMETEO_Ammissione_Samuele[[#This Row],[6) Mi sento di buon umore]]="",NA(),PROMETEO_Ammissione_Samuele[[#This Row],[6) Mi sento di buon umore]])</f>
        <v>#N/A</v>
      </c>
      <c r="H6" t="e">
        <f>IF(PROMETEO_Ammissione_Samuele[[#This Row],[7) Riesco a sedermi e a rilassarmi]]="",NA(),PROMETEO_Ammissione_Samuele[[#This Row],[7) Riesco a sedermi e a rilassarmi]])</f>
        <v>#N/A</v>
      </c>
      <c r="I6" t="e">
        <f>IF(PROMETEO_Ammissione_Samuele[[#This Row],[8) Mi sento rallentato]]="",NA(),PROMETEO_Ammissione_Samuele[[#This Row],[8) Mi sento rallentato]])</f>
        <v>#N/A</v>
      </c>
      <c r="J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" t="e">
        <f>IF(PROMETEO_Ammissione_Samuele[[#This Row],[10) Non curo più il mio aspetto fisico]]="",NA(),PROMETEO_Ammissione_Samuele[[#This Row],[10) Non curo più il mio aspetto fisico]])</f>
        <v>#N/A</v>
      </c>
      <c r="L6" t="e">
        <f>IF(PROMETEO_Ammissione_Samuele[[#This Row],[11) Mi sento irrequieto e incapace di stare fermo]]="",NA(),PROMETEO_Ammissione_Samuele[[#This Row],[11) Mi sento irrequieto e incapace di stare fermo]])</f>
        <v>#N/A</v>
      </c>
      <c r="M6" t="e">
        <f>IF(PROMETEO_Ammissione_Samuele[[#This Row],[12) Pregusto con piacere le cose]]="",NA(),PROMETEO_Ammissione_Samuele[[#This Row],[12) Pregusto con piacere le cose]])</f>
        <v>#N/A</v>
      </c>
      <c r="N6" t="e">
        <f>IF(PROMETEO_Ammissione_Samuele[[#This Row],[13) Provo delle sensazioni improvvise di panico]]="",NA(),PROMETEO_Ammissione_Samuele[[#This Row],[13) Provo delle sensazioni improvvise di panico]])</f>
        <v>#N/A</v>
      </c>
      <c r="O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" spans="1:36" x14ac:dyDescent="0.3">
      <c r="A7">
        <v>6</v>
      </c>
      <c r="B7" t="str">
        <f>IF(PROMETEO_Ammissione_Samuele[[#This Row],[1) Mi sento agitato e teso]]="",NA(),PROMETEO_Ammissione_Samuele[[#This Row],[1) Mi sento agitato e teso]])</f>
        <v>Qualche volta</v>
      </c>
      <c r="C7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7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7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7" t="str">
        <f>IF(PROMETEO_Ammissione_Samuele[[#This Row],[5) Mi passano per la mente pensieri preoccupanti]]="",NA(),PROMETEO_Ammissione_Samuele[[#This Row],[5) Mi passano per la mente pensieri preoccupanti]])</f>
        <v>Solo ogni tanto</v>
      </c>
      <c r="G7" t="str">
        <f>IF(PROMETEO_Ammissione_Samuele[[#This Row],[6) Mi sento di buon umore]]="",NA(),PROMETEO_Ammissione_Samuele[[#This Row],[6) Mi sento di buon umore]])</f>
        <v>Qualche volta</v>
      </c>
      <c r="H7" t="str">
        <f>IF(PROMETEO_Ammissione_Samuele[[#This Row],[7) Riesco a sedermi e a rilassarmi]]="",NA(),PROMETEO_Ammissione_Samuele[[#This Row],[7) Riesco a sedermi e a rilassarmi]])</f>
        <v>Sempre</v>
      </c>
      <c r="I7" t="str">
        <f>IF(PROMETEO_Ammissione_Samuele[[#This Row],[8) Mi sento rallentato]]="",NA(),PROMETEO_Ammissione_Samuele[[#This Row],[8) Mi sento rallentato]])</f>
        <v>Mai</v>
      </c>
      <c r="J7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7" t="str">
        <f>IF(PROMETEO_Ammissione_Samuele[[#This Row],[10) Non curo più il mio aspetto fisico]]="",NA(),PROMETEO_Ammissione_Samuele[[#This Row],[10) Non curo più il mio aspetto fisico]])</f>
        <v>Me ne curo come al solito</v>
      </c>
      <c r="L7" t="str">
        <f>IF(PROMETEO_Ammissione_Samuele[[#This Row],[11) Mi sento irrequieto e incapace di stare fermo]]="",NA(),PROMETEO_Ammissione_Samuele[[#This Row],[11) Mi sento irrequieto e incapace di stare fermo]])</f>
        <v>Per niente</v>
      </c>
      <c r="M7" t="str">
        <f>IF(PROMETEO_Ammissione_Samuele[[#This Row],[12) Pregusto con piacere le cose]]="",NA(),PROMETEO_Ammissione_Samuele[[#This Row],[12) Pregusto con piacere le cose]])</f>
        <v>Come ho sempre fatto</v>
      </c>
      <c r="N7" t="str">
        <f>IF(PROMETEO_Ammissione_Samuele[[#This Row],[13) Provo delle sensazioni improvvise di panico]]="",NA(),PROMETEO_Ammissione_Samuele[[#This Row],[13) Provo delle sensazioni improvvise di panico]])</f>
        <v>Mai</v>
      </c>
      <c r="O7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7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7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7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7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8" spans="1:36" x14ac:dyDescent="0.3">
      <c r="A8">
        <v>7</v>
      </c>
      <c r="B8" t="str">
        <f>IF(PROMETEO_Ammissione_Samuele[[#This Row],[1) Mi sento agitato e teso]]="",NA(),PROMETEO_Ammissione_Samuele[[#This Row],[1) Mi sento agitato e teso]])</f>
        <v>Mai</v>
      </c>
      <c r="C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8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8" t="str">
        <f>IF(PROMETEO_Ammissione_Samuele[[#This Row],[6) Mi sento di buon umore]]="",NA(),PROMETEO_Ammissione_Samuele[[#This Row],[6) Mi sento di buon umore]])</f>
        <v>Quasi sempre</v>
      </c>
      <c r="H8" t="str">
        <f>IF(PROMETEO_Ammissione_Samuele[[#This Row],[7) Riesco a sedermi e a rilassarmi]]="",NA(),PROMETEO_Ammissione_Samuele[[#This Row],[7) Riesco a sedermi e a rilassarmi]])</f>
        <v>Qualche volta</v>
      </c>
      <c r="I8" t="str">
        <f>IF(PROMETEO_Ammissione_Samuele[[#This Row],[8) Mi sento rallentato]]="",NA(),PROMETEO_Ammissione_Samuele[[#This Row],[8) Mi sento rallentato]])</f>
        <v>Mai</v>
      </c>
      <c r="J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8" t="str">
        <f>IF(PROMETEO_Ammissione_Samuele[[#This Row],[10) Non curo più il mio aspetto fisico]]="",NA(),PROMETEO_Ammissione_Samuele[[#This Row],[10) Non curo più il mio aspetto fisico]])</f>
        <v>Me ne curo come al solito</v>
      </c>
      <c r="L8" t="str">
        <f>IF(PROMETEO_Ammissione_Samuele[[#This Row],[11) Mi sento irrequieto e incapace di stare fermo]]="",NA(),PROMETEO_Ammissione_Samuele[[#This Row],[11) Mi sento irrequieto e incapace di stare fermo]])</f>
        <v>Moltissimo</v>
      </c>
      <c r="M8" t="str">
        <f>IF(PROMETEO_Ammissione_Samuele[[#This Row],[12) Pregusto con piacere le cose]]="",NA(),PROMETEO_Ammissione_Samuele[[#This Row],[12) Pregusto con piacere le cose]])</f>
        <v>Come ho sempre fatto</v>
      </c>
      <c r="N8" t="str">
        <f>IF(PROMETEO_Ammissione_Samuele[[#This Row],[13) Provo delle sensazioni improvvise di panico]]="",NA(),PROMETEO_Ammissione_Samuele[[#This Row],[13) Provo delle sensazioni improvvise di panico]])</f>
        <v>Mai</v>
      </c>
      <c r="O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9" spans="1:36" x14ac:dyDescent="0.3">
      <c r="A9">
        <v>8</v>
      </c>
      <c r="B9" t="e">
        <f>IF(PROMETEO_Ammissione_Samuele[[#This Row],[1) Mi sento agitato e teso]]="",NA(),PROMETEO_Ammissione_Samuele[[#This Row],[1) Mi sento agitato e teso]])</f>
        <v>#N/A</v>
      </c>
      <c r="C9" t="e">
        <f>IF(PROMETEO_Ammissione_Samuele[[#This Row],[2) Le cose che un tempo mi piacevano, ora mi piacciono]]="",NA(),PROMETEO_Ammissione_Samuele[[#This Row],[2) Le cose che un tempo mi piacevano, ora mi piacciono]])</f>
        <v>#N/A</v>
      </c>
      <c r="D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" t="e">
        <f>IF(PROMETEO_Ammissione_Samuele[[#This Row],[5) Mi passano per la mente pensieri preoccupanti]]="",NA(),PROMETEO_Ammissione_Samuele[[#This Row],[5) Mi passano per la mente pensieri preoccupanti]])</f>
        <v>#N/A</v>
      </c>
      <c r="G9" t="e">
        <f>IF(PROMETEO_Ammissione_Samuele[[#This Row],[6) Mi sento di buon umore]]="",NA(),PROMETEO_Ammissione_Samuele[[#This Row],[6) Mi sento di buon umore]])</f>
        <v>#N/A</v>
      </c>
      <c r="H9" t="e">
        <f>IF(PROMETEO_Ammissione_Samuele[[#This Row],[7) Riesco a sedermi e a rilassarmi]]="",NA(),PROMETEO_Ammissione_Samuele[[#This Row],[7) Riesco a sedermi e a rilassarmi]])</f>
        <v>#N/A</v>
      </c>
      <c r="I9" t="e">
        <f>IF(PROMETEO_Ammissione_Samuele[[#This Row],[8) Mi sento rallentato]]="",NA(),PROMETEO_Ammissione_Samuele[[#This Row],[8) Mi sento rallentato]])</f>
        <v>#N/A</v>
      </c>
      <c r="J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" t="e">
        <f>IF(PROMETEO_Ammissione_Samuele[[#This Row],[10) Non curo più il mio aspetto fisico]]="",NA(),PROMETEO_Ammissione_Samuele[[#This Row],[10) Non curo più il mio aspetto fisico]])</f>
        <v>#N/A</v>
      </c>
      <c r="L9" t="e">
        <f>IF(PROMETEO_Ammissione_Samuele[[#This Row],[11) Mi sento irrequieto e incapace di stare fermo]]="",NA(),PROMETEO_Ammissione_Samuele[[#This Row],[11) Mi sento irrequieto e incapace di stare fermo]])</f>
        <v>#N/A</v>
      </c>
      <c r="M9" t="e">
        <f>IF(PROMETEO_Ammissione_Samuele[[#This Row],[12) Pregusto con piacere le cose]]="",NA(),PROMETEO_Ammissione_Samuele[[#This Row],[12) Pregusto con piacere le cose]])</f>
        <v>#N/A</v>
      </c>
      <c r="N9" t="e">
        <f>IF(PROMETEO_Ammissione_Samuele[[#This Row],[13) Provo delle sensazioni improvvise di panico]]="",NA(),PROMETEO_Ammissione_Samuele[[#This Row],[13) Provo delle sensazioni improvvise di panico]])</f>
        <v>#N/A</v>
      </c>
      <c r="O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" spans="1:36" x14ac:dyDescent="0.3">
      <c r="A10">
        <v>9</v>
      </c>
      <c r="B10" t="e">
        <f>IF(PROMETEO_Ammissione_Samuele[[#This Row],[1) Mi sento agitato e teso]]="",NA(),PROMETEO_Ammissione_Samuele[[#This Row],[1) Mi sento agitato e teso]])</f>
        <v>#N/A</v>
      </c>
      <c r="C10" t="e">
        <f>IF(PROMETEO_Ammissione_Samuele[[#This Row],[2) Le cose che un tempo mi piacevano, ora mi piacciono]]="",NA(),PROMETEO_Ammissione_Samuele[[#This Row],[2) Le cose che un tempo mi piacevano, ora mi piacciono]])</f>
        <v>#N/A</v>
      </c>
      <c r="D1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" t="e">
        <f>IF(PROMETEO_Ammissione_Samuele[[#This Row],[5) Mi passano per la mente pensieri preoccupanti]]="",NA(),PROMETEO_Ammissione_Samuele[[#This Row],[5) Mi passano per la mente pensieri preoccupanti]])</f>
        <v>#N/A</v>
      </c>
      <c r="G10" t="e">
        <f>IF(PROMETEO_Ammissione_Samuele[[#This Row],[6) Mi sento di buon umore]]="",NA(),PROMETEO_Ammissione_Samuele[[#This Row],[6) Mi sento di buon umore]])</f>
        <v>#N/A</v>
      </c>
      <c r="H10" t="e">
        <f>IF(PROMETEO_Ammissione_Samuele[[#This Row],[7) Riesco a sedermi e a rilassarmi]]="",NA(),PROMETEO_Ammissione_Samuele[[#This Row],[7) Riesco a sedermi e a rilassarmi]])</f>
        <v>#N/A</v>
      </c>
      <c r="I10" t="e">
        <f>IF(PROMETEO_Ammissione_Samuele[[#This Row],[8) Mi sento rallentato]]="",NA(),PROMETEO_Ammissione_Samuele[[#This Row],[8) Mi sento rallentato]])</f>
        <v>#N/A</v>
      </c>
      <c r="J1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" t="e">
        <f>IF(PROMETEO_Ammissione_Samuele[[#This Row],[10) Non curo più il mio aspetto fisico]]="",NA(),PROMETEO_Ammissione_Samuele[[#This Row],[10) Non curo più il mio aspetto fisico]])</f>
        <v>#N/A</v>
      </c>
      <c r="L10" t="e">
        <f>IF(PROMETEO_Ammissione_Samuele[[#This Row],[11) Mi sento irrequieto e incapace di stare fermo]]="",NA(),PROMETEO_Ammissione_Samuele[[#This Row],[11) Mi sento irrequieto e incapace di stare fermo]])</f>
        <v>#N/A</v>
      </c>
      <c r="M10" t="e">
        <f>IF(PROMETEO_Ammissione_Samuele[[#This Row],[12) Pregusto con piacere le cose]]="",NA(),PROMETEO_Ammissione_Samuele[[#This Row],[12) Pregusto con piacere le cose]])</f>
        <v>#N/A</v>
      </c>
      <c r="N10" t="e">
        <f>IF(PROMETEO_Ammissione_Samuele[[#This Row],[13) Provo delle sensazioni improvvise di panico]]="",NA(),PROMETEO_Ammissione_Samuele[[#This Row],[13) Provo delle sensazioni improvvise di panico]])</f>
        <v>#N/A</v>
      </c>
      <c r="O1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" spans="1:36" x14ac:dyDescent="0.3">
      <c r="A11">
        <v>10</v>
      </c>
      <c r="B11" t="str">
        <f>IF(PROMETEO_Ammissione_Samuele[[#This Row],[1) Mi sento agitato e teso]]="",NA(),PROMETEO_Ammissione_Samuele[[#This Row],[1) Mi sento agitato e teso]])</f>
        <v>Mai</v>
      </c>
      <c r="C11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11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1" t="str">
        <f>IF(PROMETEO_Ammissione_Samuele[[#This Row],[5) Mi passano per la mente pensieri preoccupanti]]="",NA(),PROMETEO_Ammissione_Samuele[[#This Row],[5) Mi passano per la mente pensieri preoccupanti]])</f>
        <v>Spesso</v>
      </c>
      <c r="G11" t="str">
        <f>IF(PROMETEO_Ammissione_Samuele[[#This Row],[6) Mi sento di buon umore]]="",NA(),PROMETEO_Ammissione_Samuele[[#This Row],[6) Mi sento di buon umore]])</f>
        <v>Quasi sempre</v>
      </c>
      <c r="H11" t="str">
        <f>IF(PROMETEO_Ammissione_Samuele[[#This Row],[7) Riesco a sedermi e a rilassarmi]]="",NA(),PROMETEO_Ammissione_Samuele[[#This Row],[7) Riesco a sedermi e a rilassarmi]])</f>
        <v>Spesso</v>
      </c>
      <c r="I11" t="str">
        <f>IF(PROMETEO_Ammissione_Samuele[[#This Row],[8) Mi sento rallentato]]="",NA(),PROMETEO_Ammissione_Samuele[[#This Row],[8) Mi sento rallentato]])</f>
        <v>Mai</v>
      </c>
      <c r="J1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Abbastanza spesso</v>
      </c>
      <c r="K11" t="str">
        <f>IF(PROMETEO_Ammissione_Samuele[[#This Row],[10) Non curo più il mio aspetto fisico]]="",NA(),PROMETEO_Ammissione_Samuele[[#This Row],[10) Non curo più il mio aspetto fisico]])</f>
        <v>Me ne curo come al solito</v>
      </c>
      <c r="L11" t="str">
        <f>IF(PROMETEO_Ammissione_Samuele[[#This Row],[11) Mi sento irrequieto e incapace di stare fermo]]="",NA(),PROMETEO_Ammissione_Samuele[[#This Row],[11) Mi sento irrequieto e incapace di stare fermo]])</f>
        <v>Per niente</v>
      </c>
      <c r="M11" t="str">
        <f>IF(PROMETEO_Ammissione_Samuele[[#This Row],[12) Pregusto con piacere le cose]]="",NA(),PROMETEO_Ammissione_Samuele[[#This Row],[12) Pregusto con piacere le cose]])</f>
        <v>Come ho sempre fatto</v>
      </c>
      <c r="N11" t="str">
        <f>IF(PROMETEO_Ammissione_Samuele[[#This Row],[13) Provo delle sensazioni improvvise di panico]]="",NA(),PROMETEO_Ammissione_Samuele[[#This Row],[13) Provo delle sensazioni improvvise di panico]])</f>
        <v>Mai</v>
      </c>
      <c r="O1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6</v>
      </c>
      <c r="Q1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1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2" spans="1:36" x14ac:dyDescent="0.3">
      <c r="A12">
        <v>11</v>
      </c>
      <c r="B12" t="e">
        <f>IF(PROMETEO_Ammissione_Samuele[[#This Row],[1) Mi sento agitato e teso]]="",NA(),PROMETEO_Ammissione_Samuele[[#This Row],[1) Mi sento agitato e teso]])</f>
        <v>#N/A</v>
      </c>
      <c r="C12" t="e">
        <f>IF(PROMETEO_Ammissione_Samuele[[#This Row],[2) Le cose che un tempo mi piacevano, ora mi piacciono]]="",NA(),PROMETEO_Ammissione_Samuele[[#This Row],[2) Le cose che un tempo mi piacevano, ora mi piacciono]])</f>
        <v>#N/A</v>
      </c>
      <c r="D1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" t="e">
        <f>IF(PROMETEO_Ammissione_Samuele[[#This Row],[5) Mi passano per la mente pensieri preoccupanti]]="",NA(),PROMETEO_Ammissione_Samuele[[#This Row],[5) Mi passano per la mente pensieri preoccupanti]])</f>
        <v>#N/A</v>
      </c>
      <c r="G12" t="e">
        <f>IF(PROMETEO_Ammissione_Samuele[[#This Row],[6) Mi sento di buon umore]]="",NA(),PROMETEO_Ammissione_Samuele[[#This Row],[6) Mi sento di buon umore]])</f>
        <v>#N/A</v>
      </c>
      <c r="H12" t="e">
        <f>IF(PROMETEO_Ammissione_Samuele[[#This Row],[7) Riesco a sedermi e a rilassarmi]]="",NA(),PROMETEO_Ammissione_Samuele[[#This Row],[7) Riesco a sedermi e a rilassarmi]])</f>
        <v>#N/A</v>
      </c>
      <c r="I12" t="e">
        <f>IF(PROMETEO_Ammissione_Samuele[[#This Row],[8) Mi sento rallentato]]="",NA(),PROMETEO_Ammissione_Samuele[[#This Row],[8) Mi sento rallentato]])</f>
        <v>#N/A</v>
      </c>
      <c r="J1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" t="e">
        <f>IF(PROMETEO_Ammissione_Samuele[[#This Row],[10) Non curo più il mio aspetto fisico]]="",NA(),PROMETEO_Ammissione_Samuele[[#This Row],[10) Non curo più il mio aspetto fisico]])</f>
        <v>#N/A</v>
      </c>
      <c r="L12" t="e">
        <f>IF(PROMETEO_Ammissione_Samuele[[#This Row],[11) Mi sento irrequieto e incapace di stare fermo]]="",NA(),PROMETEO_Ammissione_Samuele[[#This Row],[11) Mi sento irrequieto e incapace di stare fermo]])</f>
        <v>#N/A</v>
      </c>
      <c r="M12" t="e">
        <f>IF(PROMETEO_Ammissione_Samuele[[#This Row],[12) Pregusto con piacere le cose]]="",NA(),PROMETEO_Ammissione_Samuele[[#This Row],[12) Pregusto con piacere le cose]])</f>
        <v>#N/A</v>
      </c>
      <c r="N12" t="e">
        <f>IF(PROMETEO_Ammissione_Samuele[[#This Row],[13) Provo delle sensazioni improvvise di panico]]="",NA(),PROMETEO_Ammissione_Samuele[[#This Row],[13) Provo delle sensazioni improvvise di panico]])</f>
        <v>#N/A</v>
      </c>
      <c r="O1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3" spans="1:36" x14ac:dyDescent="0.3">
      <c r="A13">
        <v>12</v>
      </c>
      <c r="B13" t="e">
        <f>IF(PROMETEO_Ammissione_Samuele[[#This Row],[1) Mi sento agitato e teso]]="",NA(),PROMETEO_Ammissione_Samuele[[#This Row],[1) Mi sento agitato e teso]])</f>
        <v>#N/A</v>
      </c>
      <c r="C13" t="e">
        <f>IF(PROMETEO_Ammissione_Samuele[[#This Row],[2) Le cose che un tempo mi piacevano, ora mi piacciono]]="",NA(),PROMETEO_Ammissione_Samuele[[#This Row],[2) Le cose che un tempo mi piacevano, ora mi piacciono]])</f>
        <v>#N/A</v>
      </c>
      <c r="D1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3" t="e">
        <f>IF(PROMETEO_Ammissione_Samuele[[#This Row],[5) Mi passano per la mente pensieri preoccupanti]]="",NA(),PROMETEO_Ammissione_Samuele[[#This Row],[5) Mi passano per la mente pensieri preoccupanti]])</f>
        <v>#N/A</v>
      </c>
      <c r="G13" t="e">
        <f>IF(PROMETEO_Ammissione_Samuele[[#This Row],[6) Mi sento di buon umore]]="",NA(),PROMETEO_Ammissione_Samuele[[#This Row],[6) Mi sento di buon umore]])</f>
        <v>#N/A</v>
      </c>
      <c r="H13" t="e">
        <f>IF(PROMETEO_Ammissione_Samuele[[#This Row],[7) Riesco a sedermi e a rilassarmi]]="",NA(),PROMETEO_Ammissione_Samuele[[#This Row],[7) Riesco a sedermi e a rilassarmi]])</f>
        <v>#N/A</v>
      </c>
      <c r="I13" t="e">
        <f>IF(PROMETEO_Ammissione_Samuele[[#This Row],[8) Mi sento rallentato]]="",NA(),PROMETEO_Ammissione_Samuele[[#This Row],[8) Mi sento rallentato]])</f>
        <v>#N/A</v>
      </c>
      <c r="J1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3" t="e">
        <f>IF(PROMETEO_Ammissione_Samuele[[#This Row],[10) Non curo più il mio aspetto fisico]]="",NA(),PROMETEO_Ammissione_Samuele[[#This Row],[10) Non curo più il mio aspetto fisico]])</f>
        <v>#N/A</v>
      </c>
      <c r="L13" t="e">
        <f>IF(PROMETEO_Ammissione_Samuele[[#This Row],[11) Mi sento irrequieto e incapace di stare fermo]]="",NA(),PROMETEO_Ammissione_Samuele[[#This Row],[11) Mi sento irrequieto e incapace di stare fermo]])</f>
        <v>#N/A</v>
      </c>
      <c r="M13" t="e">
        <f>IF(PROMETEO_Ammissione_Samuele[[#This Row],[12) Pregusto con piacere le cose]]="",NA(),PROMETEO_Ammissione_Samuele[[#This Row],[12) Pregusto con piacere le cose]])</f>
        <v>#N/A</v>
      </c>
      <c r="N13" t="e">
        <f>IF(PROMETEO_Ammissione_Samuele[[#This Row],[13) Provo delle sensazioni improvvise di panico]]="",NA(),PROMETEO_Ammissione_Samuele[[#This Row],[13) Provo delle sensazioni improvvise di panico]])</f>
        <v>#N/A</v>
      </c>
      <c r="O1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4" spans="1:36" x14ac:dyDescent="0.3">
      <c r="A14">
        <v>13</v>
      </c>
      <c r="B14" t="e">
        <f>IF(PROMETEO_Ammissione_Samuele[[#This Row],[1) Mi sento agitato e teso]]="",NA(),PROMETEO_Ammissione_Samuele[[#This Row],[1) Mi sento agitato e teso]])</f>
        <v>#N/A</v>
      </c>
      <c r="C14" t="e">
        <f>IF(PROMETEO_Ammissione_Samuele[[#This Row],[2) Le cose che un tempo mi piacevano, ora mi piacciono]]="",NA(),PROMETEO_Ammissione_Samuele[[#This Row],[2) Le cose che un tempo mi piacevano, ora mi piacciono]])</f>
        <v>#N/A</v>
      </c>
      <c r="D1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4" t="e">
        <f>IF(PROMETEO_Ammissione_Samuele[[#This Row],[5) Mi passano per la mente pensieri preoccupanti]]="",NA(),PROMETEO_Ammissione_Samuele[[#This Row],[5) Mi passano per la mente pensieri preoccupanti]])</f>
        <v>#N/A</v>
      </c>
      <c r="G14" t="e">
        <f>IF(PROMETEO_Ammissione_Samuele[[#This Row],[6) Mi sento di buon umore]]="",NA(),PROMETEO_Ammissione_Samuele[[#This Row],[6) Mi sento di buon umore]])</f>
        <v>#N/A</v>
      </c>
      <c r="H14" t="e">
        <f>IF(PROMETEO_Ammissione_Samuele[[#This Row],[7) Riesco a sedermi e a rilassarmi]]="",NA(),PROMETEO_Ammissione_Samuele[[#This Row],[7) Riesco a sedermi e a rilassarmi]])</f>
        <v>#N/A</v>
      </c>
      <c r="I14" t="e">
        <f>IF(PROMETEO_Ammissione_Samuele[[#This Row],[8) Mi sento rallentato]]="",NA(),PROMETEO_Ammissione_Samuele[[#This Row],[8) Mi sento rallentato]])</f>
        <v>#N/A</v>
      </c>
      <c r="J1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4" t="e">
        <f>IF(PROMETEO_Ammissione_Samuele[[#This Row],[10) Non curo più il mio aspetto fisico]]="",NA(),PROMETEO_Ammissione_Samuele[[#This Row],[10) Non curo più il mio aspetto fisico]])</f>
        <v>#N/A</v>
      </c>
      <c r="L14" t="e">
        <f>IF(PROMETEO_Ammissione_Samuele[[#This Row],[11) Mi sento irrequieto e incapace di stare fermo]]="",NA(),PROMETEO_Ammissione_Samuele[[#This Row],[11) Mi sento irrequieto e incapace di stare fermo]])</f>
        <v>#N/A</v>
      </c>
      <c r="M14" t="e">
        <f>IF(PROMETEO_Ammissione_Samuele[[#This Row],[12) Pregusto con piacere le cose]]="",NA(),PROMETEO_Ammissione_Samuele[[#This Row],[12) Pregusto con piacere le cose]])</f>
        <v>#N/A</v>
      </c>
      <c r="N14" t="e">
        <f>IF(PROMETEO_Ammissione_Samuele[[#This Row],[13) Provo delle sensazioni improvvise di panico]]="",NA(),PROMETEO_Ammissione_Samuele[[#This Row],[13) Provo delle sensazioni improvvise di panico]])</f>
        <v>#N/A</v>
      </c>
      <c r="O1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5" spans="1:36" x14ac:dyDescent="0.3">
      <c r="A15">
        <v>14</v>
      </c>
      <c r="B15" t="e">
        <f>IF(PROMETEO_Ammissione_Samuele[[#This Row],[1) Mi sento agitato e teso]]="",NA(),PROMETEO_Ammissione_Samuele[[#This Row],[1) Mi sento agitato e teso]])</f>
        <v>#N/A</v>
      </c>
      <c r="C15" t="e">
        <f>IF(PROMETEO_Ammissione_Samuele[[#This Row],[2) Le cose che un tempo mi piacevano, ora mi piacciono]]="",NA(),PROMETEO_Ammissione_Samuele[[#This Row],[2) Le cose che un tempo mi piacevano, ora mi piacciono]])</f>
        <v>#N/A</v>
      </c>
      <c r="D1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5" t="e">
        <f>IF(PROMETEO_Ammissione_Samuele[[#This Row],[5) Mi passano per la mente pensieri preoccupanti]]="",NA(),PROMETEO_Ammissione_Samuele[[#This Row],[5) Mi passano per la mente pensieri preoccupanti]])</f>
        <v>#N/A</v>
      </c>
      <c r="G15" t="e">
        <f>IF(PROMETEO_Ammissione_Samuele[[#This Row],[6) Mi sento di buon umore]]="",NA(),PROMETEO_Ammissione_Samuele[[#This Row],[6) Mi sento di buon umore]])</f>
        <v>#N/A</v>
      </c>
      <c r="H15" t="e">
        <f>IF(PROMETEO_Ammissione_Samuele[[#This Row],[7) Riesco a sedermi e a rilassarmi]]="",NA(),PROMETEO_Ammissione_Samuele[[#This Row],[7) Riesco a sedermi e a rilassarmi]])</f>
        <v>#N/A</v>
      </c>
      <c r="I15" t="e">
        <f>IF(PROMETEO_Ammissione_Samuele[[#This Row],[8) Mi sento rallentato]]="",NA(),PROMETEO_Ammissione_Samuele[[#This Row],[8) Mi sento rallentato]])</f>
        <v>#N/A</v>
      </c>
      <c r="J1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5" t="e">
        <f>IF(PROMETEO_Ammissione_Samuele[[#This Row],[10) Non curo più il mio aspetto fisico]]="",NA(),PROMETEO_Ammissione_Samuele[[#This Row],[10) Non curo più il mio aspetto fisico]])</f>
        <v>#N/A</v>
      </c>
      <c r="L15" t="e">
        <f>IF(PROMETEO_Ammissione_Samuele[[#This Row],[11) Mi sento irrequieto e incapace di stare fermo]]="",NA(),PROMETEO_Ammissione_Samuele[[#This Row],[11) Mi sento irrequieto e incapace di stare fermo]])</f>
        <v>#N/A</v>
      </c>
      <c r="M15" t="e">
        <f>IF(PROMETEO_Ammissione_Samuele[[#This Row],[12) Pregusto con piacere le cose]]="",NA(),PROMETEO_Ammissione_Samuele[[#This Row],[12) Pregusto con piacere le cose]])</f>
        <v>#N/A</v>
      </c>
      <c r="N15" t="e">
        <f>IF(PROMETEO_Ammissione_Samuele[[#This Row],[13) Provo delle sensazioni improvvise di panico]]="",NA(),PROMETEO_Ammissione_Samuele[[#This Row],[13) Provo delle sensazioni improvvise di panico]])</f>
        <v>#N/A</v>
      </c>
      <c r="O1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6" spans="1:36" x14ac:dyDescent="0.3">
      <c r="A16">
        <v>15</v>
      </c>
      <c r="B16" t="str">
        <f>IF(PROMETEO_Ammissione_Samuele[[#This Row],[1) Mi sento agitato e teso]]="",NA(),PROMETEO_Ammissione_Samuele[[#This Row],[1) Mi sento agitato e teso]])</f>
        <v>Quasi sempre</v>
      </c>
      <c r="C16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6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Sicuramente e in modo intenso</v>
      </c>
      <c r="E16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16" t="str">
        <f>IF(PROMETEO_Ammissione_Samuele[[#This Row],[5) Mi passano per la mente pensieri preoccupanti]]="",NA(),PROMETEO_Ammissione_Samuele[[#This Row],[5) Mi passano per la mente pensieri preoccupanti]])</f>
        <v>Molto spesso</v>
      </c>
      <c r="G16" t="str">
        <f>IF(PROMETEO_Ammissione_Samuele[[#This Row],[6) Mi sento di buon umore]]="",NA(),PROMETEO_Ammissione_Samuele[[#This Row],[6) Mi sento di buon umore]])</f>
        <v>Raramente</v>
      </c>
      <c r="H16" t="str">
        <f>IF(PROMETEO_Ammissione_Samuele[[#This Row],[7) Riesco a sedermi e a rilassarmi]]="",NA(),PROMETEO_Ammissione_Samuele[[#This Row],[7) Riesco a sedermi e a rilassarmi]])</f>
        <v>Mai</v>
      </c>
      <c r="I16" t="str">
        <f>IF(PROMETEO_Ammissione_Samuele[[#This Row],[8) Mi sento rallentato]]="",NA(),PROMETEO_Ammissione_Samuele[[#This Row],[8) Mi sento rallentato]])</f>
        <v>Quasi sempre</v>
      </c>
      <c r="J16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6" t="str">
        <f>IF(PROMETEO_Ammissione_Samuele[[#This Row],[10) Non curo più il mio aspetto fisico]]="",NA(),PROMETEO_Ammissione_Samuele[[#This Row],[10) Non curo più il mio aspetto fisico]])</f>
        <v>Completamente</v>
      </c>
      <c r="L16" t="str">
        <f>IF(PROMETEO_Ammissione_Samuele[[#This Row],[11) Mi sento irrequieto e incapace di stare fermo]]="",NA(),PROMETEO_Ammissione_Samuele[[#This Row],[11) Mi sento irrequieto e incapace di stare fermo]])</f>
        <v>Per niente</v>
      </c>
      <c r="M16" t="str">
        <f>IF(PROMETEO_Ammissione_Samuele[[#This Row],[12) Pregusto con piacere le cose]]="",NA(),PROMETEO_Ammissione_Samuele[[#This Row],[12) Pregusto con piacere le cose]])</f>
        <v>Come ho sempre fatto</v>
      </c>
      <c r="N16" t="str">
        <f>IF(PROMETEO_Ammissione_Samuele[[#This Row],[13) Provo delle sensazioni improvvise di panico]]="",NA(),PROMETEO_Ammissione_Samuele[[#This Row],[13) Provo delle sensazioni improvvise di panico]])</f>
        <v>Mai</v>
      </c>
      <c r="O16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Molto raramente</v>
      </c>
      <c r="P16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12</v>
      </c>
      <c r="Q16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3</v>
      </c>
      <c r="R16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12</v>
      </c>
      <c r="S16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17" spans="1:36" x14ac:dyDescent="0.3">
      <c r="A17">
        <v>16</v>
      </c>
      <c r="B17" t="str">
        <f>IF(PROMETEO_Ammissione_Samuele[[#This Row],[1) Mi sento agitato e teso]]="",NA(),PROMETEO_Ammissione_Samuele[[#This Row],[1) Mi sento agitato e teso]])</f>
        <v>Mai</v>
      </c>
      <c r="C17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7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17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7" t="str">
        <f>IF(PROMETEO_Ammissione_Samuele[[#This Row],[5) Mi passano per la mente pensieri preoccupanti]]="",NA(),PROMETEO_Ammissione_Samuele[[#This Row],[5) Mi passano per la mente pensieri preoccupanti]])</f>
        <v>Solo ogni tanto</v>
      </c>
      <c r="G17" t="str">
        <f>IF(PROMETEO_Ammissione_Samuele[[#This Row],[6) Mi sento di buon umore]]="",NA(),PROMETEO_Ammissione_Samuele[[#This Row],[6) Mi sento di buon umore]])</f>
        <v>Quasi sempre</v>
      </c>
      <c r="H17" t="str">
        <f>IF(PROMETEO_Ammissione_Samuele[[#This Row],[7) Riesco a sedermi e a rilassarmi]]="",NA(),PROMETEO_Ammissione_Samuele[[#This Row],[7) Riesco a sedermi e a rilassarmi]])</f>
        <v>Sempre</v>
      </c>
      <c r="I17" t="str">
        <f>IF(PROMETEO_Ammissione_Samuele[[#This Row],[8) Mi sento rallentato]]="",NA(),PROMETEO_Ammissione_Samuele[[#This Row],[8) Mi sento rallentato]])</f>
        <v>Molto spesso</v>
      </c>
      <c r="J17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7" t="str">
        <f>IF(PROMETEO_Ammissione_Samuele[[#This Row],[10) Non curo più il mio aspetto fisico]]="",NA(),PROMETEO_Ammissione_Samuele[[#This Row],[10) Non curo più il mio aspetto fisico]])</f>
        <v>Me ne curo come al solito</v>
      </c>
      <c r="L17" t="str">
        <f>IF(PROMETEO_Ammissione_Samuele[[#This Row],[11) Mi sento irrequieto e incapace di stare fermo]]="",NA(),PROMETEO_Ammissione_Samuele[[#This Row],[11) Mi sento irrequieto e incapace di stare fermo]])</f>
        <v>Per niente</v>
      </c>
      <c r="M17" t="str">
        <f>IF(PROMETEO_Ammissione_Samuele[[#This Row],[12) Pregusto con piacere le cose]]="",NA(),PROMETEO_Ammissione_Samuele[[#This Row],[12) Pregusto con piacere le cose]])</f>
        <v>Come ho sempre fatto</v>
      </c>
      <c r="N17" t="str">
        <f>IF(PROMETEO_Ammissione_Samuele[[#This Row],[13) Provo delle sensazioni improvvise di panico]]="",NA(),PROMETEO_Ammissione_Samuele[[#This Row],[13) Provo delle sensazioni improvvise di panico]])</f>
        <v>Mai</v>
      </c>
      <c r="O17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7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17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7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17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8" spans="1:36" x14ac:dyDescent="0.3">
      <c r="A18">
        <v>17</v>
      </c>
      <c r="B18" t="str">
        <f>IF(PROMETEO_Ammissione_Samuele[[#This Row],[1) Mi sento agitato e teso]]="",NA(),PROMETEO_Ammissione_Samuele[[#This Row],[1) Mi sento agitato e teso]])</f>
        <v>Qualche volta</v>
      </c>
      <c r="C1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1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8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18" t="str">
        <f>IF(PROMETEO_Ammissione_Samuele[[#This Row],[6) Mi sento di buon umore]]="",NA(),PROMETEO_Ammissione_Samuele[[#This Row],[6) Mi sento di buon umore]])</f>
        <v>Qualche volta</v>
      </c>
      <c r="H18" t="str">
        <f>IF(PROMETEO_Ammissione_Samuele[[#This Row],[7) Riesco a sedermi e a rilassarmi]]="",NA(),PROMETEO_Ammissione_Samuele[[#This Row],[7) Riesco a sedermi e a rilassarmi]])</f>
        <v>Sempre</v>
      </c>
      <c r="I18" t="str">
        <f>IF(PROMETEO_Ammissione_Samuele[[#This Row],[8) Mi sento rallentato]]="",NA(),PROMETEO_Ammissione_Samuele[[#This Row],[8) Mi sento rallentato]])</f>
        <v>Qualche volta</v>
      </c>
      <c r="J1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8" t="str">
        <f>IF(PROMETEO_Ammissione_Samuele[[#This Row],[10) Non curo più il mio aspetto fisico]]="",NA(),PROMETEO_Ammissione_Samuele[[#This Row],[10) Non curo più il mio aspetto fisico]])</f>
        <v>Forse me ne curo di meno</v>
      </c>
      <c r="L18" t="str">
        <f>IF(PROMETEO_Ammissione_Samuele[[#This Row],[11) Mi sento irrequieto e incapace di stare fermo]]="",NA(),PROMETEO_Ammissione_Samuele[[#This Row],[11) Mi sento irrequieto e incapace di stare fermo]])</f>
        <v>Poco</v>
      </c>
      <c r="M18" t="str">
        <f>IF(PROMETEO_Ammissione_Samuele[[#This Row],[12) Pregusto con piacere le cose]]="",NA(),PROMETEO_Ammissione_Samuele[[#This Row],[12) Pregusto con piacere le cose]])</f>
        <v>Un po' meno di un tempo</v>
      </c>
      <c r="N18" t="str">
        <f>IF(PROMETEO_Ammissione_Samuele[[#This Row],[13) Provo delle sensazioni improvvise di panico]]="",NA(),PROMETEO_Ammissione_Samuele[[#This Row],[13) Provo delle sensazioni improvvise di panico]])</f>
        <v>Mai</v>
      </c>
      <c r="O1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5</v>
      </c>
      <c r="Q1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1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9" spans="1:36" x14ac:dyDescent="0.3">
      <c r="A19">
        <v>18</v>
      </c>
      <c r="B19" t="e">
        <f>IF(PROMETEO_Ammissione_Samuele[[#This Row],[1) Mi sento agitato e teso]]="",NA(),PROMETEO_Ammissione_Samuele[[#This Row],[1) Mi sento agitato e teso]])</f>
        <v>#N/A</v>
      </c>
      <c r="C19" t="e">
        <f>IF(PROMETEO_Ammissione_Samuele[[#This Row],[2) Le cose che un tempo mi piacevano, ora mi piacciono]]="",NA(),PROMETEO_Ammissione_Samuele[[#This Row],[2) Le cose che un tempo mi piacevano, ora mi piacciono]])</f>
        <v>#N/A</v>
      </c>
      <c r="D1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9" t="e">
        <f>IF(PROMETEO_Ammissione_Samuele[[#This Row],[5) Mi passano per la mente pensieri preoccupanti]]="",NA(),PROMETEO_Ammissione_Samuele[[#This Row],[5) Mi passano per la mente pensieri preoccupanti]])</f>
        <v>#N/A</v>
      </c>
      <c r="G19" t="e">
        <f>IF(PROMETEO_Ammissione_Samuele[[#This Row],[6) Mi sento di buon umore]]="",NA(),PROMETEO_Ammissione_Samuele[[#This Row],[6) Mi sento di buon umore]])</f>
        <v>#N/A</v>
      </c>
      <c r="H19" t="e">
        <f>IF(PROMETEO_Ammissione_Samuele[[#This Row],[7) Riesco a sedermi e a rilassarmi]]="",NA(),PROMETEO_Ammissione_Samuele[[#This Row],[7) Riesco a sedermi e a rilassarmi]])</f>
        <v>#N/A</v>
      </c>
      <c r="I19" t="e">
        <f>IF(PROMETEO_Ammissione_Samuele[[#This Row],[8) Mi sento rallentato]]="",NA(),PROMETEO_Ammissione_Samuele[[#This Row],[8) Mi sento rallentato]])</f>
        <v>#N/A</v>
      </c>
      <c r="J1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9" t="e">
        <f>IF(PROMETEO_Ammissione_Samuele[[#This Row],[10) Non curo più il mio aspetto fisico]]="",NA(),PROMETEO_Ammissione_Samuele[[#This Row],[10) Non curo più il mio aspetto fisico]])</f>
        <v>#N/A</v>
      </c>
      <c r="L19" t="e">
        <f>IF(PROMETEO_Ammissione_Samuele[[#This Row],[11) Mi sento irrequieto e incapace di stare fermo]]="",NA(),PROMETEO_Ammissione_Samuele[[#This Row],[11) Mi sento irrequieto e incapace di stare fermo]])</f>
        <v>#N/A</v>
      </c>
      <c r="M19" t="e">
        <f>IF(PROMETEO_Ammissione_Samuele[[#This Row],[12) Pregusto con piacere le cose]]="",NA(),PROMETEO_Ammissione_Samuele[[#This Row],[12) Pregusto con piacere le cose]])</f>
        <v>#N/A</v>
      </c>
      <c r="N19" t="e">
        <f>IF(PROMETEO_Ammissione_Samuele[[#This Row],[13) Provo delle sensazioni improvvise di panico]]="",NA(),PROMETEO_Ammissione_Samuele[[#This Row],[13) Provo delle sensazioni improvvise di panico]])</f>
        <v>#N/A</v>
      </c>
      <c r="O1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0" spans="1:36" x14ac:dyDescent="0.3">
      <c r="A20">
        <v>19</v>
      </c>
      <c r="B20" t="e">
        <f>IF(PROMETEO_Ammissione_Samuele[[#This Row],[1) Mi sento agitato e teso]]="",NA(),PROMETEO_Ammissione_Samuele[[#This Row],[1) Mi sento agitato e teso]])</f>
        <v>#N/A</v>
      </c>
      <c r="C20" t="e">
        <f>IF(PROMETEO_Ammissione_Samuele[[#This Row],[2) Le cose che un tempo mi piacevano, ora mi piacciono]]="",NA(),PROMETEO_Ammissione_Samuele[[#This Row],[2) Le cose che un tempo mi piacevano, ora mi piacciono]])</f>
        <v>#N/A</v>
      </c>
      <c r="D2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0" t="e">
        <f>IF(PROMETEO_Ammissione_Samuele[[#This Row],[5) Mi passano per la mente pensieri preoccupanti]]="",NA(),PROMETEO_Ammissione_Samuele[[#This Row],[5) Mi passano per la mente pensieri preoccupanti]])</f>
        <v>#N/A</v>
      </c>
      <c r="G20" t="e">
        <f>IF(PROMETEO_Ammissione_Samuele[[#This Row],[6) Mi sento di buon umore]]="",NA(),PROMETEO_Ammissione_Samuele[[#This Row],[6) Mi sento di buon umore]])</f>
        <v>#N/A</v>
      </c>
      <c r="H20" t="e">
        <f>IF(PROMETEO_Ammissione_Samuele[[#This Row],[7) Riesco a sedermi e a rilassarmi]]="",NA(),PROMETEO_Ammissione_Samuele[[#This Row],[7) Riesco a sedermi e a rilassarmi]])</f>
        <v>#N/A</v>
      </c>
      <c r="I20" t="e">
        <f>IF(PROMETEO_Ammissione_Samuele[[#This Row],[8) Mi sento rallentato]]="",NA(),PROMETEO_Ammissione_Samuele[[#This Row],[8) Mi sento rallentato]])</f>
        <v>#N/A</v>
      </c>
      <c r="J2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0" t="e">
        <f>IF(PROMETEO_Ammissione_Samuele[[#This Row],[10) Non curo più il mio aspetto fisico]]="",NA(),PROMETEO_Ammissione_Samuele[[#This Row],[10) Non curo più il mio aspetto fisico]])</f>
        <v>#N/A</v>
      </c>
      <c r="L20" t="e">
        <f>IF(PROMETEO_Ammissione_Samuele[[#This Row],[11) Mi sento irrequieto e incapace di stare fermo]]="",NA(),PROMETEO_Ammissione_Samuele[[#This Row],[11) Mi sento irrequieto e incapace di stare fermo]])</f>
        <v>#N/A</v>
      </c>
      <c r="M20" t="e">
        <f>IF(PROMETEO_Ammissione_Samuele[[#This Row],[12) Pregusto con piacere le cose]]="",NA(),PROMETEO_Ammissione_Samuele[[#This Row],[12) Pregusto con piacere le cose]])</f>
        <v>#N/A</v>
      </c>
      <c r="N20" t="e">
        <f>IF(PROMETEO_Ammissione_Samuele[[#This Row],[13) Provo delle sensazioni improvvise di panico]]="",NA(),PROMETEO_Ammissione_Samuele[[#This Row],[13) Provo delle sensazioni improvvise di panico]])</f>
        <v>#N/A</v>
      </c>
      <c r="O2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1" spans="1:36" x14ac:dyDescent="0.3">
      <c r="A21">
        <v>20</v>
      </c>
      <c r="B21" t="str">
        <f>IF(PROMETEO_Ammissione_Samuele[[#This Row],[1) Mi sento agitato e teso]]="",NA(),PROMETEO_Ammissione_Samuele[[#This Row],[1) Mi sento agitato e teso]])</f>
        <v>Quasi sempre</v>
      </c>
      <c r="C21" t="str">
        <f>IF(PROMETEO_Ammissione_Samuele[[#This Row],[2) Le cose che un tempo mi piacevano, ora mi piacciono]]="",NA(),PROMETEO_Ammissione_Samuele[[#This Row],[2) Le cose che un tempo mi piacevano, ora mi piacciono]])</f>
        <v>Quasi per niente</v>
      </c>
      <c r="D2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Sicuramente e in modo intenso</v>
      </c>
      <c r="E21" t="str">
        <f>IF(PROMETEO_Ammissione_Samuele[[#This Row],[4) Riesco a ridere e vedere il lato divertente delle cose]]="",NA(),PROMETEO_Ammissione_Samuele[[#This Row],[4) Riesco a ridere e vedere il lato divertente delle cose]])</f>
        <v>Molto meno di un tempo</v>
      </c>
      <c r="F21" t="str">
        <f>IF(PROMETEO_Ammissione_Samuele[[#This Row],[5) Mi passano per la mente pensieri preoccupanti]]="",NA(),PROMETEO_Ammissione_Samuele[[#This Row],[5) Mi passano per la mente pensieri preoccupanti]])</f>
        <v>Spesso</v>
      </c>
      <c r="G21" t="str">
        <f>IF(PROMETEO_Ammissione_Samuele[[#This Row],[6) Mi sento di buon umore]]="",NA(),PROMETEO_Ammissione_Samuele[[#This Row],[6) Mi sento di buon umore]])</f>
        <v>Raramente</v>
      </c>
      <c r="H21" t="str">
        <f>IF(PROMETEO_Ammissione_Samuele[[#This Row],[7) Riesco a sedermi e a rilassarmi]]="",NA(),PROMETEO_Ammissione_Samuele[[#This Row],[7) Riesco a sedermi e a rilassarmi]])</f>
        <v>Mai</v>
      </c>
      <c r="I21" t="str">
        <f>IF(PROMETEO_Ammissione_Samuele[[#This Row],[8) Mi sento rallentato]]="",NA(),PROMETEO_Ammissione_Samuele[[#This Row],[8) Mi sento rallentato]])</f>
        <v>Molto spesso</v>
      </c>
      <c r="J2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1" t="str">
        <f>IF(PROMETEO_Ammissione_Samuele[[#This Row],[10) Non curo più il mio aspetto fisico]]="",NA(),PROMETEO_Ammissione_Samuele[[#This Row],[10) Non curo più il mio aspetto fisico]])</f>
        <v>Me ne curo come al solito</v>
      </c>
      <c r="L21" t="str">
        <f>IF(PROMETEO_Ammissione_Samuele[[#This Row],[11) Mi sento irrequieto e incapace di stare fermo]]="",NA(),PROMETEO_Ammissione_Samuele[[#This Row],[11) Mi sento irrequieto e incapace di stare fermo]])</f>
        <v>Abbastanza</v>
      </c>
      <c r="M21" t="str">
        <f>IF(PROMETEO_Ammissione_Samuele[[#This Row],[12) Pregusto con piacere le cose]]="",NA(),PROMETEO_Ammissione_Samuele[[#This Row],[12) Pregusto con piacere le cose]])</f>
        <v>Un po' meno di un tempo</v>
      </c>
      <c r="N21" t="str">
        <f>IF(PROMETEO_Ammissione_Samuele[[#This Row],[13) Provo delle sensazioni improvvise di panico]]="",NA(),PROMETEO_Ammissione_Samuele[[#This Row],[13) Provo delle sensazioni improvvise di panico]])</f>
        <v>Mai</v>
      </c>
      <c r="O2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2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13</v>
      </c>
      <c r="Q2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3</v>
      </c>
      <c r="R2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11</v>
      </c>
      <c r="S2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22" spans="1:36" x14ac:dyDescent="0.3">
      <c r="A22">
        <v>21</v>
      </c>
      <c r="B22" t="e">
        <f>IF(PROMETEO_Ammissione_Samuele[[#This Row],[1) Mi sento agitato e teso]]="",NA(),PROMETEO_Ammissione_Samuele[[#This Row],[1) Mi sento agitato e teso]])</f>
        <v>#N/A</v>
      </c>
      <c r="C22" t="e">
        <f>IF(PROMETEO_Ammissione_Samuele[[#This Row],[2) Le cose che un tempo mi piacevano, ora mi piacciono]]="",NA(),PROMETEO_Ammissione_Samuele[[#This Row],[2) Le cose che un tempo mi piacevano, ora mi piacciono]])</f>
        <v>#N/A</v>
      </c>
      <c r="D2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2" t="e">
        <f>IF(PROMETEO_Ammissione_Samuele[[#This Row],[5) Mi passano per la mente pensieri preoccupanti]]="",NA(),PROMETEO_Ammissione_Samuele[[#This Row],[5) Mi passano per la mente pensieri preoccupanti]])</f>
        <v>#N/A</v>
      </c>
      <c r="G22" t="e">
        <f>IF(PROMETEO_Ammissione_Samuele[[#This Row],[6) Mi sento di buon umore]]="",NA(),PROMETEO_Ammissione_Samuele[[#This Row],[6) Mi sento di buon umore]])</f>
        <v>#N/A</v>
      </c>
      <c r="H22" t="e">
        <f>IF(PROMETEO_Ammissione_Samuele[[#This Row],[7) Riesco a sedermi e a rilassarmi]]="",NA(),PROMETEO_Ammissione_Samuele[[#This Row],[7) Riesco a sedermi e a rilassarmi]])</f>
        <v>#N/A</v>
      </c>
      <c r="I22" t="e">
        <f>IF(PROMETEO_Ammissione_Samuele[[#This Row],[8) Mi sento rallentato]]="",NA(),PROMETEO_Ammissione_Samuele[[#This Row],[8) Mi sento rallentato]])</f>
        <v>#N/A</v>
      </c>
      <c r="J2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2" t="e">
        <f>IF(PROMETEO_Ammissione_Samuele[[#This Row],[10) Non curo più il mio aspetto fisico]]="",NA(),PROMETEO_Ammissione_Samuele[[#This Row],[10) Non curo più il mio aspetto fisico]])</f>
        <v>#N/A</v>
      </c>
      <c r="L22" t="e">
        <f>IF(PROMETEO_Ammissione_Samuele[[#This Row],[11) Mi sento irrequieto e incapace di stare fermo]]="",NA(),PROMETEO_Ammissione_Samuele[[#This Row],[11) Mi sento irrequieto e incapace di stare fermo]])</f>
        <v>#N/A</v>
      </c>
      <c r="M22" t="e">
        <f>IF(PROMETEO_Ammissione_Samuele[[#This Row],[12) Pregusto con piacere le cose]]="",NA(),PROMETEO_Ammissione_Samuele[[#This Row],[12) Pregusto con piacere le cose]])</f>
        <v>#N/A</v>
      </c>
      <c r="N22" t="e">
        <f>IF(PROMETEO_Ammissione_Samuele[[#This Row],[13) Provo delle sensazioni improvvise di panico]]="",NA(),PROMETEO_Ammissione_Samuele[[#This Row],[13) Provo delle sensazioni improvvise di panico]])</f>
        <v>#N/A</v>
      </c>
      <c r="O2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3" spans="1:36" x14ac:dyDescent="0.3">
      <c r="A23">
        <v>22</v>
      </c>
      <c r="B23" t="str">
        <f>IF(PROMETEO_Ammissione_Samuele[[#This Row],[1) Mi sento agitato e teso]]="",NA(),PROMETEO_Ammissione_Samuele[[#This Row],[1) Mi sento agitato e teso]])</f>
        <v>Qualche volta</v>
      </c>
      <c r="C23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3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23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23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23" t="str">
        <f>IF(PROMETEO_Ammissione_Samuele[[#This Row],[6) Mi sento di buon umore]]="",NA(),PROMETEO_Ammissione_Samuele[[#This Row],[6) Mi sento di buon umore]])</f>
        <v>Qualche volta</v>
      </c>
      <c r="H23" t="str">
        <f>IF(PROMETEO_Ammissione_Samuele[[#This Row],[7) Riesco a sedermi e a rilassarmi]]="",NA(),PROMETEO_Ammissione_Samuele[[#This Row],[7) Riesco a sedermi e a rilassarmi]])</f>
        <v>Spesso</v>
      </c>
      <c r="I23" t="str">
        <f>IF(PROMETEO_Ammissione_Samuele[[#This Row],[8) Mi sento rallentato]]="",NA(),PROMETEO_Ammissione_Samuele[[#This Row],[8) Mi sento rallentato]])</f>
        <v>Molto spesso</v>
      </c>
      <c r="J23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3" t="str">
        <f>IF(PROMETEO_Ammissione_Samuele[[#This Row],[10) Non curo più il mio aspetto fisico]]="",NA(),PROMETEO_Ammissione_Samuele[[#This Row],[10) Non curo più il mio aspetto fisico]])</f>
        <v>Me ne curo come al solito</v>
      </c>
      <c r="L23" t="str">
        <f>IF(PROMETEO_Ammissione_Samuele[[#This Row],[11) Mi sento irrequieto e incapace di stare fermo]]="",NA(),PROMETEO_Ammissione_Samuele[[#This Row],[11) Mi sento irrequieto e incapace di stare fermo]])</f>
        <v>Abbastanza</v>
      </c>
      <c r="M23" t="str">
        <f>IF(PROMETEO_Ammissione_Samuele[[#This Row],[12) Pregusto con piacere le cose]]="",NA(),PROMETEO_Ammissione_Samuele[[#This Row],[12) Pregusto con piacere le cose]])</f>
        <v>Come ho sempre fatto</v>
      </c>
      <c r="N23" t="str">
        <f>IF(PROMETEO_Ammissione_Samuele[[#This Row],[13) Provo delle sensazioni improvvise di panico]]="",NA(),PROMETEO_Ammissione_Samuele[[#This Row],[13) Provo delle sensazioni improvvise di panico]])</f>
        <v>Mai</v>
      </c>
      <c r="O23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3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23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3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3</v>
      </c>
      <c r="S23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24" spans="1:36" x14ac:dyDescent="0.3">
      <c r="A24">
        <v>23</v>
      </c>
      <c r="B24" t="str">
        <f>IF(PROMETEO_Ammissione_Samuele[[#This Row],[1) Mi sento agitato e teso]]="",NA(),PROMETEO_Ammissione_Samuele[[#This Row],[1) Mi sento agitato e teso]])</f>
        <v>Mai</v>
      </c>
      <c r="C2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24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24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24" t="str">
        <f>IF(PROMETEO_Ammissione_Samuele[[#This Row],[6) Mi sento di buon umore]]="",NA(),PROMETEO_Ammissione_Samuele[[#This Row],[6) Mi sento di buon umore]])</f>
        <v>Quasi sempre</v>
      </c>
      <c r="H24" t="str">
        <f>IF(PROMETEO_Ammissione_Samuele[[#This Row],[7) Riesco a sedermi e a rilassarmi]]="",NA(),PROMETEO_Ammissione_Samuele[[#This Row],[7) Riesco a sedermi e a rilassarmi]])</f>
        <v>Spesso</v>
      </c>
      <c r="I24" t="str">
        <f>IF(PROMETEO_Ammissione_Samuele[[#This Row],[8) Mi sento rallentato]]="",NA(),PROMETEO_Ammissione_Samuele[[#This Row],[8) Mi sento rallentato]])</f>
        <v>Qualche volta</v>
      </c>
      <c r="J2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4" t="str">
        <f>IF(PROMETEO_Ammissione_Samuele[[#This Row],[10) Non curo più il mio aspetto fisico]]="",NA(),PROMETEO_Ammissione_Samuele[[#This Row],[10) Non curo più il mio aspetto fisico]])</f>
        <v>Me ne curo come al solito</v>
      </c>
      <c r="L24" t="str">
        <f>IF(PROMETEO_Ammissione_Samuele[[#This Row],[11) Mi sento irrequieto e incapace di stare fermo]]="",NA(),PROMETEO_Ammissione_Samuele[[#This Row],[11) Mi sento irrequieto e incapace di stare fermo]])</f>
        <v>Per niente</v>
      </c>
      <c r="M24" t="str">
        <f>IF(PROMETEO_Ammissione_Samuele[[#This Row],[12) Pregusto con piacere le cose]]="",NA(),PROMETEO_Ammissione_Samuele[[#This Row],[12) Pregusto con piacere le cose]])</f>
        <v>Un po' meno di un tempo</v>
      </c>
      <c r="N24" t="str">
        <f>IF(PROMETEO_Ammissione_Samuele[[#This Row],[13) Provo delle sensazioni improvvise di panico]]="",NA(),PROMETEO_Ammissione_Samuele[[#This Row],[13) Provo delle sensazioni improvvise di panico]])</f>
        <v>Mai</v>
      </c>
      <c r="O2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2</v>
      </c>
      <c r="Q2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3</v>
      </c>
      <c r="S2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25" spans="1:36" x14ac:dyDescent="0.3">
      <c r="A25">
        <v>24</v>
      </c>
      <c r="B25" t="e">
        <f>IF(PROMETEO_Ammissione_Samuele[[#This Row],[1) Mi sento agitato e teso]]="",NA(),PROMETEO_Ammissione_Samuele[[#This Row],[1) Mi sento agitato e teso]])</f>
        <v>#N/A</v>
      </c>
      <c r="C25" t="e">
        <f>IF(PROMETEO_Ammissione_Samuele[[#This Row],[2) Le cose che un tempo mi piacevano, ora mi piacciono]]="",NA(),PROMETEO_Ammissione_Samuele[[#This Row],[2) Le cose che un tempo mi piacevano, ora mi piacciono]])</f>
        <v>#N/A</v>
      </c>
      <c r="D2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5" t="e">
        <f>IF(PROMETEO_Ammissione_Samuele[[#This Row],[5) Mi passano per la mente pensieri preoccupanti]]="",NA(),PROMETEO_Ammissione_Samuele[[#This Row],[5) Mi passano per la mente pensieri preoccupanti]])</f>
        <v>#N/A</v>
      </c>
      <c r="G25" t="e">
        <f>IF(PROMETEO_Ammissione_Samuele[[#This Row],[6) Mi sento di buon umore]]="",NA(),PROMETEO_Ammissione_Samuele[[#This Row],[6) Mi sento di buon umore]])</f>
        <v>#N/A</v>
      </c>
      <c r="H25" t="e">
        <f>IF(PROMETEO_Ammissione_Samuele[[#This Row],[7) Riesco a sedermi e a rilassarmi]]="",NA(),PROMETEO_Ammissione_Samuele[[#This Row],[7) Riesco a sedermi e a rilassarmi]])</f>
        <v>#N/A</v>
      </c>
      <c r="I25" t="e">
        <f>IF(PROMETEO_Ammissione_Samuele[[#This Row],[8) Mi sento rallentato]]="",NA(),PROMETEO_Ammissione_Samuele[[#This Row],[8) Mi sento rallentato]])</f>
        <v>#N/A</v>
      </c>
      <c r="J2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5" t="e">
        <f>IF(PROMETEO_Ammissione_Samuele[[#This Row],[10) Non curo più il mio aspetto fisico]]="",NA(),PROMETEO_Ammissione_Samuele[[#This Row],[10) Non curo più il mio aspetto fisico]])</f>
        <v>#N/A</v>
      </c>
      <c r="L25" t="e">
        <f>IF(PROMETEO_Ammissione_Samuele[[#This Row],[11) Mi sento irrequieto e incapace di stare fermo]]="",NA(),PROMETEO_Ammissione_Samuele[[#This Row],[11) Mi sento irrequieto e incapace di stare fermo]])</f>
        <v>#N/A</v>
      </c>
      <c r="M25" t="e">
        <f>IF(PROMETEO_Ammissione_Samuele[[#This Row],[12) Pregusto con piacere le cose]]="",NA(),PROMETEO_Ammissione_Samuele[[#This Row],[12) Pregusto con piacere le cose]])</f>
        <v>#N/A</v>
      </c>
      <c r="N25" t="e">
        <f>IF(PROMETEO_Ammissione_Samuele[[#This Row],[13) Provo delle sensazioni improvvise di panico]]="",NA(),PROMETEO_Ammissione_Samuele[[#This Row],[13) Provo delle sensazioni improvvise di panico]])</f>
        <v>#N/A</v>
      </c>
      <c r="O2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6" spans="1:36" x14ac:dyDescent="0.3">
      <c r="A26">
        <v>25</v>
      </c>
      <c r="B26" t="e">
        <f>IF(PROMETEO_Ammissione_Samuele[[#This Row],[1) Mi sento agitato e teso]]="",NA(),PROMETEO_Ammissione_Samuele[[#This Row],[1) Mi sento agitato e teso]])</f>
        <v>#N/A</v>
      </c>
      <c r="C26" t="e">
        <f>IF(PROMETEO_Ammissione_Samuele[[#This Row],[2) Le cose che un tempo mi piacevano, ora mi piacciono]]="",NA(),PROMETEO_Ammissione_Samuele[[#This Row],[2) Le cose che un tempo mi piacevano, ora mi piacciono]])</f>
        <v>#N/A</v>
      </c>
      <c r="D2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6" t="e">
        <f>IF(PROMETEO_Ammissione_Samuele[[#This Row],[5) Mi passano per la mente pensieri preoccupanti]]="",NA(),PROMETEO_Ammissione_Samuele[[#This Row],[5) Mi passano per la mente pensieri preoccupanti]])</f>
        <v>#N/A</v>
      </c>
      <c r="G26" t="e">
        <f>IF(PROMETEO_Ammissione_Samuele[[#This Row],[6) Mi sento di buon umore]]="",NA(),PROMETEO_Ammissione_Samuele[[#This Row],[6) Mi sento di buon umore]])</f>
        <v>#N/A</v>
      </c>
      <c r="H26" t="e">
        <f>IF(PROMETEO_Ammissione_Samuele[[#This Row],[7) Riesco a sedermi e a rilassarmi]]="",NA(),PROMETEO_Ammissione_Samuele[[#This Row],[7) Riesco a sedermi e a rilassarmi]])</f>
        <v>#N/A</v>
      </c>
      <c r="I26" t="e">
        <f>IF(PROMETEO_Ammissione_Samuele[[#This Row],[8) Mi sento rallentato]]="",NA(),PROMETEO_Ammissione_Samuele[[#This Row],[8) Mi sento rallentato]])</f>
        <v>#N/A</v>
      </c>
      <c r="J2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6" t="e">
        <f>IF(PROMETEO_Ammissione_Samuele[[#This Row],[10) Non curo più il mio aspetto fisico]]="",NA(),PROMETEO_Ammissione_Samuele[[#This Row],[10) Non curo più il mio aspetto fisico]])</f>
        <v>#N/A</v>
      </c>
      <c r="L26" t="e">
        <f>IF(PROMETEO_Ammissione_Samuele[[#This Row],[11) Mi sento irrequieto e incapace di stare fermo]]="",NA(),PROMETEO_Ammissione_Samuele[[#This Row],[11) Mi sento irrequieto e incapace di stare fermo]])</f>
        <v>#N/A</v>
      </c>
      <c r="M26" t="e">
        <f>IF(PROMETEO_Ammissione_Samuele[[#This Row],[12) Pregusto con piacere le cose]]="",NA(),PROMETEO_Ammissione_Samuele[[#This Row],[12) Pregusto con piacere le cose]])</f>
        <v>#N/A</v>
      </c>
      <c r="N26" t="e">
        <f>IF(PROMETEO_Ammissione_Samuele[[#This Row],[13) Provo delle sensazioni improvvise di panico]]="",NA(),PROMETEO_Ammissione_Samuele[[#This Row],[13) Provo delle sensazioni improvvise di panico]])</f>
        <v>#N/A</v>
      </c>
      <c r="O2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27" spans="1:36" x14ac:dyDescent="0.3">
      <c r="A27">
        <v>26</v>
      </c>
      <c r="B27" t="e">
        <f>IF(PROMETEO_Ammissione_Samuele[[#This Row],[1) Mi sento agitato e teso]]="",NA(),PROMETEO_Ammissione_Samuele[[#This Row],[1) Mi sento agitato e teso]])</f>
        <v>#N/A</v>
      </c>
      <c r="C27" t="e">
        <f>IF(PROMETEO_Ammissione_Samuele[[#This Row],[2) Le cose che un tempo mi piacevano, ora mi piacciono]]="",NA(),PROMETEO_Ammissione_Samuele[[#This Row],[2) Le cose che un tempo mi piacevano, ora mi piacciono]])</f>
        <v>#N/A</v>
      </c>
      <c r="D2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2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27" t="e">
        <f>IF(PROMETEO_Ammissione_Samuele[[#This Row],[5) Mi passano per la mente pensieri preoccupanti]]="",NA(),PROMETEO_Ammissione_Samuele[[#This Row],[5) Mi passano per la mente pensieri preoccupanti]])</f>
        <v>#N/A</v>
      </c>
      <c r="G27" t="e">
        <f>IF(PROMETEO_Ammissione_Samuele[[#This Row],[6) Mi sento di buon umore]]="",NA(),PROMETEO_Ammissione_Samuele[[#This Row],[6) Mi sento di buon umore]])</f>
        <v>#N/A</v>
      </c>
      <c r="H27" t="e">
        <f>IF(PROMETEO_Ammissione_Samuele[[#This Row],[7) Riesco a sedermi e a rilassarmi]]="",NA(),PROMETEO_Ammissione_Samuele[[#This Row],[7) Riesco a sedermi e a rilassarmi]])</f>
        <v>#N/A</v>
      </c>
      <c r="I27" t="e">
        <f>IF(PROMETEO_Ammissione_Samuele[[#This Row],[8) Mi sento rallentato]]="",NA(),PROMETEO_Ammissione_Samuele[[#This Row],[8) Mi sento rallentato]])</f>
        <v>#N/A</v>
      </c>
      <c r="J2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27" t="e">
        <f>IF(PROMETEO_Ammissione_Samuele[[#This Row],[10) Non curo più il mio aspetto fisico]]="",NA(),PROMETEO_Ammissione_Samuele[[#This Row],[10) Non curo più il mio aspetto fisico]])</f>
        <v>#N/A</v>
      </c>
      <c r="L27" t="e">
        <f>IF(PROMETEO_Ammissione_Samuele[[#This Row],[11) Mi sento irrequieto e incapace di stare fermo]]="",NA(),PROMETEO_Ammissione_Samuele[[#This Row],[11) Mi sento irrequieto e incapace di stare fermo]])</f>
        <v>#N/A</v>
      </c>
      <c r="M27" t="e">
        <f>IF(PROMETEO_Ammissione_Samuele[[#This Row],[12) Pregusto con piacere le cose]]="",NA(),PROMETEO_Ammissione_Samuele[[#This Row],[12) Pregusto con piacere le cose]])</f>
        <v>#N/A</v>
      </c>
      <c r="N27" t="e">
        <f>IF(PROMETEO_Ammissione_Samuele[[#This Row],[13) Provo delle sensazioni improvvise di panico]]="",NA(),PROMETEO_Ammissione_Samuele[[#This Row],[13) Provo delle sensazioni improvvise di panico]])</f>
        <v>#N/A</v>
      </c>
      <c r="O2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2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2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2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2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27" t="s">
        <v>606</v>
      </c>
      <c r="V27" t="s">
        <v>620</v>
      </c>
      <c r="W27" t="s">
        <v>374</v>
      </c>
      <c r="X27" t="s">
        <v>367</v>
      </c>
      <c r="Y27" t="s">
        <v>406</v>
      </c>
      <c r="Z27" t="s">
        <v>349</v>
      </c>
      <c r="AA27" t="s">
        <v>503</v>
      </c>
      <c r="AD27" t="s">
        <v>607</v>
      </c>
      <c r="AE27" t="s">
        <v>620</v>
      </c>
      <c r="AF27" t="s">
        <v>350</v>
      </c>
      <c r="AG27" t="s">
        <v>399</v>
      </c>
      <c r="AH27" t="s">
        <v>368</v>
      </c>
      <c r="AI27" t="s">
        <v>444</v>
      </c>
      <c r="AJ27" t="s">
        <v>503</v>
      </c>
    </row>
    <row r="28" spans="1:36" x14ac:dyDescent="0.3">
      <c r="A28">
        <v>27</v>
      </c>
      <c r="B28" t="str">
        <f>IF(PROMETEO_Ammissione_Samuele[[#This Row],[1) Mi sento agitato e teso]]="",NA(),PROMETEO_Ammissione_Samuele[[#This Row],[1) Mi sento agitato e teso]])</f>
        <v>Spesso</v>
      </c>
      <c r="C2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28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28" t="str">
        <f>IF(PROMETEO_Ammissione_Samuele[[#This Row],[5) Mi passano per la mente pensieri preoccupanti]]="",NA(),PROMETEO_Ammissione_Samuele[[#This Row],[5) Mi passano per la mente pensieri preoccupanti]])</f>
        <v>Solo ogni tanto</v>
      </c>
      <c r="G28" t="str">
        <f>IF(PROMETEO_Ammissione_Samuele[[#This Row],[6) Mi sento di buon umore]]="",NA(),PROMETEO_Ammissione_Samuele[[#This Row],[6) Mi sento di buon umore]])</f>
        <v>Raramente</v>
      </c>
      <c r="H28" t="str">
        <f>IF(PROMETEO_Ammissione_Samuele[[#This Row],[7) Riesco a sedermi e a rilassarmi]]="",NA(),PROMETEO_Ammissione_Samuele[[#This Row],[7) Riesco a sedermi e a rilassarmi]])</f>
        <v>Spesso</v>
      </c>
      <c r="I28" t="str">
        <f>IF(PROMETEO_Ammissione_Samuele[[#This Row],[8) Mi sento rallentato]]="",NA(),PROMETEO_Ammissione_Samuele[[#This Row],[8) Mi sento rallentato]])</f>
        <v>Qualche volta</v>
      </c>
      <c r="J2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8" t="str">
        <f>IF(PROMETEO_Ammissione_Samuele[[#This Row],[10) Non curo più il mio aspetto fisico]]="",NA(),PROMETEO_Ammissione_Samuele[[#This Row],[10) Non curo più il mio aspetto fisico]])</f>
        <v>Me ne curo come al solito</v>
      </c>
      <c r="L28" t="str">
        <f>IF(PROMETEO_Ammissione_Samuele[[#This Row],[11) Mi sento irrequieto e incapace di stare fermo]]="",NA(),PROMETEO_Ammissione_Samuele[[#This Row],[11) Mi sento irrequieto e incapace di stare fermo]])</f>
        <v>Poco</v>
      </c>
      <c r="M28" t="str">
        <f>IF(PROMETEO_Ammissione_Samuele[[#This Row],[12) Pregusto con piacere le cose]]="",NA(),PROMETEO_Ammissione_Samuele[[#This Row],[12) Pregusto con piacere le cose]])</f>
        <v>Come ho sempre fatto</v>
      </c>
      <c r="N28" t="str">
        <f>IF(PROMETEO_Ammissione_Samuele[[#This Row],[13) Provo delle sensazioni improvvise di panico]]="",NA(),PROMETEO_Ammissione_Samuele[[#This Row],[13) Provo delle sensazioni improvvise di panico]])</f>
        <v>Mai</v>
      </c>
      <c r="O2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2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5</v>
      </c>
      <c r="Q2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5</v>
      </c>
      <c r="S2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28" t="s">
        <v>502</v>
      </c>
      <c r="V28">
        <f>COUNT(Table33[ID])</f>
        <v>123</v>
      </c>
      <c r="W28">
        <f>COUNTIF(Table33[3. Provo un sentimento di apprensione, come se dovesse succedere qualcosa di terribile],"Per niente")</f>
        <v>15</v>
      </c>
      <c r="X28">
        <f>COUNTIF(Table33[3. Provo un sentimento di apprensione, come se dovesse succedere qualcosa di terribile],"Un po', ma non da preoccuparmene")</f>
        <v>10</v>
      </c>
      <c r="Y28">
        <f>COUNTIF(Table33[3. Provo un sentimento di apprensione, come se dovesse succedere qualcosa di terribile],"Si, ma in modo non troppo intenso")</f>
        <v>5</v>
      </c>
      <c r="Z28">
        <f>COUNTIF(Table33[3. Provo un sentimento di apprensione, come se dovesse succedere qualcosa di terribile],"Sicuramente e in modo intenso")</f>
        <v>3</v>
      </c>
      <c r="AA28">
        <f>COUNTIF(Table33[3. Provo un sentimento di apprensione, come se dovesse succedere qualcosa di terribile],NA())</f>
        <v>90</v>
      </c>
      <c r="AD28" t="s">
        <v>502</v>
      </c>
      <c r="AE28">
        <f>COUNT(Table33[ID])</f>
        <v>123</v>
      </c>
      <c r="AF28">
        <f>COUNTIF(Table33[4. Riesco a ridere e vedere il lato divertente delle cose],"Come ho sempre fatto")</f>
        <v>25</v>
      </c>
      <c r="AG28">
        <f>COUNTIF(Table33[4. Riesco a ridere e vedere il lato divertente delle cose],"Un po' meno di un tempo")</f>
        <v>4</v>
      </c>
      <c r="AH28">
        <f>COUNTIF(Table33[4. Riesco a ridere e vedere il lato divertente delle cose],"Molto meno di un tempo")</f>
        <v>3</v>
      </c>
      <c r="AI28">
        <f>COUNTIF(Table33[4. Riesco a ridere e vedere il lato divertente delle cose],"Non vi riesco affatto")</f>
        <v>1</v>
      </c>
      <c r="AJ28">
        <f>COUNTIF(Table33[4. Riesco a ridere e vedere il lato divertente delle cose],NA())</f>
        <v>90</v>
      </c>
    </row>
    <row r="29" spans="1:36" x14ac:dyDescent="0.3">
      <c r="A29">
        <v>28</v>
      </c>
      <c r="B29" t="str">
        <f>IF(PROMETEO_Ammissione_Samuele[[#This Row],[1) Mi sento agitato e teso]]="",NA(),PROMETEO_Ammissione_Samuele[[#This Row],[1) Mi sento agitato e teso]])</f>
        <v>Qualche volta</v>
      </c>
      <c r="C29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29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29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29" t="str">
        <f>IF(PROMETEO_Ammissione_Samuele[[#This Row],[5) Mi passano per la mente pensieri preoccupanti]]="",NA(),PROMETEO_Ammissione_Samuele[[#This Row],[5) Mi passano per la mente pensieri preoccupanti]])</f>
        <v>Spesso</v>
      </c>
      <c r="G29" t="str">
        <f>IF(PROMETEO_Ammissione_Samuele[[#This Row],[6) Mi sento di buon umore]]="",NA(),PROMETEO_Ammissione_Samuele[[#This Row],[6) Mi sento di buon umore]])</f>
        <v>Qualche volta</v>
      </c>
      <c r="H29" t="str">
        <f>IF(PROMETEO_Ammissione_Samuele[[#This Row],[7) Riesco a sedermi e a rilassarmi]]="",NA(),PROMETEO_Ammissione_Samuele[[#This Row],[7) Riesco a sedermi e a rilassarmi]])</f>
        <v>Spesso</v>
      </c>
      <c r="I29" t="str">
        <f>IF(PROMETEO_Ammissione_Samuele[[#This Row],[8) Mi sento rallentato]]="",NA(),PROMETEO_Ammissione_Samuele[[#This Row],[8) Mi sento rallentato]])</f>
        <v>Qualche volta</v>
      </c>
      <c r="J29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29" t="str">
        <f>IF(PROMETEO_Ammissione_Samuele[[#This Row],[10) Non curo più il mio aspetto fisico]]="",NA(),PROMETEO_Ammissione_Samuele[[#This Row],[10) Non curo più il mio aspetto fisico]])</f>
        <v>Me ne curo come al solito</v>
      </c>
      <c r="L29" t="str">
        <f>IF(PROMETEO_Ammissione_Samuele[[#This Row],[11) Mi sento irrequieto e incapace di stare fermo]]="",NA(),PROMETEO_Ammissione_Samuele[[#This Row],[11) Mi sento irrequieto e incapace di stare fermo]])</f>
        <v>Poco</v>
      </c>
      <c r="M29" t="str">
        <f>IF(PROMETEO_Ammissione_Samuele[[#This Row],[12) Pregusto con piacere le cose]]="",NA(),PROMETEO_Ammissione_Samuele[[#This Row],[12) Pregusto con piacere le cose]])</f>
        <v>Come ho sempre fatto</v>
      </c>
      <c r="N29" t="str">
        <f>IF(PROMETEO_Ammissione_Samuele[[#This Row],[13) Provo delle sensazioni improvvise di panico]]="",NA(),PROMETEO_Ammissione_Samuele[[#This Row],[13) Provo delle sensazioni improvvise di panico]])</f>
        <v>Mai</v>
      </c>
      <c r="O29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29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6</v>
      </c>
      <c r="Q29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29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29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29" t="s">
        <v>561</v>
      </c>
      <c r="V29" s="12">
        <f>V28/$V$28</f>
        <v>1</v>
      </c>
      <c r="W29" s="12">
        <f t="shared" ref="W29:AA29" si="2">W28/$V$28</f>
        <v>0.12195121951219512</v>
      </c>
      <c r="X29" s="12">
        <f t="shared" si="2"/>
        <v>8.1300813008130079E-2</v>
      </c>
      <c r="Y29" s="12">
        <f t="shared" si="2"/>
        <v>4.065040650406504E-2</v>
      </c>
      <c r="Z29" s="12">
        <f t="shared" si="2"/>
        <v>2.4390243902439025E-2</v>
      </c>
      <c r="AA29" s="12">
        <f t="shared" si="2"/>
        <v>0.73170731707317072</v>
      </c>
      <c r="AD29" t="s">
        <v>561</v>
      </c>
      <c r="AE29" s="12">
        <f>AE28/$AE$28</f>
        <v>1</v>
      </c>
      <c r="AF29" s="12">
        <f t="shared" ref="AF29:AJ29" si="3">AF28/$AE$28</f>
        <v>0.2032520325203252</v>
      </c>
      <c r="AG29" s="12">
        <f t="shared" si="3"/>
        <v>3.2520325203252036E-2</v>
      </c>
      <c r="AH29" s="12">
        <f t="shared" si="3"/>
        <v>2.4390243902439025E-2</v>
      </c>
      <c r="AI29" s="12">
        <f t="shared" si="3"/>
        <v>8.130081300813009E-3</v>
      </c>
      <c r="AJ29" s="12">
        <f t="shared" si="3"/>
        <v>0.73170731707317072</v>
      </c>
    </row>
    <row r="30" spans="1:36" x14ac:dyDescent="0.3">
      <c r="A30">
        <v>29</v>
      </c>
      <c r="B30" t="str">
        <f>IF(PROMETEO_Ammissione_Samuele[[#This Row],[1) Mi sento agitato e teso]]="",NA(),PROMETEO_Ammissione_Samuele[[#This Row],[1) Mi sento agitato e teso]])</f>
        <v>Quasi sempre</v>
      </c>
      <c r="C30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30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30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0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30" t="str">
        <f>IF(PROMETEO_Ammissione_Samuele[[#This Row],[6) Mi sento di buon umore]]="",NA(),PROMETEO_Ammissione_Samuele[[#This Row],[6) Mi sento di buon umore]])</f>
        <v>Qualche volta</v>
      </c>
      <c r="H30" t="str">
        <f>IF(PROMETEO_Ammissione_Samuele[[#This Row],[7) Riesco a sedermi e a rilassarmi]]="",NA(),PROMETEO_Ammissione_Samuele[[#This Row],[7) Riesco a sedermi e a rilassarmi]])</f>
        <v>Spesso</v>
      </c>
      <c r="I30" t="str">
        <f>IF(PROMETEO_Ammissione_Samuele[[#This Row],[8) Mi sento rallentato]]="",NA(),PROMETEO_Ammissione_Samuele[[#This Row],[8) Mi sento rallentato]])</f>
        <v>Qualche volta</v>
      </c>
      <c r="J30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0" t="str">
        <f>IF(PROMETEO_Ammissione_Samuele[[#This Row],[10) Non curo più il mio aspetto fisico]]="",NA(),PROMETEO_Ammissione_Samuele[[#This Row],[10) Non curo più il mio aspetto fisico]])</f>
        <v>Forse me ne curo di meno</v>
      </c>
      <c r="L30" t="str">
        <f>IF(PROMETEO_Ammissione_Samuele[[#This Row],[11) Mi sento irrequieto e incapace di stare fermo]]="",NA(),PROMETEO_Ammissione_Samuele[[#This Row],[11) Mi sento irrequieto e incapace di stare fermo]])</f>
        <v>Moltissimo</v>
      </c>
      <c r="M30" t="str">
        <f>IF(PROMETEO_Ammissione_Samuele[[#This Row],[12) Pregusto con piacere le cose]]="",NA(),PROMETEO_Ammissione_Samuele[[#This Row],[12) Pregusto con piacere le cose]])</f>
        <v>Come ho sempre fatto</v>
      </c>
      <c r="N30" t="str">
        <f>IF(PROMETEO_Ammissione_Samuele[[#This Row],[13) Provo delle sensazioni improvvise di panico]]="",NA(),PROMETEO_Ammissione_Samuele[[#This Row],[13) Provo delle sensazioni improvvise di panico]])</f>
        <v>Mai</v>
      </c>
      <c r="O30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0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10</v>
      </c>
      <c r="Q30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2</v>
      </c>
      <c r="R30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30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1" spans="1:36" x14ac:dyDescent="0.3">
      <c r="A31">
        <v>30</v>
      </c>
      <c r="B31" t="e">
        <f>IF(PROMETEO_Ammissione_Samuele[[#This Row],[1) Mi sento agitato e teso]]="",NA(),PROMETEO_Ammissione_Samuele[[#This Row],[1) Mi sento agitato e teso]])</f>
        <v>#N/A</v>
      </c>
      <c r="C31" t="e">
        <f>IF(PROMETEO_Ammissione_Samuele[[#This Row],[2) Le cose che un tempo mi piacevano, ora mi piacciono]]="",NA(),PROMETEO_Ammissione_Samuele[[#This Row],[2) Le cose che un tempo mi piacevano, ora mi piacciono]])</f>
        <v>#N/A</v>
      </c>
      <c r="D3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1" t="e">
        <f>IF(PROMETEO_Ammissione_Samuele[[#This Row],[5) Mi passano per la mente pensieri preoccupanti]]="",NA(),PROMETEO_Ammissione_Samuele[[#This Row],[5) Mi passano per la mente pensieri preoccupanti]])</f>
        <v>#N/A</v>
      </c>
      <c r="G31" t="e">
        <f>IF(PROMETEO_Ammissione_Samuele[[#This Row],[6) Mi sento di buon umore]]="",NA(),PROMETEO_Ammissione_Samuele[[#This Row],[6) Mi sento di buon umore]])</f>
        <v>#N/A</v>
      </c>
      <c r="H31" t="e">
        <f>IF(PROMETEO_Ammissione_Samuele[[#This Row],[7) Riesco a sedermi e a rilassarmi]]="",NA(),PROMETEO_Ammissione_Samuele[[#This Row],[7) Riesco a sedermi e a rilassarmi]])</f>
        <v>#N/A</v>
      </c>
      <c r="I31" t="e">
        <f>IF(PROMETEO_Ammissione_Samuele[[#This Row],[8) Mi sento rallentato]]="",NA(),PROMETEO_Ammissione_Samuele[[#This Row],[8) Mi sento rallentato]])</f>
        <v>#N/A</v>
      </c>
      <c r="J3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1" t="e">
        <f>IF(PROMETEO_Ammissione_Samuele[[#This Row],[10) Non curo più il mio aspetto fisico]]="",NA(),PROMETEO_Ammissione_Samuele[[#This Row],[10) Non curo più il mio aspetto fisico]])</f>
        <v>#N/A</v>
      </c>
      <c r="L31" t="e">
        <f>IF(PROMETEO_Ammissione_Samuele[[#This Row],[11) Mi sento irrequieto e incapace di stare fermo]]="",NA(),PROMETEO_Ammissione_Samuele[[#This Row],[11) Mi sento irrequieto e incapace di stare fermo]])</f>
        <v>#N/A</v>
      </c>
      <c r="M31" t="e">
        <f>IF(PROMETEO_Ammissione_Samuele[[#This Row],[12) Pregusto con piacere le cose]]="",NA(),PROMETEO_Ammissione_Samuele[[#This Row],[12) Pregusto con piacere le cose]])</f>
        <v>#N/A</v>
      </c>
      <c r="N31" t="e">
        <f>IF(PROMETEO_Ammissione_Samuele[[#This Row],[13) Provo delle sensazioni improvvise di panico]]="",NA(),PROMETEO_Ammissione_Samuele[[#This Row],[13) Provo delle sensazioni improvvise di panico]])</f>
        <v>#N/A</v>
      </c>
      <c r="O3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2" spans="1:36" x14ac:dyDescent="0.3">
      <c r="A32">
        <v>31</v>
      </c>
      <c r="B32" t="str">
        <f>IF(PROMETEO_Ammissione_Samuele[[#This Row],[1) Mi sento agitato e teso]]="",NA(),PROMETEO_Ammissione_Samuele[[#This Row],[1) Mi sento agitato e teso]])</f>
        <v>Mai</v>
      </c>
      <c r="C3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3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3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2" t="str">
        <f>IF(PROMETEO_Ammissione_Samuele[[#This Row],[5) Mi passano per la mente pensieri preoccupanti]]="",NA(),PROMETEO_Ammissione_Samuele[[#This Row],[5) Mi passano per la mente pensieri preoccupanti]])</f>
        <v>Solo ogni tanto</v>
      </c>
      <c r="G32" t="str">
        <f>IF(PROMETEO_Ammissione_Samuele[[#This Row],[6) Mi sento di buon umore]]="",NA(),PROMETEO_Ammissione_Samuele[[#This Row],[6) Mi sento di buon umore]])</f>
        <v>Quasi sempre</v>
      </c>
      <c r="H32" t="str">
        <f>IF(PROMETEO_Ammissione_Samuele[[#This Row],[7) Riesco a sedermi e a rilassarmi]]="",NA(),PROMETEO_Ammissione_Samuele[[#This Row],[7) Riesco a sedermi e a rilassarmi]])</f>
        <v>Sempre</v>
      </c>
      <c r="I32" t="str">
        <f>IF(PROMETEO_Ammissione_Samuele[[#This Row],[8) Mi sento rallentato]]="",NA(),PROMETEO_Ammissione_Samuele[[#This Row],[8) Mi sento rallentato]])</f>
        <v>Mai</v>
      </c>
      <c r="J3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2" t="str">
        <f>IF(PROMETEO_Ammissione_Samuele[[#This Row],[10) Non curo più il mio aspetto fisico]]="",NA(),PROMETEO_Ammissione_Samuele[[#This Row],[10) Non curo più il mio aspetto fisico]])</f>
        <v>Me ne curo come al solito</v>
      </c>
      <c r="L32" t="str">
        <f>IF(PROMETEO_Ammissione_Samuele[[#This Row],[11) Mi sento irrequieto e incapace di stare fermo]]="",NA(),PROMETEO_Ammissione_Samuele[[#This Row],[11) Mi sento irrequieto e incapace di stare fermo]])</f>
        <v>Moltissimo</v>
      </c>
      <c r="M32" t="str">
        <f>IF(PROMETEO_Ammissione_Samuele[[#This Row],[12) Pregusto con piacere le cose]]="",NA(),PROMETEO_Ammissione_Samuele[[#This Row],[12) Pregusto con piacere le cose]])</f>
        <v>Come ho sempre fatto</v>
      </c>
      <c r="N32" t="str">
        <f>IF(PROMETEO_Ammissione_Samuele[[#This Row],[13) Provo delle sensazioni improvvise di panico]]="",NA(),PROMETEO_Ammissione_Samuele[[#This Row],[13) Provo delle sensazioni improvvise di panico]])</f>
        <v>Mai</v>
      </c>
      <c r="O3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3</v>
      </c>
      <c r="Q3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3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3" spans="1:19" x14ac:dyDescent="0.3">
      <c r="A33">
        <v>32</v>
      </c>
      <c r="B33" t="e">
        <f>IF(PROMETEO_Ammissione_Samuele[[#This Row],[1) Mi sento agitato e teso]]="",NA(),PROMETEO_Ammissione_Samuele[[#This Row],[1) Mi sento agitato e teso]])</f>
        <v>#N/A</v>
      </c>
      <c r="C33" t="e">
        <f>IF(PROMETEO_Ammissione_Samuele[[#This Row],[2) Le cose che un tempo mi piacevano, ora mi piacciono]]="",NA(),PROMETEO_Ammissione_Samuele[[#This Row],[2) Le cose che un tempo mi piacevano, ora mi piacciono]])</f>
        <v>#N/A</v>
      </c>
      <c r="D3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3" t="e">
        <f>IF(PROMETEO_Ammissione_Samuele[[#This Row],[5) Mi passano per la mente pensieri preoccupanti]]="",NA(),PROMETEO_Ammissione_Samuele[[#This Row],[5) Mi passano per la mente pensieri preoccupanti]])</f>
        <v>#N/A</v>
      </c>
      <c r="G33" t="e">
        <f>IF(PROMETEO_Ammissione_Samuele[[#This Row],[6) Mi sento di buon umore]]="",NA(),PROMETEO_Ammissione_Samuele[[#This Row],[6) Mi sento di buon umore]])</f>
        <v>#N/A</v>
      </c>
      <c r="H33" t="e">
        <f>IF(PROMETEO_Ammissione_Samuele[[#This Row],[7) Riesco a sedermi e a rilassarmi]]="",NA(),PROMETEO_Ammissione_Samuele[[#This Row],[7) Riesco a sedermi e a rilassarmi]])</f>
        <v>#N/A</v>
      </c>
      <c r="I33" t="e">
        <f>IF(PROMETEO_Ammissione_Samuele[[#This Row],[8) Mi sento rallentato]]="",NA(),PROMETEO_Ammissione_Samuele[[#This Row],[8) Mi sento rallentato]])</f>
        <v>#N/A</v>
      </c>
      <c r="J3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3" t="e">
        <f>IF(PROMETEO_Ammissione_Samuele[[#This Row],[10) Non curo più il mio aspetto fisico]]="",NA(),PROMETEO_Ammissione_Samuele[[#This Row],[10) Non curo più il mio aspetto fisico]])</f>
        <v>#N/A</v>
      </c>
      <c r="L33" t="e">
        <f>IF(PROMETEO_Ammissione_Samuele[[#This Row],[11) Mi sento irrequieto e incapace di stare fermo]]="",NA(),PROMETEO_Ammissione_Samuele[[#This Row],[11) Mi sento irrequieto e incapace di stare fermo]])</f>
        <v>#N/A</v>
      </c>
      <c r="M33" t="e">
        <f>IF(PROMETEO_Ammissione_Samuele[[#This Row],[12) Pregusto con piacere le cose]]="",NA(),PROMETEO_Ammissione_Samuele[[#This Row],[12) Pregusto con piacere le cose]])</f>
        <v>#N/A</v>
      </c>
      <c r="N33" t="e">
        <f>IF(PROMETEO_Ammissione_Samuele[[#This Row],[13) Provo delle sensazioni improvvise di panico]]="",NA(),PROMETEO_Ammissione_Samuele[[#This Row],[13) Provo delle sensazioni improvvise di panico]])</f>
        <v>#N/A</v>
      </c>
      <c r="O3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4" spans="1:19" x14ac:dyDescent="0.3">
      <c r="A34">
        <v>33</v>
      </c>
      <c r="B34" t="str">
        <f>IF(PROMETEO_Ammissione_Samuele[[#This Row],[1) Mi sento agitato e teso]]="",NA(),PROMETEO_Ammissione_Samuele[[#This Row],[1) Mi sento agitato e teso]])</f>
        <v>Mai</v>
      </c>
      <c r="C3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3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34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4" t="str">
        <f>IF(PROMETEO_Ammissione_Samuele[[#This Row],[5) Mi passano per la mente pensieri preoccupanti]]="",NA(),PROMETEO_Ammissione_Samuele[[#This Row],[5) Mi passano per la mente pensieri preoccupanti]])</f>
        <v>Solo ogni tanto</v>
      </c>
      <c r="G34" t="str">
        <f>IF(PROMETEO_Ammissione_Samuele[[#This Row],[6) Mi sento di buon umore]]="",NA(),PROMETEO_Ammissione_Samuele[[#This Row],[6) Mi sento di buon umore]])</f>
        <v>Quasi sempre</v>
      </c>
      <c r="H34" t="str">
        <f>IF(PROMETEO_Ammissione_Samuele[[#This Row],[7) Riesco a sedermi e a rilassarmi]]="",NA(),PROMETEO_Ammissione_Samuele[[#This Row],[7) Riesco a sedermi e a rilassarmi]])</f>
        <v>Sempre</v>
      </c>
      <c r="I34" t="str">
        <f>IF(PROMETEO_Ammissione_Samuele[[#This Row],[8) Mi sento rallentato]]="",NA(),PROMETEO_Ammissione_Samuele[[#This Row],[8) Mi sento rallentato]])</f>
        <v>Mai</v>
      </c>
      <c r="J3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4" t="str">
        <f>IF(PROMETEO_Ammissione_Samuele[[#This Row],[10) Non curo più il mio aspetto fisico]]="",NA(),PROMETEO_Ammissione_Samuele[[#This Row],[10) Non curo più il mio aspetto fisico]])</f>
        <v>Me ne curo come al solito</v>
      </c>
      <c r="L34" t="str">
        <f>IF(PROMETEO_Ammissione_Samuele[[#This Row],[11) Mi sento irrequieto e incapace di stare fermo]]="",NA(),PROMETEO_Ammissione_Samuele[[#This Row],[11) Mi sento irrequieto e incapace di stare fermo]])</f>
        <v>Per niente</v>
      </c>
      <c r="M34" t="str">
        <f>IF(PROMETEO_Ammissione_Samuele[[#This Row],[12) Pregusto con piacere le cose]]="",NA(),PROMETEO_Ammissione_Samuele[[#This Row],[12) Pregusto con piacere le cose]])</f>
        <v>Come ho sempre fatto</v>
      </c>
      <c r="N34" t="str">
        <f>IF(PROMETEO_Ammissione_Samuele[[#This Row],[13) Provo delle sensazioni improvvise di panico]]="",NA(),PROMETEO_Ammissione_Samuele[[#This Row],[13) Provo delle sensazioni improvvise di panico]])</f>
        <v>Mai</v>
      </c>
      <c r="O3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3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3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5" spans="1:19" x14ac:dyDescent="0.3">
      <c r="A35">
        <v>34</v>
      </c>
      <c r="B35" t="str">
        <f>IF(PROMETEO_Ammissione_Samuele[[#This Row],[1) Mi sento agitato e teso]]="",NA(),PROMETEO_Ammissione_Samuele[[#This Row],[1) Mi sento agitato e teso]])</f>
        <v>Qualche volta</v>
      </c>
      <c r="C35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35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35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35" t="str">
        <f>IF(PROMETEO_Ammissione_Samuele[[#This Row],[5) Mi passano per la mente pensieri preoccupanti]]="",NA(),PROMETEO_Ammissione_Samuele[[#This Row],[5) Mi passano per la mente pensieri preoccupanti]])</f>
        <v>Solo ogni tanto</v>
      </c>
      <c r="G35" t="str">
        <f>IF(PROMETEO_Ammissione_Samuele[[#This Row],[6) Mi sento di buon umore]]="",NA(),PROMETEO_Ammissione_Samuele[[#This Row],[6) Mi sento di buon umore]])</f>
        <v>Quasi sempre</v>
      </c>
      <c r="H35" t="str">
        <f>IF(PROMETEO_Ammissione_Samuele[[#This Row],[7) Riesco a sedermi e a rilassarmi]]="",NA(),PROMETEO_Ammissione_Samuele[[#This Row],[7) Riesco a sedermi e a rilassarmi]])</f>
        <v>Sempre</v>
      </c>
      <c r="I35" t="str">
        <f>IF(PROMETEO_Ammissione_Samuele[[#This Row],[8) Mi sento rallentato]]="",NA(),PROMETEO_Ammissione_Samuele[[#This Row],[8) Mi sento rallentato]])</f>
        <v>Mai</v>
      </c>
      <c r="J35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35" t="str">
        <f>IF(PROMETEO_Ammissione_Samuele[[#This Row],[10) Non curo più il mio aspetto fisico]]="",NA(),PROMETEO_Ammissione_Samuele[[#This Row],[10) Non curo più il mio aspetto fisico]])</f>
        <v>Me ne curo come al solito</v>
      </c>
      <c r="L35" t="str">
        <f>IF(PROMETEO_Ammissione_Samuele[[#This Row],[11) Mi sento irrequieto e incapace di stare fermo]]="",NA(),PROMETEO_Ammissione_Samuele[[#This Row],[11) Mi sento irrequieto e incapace di stare fermo]])</f>
        <v>Per niente</v>
      </c>
      <c r="M35" t="str">
        <f>IF(PROMETEO_Ammissione_Samuele[[#This Row],[12) Pregusto con piacere le cose]]="",NA(),PROMETEO_Ammissione_Samuele[[#This Row],[12) Pregusto con piacere le cose]])</f>
        <v>Un po' meno di un tempo</v>
      </c>
      <c r="N35" t="str">
        <f>IF(PROMETEO_Ammissione_Samuele[[#This Row],[13) Provo delle sensazioni improvvise di panico]]="",NA(),PROMETEO_Ammissione_Samuele[[#This Row],[13) Provo delle sensazioni improvvise di panico]])</f>
        <v>Mai</v>
      </c>
      <c r="O35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35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35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35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35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36" spans="1:19" x14ac:dyDescent="0.3">
      <c r="A36">
        <v>35</v>
      </c>
      <c r="B36" t="e">
        <f>IF(PROMETEO_Ammissione_Samuele[[#This Row],[1) Mi sento agitato e teso]]="",NA(),PROMETEO_Ammissione_Samuele[[#This Row],[1) Mi sento agitato e teso]])</f>
        <v>#N/A</v>
      </c>
      <c r="C36" t="e">
        <f>IF(PROMETEO_Ammissione_Samuele[[#This Row],[2) Le cose che un tempo mi piacevano, ora mi piacciono]]="",NA(),PROMETEO_Ammissione_Samuele[[#This Row],[2) Le cose che un tempo mi piacevano, ora mi piacciono]])</f>
        <v>#N/A</v>
      </c>
      <c r="D3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6" t="e">
        <f>IF(PROMETEO_Ammissione_Samuele[[#This Row],[5) Mi passano per la mente pensieri preoccupanti]]="",NA(),PROMETEO_Ammissione_Samuele[[#This Row],[5) Mi passano per la mente pensieri preoccupanti]])</f>
        <v>#N/A</v>
      </c>
      <c r="G36" t="e">
        <f>IF(PROMETEO_Ammissione_Samuele[[#This Row],[6) Mi sento di buon umore]]="",NA(),PROMETEO_Ammissione_Samuele[[#This Row],[6) Mi sento di buon umore]])</f>
        <v>#N/A</v>
      </c>
      <c r="H36" t="e">
        <f>IF(PROMETEO_Ammissione_Samuele[[#This Row],[7) Riesco a sedermi e a rilassarmi]]="",NA(),PROMETEO_Ammissione_Samuele[[#This Row],[7) Riesco a sedermi e a rilassarmi]])</f>
        <v>#N/A</v>
      </c>
      <c r="I36" t="e">
        <f>IF(PROMETEO_Ammissione_Samuele[[#This Row],[8) Mi sento rallentato]]="",NA(),PROMETEO_Ammissione_Samuele[[#This Row],[8) Mi sento rallentato]])</f>
        <v>#N/A</v>
      </c>
      <c r="J3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6" t="e">
        <f>IF(PROMETEO_Ammissione_Samuele[[#This Row],[10) Non curo più il mio aspetto fisico]]="",NA(),PROMETEO_Ammissione_Samuele[[#This Row],[10) Non curo più il mio aspetto fisico]])</f>
        <v>#N/A</v>
      </c>
      <c r="L36" t="e">
        <f>IF(PROMETEO_Ammissione_Samuele[[#This Row],[11) Mi sento irrequieto e incapace di stare fermo]]="",NA(),PROMETEO_Ammissione_Samuele[[#This Row],[11) Mi sento irrequieto e incapace di stare fermo]])</f>
        <v>#N/A</v>
      </c>
      <c r="M36" t="e">
        <f>IF(PROMETEO_Ammissione_Samuele[[#This Row],[12) Pregusto con piacere le cose]]="",NA(),PROMETEO_Ammissione_Samuele[[#This Row],[12) Pregusto con piacere le cose]])</f>
        <v>#N/A</v>
      </c>
      <c r="N36" t="e">
        <f>IF(PROMETEO_Ammissione_Samuele[[#This Row],[13) Provo delle sensazioni improvvise di panico]]="",NA(),PROMETEO_Ammissione_Samuele[[#This Row],[13) Provo delle sensazioni improvvise di panico]])</f>
        <v>#N/A</v>
      </c>
      <c r="O3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7" spans="1:19" x14ac:dyDescent="0.3">
      <c r="A37">
        <v>36</v>
      </c>
      <c r="B37" t="e">
        <f>IF(PROMETEO_Ammissione_Samuele[[#This Row],[1) Mi sento agitato e teso]]="",NA(),PROMETEO_Ammissione_Samuele[[#This Row],[1) Mi sento agitato e teso]])</f>
        <v>#N/A</v>
      </c>
      <c r="C37" t="e">
        <f>IF(PROMETEO_Ammissione_Samuele[[#This Row],[2) Le cose che un tempo mi piacevano, ora mi piacciono]]="",NA(),PROMETEO_Ammissione_Samuele[[#This Row],[2) Le cose che un tempo mi piacevano, ora mi piacciono]])</f>
        <v>#N/A</v>
      </c>
      <c r="D3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7" t="e">
        <f>IF(PROMETEO_Ammissione_Samuele[[#This Row],[5) Mi passano per la mente pensieri preoccupanti]]="",NA(),PROMETEO_Ammissione_Samuele[[#This Row],[5) Mi passano per la mente pensieri preoccupanti]])</f>
        <v>#N/A</v>
      </c>
      <c r="G37" t="e">
        <f>IF(PROMETEO_Ammissione_Samuele[[#This Row],[6) Mi sento di buon umore]]="",NA(),PROMETEO_Ammissione_Samuele[[#This Row],[6) Mi sento di buon umore]])</f>
        <v>#N/A</v>
      </c>
      <c r="H37" t="e">
        <f>IF(PROMETEO_Ammissione_Samuele[[#This Row],[7) Riesco a sedermi e a rilassarmi]]="",NA(),PROMETEO_Ammissione_Samuele[[#This Row],[7) Riesco a sedermi e a rilassarmi]])</f>
        <v>#N/A</v>
      </c>
      <c r="I37" t="e">
        <f>IF(PROMETEO_Ammissione_Samuele[[#This Row],[8) Mi sento rallentato]]="",NA(),PROMETEO_Ammissione_Samuele[[#This Row],[8) Mi sento rallentato]])</f>
        <v>#N/A</v>
      </c>
      <c r="J3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7" t="e">
        <f>IF(PROMETEO_Ammissione_Samuele[[#This Row],[10) Non curo più il mio aspetto fisico]]="",NA(),PROMETEO_Ammissione_Samuele[[#This Row],[10) Non curo più il mio aspetto fisico]])</f>
        <v>#N/A</v>
      </c>
      <c r="L37" t="e">
        <f>IF(PROMETEO_Ammissione_Samuele[[#This Row],[11) Mi sento irrequieto e incapace di stare fermo]]="",NA(),PROMETEO_Ammissione_Samuele[[#This Row],[11) Mi sento irrequieto e incapace di stare fermo]])</f>
        <v>#N/A</v>
      </c>
      <c r="M37" t="e">
        <f>IF(PROMETEO_Ammissione_Samuele[[#This Row],[12) Pregusto con piacere le cose]]="",NA(),PROMETEO_Ammissione_Samuele[[#This Row],[12) Pregusto con piacere le cose]])</f>
        <v>#N/A</v>
      </c>
      <c r="N37" t="e">
        <f>IF(PROMETEO_Ammissione_Samuele[[#This Row],[13) Provo delle sensazioni improvvise di panico]]="",NA(),PROMETEO_Ammissione_Samuele[[#This Row],[13) Provo delle sensazioni improvvise di panico]])</f>
        <v>#N/A</v>
      </c>
      <c r="O3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8" spans="1:19" x14ac:dyDescent="0.3">
      <c r="A38">
        <v>37</v>
      </c>
      <c r="B38" t="e">
        <f>IF(PROMETEO_Ammissione_Samuele[[#This Row],[1) Mi sento agitato e teso]]="",NA(),PROMETEO_Ammissione_Samuele[[#This Row],[1) Mi sento agitato e teso]])</f>
        <v>#N/A</v>
      </c>
      <c r="C38" t="e">
        <f>IF(PROMETEO_Ammissione_Samuele[[#This Row],[2) Le cose che un tempo mi piacevano, ora mi piacciono]]="",NA(),PROMETEO_Ammissione_Samuele[[#This Row],[2) Le cose che un tempo mi piacevano, ora mi piacciono]])</f>
        <v>#N/A</v>
      </c>
      <c r="D3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8" t="e">
        <f>IF(PROMETEO_Ammissione_Samuele[[#This Row],[5) Mi passano per la mente pensieri preoccupanti]]="",NA(),PROMETEO_Ammissione_Samuele[[#This Row],[5) Mi passano per la mente pensieri preoccupanti]])</f>
        <v>#N/A</v>
      </c>
      <c r="G38" t="e">
        <f>IF(PROMETEO_Ammissione_Samuele[[#This Row],[6) Mi sento di buon umore]]="",NA(),PROMETEO_Ammissione_Samuele[[#This Row],[6) Mi sento di buon umore]])</f>
        <v>#N/A</v>
      </c>
      <c r="H38" t="e">
        <f>IF(PROMETEO_Ammissione_Samuele[[#This Row],[7) Riesco a sedermi e a rilassarmi]]="",NA(),PROMETEO_Ammissione_Samuele[[#This Row],[7) Riesco a sedermi e a rilassarmi]])</f>
        <v>#N/A</v>
      </c>
      <c r="I38" t="e">
        <f>IF(PROMETEO_Ammissione_Samuele[[#This Row],[8) Mi sento rallentato]]="",NA(),PROMETEO_Ammissione_Samuele[[#This Row],[8) Mi sento rallentato]])</f>
        <v>#N/A</v>
      </c>
      <c r="J3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8" t="e">
        <f>IF(PROMETEO_Ammissione_Samuele[[#This Row],[10) Non curo più il mio aspetto fisico]]="",NA(),PROMETEO_Ammissione_Samuele[[#This Row],[10) Non curo più il mio aspetto fisico]])</f>
        <v>#N/A</v>
      </c>
      <c r="L38" t="e">
        <f>IF(PROMETEO_Ammissione_Samuele[[#This Row],[11) Mi sento irrequieto e incapace di stare fermo]]="",NA(),PROMETEO_Ammissione_Samuele[[#This Row],[11) Mi sento irrequieto e incapace di stare fermo]])</f>
        <v>#N/A</v>
      </c>
      <c r="M38" t="e">
        <f>IF(PROMETEO_Ammissione_Samuele[[#This Row],[12) Pregusto con piacere le cose]]="",NA(),PROMETEO_Ammissione_Samuele[[#This Row],[12) Pregusto con piacere le cose]])</f>
        <v>#N/A</v>
      </c>
      <c r="N38" t="e">
        <f>IF(PROMETEO_Ammissione_Samuele[[#This Row],[13) Provo delle sensazioni improvvise di panico]]="",NA(),PROMETEO_Ammissione_Samuele[[#This Row],[13) Provo delle sensazioni improvvise di panico]])</f>
        <v>#N/A</v>
      </c>
      <c r="O3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39" spans="1:19" x14ac:dyDescent="0.3">
      <c r="A39">
        <v>38</v>
      </c>
      <c r="B39" t="e">
        <f>IF(PROMETEO_Ammissione_Samuele[[#This Row],[1) Mi sento agitato e teso]]="",NA(),PROMETEO_Ammissione_Samuele[[#This Row],[1) Mi sento agitato e teso]])</f>
        <v>#N/A</v>
      </c>
      <c r="C39" t="e">
        <f>IF(PROMETEO_Ammissione_Samuele[[#This Row],[2) Le cose che un tempo mi piacevano, ora mi piacciono]]="",NA(),PROMETEO_Ammissione_Samuele[[#This Row],[2) Le cose che un tempo mi piacevano, ora mi piacciono]])</f>
        <v>#N/A</v>
      </c>
      <c r="D3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3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39" t="e">
        <f>IF(PROMETEO_Ammissione_Samuele[[#This Row],[5) Mi passano per la mente pensieri preoccupanti]]="",NA(),PROMETEO_Ammissione_Samuele[[#This Row],[5) Mi passano per la mente pensieri preoccupanti]])</f>
        <v>#N/A</v>
      </c>
      <c r="G39" t="e">
        <f>IF(PROMETEO_Ammissione_Samuele[[#This Row],[6) Mi sento di buon umore]]="",NA(),PROMETEO_Ammissione_Samuele[[#This Row],[6) Mi sento di buon umore]])</f>
        <v>#N/A</v>
      </c>
      <c r="H39" t="e">
        <f>IF(PROMETEO_Ammissione_Samuele[[#This Row],[7) Riesco a sedermi e a rilassarmi]]="",NA(),PROMETEO_Ammissione_Samuele[[#This Row],[7) Riesco a sedermi e a rilassarmi]])</f>
        <v>#N/A</v>
      </c>
      <c r="I39" t="e">
        <f>IF(PROMETEO_Ammissione_Samuele[[#This Row],[8) Mi sento rallentato]]="",NA(),PROMETEO_Ammissione_Samuele[[#This Row],[8) Mi sento rallentato]])</f>
        <v>#N/A</v>
      </c>
      <c r="J3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39" t="e">
        <f>IF(PROMETEO_Ammissione_Samuele[[#This Row],[10) Non curo più il mio aspetto fisico]]="",NA(),PROMETEO_Ammissione_Samuele[[#This Row],[10) Non curo più il mio aspetto fisico]])</f>
        <v>#N/A</v>
      </c>
      <c r="L39" t="e">
        <f>IF(PROMETEO_Ammissione_Samuele[[#This Row],[11) Mi sento irrequieto e incapace di stare fermo]]="",NA(),PROMETEO_Ammissione_Samuele[[#This Row],[11) Mi sento irrequieto e incapace di stare fermo]])</f>
        <v>#N/A</v>
      </c>
      <c r="M39" t="e">
        <f>IF(PROMETEO_Ammissione_Samuele[[#This Row],[12) Pregusto con piacere le cose]]="",NA(),PROMETEO_Ammissione_Samuele[[#This Row],[12) Pregusto con piacere le cose]])</f>
        <v>#N/A</v>
      </c>
      <c r="N39" t="e">
        <f>IF(PROMETEO_Ammissione_Samuele[[#This Row],[13) Provo delle sensazioni improvvise di panico]]="",NA(),PROMETEO_Ammissione_Samuele[[#This Row],[13) Provo delle sensazioni improvvise di panico]])</f>
        <v>#N/A</v>
      </c>
      <c r="O3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3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3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3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3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0" spans="1:19" x14ac:dyDescent="0.3">
      <c r="A40">
        <v>39</v>
      </c>
      <c r="B40" t="e">
        <f>IF(PROMETEO_Ammissione_Samuele[[#This Row],[1) Mi sento agitato e teso]]="",NA(),PROMETEO_Ammissione_Samuele[[#This Row],[1) Mi sento agitato e teso]])</f>
        <v>#N/A</v>
      </c>
      <c r="C40" t="e">
        <f>IF(PROMETEO_Ammissione_Samuele[[#This Row],[2) Le cose che un tempo mi piacevano, ora mi piacciono]]="",NA(),PROMETEO_Ammissione_Samuele[[#This Row],[2) Le cose che un tempo mi piacevano, ora mi piacciono]])</f>
        <v>#N/A</v>
      </c>
      <c r="D4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0" t="e">
        <f>IF(PROMETEO_Ammissione_Samuele[[#This Row],[5) Mi passano per la mente pensieri preoccupanti]]="",NA(),PROMETEO_Ammissione_Samuele[[#This Row],[5) Mi passano per la mente pensieri preoccupanti]])</f>
        <v>#N/A</v>
      </c>
      <c r="G40" t="e">
        <f>IF(PROMETEO_Ammissione_Samuele[[#This Row],[6) Mi sento di buon umore]]="",NA(),PROMETEO_Ammissione_Samuele[[#This Row],[6) Mi sento di buon umore]])</f>
        <v>#N/A</v>
      </c>
      <c r="H40" t="e">
        <f>IF(PROMETEO_Ammissione_Samuele[[#This Row],[7) Riesco a sedermi e a rilassarmi]]="",NA(),PROMETEO_Ammissione_Samuele[[#This Row],[7) Riesco a sedermi e a rilassarmi]])</f>
        <v>#N/A</v>
      </c>
      <c r="I40" t="e">
        <f>IF(PROMETEO_Ammissione_Samuele[[#This Row],[8) Mi sento rallentato]]="",NA(),PROMETEO_Ammissione_Samuele[[#This Row],[8) Mi sento rallentato]])</f>
        <v>#N/A</v>
      </c>
      <c r="J4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0" t="e">
        <f>IF(PROMETEO_Ammissione_Samuele[[#This Row],[10) Non curo più il mio aspetto fisico]]="",NA(),PROMETEO_Ammissione_Samuele[[#This Row],[10) Non curo più il mio aspetto fisico]])</f>
        <v>#N/A</v>
      </c>
      <c r="L40" t="e">
        <f>IF(PROMETEO_Ammissione_Samuele[[#This Row],[11) Mi sento irrequieto e incapace di stare fermo]]="",NA(),PROMETEO_Ammissione_Samuele[[#This Row],[11) Mi sento irrequieto e incapace di stare fermo]])</f>
        <v>#N/A</v>
      </c>
      <c r="M40" t="e">
        <f>IF(PROMETEO_Ammissione_Samuele[[#This Row],[12) Pregusto con piacere le cose]]="",NA(),PROMETEO_Ammissione_Samuele[[#This Row],[12) Pregusto con piacere le cose]])</f>
        <v>#N/A</v>
      </c>
      <c r="N40" t="e">
        <f>IF(PROMETEO_Ammissione_Samuele[[#This Row],[13) Provo delle sensazioni improvvise di panico]]="",NA(),PROMETEO_Ammissione_Samuele[[#This Row],[13) Provo delle sensazioni improvvise di panico]])</f>
        <v>#N/A</v>
      </c>
      <c r="O4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1" spans="1:19" x14ac:dyDescent="0.3">
      <c r="A41">
        <v>40</v>
      </c>
      <c r="B41" t="str">
        <f>IF(PROMETEO_Ammissione_Samuele[[#This Row],[1) Mi sento agitato e teso]]="",NA(),PROMETEO_Ammissione_Samuele[[#This Row],[1) Mi sento agitato e teso]])</f>
        <v>Mai</v>
      </c>
      <c r="C41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1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1" t="str">
        <f>IF(PROMETEO_Ammissione_Samuele[[#This Row],[5) Mi passano per la mente pensieri preoccupanti]]="",NA(),PROMETEO_Ammissione_Samuele[[#This Row],[5) Mi passano per la mente pensieri preoccupanti]])</f>
        <v>Solo ogni tanto</v>
      </c>
      <c r="G41" t="str">
        <f>IF(PROMETEO_Ammissione_Samuele[[#This Row],[6) Mi sento di buon umore]]="",NA(),PROMETEO_Ammissione_Samuele[[#This Row],[6) Mi sento di buon umore]])</f>
        <v>Quasi sempre</v>
      </c>
      <c r="H41" t="str">
        <f>IF(PROMETEO_Ammissione_Samuele[[#This Row],[7) Riesco a sedermi e a rilassarmi]]="",NA(),PROMETEO_Ammissione_Samuele[[#This Row],[7) Riesco a sedermi e a rilassarmi]])</f>
        <v>Sempre</v>
      </c>
      <c r="I41" t="str">
        <f>IF(PROMETEO_Ammissione_Samuele[[#This Row],[8) Mi sento rallentato]]="",NA(),PROMETEO_Ammissione_Samuele[[#This Row],[8) Mi sento rallentato]])</f>
        <v>Qualche volta</v>
      </c>
      <c r="J4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1" t="str">
        <f>IF(PROMETEO_Ammissione_Samuele[[#This Row],[10) Non curo più il mio aspetto fisico]]="",NA(),PROMETEO_Ammissione_Samuele[[#This Row],[10) Non curo più il mio aspetto fisico]])</f>
        <v>Me ne curo come al solito</v>
      </c>
      <c r="L41" t="str">
        <f>IF(PROMETEO_Ammissione_Samuele[[#This Row],[11) Mi sento irrequieto e incapace di stare fermo]]="",NA(),PROMETEO_Ammissione_Samuele[[#This Row],[11) Mi sento irrequieto e incapace di stare fermo]])</f>
        <v>Poco</v>
      </c>
      <c r="M41" t="str">
        <f>IF(PROMETEO_Ammissione_Samuele[[#This Row],[12) Pregusto con piacere le cose]]="",NA(),PROMETEO_Ammissione_Samuele[[#This Row],[12) Pregusto con piacere le cose]])</f>
        <v>Come ho sempre fatto</v>
      </c>
      <c r="N41" t="str">
        <f>IF(PROMETEO_Ammissione_Samuele[[#This Row],[13) Provo delle sensazioni improvvise di panico]]="",NA(),PROMETEO_Ammissione_Samuele[[#This Row],[13) Provo delle sensazioni improvvise di panico]])</f>
        <v>Mai</v>
      </c>
      <c r="O4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4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4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4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42" spans="1:19" x14ac:dyDescent="0.3">
      <c r="A42">
        <v>41</v>
      </c>
      <c r="B42" t="str">
        <f>IF(PROMETEO_Ammissione_Samuele[[#This Row],[1) Mi sento agitato e teso]]="",NA(),PROMETEO_Ammissione_Samuele[[#This Row],[1) Mi sento agitato e teso]])</f>
        <v>Mai</v>
      </c>
      <c r="C4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42" t="str">
        <f>IF(PROMETEO_Ammissione_Samuele[[#This Row],[6) Mi sento di buon umore]]="",NA(),PROMETEO_Ammissione_Samuele[[#This Row],[6) Mi sento di buon umore]])</f>
        <v>Quasi sempre</v>
      </c>
      <c r="H42" t="str">
        <f>IF(PROMETEO_Ammissione_Samuele[[#This Row],[7) Riesco a sedermi e a rilassarmi]]="",NA(),PROMETEO_Ammissione_Samuele[[#This Row],[7) Riesco a sedermi e a rilassarmi]])</f>
        <v>Sempre</v>
      </c>
      <c r="I42" t="str">
        <f>IF(PROMETEO_Ammissione_Samuele[[#This Row],[8) Mi sento rallentato]]="",NA(),PROMETEO_Ammissione_Samuele[[#This Row],[8) Mi sento rallentato]])</f>
        <v>Qualche volta</v>
      </c>
      <c r="J4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2" t="str">
        <f>IF(PROMETEO_Ammissione_Samuele[[#This Row],[10) Non curo più il mio aspetto fisico]]="",NA(),PROMETEO_Ammissione_Samuele[[#This Row],[10) Non curo più il mio aspetto fisico]])</f>
        <v>Me ne curo come al solito</v>
      </c>
      <c r="L42" t="str">
        <f>IF(PROMETEO_Ammissione_Samuele[[#This Row],[11) Mi sento irrequieto e incapace di stare fermo]]="",NA(),PROMETEO_Ammissione_Samuele[[#This Row],[11) Mi sento irrequieto e incapace di stare fermo]])</f>
        <v>Per niente</v>
      </c>
      <c r="M42" t="str">
        <f>IF(PROMETEO_Ammissione_Samuele[[#This Row],[12) Pregusto con piacere le cose]]="",NA(),PROMETEO_Ammissione_Samuele[[#This Row],[12) Pregusto con piacere le cose]])</f>
        <v>Come ho sempre fatto</v>
      </c>
      <c r="N42" t="str">
        <f>IF(PROMETEO_Ammissione_Samuele[[#This Row],[13) Provo delle sensazioni improvvise di panico]]="",NA(),PROMETEO_Ammissione_Samuele[[#This Row],[13) Provo delle sensazioni improvvise di panico]])</f>
        <v>Mai</v>
      </c>
      <c r="O4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4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4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4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43" spans="1:19" x14ac:dyDescent="0.3">
      <c r="A43">
        <v>42</v>
      </c>
      <c r="B43" t="e">
        <f>IF(PROMETEO_Ammissione_Samuele[[#This Row],[1) Mi sento agitato e teso]]="",NA(),PROMETEO_Ammissione_Samuele[[#This Row],[1) Mi sento agitato e teso]])</f>
        <v>#N/A</v>
      </c>
      <c r="C43" t="e">
        <f>IF(PROMETEO_Ammissione_Samuele[[#This Row],[2) Le cose che un tempo mi piacevano, ora mi piacciono]]="",NA(),PROMETEO_Ammissione_Samuele[[#This Row],[2) Le cose che un tempo mi piacevano, ora mi piacciono]])</f>
        <v>#N/A</v>
      </c>
      <c r="D4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3" t="e">
        <f>IF(PROMETEO_Ammissione_Samuele[[#This Row],[5) Mi passano per la mente pensieri preoccupanti]]="",NA(),PROMETEO_Ammissione_Samuele[[#This Row],[5) Mi passano per la mente pensieri preoccupanti]])</f>
        <v>#N/A</v>
      </c>
      <c r="G43" t="e">
        <f>IF(PROMETEO_Ammissione_Samuele[[#This Row],[6) Mi sento di buon umore]]="",NA(),PROMETEO_Ammissione_Samuele[[#This Row],[6) Mi sento di buon umore]])</f>
        <v>#N/A</v>
      </c>
      <c r="H43" t="e">
        <f>IF(PROMETEO_Ammissione_Samuele[[#This Row],[7) Riesco a sedermi e a rilassarmi]]="",NA(),PROMETEO_Ammissione_Samuele[[#This Row],[7) Riesco a sedermi e a rilassarmi]])</f>
        <v>#N/A</v>
      </c>
      <c r="I43" t="e">
        <f>IF(PROMETEO_Ammissione_Samuele[[#This Row],[8) Mi sento rallentato]]="",NA(),PROMETEO_Ammissione_Samuele[[#This Row],[8) Mi sento rallentato]])</f>
        <v>#N/A</v>
      </c>
      <c r="J4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3" t="e">
        <f>IF(PROMETEO_Ammissione_Samuele[[#This Row],[10) Non curo più il mio aspetto fisico]]="",NA(),PROMETEO_Ammissione_Samuele[[#This Row],[10) Non curo più il mio aspetto fisico]])</f>
        <v>#N/A</v>
      </c>
      <c r="L43" t="e">
        <f>IF(PROMETEO_Ammissione_Samuele[[#This Row],[11) Mi sento irrequieto e incapace di stare fermo]]="",NA(),PROMETEO_Ammissione_Samuele[[#This Row],[11) Mi sento irrequieto e incapace di stare fermo]])</f>
        <v>#N/A</v>
      </c>
      <c r="M43" t="e">
        <f>IF(PROMETEO_Ammissione_Samuele[[#This Row],[12) Pregusto con piacere le cose]]="",NA(),PROMETEO_Ammissione_Samuele[[#This Row],[12) Pregusto con piacere le cose]])</f>
        <v>#N/A</v>
      </c>
      <c r="N43" t="e">
        <f>IF(PROMETEO_Ammissione_Samuele[[#This Row],[13) Provo delle sensazioni improvvise di panico]]="",NA(),PROMETEO_Ammissione_Samuele[[#This Row],[13) Provo delle sensazioni improvvise di panico]])</f>
        <v>#N/A</v>
      </c>
      <c r="O4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4" spans="1:19" x14ac:dyDescent="0.3">
      <c r="A44">
        <v>43</v>
      </c>
      <c r="B44" t="e">
        <f>IF(PROMETEO_Ammissione_Samuele[[#This Row],[1) Mi sento agitato e teso]]="",NA(),PROMETEO_Ammissione_Samuele[[#This Row],[1) Mi sento agitato e teso]])</f>
        <v>#N/A</v>
      </c>
      <c r="C44" t="e">
        <f>IF(PROMETEO_Ammissione_Samuele[[#This Row],[2) Le cose che un tempo mi piacevano, ora mi piacciono]]="",NA(),PROMETEO_Ammissione_Samuele[[#This Row],[2) Le cose che un tempo mi piacevano, ora mi piacciono]])</f>
        <v>#N/A</v>
      </c>
      <c r="D4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4" t="e">
        <f>IF(PROMETEO_Ammissione_Samuele[[#This Row],[5) Mi passano per la mente pensieri preoccupanti]]="",NA(),PROMETEO_Ammissione_Samuele[[#This Row],[5) Mi passano per la mente pensieri preoccupanti]])</f>
        <v>#N/A</v>
      </c>
      <c r="G44" t="e">
        <f>IF(PROMETEO_Ammissione_Samuele[[#This Row],[6) Mi sento di buon umore]]="",NA(),PROMETEO_Ammissione_Samuele[[#This Row],[6) Mi sento di buon umore]])</f>
        <v>#N/A</v>
      </c>
      <c r="H44" t="e">
        <f>IF(PROMETEO_Ammissione_Samuele[[#This Row],[7) Riesco a sedermi e a rilassarmi]]="",NA(),PROMETEO_Ammissione_Samuele[[#This Row],[7) Riesco a sedermi e a rilassarmi]])</f>
        <v>#N/A</v>
      </c>
      <c r="I44" t="e">
        <f>IF(PROMETEO_Ammissione_Samuele[[#This Row],[8) Mi sento rallentato]]="",NA(),PROMETEO_Ammissione_Samuele[[#This Row],[8) Mi sento rallentato]])</f>
        <v>#N/A</v>
      </c>
      <c r="J4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4" t="e">
        <f>IF(PROMETEO_Ammissione_Samuele[[#This Row],[10) Non curo più il mio aspetto fisico]]="",NA(),PROMETEO_Ammissione_Samuele[[#This Row],[10) Non curo più il mio aspetto fisico]])</f>
        <v>#N/A</v>
      </c>
      <c r="L44" t="e">
        <f>IF(PROMETEO_Ammissione_Samuele[[#This Row],[11) Mi sento irrequieto e incapace di stare fermo]]="",NA(),PROMETEO_Ammissione_Samuele[[#This Row],[11) Mi sento irrequieto e incapace di stare fermo]])</f>
        <v>#N/A</v>
      </c>
      <c r="M44" t="e">
        <f>IF(PROMETEO_Ammissione_Samuele[[#This Row],[12) Pregusto con piacere le cose]]="",NA(),PROMETEO_Ammissione_Samuele[[#This Row],[12) Pregusto con piacere le cose]])</f>
        <v>#N/A</v>
      </c>
      <c r="N44" t="e">
        <f>IF(PROMETEO_Ammissione_Samuele[[#This Row],[13) Provo delle sensazioni improvvise di panico]]="",NA(),PROMETEO_Ammissione_Samuele[[#This Row],[13) Provo delle sensazioni improvvise di panico]])</f>
        <v>#N/A</v>
      </c>
      <c r="O4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5" spans="1:19" x14ac:dyDescent="0.3">
      <c r="A45">
        <v>44</v>
      </c>
      <c r="B45" t="e">
        <f>IF(PROMETEO_Ammissione_Samuele[[#This Row],[1) Mi sento agitato e teso]]="",NA(),PROMETEO_Ammissione_Samuele[[#This Row],[1) Mi sento agitato e teso]])</f>
        <v>#N/A</v>
      </c>
      <c r="C45" t="e">
        <f>IF(PROMETEO_Ammissione_Samuele[[#This Row],[2) Le cose che un tempo mi piacevano, ora mi piacciono]]="",NA(),PROMETEO_Ammissione_Samuele[[#This Row],[2) Le cose che un tempo mi piacevano, ora mi piacciono]])</f>
        <v>#N/A</v>
      </c>
      <c r="D4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5" t="e">
        <f>IF(PROMETEO_Ammissione_Samuele[[#This Row],[5) Mi passano per la mente pensieri preoccupanti]]="",NA(),PROMETEO_Ammissione_Samuele[[#This Row],[5) Mi passano per la mente pensieri preoccupanti]])</f>
        <v>#N/A</v>
      </c>
      <c r="G45" t="e">
        <f>IF(PROMETEO_Ammissione_Samuele[[#This Row],[6) Mi sento di buon umore]]="",NA(),PROMETEO_Ammissione_Samuele[[#This Row],[6) Mi sento di buon umore]])</f>
        <v>#N/A</v>
      </c>
      <c r="H45" t="e">
        <f>IF(PROMETEO_Ammissione_Samuele[[#This Row],[7) Riesco a sedermi e a rilassarmi]]="",NA(),PROMETEO_Ammissione_Samuele[[#This Row],[7) Riesco a sedermi e a rilassarmi]])</f>
        <v>#N/A</v>
      </c>
      <c r="I45" t="e">
        <f>IF(PROMETEO_Ammissione_Samuele[[#This Row],[8) Mi sento rallentato]]="",NA(),PROMETEO_Ammissione_Samuele[[#This Row],[8) Mi sento rallentato]])</f>
        <v>#N/A</v>
      </c>
      <c r="J4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5" t="e">
        <f>IF(PROMETEO_Ammissione_Samuele[[#This Row],[10) Non curo più il mio aspetto fisico]]="",NA(),PROMETEO_Ammissione_Samuele[[#This Row],[10) Non curo più il mio aspetto fisico]])</f>
        <v>#N/A</v>
      </c>
      <c r="L45" t="e">
        <f>IF(PROMETEO_Ammissione_Samuele[[#This Row],[11) Mi sento irrequieto e incapace di stare fermo]]="",NA(),PROMETEO_Ammissione_Samuele[[#This Row],[11) Mi sento irrequieto e incapace di stare fermo]])</f>
        <v>#N/A</v>
      </c>
      <c r="M45" t="e">
        <f>IF(PROMETEO_Ammissione_Samuele[[#This Row],[12) Pregusto con piacere le cose]]="",NA(),PROMETEO_Ammissione_Samuele[[#This Row],[12) Pregusto con piacere le cose]])</f>
        <v>#N/A</v>
      </c>
      <c r="N45" t="e">
        <f>IF(PROMETEO_Ammissione_Samuele[[#This Row],[13) Provo delle sensazioni improvvise di panico]]="",NA(),PROMETEO_Ammissione_Samuele[[#This Row],[13) Provo delle sensazioni improvvise di panico]])</f>
        <v>#N/A</v>
      </c>
      <c r="O4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6" spans="1:19" x14ac:dyDescent="0.3">
      <c r="A46">
        <v>45</v>
      </c>
      <c r="B46" t="e">
        <f>IF(PROMETEO_Ammissione_Samuele[[#This Row],[1) Mi sento agitato e teso]]="",NA(),PROMETEO_Ammissione_Samuele[[#This Row],[1) Mi sento agitato e teso]])</f>
        <v>#N/A</v>
      </c>
      <c r="C46" t="e">
        <f>IF(PROMETEO_Ammissione_Samuele[[#This Row],[2) Le cose che un tempo mi piacevano, ora mi piacciono]]="",NA(),PROMETEO_Ammissione_Samuele[[#This Row],[2) Le cose che un tempo mi piacevano, ora mi piacciono]])</f>
        <v>#N/A</v>
      </c>
      <c r="D4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6" t="e">
        <f>IF(PROMETEO_Ammissione_Samuele[[#This Row],[5) Mi passano per la mente pensieri preoccupanti]]="",NA(),PROMETEO_Ammissione_Samuele[[#This Row],[5) Mi passano per la mente pensieri preoccupanti]])</f>
        <v>#N/A</v>
      </c>
      <c r="G46" t="e">
        <f>IF(PROMETEO_Ammissione_Samuele[[#This Row],[6) Mi sento di buon umore]]="",NA(),PROMETEO_Ammissione_Samuele[[#This Row],[6) Mi sento di buon umore]])</f>
        <v>#N/A</v>
      </c>
      <c r="H46" t="e">
        <f>IF(PROMETEO_Ammissione_Samuele[[#This Row],[7) Riesco a sedermi e a rilassarmi]]="",NA(),PROMETEO_Ammissione_Samuele[[#This Row],[7) Riesco a sedermi e a rilassarmi]])</f>
        <v>#N/A</v>
      </c>
      <c r="I46" t="e">
        <f>IF(PROMETEO_Ammissione_Samuele[[#This Row],[8) Mi sento rallentato]]="",NA(),PROMETEO_Ammissione_Samuele[[#This Row],[8) Mi sento rallentato]])</f>
        <v>#N/A</v>
      </c>
      <c r="J4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6" t="e">
        <f>IF(PROMETEO_Ammissione_Samuele[[#This Row],[10) Non curo più il mio aspetto fisico]]="",NA(),PROMETEO_Ammissione_Samuele[[#This Row],[10) Non curo più il mio aspetto fisico]])</f>
        <v>#N/A</v>
      </c>
      <c r="L46" t="e">
        <f>IF(PROMETEO_Ammissione_Samuele[[#This Row],[11) Mi sento irrequieto e incapace di stare fermo]]="",NA(),PROMETEO_Ammissione_Samuele[[#This Row],[11) Mi sento irrequieto e incapace di stare fermo]])</f>
        <v>#N/A</v>
      </c>
      <c r="M46" t="e">
        <f>IF(PROMETEO_Ammissione_Samuele[[#This Row],[12) Pregusto con piacere le cose]]="",NA(),PROMETEO_Ammissione_Samuele[[#This Row],[12) Pregusto con piacere le cose]])</f>
        <v>#N/A</v>
      </c>
      <c r="N46" t="e">
        <f>IF(PROMETEO_Ammissione_Samuele[[#This Row],[13) Provo delle sensazioni improvvise di panico]]="",NA(),PROMETEO_Ammissione_Samuele[[#This Row],[13) Provo delle sensazioni improvvise di panico]])</f>
        <v>#N/A</v>
      </c>
      <c r="O4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7" spans="1:19" x14ac:dyDescent="0.3">
      <c r="A47">
        <v>46</v>
      </c>
      <c r="B47" t="str">
        <f>IF(PROMETEO_Ammissione_Samuele[[#This Row],[1) Mi sento agitato e teso]]="",NA(),PROMETEO_Ammissione_Samuele[[#This Row],[1) Mi sento agitato e teso]])</f>
        <v>Mai</v>
      </c>
      <c r="C47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47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47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47" t="str">
        <f>IF(PROMETEO_Ammissione_Samuele[[#This Row],[5) Mi passano per la mente pensieri preoccupanti]]="",NA(),PROMETEO_Ammissione_Samuele[[#This Row],[5) Mi passano per la mente pensieri preoccupanti]])</f>
        <v>Solo ogni tanto</v>
      </c>
      <c r="G47" t="str">
        <f>IF(PROMETEO_Ammissione_Samuele[[#This Row],[6) Mi sento di buon umore]]="",NA(),PROMETEO_Ammissione_Samuele[[#This Row],[6) Mi sento di buon umore]])</f>
        <v>Quasi sempre</v>
      </c>
      <c r="H47" t="str">
        <f>IF(PROMETEO_Ammissione_Samuele[[#This Row],[7) Riesco a sedermi e a rilassarmi]]="",NA(),PROMETEO_Ammissione_Samuele[[#This Row],[7) Riesco a sedermi e a rilassarmi]])</f>
        <v>Sempre</v>
      </c>
      <c r="I47" t="str">
        <f>IF(PROMETEO_Ammissione_Samuele[[#This Row],[8) Mi sento rallentato]]="",NA(),PROMETEO_Ammissione_Samuele[[#This Row],[8) Mi sento rallentato]])</f>
        <v>Qualche volta</v>
      </c>
      <c r="J47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47" t="str">
        <f>IF(PROMETEO_Ammissione_Samuele[[#This Row],[10) Non curo più il mio aspetto fisico]]="",NA(),PROMETEO_Ammissione_Samuele[[#This Row],[10) Non curo più il mio aspetto fisico]])</f>
        <v>Non me ne curo abbastanza</v>
      </c>
      <c r="L47" t="str">
        <f>IF(PROMETEO_Ammissione_Samuele[[#This Row],[11) Mi sento irrequieto e incapace di stare fermo]]="",NA(),PROMETEO_Ammissione_Samuele[[#This Row],[11) Mi sento irrequieto e incapace di stare fermo]])</f>
        <v>Per niente</v>
      </c>
      <c r="M47" t="str">
        <f>IF(PROMETEO_Ammissione_Samuele[[#This Row],[12) Pregusto con piacere le cose]]="",NA(),PROMETEO_Ammissione_Samuele[[#This Row],[12) Pregusto con piacere le cose]])</f>
        <v>Come ho sempre fatto</v>
      </c>
      <c r="N47" t="str">
        <f>IF(PROMETEO_Ammissione_Samuele[[#This Row],[13) Provo delle sensazioni improvvise di panico]]="",NA(),PROMETEO_Ammissione_Samuele[[#This Row],[13) Provo delle sensazioni improvvise di panico]])</f>
        <v>Mai</v>
      </c>
      <c r="O47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47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47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47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47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48" spans="1:19" x14ac:dyDescent="0.3">
      <c r="A48">
        <v>47</v>
      </c>
      <c r="B48" t="e">
        <f>IF(PROMETEO_Ammissione_Samuele[[#This Row],[1) Mi sento agitato e teso]]="",NA(),PROMETEO_Ammissione_Samuele[[#This Row],[1) Mi sento agitato e teso]])</f>
        <v>#N/A</v>
      </c>
      <c r="C48" t="e">
        <f>IF(PROMETEO_Ammissione_Samuele[[#This Row],[2) Le cose che un tempo mi piacevano, ora mi piacciono]]="",NA(),PROMETEO_Ammissione_Samuele[[#This Row],[2) Le cose che un tempo mi piacevano, ora mi piacciono]])</f>
        <v>#N/A</v>
      </c>
      <c r="D4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8" t="e">
        <f>IF(PROMETEO_Ammissione_Samuele[[#This Row],[5) Mi passano per la mente pensieri preoccupanti]]="",NA(),PROMETEO_Ammissione_Samuele[[#This Row],[5) Mi passano per la mente pensieri preoccupanti]])</f>
        <v>#N/A</v>
      </c>
      <c r="G48" t="e">
        <f>IF(PROMETEO_Ammissione_Samuele[[#This Row],[6) Mi sento di buon umore]]="",NA(),PROMETEO_Ammissione_Samuele[[#This Row],[6) Mi sento di buon umore]])</f>
        <v>#N/A</v>
      </c>
      <c r="H48" t="e">
        <f>IF(PROMETEO_Ammissione_Samuele[[#This Row],[7) Riesco a sedermi e a rilassarmi]]="",NA(),PROMETEO_Ammissione_Samuele[[#This Row],[7) Riesco a sedermi e a rilassarmi]])</f>
        <v>#N/A</v>
      </c>
      <c r="I48" t="e">
        <f>IF(PROMETEO_Ammissione_Samuele[[#This Row],[8) Mi sento rallentato]]="",NA(),PROMETEO_Ammissione_Samuele[[#This Row],[8) Mi sento rallentato]])</f>
        <v>#N/A</v>
      </c>
      <c r="J4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8" t="e">
        <f>IF(PROMETEO_Ammissione_Samuele[[#This Row],[10) Non curo più il mio aspetto fisico]]="",NA(),PROMETEO_Ammissione_Samuele[[#This Row],[10) Non curo più il mio aspetto fisico]])</f>
        <v>#N/A</v>
      </c>
      <c r="L48" t="e">
        <f>IF(PROMETEO_Ammissione_Samuele[[#This Row],[11) Mi sento irrequieto e incapace di stare fermo]]="",NA(),PROMETEO_Ammissione_Samuele[[#This Row],[11) Mi sento irrequieto e incapace di stare fermo]])</f>
        <v>#N/A</v>
      </c>
      <c r="M48" t="e">
        <f>IF(PROMETEO_Ammissione_Samuele[[#This Row],[12) Pregusto con piacere le cose]]="",NA(),PROMETEO_Ammissione_Samuele[[#This Row],[12) Pregusto con piacere le cose]])</f>
        <v>#N/A</v>
      </c>
      <c r="N48" t="e">
        <f>IF(PROMETEO_Ammissione_Samuele[[#This Row],[13) Provo delle sensazioni improvvise di panico]]="",NA(),PROMETEO_Ammissione_Samuele[[#This Row],[13) Provo delle sensazioni improvvise di panico]])</f>
        <v>#N/A</v>
      </c>
      <c r="O4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49" spans="1:36" x14ac:dyDescent="0.3">
      <c r="A49">
        <v>48</v>
      </c>
      <c r="B49" t="e">
        <f>IF(PROMETEO_Ammissione_Samuele[[#This Row],[1) Mi sento agitato e teso]]="",NA(),PROMETEO_Ammissione_Samuele[[#This Row],[1) Mi sento agitato e teso]])</f>
        <v>#N/A</v>
      </c>
      <c r="C49" t="e">
        <f>IF(PROMETEO_Ammissione_Samuele[[#This Row],[2) Le cose che un tempo mi piacevano, ora mi piacciono]]="",NA(),PROMETEO_Ammissione_Samuele[[#This Row],[2) Le cose che un tempo mi piacevano, ora mi piacciono]])</f>
        <v>#N/A</v>
      </c>
      <c r="D4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4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49" t="e">
        <f>IF(PROMETEO_Ammissione_Samuele[[#This Row],[5) Mi passano per la mente pensieri preoccupanti]]="",NA(),PROMETEO_Ammissione_Samuele[[#This Row],[5) Mi passano per la mente pensieri preoccupanti]])</f>
        <v>#N/A</v>
      </c>
      <c r="G49" t="e">
        <f>IF(PROMETEO_Ammissione_Samuele[[#This Row],[6) Mi sento di buon umore]]="",NA(),PROMETEO_Ammissione_Samuele[[#This Row],[6) Mi sento di buon umore]])</f>
        <v>#N/A</v>
      </c>
      <c r="H49" t="e">
        <f>IF(PROMETEO_Ammissione_Samuele[[#This Row],[7) Riesco a sedermi e a rilassarmi]]="",NA(),PROMETEO_Ammissione_Samuele[[#This Row],[7) Riesco a sedermi e a rilassarmi]])</f>
        <v>#N/A</v>
      </c>
      <c r="I49" t="e">
        <f>IF(PROMETEO_Ammissione_Samuele[[#This Row],[8) Mi sento rallentato]]="",NA(),PROMETEO_Ammissione_Samuele[[#This Row],[8) Mi sento rallentato]])</f>
        <v>#N/A</v>
      </c>
      <c r="J4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49" t="e">
        <f>IF(PROMETEO_Ammissione_Samuele[[#This Row],[10) Non curo più il mio aspetto fisico]]="",NA(),PROMETEO_Ammissione_Samuele[[#This Row],[10) Non curo più il mio aspetto fisico]])</f>
        <v>#N/A</v>
      </c>
      <c r="L49" t="e">
        <f>IF(PROMETEO_Ammissione_Samuele[[#This Row],[11) Mi sento irrequieto e incapace di stare fermo]]="",NA(),PROMETEO_Ammissione_Samuele[[#This Row],[11) Mi sento irrequieto e incapace di stare fermo]])</f>
        <v>#N/A</v>
      </c>
      <c r="M49" t="e">
        <f>IF(PROMETEO_Ammissione_Samuele[[#This Row],[12) Pregusto con piacere le cose]]="",NA(),PROMETEO_Ammissione_Samuele[[#This Row],[12) Pregusto con piacere le cose]])</f>
        <v>#N/A</v>
      </c>
      <c r="N49" t="e">
        <f>IF(PROMETEO_Ammissione_Samuele[[#This Row],[13) Provo delle sensazioni improvvise di panico]]="",NA(),PROMETEO_Ammissione_Samuele[[#This Row],[13) Provo delle sensazioni improvvise di panico]])</f>
        <v>#N/A</v>
      </c>
      <c r="O4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4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4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4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4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50" spans="1:36" x14ac:dyDescent="0.3">
      <c r="A50">
        <v>49</v>
      </c>
      <c r="B50" t="e">
        <f>IF(PROMETEO_Ammissione_Samuele[[#This Row],[1) Mi sento agitato e teso]]="",NA(),PROMETEO_Ammissione_Samuele[[#This Row],[1) Mi sento agitato e teso]])</f>
        <v>#N/A</v>
      </c>
      <c r="C50" t="e">
        <f>IF(PROMETEO_Ammissione_Samuele[[#This Row],[2) Le cose che un tempo mi piacevano, ora mi piacciono]]="",NA(),PROMETEO_Ammissione_Samuele[[#This Row],[2) Le cose che un tempo mi piacevano, ora mi piacciono]])</f>
        <v>#N/A</v>
      </c>
      <c r="D5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0" t="e">
        <f>IF(PROMETEO_Ammissione_Samuele[[#This Row],[5) Mi passano per la mente pensieri preoccupanti]]="",NA(),PROMETEO_Ammissione_Samuele[[#This Row],[5) Mi passano per la mente pensieri preoccupanti]])</f>
        <v>#N/A</v>
      </c>
      <c r="G50" t="e">
        <f>IF(PROMETEO_Ammissione_Samuele[[#This Row],[6) Mi sento di buon umore]]="",NA(),PROMETEO_Ammissione_Samuele[[#This Row],[6) Mi sento di buon umore]])</f>
        <v>#N/A</v>
      </c>
      <c r="H50" t="e">
        <f>IF(PROMETEO_Ammissione_Samuele[[#This Row],[7) Riesco a sedermi e a rilassarmi]]="",NA(),PROMETEO_Ammissione_Samuele[[#This Row],[7) Riesco a sedermi e a rilassarmi]])</f>
        <v>#N/A</v>
      </c>
      <c r="I50" t="e">
        <f>IF(PROMETEO_Ammissione_Samuele[[#This Row],[8) Mi sento rallentato]]="",NA(),PROMETEO_Ammissione_Samuele[[#This Row],[8) Mi sento rallentato]])</f>
        <v>#N/A</v>
      </c>
      <c r="J5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0" t="e">
        <f>IF(PROMETEO_Ammissione_Samuele[[#This Row],[10) Non curo più il mio aspetto fisico]]="",NA(),PROMETEO_Ammissione_Samuele[[#This Row],[10) Non curo più il mio aspetto fisico]])</f>
        <v>#N/A</v>
      </c>
      <c r="L50" t="e">
        <f>IF(PROMETEO_Ammissione_Samuele[[#This Row],[11) Mi sento irrequieto e incapace di stare fermo]]="",NA(),PROMETEO_Ammissione_Samuele[[#This Row],[11) Mi sento irrequieto e incapace di stare fermo]])</f>
        <v>#N/A</v>
      </c>
      <c r="M50" t="e">
        <f>IF(PROMETEO_Ammissione_Samuele[[#This Row],[12) Pregusto con piacere le cose]]="",NA(),PROMETEO_Ammissione_Samuele[[#This Row],[12) Pregusto con piacere le cose]])</f>
        <v>#N/A</v>
      </c>
      <c r="N50" t="e">
        <f>IF(PROMETEO_Ammissione_Samuele[[#This Row],[13) Provo delle sensazioni improvvise di panico]]="",NA(),PROMETEO_Ammissione_Samuele[[#This Row],[13) Provo delle sensazioni improvvise di panico]])</f>
        <v>#N/A</v>
      </c>
      <c r="O5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51" spans="1:36" x14ac:dyDescent="0.3">
      <c r="A51">
        <v>50</v>
      </c>
      <c r="B51" t="e">
        <f>IF(PROMETEO_Ammissione_Samuele[[#This Row],[1) Mi sento agitato e teso]]="",NA(),PROMETEO_Ammissione_Samuele[[#This Row],[1) Mi sento agitato e teso]])</f>
        <v>#N/A</v>
      </c>
      <c r="C51" t="e">
        <f>IF(PROMETEO_Ammissione_Samuele[[#This Row],[2) Le cose che un tempo mi piacevano, ora mi piacciono]]="",NA(),PROMETEO_Ammissione_Samuele[[#This Row],[2) Le cose che un tempo mi piacevano, ora mi piacciono]])</f>
        <v>#N/A</v>
      </c>
      <c r="D5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1" t="e">
        <f>IF(PROMETEO_Ammissione_Samuele[[#This Row],[5) Mi passano per la mente pensieri preoccupanti]]="",NA(),PROMETEO_Ammissione_Samuele[[#This Row],[5) Mi passano per la mente pensieri preoccupanti]])</f>
        <v>#N/A</v>
      </c>
      <c r="G51" t="e">
        <f>IF(PROMETEO_Ammissione_Samuele[[#This Row],[6) Mi sento di buon umore]]="",NA(),PROMETEO_Ammissione_Samuele[[#This Row],[6) Mi sento di buon umore]])</f>
        <v>#N/A</v>
      </c>
      <c r="H51" t="e">
        <f>IF(PROMETEO_Ammissione_Samuele[[#This Row],[7) Riesco a sedermi e a rilassarmi]]="",NA(),PROMETEO_Ammissione_Samuele[[#This Row],[7) Riesco a sedermi e a rilassarmi]])</f>
        <v>#N/A</v>
      </c>
      <c r="I51" t="e">
        <f>IF(PROMETEO_Ammissione_Samuele[[#This Row],[8) Mi sento rallentato]]="",NA(),PROMETEO_Ammissione_Samuele[[#This Row],[8) Mi sento rallentato]])</f>
        <v>#N/A</v>
      </c>
      <c r="J5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1" t="e">
        <f>IF(PROMETEO_Ammissione_Samuele[[#This Row],[10) Non curo più il mio aspetto fisico]]="",NA(),PROMETEO_Ammissione_Samuele[[#This Row],[10) Non curo più il mio aspetto fisico]])</f>
        <v>#N/A</v>
      </c>
      <c r="L51" t="e">
        <f>IF(PROMETEO_Ammissione_Samuele[[#This Row],[11) Mi sento irrequieto e incapace di stare fermo]]="",NA(),PROMETEO_Ammissione_Samuele[[#This Row],[11) Mi sento irrequieto e incapace di stare fermo]])</f>
        <v>#N/A</v>
      </c>
      <c r="M51" t="e">
        <f>IF(PROMETEO_Ammissione_Samuele[[#This Row],[12) Pregusto con piacere le cose]]="",NA(),PROMETEO_Ammissione_Samuele[[#This Row],[12) Pregusto con piacere le cose]])</f>
        <v>#N/A</v>
      </c>
      <c r="N51" t="e">
        <f>IF(PROMETEO_Ammissione_Samuele[[#This Row],[13) Provo delle sensazioni improvvise di panico]]="",NA(),PROMETEO_Ammissione_Samuele[[#This Row],[13) Provo delle sensazioni improvvise di panico]])</f>
        <v>#N/A</v>
      </c>
      <c r="O5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AB51" s="12"/>
    </row>
    <row r="52" spans="1:36" x14ac:dyDescent="0.3">
      <c r="A52">
        <v>51</v>
      </c>
      <c r="B52" t="str">
        <f>IF(PROMETEO_Ammissione_Samuele[[#This Row],[1) Mi sento agitato e teso]]="",NA(),PROMETEO_Ammissione_Samuele[[#This Row],[1) Mi sento agitato e teso]])</f>
        <v>Mai</v>
      </c>
      <c r="C52" t="str">
        <f>IF(PROMETEO_Ammissione_Samuele[[#This Row],[2) Le cose che un tempo mi piacevano, ora mi piacciono]]="",NA(),PROMETEO_Ammissione_Samuele[[#This Row],[2) Le cose che un tempo mi piacevano, ora mi piacciono]])</f>
        <v>Molto poco</v>
      </c>
      <c r="D5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52" t="str">
        <f>IF(PROMETEO_Ammissione_Samuele[[#This Row],[4) Riesco a ridere e vedere il lato divertente delle cose]]="",NA(),PROMETEO_Ammissione_Samuele[[#This Row],[4) Riesco a ridere e vedere il lato divertente delle cose]])</f>
        <v>Non vi riesco affatto</v>
      </c>
      <c r="F5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52" t="str">
        <f>IF(PROMETEO_Ammissione_Samuele[[#This Row],[6) Mi sento di buon umore]]="",NA(),PROMETEO_Ammissione_Samuele[[#This Row],[6) Mi sento di buon umore]])</f>
        <v>Raramente</v>
      </c>
      <c r="H52" t="str">
        <f>IF(PROMETEO_Ammissione_Samuele[[#This Row],[7) Riesco a sedermi e a rilassarmi]]="",NA(),PROMETEO_Ammissione_Samuele[[#This Row],[7) Riesco a sedermi e a rilassarmi]])</f>
        <v>Qualche volta</v>
      </c>
      <c r="I52" t="str">
        <f>IF(PROMETEO_Ammissione_Samuele[[#This Row],[8) Mi sento rallentato]]="",NA(),PROMETEO_Ammissione_Samuele[[#This Row],[8) Mi sento rallentato]])</f>
        <v>Qualche volta</v>
      </c>
      <c r="J5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2" t="str">
        <f>IF(PROMETEO_Ammissione_Samuele[[#This Row],[10) Non curo più il mio aspetto fisico]]="",NA(),PROMETEO_Ammissione_Samuele[[#This Row],[10) Non curo più il mio aspetto fisico]])</f>
        <v>Non me ne curo abbastanza</v>
      </c>
      <c r="L52" t="str">
        <f>IF(PROMETEO_Ammissione_Samuele[[#This Row],[11) Mi sento irrequieto e incapace di stare fermo]]="",NA(),PROMETEO_Ammissione_Samuele[[#This Row],[11) Mi sento irrequieto e incapace di stare fermo]])</f>
        <v>Abbastanza</v>
      </c>
      <c r="M52" t="str">
        <f>IF(PROMETEO_Ammissione_Samuele[[#This Row],[12) Pregusto con piacere le cose]]="",NA(),PROMETEO_Ammissione_Samuele[[#This Row],[12) Pregusto con piacere le cose]])</f>
        <v>Molto meno di un tempo</v>
      </c>
      <c r="N52" t="str">
        <f>IF(PROMETEO_Ammissione_Samuele[[#This Row],[13) Provo delle sensazioni improvvise di panico]]="",NA(),PROMETEO_Ammissione_Samuele[[#This Row],[13) Provo delle sensazioni improvvise di panico]])</f>
        <v>Mai</v>
      </c>
      <c r="O5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Non spesso</v>
      </c>
      <c r="P5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7</v>
      </c>
      <c r="Q5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14</v>
      </c>
      <c r="S5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53" spans="1:36" x14ac:dyDescent="0.3">
      <c r="A53">
        <v>52</v>
      </c>
      <c r="B53" t="str">
        <f>IF(PROMETEO_Ammissione_Samuele[[#This Row],[1) Mi sento agitato e teso]]="",NA(),PROMETEO_Ammissione_Samuele[[#This Row],[1) Mi sento agitato e teso]])</f>
        <v>Qualche volta</v>
      </c>
      <c r="C53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53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53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3" t="str">
        <f>IF(PROMETEO_Ammissione_Samuele[[#This Row],[5) Mi passano per la mente pensieri preoccupanti]]="",NA(),PROMETEO_Ammissione_Samuele[[#This Row],[5) Mi passano per la mente pensieri preoccupanti]])</f>
        <v>Solo ogni tanto</v>
      </c>
      <c r="G53" t="str">
        <f>IF(PROMETEO_Ammissione_Samuele[[#This Row],[6) Mi sento di buon umore]]="",NA(),PROMETEO_Ammissione_Samuele[[#This Row],[6) Mi sento di buon umore]])</f>
        <v>Quasi sempre</v>
      </c>
      <c r="H53" t="str">
        <f>IF(PROMETEO_Ammissione_Samuele[[#This Row],[7) Riesco a sedermi e a rilassarmi]]="",NA(),PROMETEO_Ammissione_Samuele[[#This Row],[7) Riesco a sedermi e a rilassarmi]])</f>
        <v>Sempre</v>
      </c>
      <c r="I53" t="str">
        <f>IF(PROMETEO_Ammissione_Samuele[[#This Row],[8) Mi sento rallentato]]="",NA(),PROMETEO_Ammissione_Samuele[[#This Row],[8) Mi sento rallentato]])</f>
        <v>Qualche volta</v>
      </c>
      <c r="J53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3" t="str">
        <f>IF(PROMETEO_Ammissione_Samuele[[#This Row],[10) Non curo più il mio aspetto fisico]]="",NA(),PROMETEO_Ammissione_Samuele[[#This Row],[10) Non curo più il mio aspetto fisico]])</f>
        <v>Me ne curo come al solito</v>
      </c>
      <c r="L53" t="str">
        <f>IF(PROMETEO_Ammissione_Samuele[[#This Row],[11) Mi sento irrequieto e incapace di stare fermo]]="",NA(),PROMETEO_Ammissione_Samuele[[#This Row],[11) Mi sento irrequieto e incapace di stare fermo]])</f>
        <v>Per niente</v>
      </c>
      <c r="M53" t="str">
        <f>IF(PROMETEO_Ammissione_Samuele[[#This Row],[12) Pregusto con piacere le cose]]="",NA(),PROMETEO_Ammissione_Samuele[[#This Row],[12) Pregusto con piacere le cose]])</f>
        <v>Come ho sempre fatto</v>
      </c>
      <c r="N53" t="str">
        <f>IF(PROMETEO_Ammissione_Samuele[[#This Row],[13) Provo delle sensazioni improvvise di panico]]="",NA(),PROMETEO_Ammissione_Samuele[[#This Row],[13) Provo delle sensazioni improvvise di panico]])</f>
        <v>Mai</v>
      </c>
      <c r="O53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53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2</v>
      </c>
      <c r="Q53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3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53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53" t="s">
        <v>608</v>
      </c>
      <c r="V53" t="s">
        <v>620</v>
      </c>
      <c r="W53" t="s">
        <v>375</v>
      </c>
      <c r="X53" t="s">
        <v>351</v>
      </c>
      <c r="Y53" t="s">
        <v>358</v>
      </c>
      <c r="Z53" t="s">
        <v>354</v>
      </c>
      <c r="AA53" t="s">
        <v>503</v>
      </c>
      <c r="AD53" t="s">
        <v>609</v>
      </c>
      <c r="AE53" t="s">
        <v>620</v>
      </c>
      <c r="AF53" t="s">
        <v>347</v>
      </c>
      <c r="AG53" t="s">
        <v>353</v>
      </c>
      <c r="AH53" t="s">
        <v>400</v>
      </c>
      <c r="AI53" t="s">
        <v>371</v>
      </c>
      <c r="AJ53" t="s">
        <v>503</v>
      </c>
    </row>
    <row r="54" spans="1:36" x14ac:dyDescent="0.3">
      <c r="A54">
        <v>53</v>
      </c>
      <c r="B54" t="e">
        <f>IF(PROMETEO_Ammissione_Samuele[[#This Row],[1) Mi sento agitato e teso]]="",NA(),PROMETEO_Ammissione_Samuele[[#This Row],[1) Mi sento agitato e teso]])</f>
        <v>#N/A</v>
      </c>
      <c r="C54" t="e">
        <f>IF(PROMETEO_Ammissione_Samuele[[#This Row],[2) Le cose che un tempo mi piacevano, ora mi piacciono]]="",NA(),PROMETEO_Ammissione_Samuele[[#This Row],[2) Le cose che un tempo mi piacevano, ora mi piacciono]])</f>
        <v>#N/A</v>
      </c>
      <c r="D5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4" t="e">
        <f>IF(PROMETEO_Ammissione_Samuele[[#This Row],[5) Mi passano per la mente pensieri preoccupanti]]="",NA(),PROMETEO_Ammissione_Samuele[[#This Row],[5) Mi passano per la mente pensieri preoccupanti]])</f>
        <v>#N/A</v>
      </c>
      <c r="G54" t="e">
        <f>IF(PROMETEO_Ammissione_Samuele[[#This Row],[6) Mi sento di buon umore]]="",NA(),PROMETEO_Ammissione_Samuele[[#This Row],[6) Mi sento di buon umore]])</f>
        <v>#N/A</v>
      </c>
      <c r="H54" t="e">
        <f>IF(PROMETEO_Ammissione_Samuele[[#This Row],[7) Riesco a sedermi e a rilassarmi]]="",NA(),PROMETEO_Ammissione_Samuele[[#This Row],[7) Riesco a sedermi e a rilassarmi]])</f>
        <v>#N/A</v>
      </c>
      <c r="I54" t="e">
        <f>IF(PROMETEO_Ammissione_Samuele[[#This Row],[8) Mi sento rallentato]]="",NA(),PROMETEO_Ammissione_Samuele[[#This Row],[8) Mi sento rallentato]])</f>
        <v>#N/A</v>
      </c>
      <c r="J5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4" t="e">
        <f>IF(PROMETEO_Ammissione_Samuele[[#This Row],[10) Non curo più il mio aspetto fisico]]="",NA(),PROMETEO_Ammissione_Samuele[[#This Row],[10) Non curo più il mio aspetto fisico]])</f>
        <v>#N/A</v>
      </c>
      <c r="L54" t="e">
        <f>IF(PROMETEO_Ammissione_Samuele[[#This Row],[11) Mi sento irrequieto e incapace di stare fermo]]="",NA(),PROMETEO_Ammissione_Samuele[[#This Row],[11) Mi sento irrequieto e incapace di stare fermo]])</f>
        <v>#N/A</v>
      </c>
      <c r="M54" t="e">
        <f>IF(PROMETEO_Ammissione_Samuele[[#This Row],[12) Pregusto con piacere le cose]]="",NA(),PROMETEO_Ammissione_Samuele[[#This Row],[12) Pregusto con piacere le cose]])</f>
        <v>#N/A</v>
      </c>
      <c r="N54" t="e">
        <f>IF(PROMETEO_Ammissione_Samuele[[#This Row],[13) Provo delle sensazioni improvvise di panico]]="",NA(),PROMETEO_Ammissione_Samuele[[#This Row],[13) Provo delle sensazioni improvvise di panico]])</f>
        <v>#N/A</v>
      </c>
      <c r="O5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54" t="s">
        <v>502</v>
      </c>
      <c r="V54">
        <f>COUNT(Table33[ID])</f>
        <v>123</v>
      </c>
      <c r="W54">
        <f>COUNTIF(Table33[5. Mi passano per la mente pensieri preoccupanti],"Solo ogni tanto")</f>
        <v>18</v>
      </c>
      <c r="X54">
        <f>COUNTIF(Table33[5. Mi passano per la mente pensieri preoccupanti],"A volte, non troppo spesso")</f>
        <v>11</v>
      </c>
      <c r="Y54">
        <f>COUNTIF(Table33[5. Mi passano per la mente pensieri preoccupanti],"Spesso")</f>
        <v>3</v>
      </c>
      <c r="Z54">
        <f>COUNTIF(Table33[5. Mi passano per la mente pensieri preoccupanti],"Molto spesso")</f>
        <v>1</v>
      </c>
      <c r="AA54">
        <f>COUNTIF(Table33[5. Mi passano per la mente pensieri preoccupanti],NA())</f>
        <v>90</v>
      </c>
      <c r="AD54" t="s">
        <v>502</v>
      </c>
      <c r="AE54">
        <f>COUNT(Table33[ID])</f>
        <v>123</v>
      </c>
      <c r="AF54">
        <f>COUNTIF(Table33[6. Mi sento di buon umore],"Quasi sempre")</f>
        <v>20</v>
      </c>
      <c r="AG54">
        <f>COUNTIF(Table33[6. Mi sento di buon umore],"Qualche volta")</f>
        <v>9</v>
      </c>
      <c r="AH54">
        <f>COUNTIF(Table33[6. Mi sento di buon umore],"Raramente")</f>
        <v>4</v>
      </c>
      <c r="AI54">
        <f>COUNTIF(Table33[6. Mi sento di buon umore],"Mai")</f>
        <v>0</v>
      </c>
      <c r="AJ54">
        <f>COUNTIF(Table33[6. Mi sento di buon umore],NA())</f>
        <v>90</v>
      </c>
    </row>
    <row r="55" spans="1:36" x14ac:dyDescent="0.3">
      <c r="A55">
        <v>54</v>
      </c>
      <c r="B55" t="str">
        <f>IF(PROMETEO_Ammissione_Samuele[[#This Row],[1) Mi sento agitato e teso]]="",NA(),PROMETEO_Ammissione_Samuele[[#This Row],[1) Mi sento agitato e teso]])</f>
        <v>Mai</v>
      </c>
      <c r="C55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55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55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5" t="str">
        <f>IF(PROMETEO_Ammissione_Samuele[[#This Row],[5) Mi passano per la mente pensieri preoccupanti]]="",NA(),PROMETEO_Ammissione_Samuele[[#This Row],[5) Mi passano per la mente pensieri preoccupanti]])</f>
        <v>Solo ogni tanto</v>
      </c>
      <c r="G55" t="str">
        <f>IF(PROMETEO_Ammissione_Samuele[[#This Row],[6) Mi sento di buon umore]]="",NA(),PROMETEO_Ammissione_Samuele[[#This Row],[6) Mi sento di buon umore]])</f>
        <v>Quasi sempre</v>
      </c>
      <c r="H55" t="str">
        <f>IF(PROMETEO_Ammissione_Samuele[[#This Row],[7) Riesco a sedermi e a rilassarmi]]="",NA(),PROMETEO_Ammissione_Samuele[[#This Row],[7) Riesco a sedermi e a rilassarmi]])</f>
        <v>Spesso</v>
      </c>
      <c r="I55" t="str">
        <f>IF(PROMETEO_Ammissione_Samuele[[#This Row],[8) Mi sento rallentato]]="",NA(),PROMETEO_Ammissione_Samuele[[#This Row],[8) Mi sento rallentato]])</f>
        <v>Mai</v>
      </c>
      <c r="J55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5" t="str">
        <f>IF(PROMETEO_Ammissione_Samuele[[#This Row],[10) Non curo più il mio aspetto fisico]]="",NA(),PROMETEO_Ammissione_Samuele[[#This Row],[10) Non curo più il mio aspetto fisico]])</f>
        <v>Me ne curo come al solito</v>
      </c>
      <c r="L55" t="str">
        <f>IF(PROMETEO_Ammissione_Samuele[[#This Row],[11) Mi sento irrequieto e incapace di stare fermo]]="",NA(),PROMETEO_Ammissione_Samuele[[#This Row],[11) Mi sento irrequieto e incapace di stare fermo]])</f>
        <v>Per niente</v>
      </c>
      <c r="M55" t="str">
        <f>IF(PROMETEO_Ammissione_Samuele[[#This Row],[12) Pregusto con piacere le cose]]="",NA(),PROMETEO_Ammissione_Samuele[[#This Row],[12) Pregusto con piacere le cose]])</f>
        <v>Come ho sempre fatto</v>
      </c>
      <c r="N55" t="str">
        <f>IF(PROMETEO_Ammissione_Samuele[[#This Row],[13) Provo delle sensazioni improvvise di panico]]="",NA(),PROMETEO_Ammissione_Samuele[[#This Row],[13) Provo delle sensazioni improvvise di panico]])</f>
        <v>Mai</v>
      </c>
      <c r="O55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55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2</v>
      </c>
      <c r="Q55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5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55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  <c r="U55" t="s">
        <v>561</v>
      </c>
      <c r="V55" s="12">
        <f>V54/$V$54</f>
        <v>1</v>
      </c>
      <c r="W55" s="12">
        <f t="shared" ref="W55:AA55" si="4">W54/$V$54</f>
        <v>0.14634146341463414</v>
      </c>
      <c r="X55" s="12">
        <f t="shared" si="4"/>
        <v>8.943089430894309E-2</v>
      </c>
      <c r="Y55" s="12">
        <f t="shared" si="4"/>
        <v>2.4390243902439025E-2</v>
      </c>
      <c r="Z55" s="12">
        <f t="shared" si="4"/>
        <v>8.130081300813009E-3</v>
      </c>
      <c r="AA55" s="12">
        <f t="shared" si="4"/>
        <v>0.73170731707317072</v>
      </c>
      <c r="AD55" t="s">
        <v>561</v>
      </c>
      <c r="AE55" s="12">
        <f>AE54/$AE$54</f>
        <v>1</v>
      </c>
      <c r="AF55" s="12">
        <f t="shared" ref="AF55:AJ55" si="5">AF54/$AE$54</f>
        <v>0.16260162601626016</v>
      </c>
      <c r="AG55" s="12">
        <f t="shared" si="5"/>
        <v>7.3170731707317069E-2</v>
      </c>
      <c r="AH55" s="12">
        <f t="shared" si="5"/>
        <v>3.2520325203252036E-2</v>
      </c>
      <c r="AI55" s="12">
        <f t="shared" si="5"/>
        <v>0</v>
      </c>
      <c r="AJ55" s="12">
        <f t="shared" si="5"/>
        <v>0.73170731707317072</v>
      </c>
    </row>
    <row r="56" spans="1:36" x14ac:dyDescent="0.3">
      <c r="A56">
        <v>55</v>
      </c>
      <c r="B56" t="str">
        <f>IF(PROMETEO_Ammissione_Samuele[[#This Row],[1) Mi sento agitato e teso]]="",NA(),PROMETEO_Ammissione_Samuele[[#This Row],[1) Mi sento agitato e teso]])</f>
        <v>Qualche volta</v>
      </c>
      <c r="C56" t="str">
        <f>IF(PROMETEO_Ammissione_Samuele[[#This Row],[2) Le cose che un tempo mi piacevano, ora mi piacciono]]="",NA(),PROMETEO_Ammissione_Samuele[[#This Row],[2) Le cose che un tempo mi piacevano, ora mi piacciono]])</f>
        <v>Molto poco</v>
      </c>
      <c r="D56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56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6" t="str">
        <f>IF(PROMETEO_Ammissione_Samuele[[#This Row],[5) Mi passano per la mente pensieri preoccupanti]]="",NA(),PROMETEO_Ammissione_Samuele[[#This Row],[5) Mi passano per la mente pensieri preoccupanti]])</f>
        <v>Solo ogni tanto</v>
      </c>
      <c r="G56" t="str">
        <f>IF(PROMETEO_Ammissione_Samuele[[#This Row],[6) Mi sento di buon umore]]="",NA(),PROMETEO_Ammissione_Samuele[[#This Row],[6) Mi sento di buon umore]])</f>
        <v>Quasi sempre</v>
      </c>
      <c r="H56" t="str">
        <f>IF(PROMETEO_Ammissione_Samuele[[#This Row],[7) Riesco a sedermi e a rilassarmi]]="",NA(),PROMETEO_Ammissione_Samuele[[#This Row],[7) Riesco a sedermi e a rilassarmi]])</f>
        <v>Qualche volta</v>
      </c>
      <c r="I56" t="str">
        <f>IF(PROMETEO_Ammissione_Samuele[[#This Row],[8) Mi sento rallentato]]="",NA(),PROMETEO_Ammissione_Samuele[[#This Row],[8) Mi sento rallentato]])</f>
        <v>Qualche volta</v>
      </c>
      <c r="J56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Qualche volta</v>
      </c>
      <c r="K56" t="str">
        <f>IF(PROMETEO_Ammissione_Samuele[[#This Row],[10) Non curo più il mio aspetto fisico]]="",NA(),PROMETEO_Ammissione_Samuele[[#This Row],[10) Non curo più il mio aspetto fisico]])</f>
        <v>Me ne curo come al solito</v>
      </c>
      <c r="L56" t="str">
        <f>IF(PROMETEO_Ammissione_Samuele[[#This Row],[11) Mi sento irrequieto e incapace di stare fermo]]="",NA(),PROMETEO_Ammissione_Samuele[[#This Row],[11) Mi sento irrequieto e incapace di stare fermo]])</f>
        <v>Abbastanza</v>
      </c>
      <c r="M56" t="str">
        <f>IF(PROMETEO_Ammissione_Samuele[[#This Row],[12) Pregusto con piacere le cose]]="",NA(),PROMETEO_Ammissione_Samuele[[#This Row],[12) Pregusto con piacere le cose]])</f>
        <v>Come ho sempre fatto</v>
      </c>
      <c r="N56" t="str">
        <f>IF(PROMETEO_Ammissione_Samuele[[#This Row],[13) Provo delle sensazioni improvvise di panico]]="",NA(),PROMETEO_Ammissione_Samuele[[#This Row],[13) Provo delle sensazioni improvvise di panico]])</f>
        <v>Non molto spesso</v>
      </c>
      <c r="O56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56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8</v>
      </c>
      <c r="Q56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2</v>
      </c>
      <c r="R56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4</v>
      </c>
      <c r="S56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57" spans="1:36" x14ac:dyDescent="0.3">
      <c r="A57">
        <v>56</v>
      </c>
      <c r="B57" t="e">
        <f>IF(PROMETEO_Ammissione_Samuele[[#This Row],[1) Mi sento agitato e teso]]="",NA(),PROMETEO_Ammissione_Samuele[[#This Row],[1) Mi sento agitato e teso]])</f>
        <v>#N/A</v>
      </c>
      <c r="C57" t="e">
        <f>IF(PROMETEO_Ammissione_Samuele[[#This Row],[2) Le cose che un tempo mi piacevano, ora mi piacciono]]="",NA(),PROMETEO_Ammissione_Samuele[[#This Row],[2) Le cose che un tempo mi piacevano, ora mi piacciono]])</f>
        <v>#N/A</v>
      </c>
      <c r="D5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5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57" t="e">
        <f>IF(PROMETEO_Ammissione_Samuele[[#This Row],[5) Mi passano per la mente pensieri preoccupanti]]="",NA(),PROMETEO_Ammissione_Samuele[[#This Row],[5) Mi passano per la mente pensieri preoccupanti]])</f>
        <v>#N/A</v>
      </c>
      <c r="G57" t="e">
        <f>IF(PROMETEO_Ammissione_Samuele[[#This Row],[6) Mi sento di buon umore]]="",NA(),PROMETEO_Ammissione_Samuele[[#This Row],[6) Mi sento di buon umore]])</f>
        <v>#N/A</v>
      </c>
      <c r="H57" t="e">
        <f>IF(PROMETEO_Ammissione_Samuele[[#This Row],[7) Riesco a sedermi e a rilassarmi]]="",NA(),PROMETEO_Ammissione_Samuele[[#This Row],[7) Riesco a sedermi e a rilassarmi]])</f>
        <v>#N/A</v>
      </c>
      <c r="I57" t="e">
        <f>IF(PROMETEO_Ammissione_Samuele[[#This Row],[8) Mi sento rallentato]]="",NA(),PROMETEO_Ammissione_Samuele[[#This Row],[8) Mi sento rallentato]])</f>
        <v>#N/A</v>
      </c>
      <c r="J5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57" t="e">
        <f>IF(PROMETEO_Ammissione_Samuele[[#This Row],[10) Non curo più il mio aspetto fisico]]="",NA(),PROMETEO_Ammissione_Samuele[[#This Row],[10) Non curo più il mio aspetto fisico]])</f>
        <v>#N/A</v>
      </c>
      <c r="L57" t="e">
        <f>IF(PROMETEO_Ammissione_Samuele[[#This Row],[11) Mi sento irrequieto e incapace di stare fermo]]="",NA(),PROMETEO_Ammissione_Samuele[[#This Row],[11) Mi sento irrequieto e incapace di stare fermo]])</f>
        <v>#N/A</v>
      </c>
      <c r="M57" t="e">
        <f>IF(PROMETEO_Ammissione_Samuele[[#This Row],[12) Pregusto con piacere le cose]]="",NA(),PROMETEO_Ammissione_Samuele[[#This Row],[12) Pregusto con piacere le cose]])</f>
        <v>#N/A</v>
      </c>
      <c r="N57" t="e">
        <f>IF(PROMETEO_Ammissione_Samuele[[#This Row],[13) Provo delle sensazioni improvvise di panico]]="",NA(),PROMETEO_Ammissione_Samuele[[#This Row],[13) Provo delle sensazioni improvvise di panico]])</f>
        <v>#N/A</v>
      </c>
      <c r="O5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5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5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5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5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58" spans="1:36" x14ac:dyDescent="0.3">
      <c r="A58">
        <v>57</v>
      </c>
      <c r="B58" t="str">
        <f>IF(PROMETEO_Ammissione_Samuele[[#This Row],[1) Mi sento agitato e teso]]="",NA(),PROMETEO_Ammissione_Samuele[[#This Row],[1) Mi sento agitato e teso]])</f>
        <v>Mai</v>
      </c>
      <c r="C58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5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5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58" t="str">
        <f>IF(PROMETEO_Ammissione_Samuele[[#This Row],[5) Mi passano per la mente pensieri preoccupanti]]="",NA(),PROMETEO_Ammissione_Samuele[[#This Row],[5) Mi passano per la mente pensieri preoccupanti]])</f>
        <v>Solo ogni tanto</v>
      </c>
      <c r="G58" t="str">
        <f>IF(PROMETEO_Ammissione_Samuele[[#This Row],[6) Mi sento di buon umore]]="",NA(),PROMETEO_Ammissione_Samuele[[#This Row],[6) Mi sento di buon umore]])</f>
        <v>Quasi sempre</v>
      </c>
      <c r="H58" t="str">
        <f>IF(PROMETEO_Ammissione_Samuele[[#This Row],[7) Riesco a sedermi e a rilassarmi]]="",NA(),PROMETEO_Ammissione_Samuele[[#This Row],[7) Riesco a sedermi e a rilassarmi]])</f>
        <v>Sempre</v>
      </c>
      <c r="I58" t="str">
        <f>IF(PROMETEO_Ammissione_Samuele[[#This Row],[8) Mi sento rallentato]]="",NA(),PROMETEO_Ammissione_Samuele[[#This Row],[8) Mi sento rallentato]])</f>
        <v>Qualche volta</v>
      </c>
      <c r="J5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8" t="str">
        <f>IF(PROMETEO_Ammissione_Samuele[[#This Row],[10) Non curo più il mio aspetto fisico]]="",NA(),PROMETEO_Ammissione_Samuele[[#This Row],[10) Non curo più il mio aspetto fisico]])</f>
        <v>Me ne curo come al solito</v>
      </c>
      <c r="L58" t="str">
        <f>IF(PROMETEO_Ammissione_Samuele[[#This Row],[11) Mi sento irrequieto e incapace di stare fermo]]="",NA(),PROMETEO_Ammissione_Samuele[[#This Row],[11) Mi sento irrequieto e incapace di stare fermo]])</f>
        <v>Per niente</v>
      </c>
      <c r="M58" t="str">
        <f>IF(PROMETEO_Ammissione_Samuele[[#This Row],[12) Pregusto con piacere le cose]]="",NA(),PROMETEO_Ammissione_Samuele[[#This Row],[12) Pregusto con piacere le cose]])</f>
        <v>Un po' meno di un tempo</v>
      </c>
      <c r="N58" t="str">
        <f>IF(PROMETEO_Ammissione_Samuele[[#This Row],[13) Provo delle sensazioni improvvise di panico]]="",NA(),PROMETEO_Ammissione_Samuele[[#This Row],[13) Provo delle sensazioni improvvise di panico]])</f>
        <v>Mai</v>
      </c>
      <c r="O5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5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5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5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59" spans="1:36" x14ac:dyDescent="0.3">
      <c r="A59">
        <v>58</v>
      </c>
      <c r="B59" t="str">
        <f>IF(PROMETEO_Ammissione_Samuele[[#This Row],[1) Mi sento agitato e teso]]="",NA(),PROMETEO_Ammissione_Samuele[[#This Row],[1) Mi sento agitato e teso]])</f>
        <v>Mai</v>
      </c>
      <c r="C59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59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59" t="str">
        <f>IF(PROMETEO_Ammissione_Samuele[[#This Row],[4) Riesco a ridere e vedere il lato divertente delle cose]]="",NA(),PROMETEO_Ammissione_Samuele[[#This Row],[4) Riesco a ridere e vedere il lato divertente delle cose]])</f>
        <v>Un po' meno di un tempo</v>
      </c>
      <c r="F59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59" t="str">
        <f>IF(PROMETEO_Ammissione_Samuele[[#This Row],[6) Mi sento di buon umore]]="",NA(),PROMETEO_Ammissione_Samuele[[#This Row],[6) Mi sento di buon umore]])</f>
        <v>Qualche volta</v>
      </c>
      <c r="H59" t="str">
        <f>IF(PROMETEO_Ammissione_Samuele[[#This Row],[7) Riesco a sedermi e a rilassarmi]]="",NA(),PROMETEO_Ammissione_Samuele[[#This Row],[7) Riesco a sedermi e a rilassarmi]])</f>
        <v>Sempre</v>
      </c>
      <c r="I59" t="str">
        <f>IF(PROMETEO_Ammissione_Samuele[[#This Row],[8) Mi sento rallentato]]="",NA(),PROMETEO_Ammissione_Samuele[[#This Row],[8) Mi sento rallentato]])</f>
        <v>Molto spesso</v>
      </c>
      <c r="J59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59" t="str">
        <f>IF(PROMETEO_Ammissione_Samuele[[#This Row],[10) Non curo più il mio aspetto fisico]]="",NA(),PROMETEO_Ammissione_Samuele[[#This Row],[10) Non curo più il mio aspetto fisico]])</f>
        <v>Me ne curo come al solito</v>
      </c>
      <c r="L59" t="str">
        <f>IF(PROMETEO_Ammissione_Samuele[[#This Row],[11) Mi sento irrequieto e incapace di stare fermo]]="",NA(),PROMETEO_Ammissione_Samuele[[#This Row],[11) Mi sento irrequieto e incapace di stare fermo]])</f>
        <v>Per niente</v>
      </c>
      <c r="M59" t="str">
        <f>IF(PROMETEO_Ammissione_Samuele[[#This Row],[12) Pregusto con piacere le cose]]="",NA(),PROMETEO_Ammissione_Samuele[[#This Row],[12) Pregusto con piacere le cose]])</f>
        <v>Come ho sempre fatto</v>
      </c>
      <c r="N59" t="str">
        <f>IF(PROMETEO_Ammissione_Samuele[[#This Row],[13) Provo delle sensazioni improvvise di panico]]="",NA(),PROMETEO_Ammissione_Samuele[[#This Row],[13) Provo delle sensazioni improvvise di panico]])</f>
        <v>Mai</v>
      </c>
      <c r="O59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Non spesso</v>
      </c>
      <c r="P59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59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59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7</v>
      </c>
      <c r="S59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60" spans="1:36" x14ac:dyDescent="0.3">
      <c r="A60">
        <v>59</v>
      </c>
      <c r="B60" t="str">
        <f>IF(PROMETEO_Ammissione_Samuele[[#This Row],[1) Mi sento agitato e teso]]="",NA(),PROMETEO_Ammissione_Samuele[[#This Row],[1) Mi sento agitato e teso]])</f>
        <v>Qualche volta</v>
      </c>
      <c r="C60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60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60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60" t="str">
        <f>IF(PROMETEO_Ammissione_Samuele[[#This Row],[5) Mi passano per la mente pensieri preoccupanti]]="",NA(),PROMETEO_Ammissione_Samuele[[#This Row],[5) Mi passano per la mente pensieri preoccupanti]])</f>
        <v>Solo ogni tanto</v>
      </c>
      <c r="G60" t="str">
        <f>IF(PROMETEO_Ammissione_Samuele[[#This Row],[6) Mi sento di buon umore]]="",NA(),PROMETEO_Ammissione_Samuele[[#This Row],[6) Mi sento di buon umore]])</f>
        <v>Quasi sempre</v>
      </c>
      <c r="H60" t="str">
        <f>IF(PROMETEO_Ammissione_Samuele[[#This Row],[7) Riesco a sedermi e a rilassarmi]]="",NA(),PROMETEO_Ammissione_Samuele[[#This Row],[7) Riesco a sedermi e a rilassarmi]])</f>
        <v>Sempre</v>
      </c>
      <c r="I60" t="str">
        <f>IF(PROMETEO_Ammissione_Samuele[[#This Row],[8) Mi sento rallentato]]="",NA(),PROMETEO_Ammissione_Samuele[[#This Row],[8) Mi sento rallentato]])</f>
        <v>Qualche volta</v>
      </c>
      <c r="J60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60" t="str">
        <f>IF(PROMETEO_Ammissione_Samuele[[#This Row],[10) Non curo più il mio aspetto fisico]]="",NA(),PROMETEO_Ammissione_Samuele[[#This Row],[10) Non curo più il mio aspetto fisico]])</f>
        <v>Non me ne curo abbastanza</v>
      </c>
      <c r="L60" t="str">
        <f>IF(PROMETEO_Ammissione_Samuele[[#This Row],[11) Mi sento irrequieto e incapace di stare fermo]]="",NA(),PROMETEO_Ammissione_Samuele[[#This Row],[11) Mi sento irrequieto e incapace di stare fermo]])</f>
        <v>Per niente</v>
      </c>
      <c r="M60" t="str">
        <f>IF(PROMETEO_Ammissione_Samuele[[#This Row],[12) Pregusto con piacere le cose]]="",NA(),PROMETEO_Ammissione_Samuele[[#This Row],[12) Pregusto con piacere le cose]])</f>
        <v>Come ho sempre fatto</v>
      </c>
      <c r="N60" t="str">
        <f>IF(PROMETEO_Ammissione_Samuele[[#This Row],[13) Provo delle sensazioni improvvise di panico]]="",NA(),PROMETEO_Ammissione_Samuele[[#This Row],[13) Provo delle sensazioni improvvise di panico]])</f>
        <v>Mai</v>
      </c>
      <c r="O60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60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60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60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3</v>
      </c>
      <c r="S60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61" spans="1:36" x14ac:dyDescent="0.3">
      <c r="A61">
        <v>60</v>
      </c>
      <c r="B61" t="e">
        <f>IF(PROMETEO_Ammissione_Samuele[[#This Row],[1) Mi sento agitato e teso]]="",NA(),PROMETEO_Ammissione_Samuele[[#This Row],[1) Mi sento agitato e teso]])</f>
        <v>#N/A</v>
      </c>
      <c r="C61" t="e">
        <f>IF(PROMETEO_Ammissione_Samuele[[#This Row],[2) Le cose che un tempo mi piacevano, ora mi piacciono]]="",NA(),PROMETEO_Ammissione_Samuele[[#This Row],[2) Le cose che un tempo mi piacevano, ora mi piacciono]])</f>
        <v>#N/A</v>
      </c>
      <c r="D6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1" t="e">
        <f>IF(PROMETEO_Ammissione_Samuele[[#This Row],[5) Mi passano per la mente pensieri preoccupanti]]="",NA(),PROMETEO_Ammissione_Samuele[[#This Row],[5) Mi passano per la mente pensieri preoccupanti]])</f>
        <v>#N/A</v>
      </c>
      <c r="G61" t="e">
        <f>IF(PROMETEO_Ammissione_Samuele[[#This Row],[6) Mi sento di buon umore]]="",NA(),PROMETEO_Ammissione_Samuele[[#This Row],[6) Mi sento di buon umore]])</f>
        <v>#N/A</v>
      </c>
      <c r="H61" t="e">
        <f>IF(PROMETEO_Ammissione_Samuele[[#This Row],[7) Riesco a sedermi e a rilassarmi]]="",NA(),PROMETEO_Ammissione_Samuele[[#This Row],[7) Riesco a sedermi e a rilassarmi]])</f>
        <v>#N/A</v>
      </c>
      <c r="I61" t="e">
        <f>IF(PROMETEO_Ammissione_Samuele[[#This Row],[8) Mi sento rallentato]]="",NA(),PROMETEO_Ammissione_Samuele[[#This Row],[8) Mi sento rallentato]])</f>
        <v>#N/A</v>
      </c>
      <c r="J6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1" t="e">
        <f>IF(PROMETEO_Ammissione_Samuele[[#This Row],[10) Non curo più il mio aspetto fisico]]="",NA(),PROMETEO_Ammissione_Samuele[[#This Row],[10) Non curo più il mio aspetto fisico]])</f>
        <v>#N/A</v>
      </c>
      <c r="L61" t="e">
        <f>IF(PROMETEO_Ammissione_Samuele[[#This Row],[11) Mi sento irrequieto e incapace di stare fermo]]="",NA(),PROMETEO_Ammissione_Samuele[[#This Row],[11) Mi sento irrequieto e incapace di stare fermo]])</f>
        <v>#N/A</v>
      </c>
      <c r="M61" t="e">
        <f>IF(PROMETEO_Ammissione_Samuele[[#This Row],[12) Pregusto con piacere le cose]]="",NA(),PROMETEO_Ammissione_Samuele[[#This Row],[12) Pregusto con piacere le cose]])</f>
        <v>#N/A</v>
      </c>
      <c r="N61" t="e">
        <f>IF(PROMETEO_Ammissione_Samuele[[#This Row],[13) Provo delle sensazioni improvvise di panico]]="",NA(),PROMETEO_Ammissione_Samuele[[#This Row],[13) Provo delle sensazioni improvvise di panico]])</f>
        <v>#N/A</v>
      </c>
      <c r="O6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2" spans="1:36" x14ac:dyDescent="0.3">
      <c r="A62">
        <v>61</v>
      </c>
      <c r="B62" t="str">
        <f>IF(PROMETEO_Ammissione_Samuele[[#This Row],[1) Mi sento agitato e teso]]="",NA(),PROMETEO_Ammissione_Samuele[[#This Row],[1) Mi sento agitato e teso]])</f>
        <v>Qualche volta</v>
      </c>
      <c r="C62" t="str">
        <f>IF(PROMETEO_Ammissione_Samuele[[#This Row],[2) Le cose che un tempo mi piacevano, ora mi piacciono]]="",NA(),PROMETEO_Ammissione_Samuele[[#This Row],[2) Le cose che un tempo mi piacevano, ora mi piacciono]])</f>
        <v>Quasi per niente</v>
      </c>
      <c r="D6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Si, ma in modo non troppo intenso</v>
      </c>
      <c r="E62" t="str">
        <f>IF(PROMETEO_Ammissione_Samuele[[#This Row],[4) Riesco a ridere e vedere il lato divertente delle cose]]="",NA(),PROMETEO_Ammissione_Samuele[[#This Row],[4) Riesco a ridere e vedere il lato divertente delle cose]])</f>
        <v>Molto meno di un tempo</v>
      </c>
      <c r="F62" t="str">
        <f>IF(PROMETEO_Ammissione_Samuele[[#This Row],[5) Mi passano per la mente pensieri preoccupanti]]="",NA(),PROMETEO_Ammissione_Samuele[[#This Row],[5) Mi passano per la mente pensieri preoccupanti]])</f>
        <v>A volte, non troppo spesso</v>
      </c>
      <c r="G62" t="str">
        <f>IF(PROMETEO_Ammissione_Samuele[[#This Row],[6) Mi sento di buon umore]]="",NA(),PROMETEO_Ammissione_Samuele[[#This Row],[6) Mi sento di buon umore]])</f>
        <v>Qualche volta</v>
      </c>
      <c r="H62" t="str">
        <f>IF(PROMETEO_Ammissione_Samuele[[#This Row],[7) Riesco a sedermi e a rilassarmi]]="",NA(),PROMETEO_Ammissione_Samuele[[#This Row],[7) Riesco a sedermi e a rilassarmi]])</f>
        <v>Qualche volta</v>
      </c>
      <c r="I62" t="str">
        <f>IF(PROMETEO_Ammissione_Samuele[[#This Row],[8) Mi sento rallentato]]="",NA(),PROMETEO_Ammissione_Samuele[[#This Row],[8) Mi sento rallentato]])</f>
        <v>Molto spesso</v>
      </c>
      <c r="J6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Qualche volta</v>
      </c>
      <c r="K62" t="str">
        <f>IF(PROMETEO_Ammissione_Samuele[[#This Row],[10) Non curo più il mio aspetto fisico]]="",NA(),PROMETEO_Ammissione_Samuele[[#This Row],[10) Non curo più il mio aspetto fisico]])</f>
        <v>Forse me ne curo di meno</v>
      </c>
      <c r="L62" t="str">
        <f>IF(PROMETEO_Ammissione_Samuele[[#This Row],[11) Mi sento irrequieto e incapace di stare fermo]]="",NA(),PROMETEO_Ammissione_Samuele[[#This Row],[11) Mi sento irrequieto e incapace di stare fermo]])</f>
        <v>Poco</v>
      </c>
      <c r="M62" t="str">
        <f>IF(PROMETEO_Ammissione_Samuele[[#This Row],[12) Pregusto con piacere le cose]]="",NA(),PROMETEO_Ammissione_Samuele[[#This Row],[12) Pregusto con piacere le cose]])</f>
        <v>Molto meno di un tempo</v>
      </c>
      <c r="N62" t="str">
        <f>IF(PROMETEO_Ammissione_Samuele[[#This Row],[13) Provo delle sensazioni improvvise di panico]]="",NA(),PROMETEO_Ammissione_Samuele[[#This Row],[13) Provo delle sensazioni improvvise di panico]])</f>
        <v>Non molto spesso</v>
      </c>
      <c r="O6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Non spesso</v>
      </c>
      <c r="P6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9</v>
      </c>
      <c r="Q6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2</v>
      </c>
      <c r="R6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13</v>
      </c>
      <c r="S6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3</v>
      </c>
    </row>
    <row r="63" spans="1:36" x14ac:dyDescent="0.3">
      <c r="A63">
        <v>62</v>
      </c>
      <c r="B63" t="e">
        <f>IF(PROMETEO_Ammissione_Samuele[[#This Row],[1) Mi sento agitato e teso]]="",NA(),PROMETEO_Ammissione_Samuele[[#This Row],[1) Mi sento agitato e teso]])</f>
        <v>#N/A</v>
      </c>
      <c r="C63" t="e">
        <f>IF(PROMETEO_Ammissione_Samuele[[#This Row],[2) Le cose che un tempo mi piacevano, ora mi piacciono]]="",NA(),PROMETEO_Ammissione_Samuele[[#This Row],[2) Le cose che un tempo mi piacevano, ora mi piacciono]])</f>
        <v>#N/A</v>
      </c>
      <c r="D6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3" t="e">
        <f>IF(PROMETEO_Ammissione_Samuele[[#This Row],[5) Mi passano per la mente pensieri preoccupanti]]="",NA(),PROMETEO_Ammissione_Samuele[[#This Row],[5) Mi passano per la mente pensieri preoccupanti]])</f>
        <v>#N/A</v>
      </c>
      <c r="G63" t="e">
        <f>IF(PROMETEO_Ammissione_Samuele[[#This Row],[6) Mi sento di buon umore]]="",NA(),PROMETEO_Ammissione_Samuele[[#This Row],[6) Mi sento di buon umore]])</f>
        <v>#N/A</v>
      </c>
      <c r="H63" t="e">
        <f>IF(PROMETEO_Ammissione_Samuele[[#This Row],[7) Riesco a sedermi e a rilassarmi]]="",NA(),PROMETEO_Ammissione_Samuele[[#This Row],[7) Riesco a sedermi e a rilassarmi]])</f>
        <v>#N/A</v>
      </c>
      <c r="I63" t="e">
        <f>IF(PROMETEO_Ammissione_Samuele[[#This Row],[8) Mi sento rallentato]]="",NA(),PROMETEO_Ammissione_Samuele[[#This Row],[8) Mi sento rallentato]])</f>
        <v>#N/A</v>
      </c>
      <c r="J6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3" t="e">
        <f>IF(PROMETEO_Ammissione_Samuele[[#This Row],[10) Non curo più il mio aspetto fisico]]="",NA(),PROMETEO_Ammissione_Samuele[[#This Row],[10) Non curo più il mio aspetto fisico]])</f>
        <v>#N/A</v>
      </c>
      <c r="L63" t="e">
        <f>IF(PROMETEO_Ammissione_Samuele[[#This Row],[11) Mi sento irrequieto e incapace di stare fermo]]="",NA(),PROMETEO_Ammissione_Samuele[[#This Row],[11) Mi sento irrequieto e incapace di stare fermo]])</f>
        <v>#N/A</v>
      </c>
      <c r="M63" t="e">
        <f>IF(PROMETEO_Ammissione_Samuele[[#This Row],[12) Pregusto con piacere le cose]]="",NA(),PROMETEO_Ammissione_Samuele[[#This Row],[12) Pregusto con piacere le cose]])</f>
        <v>#N/A</v>
      </c>
      <c r="N63" t="e">
        <f>IF(PROMETEO_Ammissione_Samuele[[#This Row],[13) Provo delle sensazioni improvvise di panico]]="",NA(),PROMETEO_Ammissione_Samuele[[#This Row],[13) Provo delle sensazioni improvvise di panico]])</f>
        <v>#N/A</v>
      </c>
      <c r="O6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4" spans="1:36" x14ac:dyDescent="0.3">
      <c r="A64">
        <v>63</v>
      </c>
      <c r="B64" t="str">
        <f>IF(PROMETEO_Ammissione_Samuele[[#This Row],[1) Mi sento agitato e teso]]="",NA(),PROMETEO_Ammissione_Samuele[[#This Row],[1) Mi sento agitato e teso]])</f>
        <v>Mai</v>
      </c>
      <c r="C64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64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64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64" t="str">
        <f>IF(PROMETEO_Ammissione_Samuele[[#This Row],[5) Mi passano per la mente pensieri preoccupanti]]="",NA(),PROMETEO_Ammissione_Samuele[[#This Row],[5) Mi passano per la mente pensieri preoccupanti]])</f>
        <v>Solo ogni tanto</v>
      </c>
      <c r="G64" t="str">
        <f>IF(PROMETEO_Ammissione_Samuele[[#This Row],[6) Mi sento di buon umore]]="",NA(),PROMETEO_Ammissione_Samuele[[#This Row],[6) Mi sento di buon umore]])</f>
        <v>Quasi sempre</v>
      </c>
      <c r="H64" t="str">
        <f>IF(PROMETEO_Ammissione_Samuele[[#This Row],[7) Riesco a sedermi e a rilassarmi]]="",NA(),PROMETEO_Ammissione_Samuele[[#This Row],[7) Riesco a sedermi e a rilassarmi]])</f>
        <v>Sempre</v>
      </c>
      <c r="I64" t="str">
        <f>IF(PROMETEO_Ammissione_Samuele[[#This Row],[8) Mi sento rallentato]]="",NA(),PROMETEO_Ammissione_Samuele[[#This Row],[8) Mi sento rallentato]])</f>
        <v>Mai</v>
      </c>
      <c r="J64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64" t="str">
        <f>IF(PROMETEO_Ammissione_Samuele[[#This Row],[10) Non curo più il mio aspetto fisico]]="",NA(),PROMETEO_Ammissione_Samuele[[#This Row],[10) Non curo più il mio aspetto fisico]])</f>
        <v>Me ne curo come al solito</v>
      </c>
      <c r="L64" t="str">
        <f>IF(PROMETEO_Ammissione_Samuele[[#This Row],[11) Mi sento irrequieto e incapace di stare fermo]]="",NA(),PROMETEO_Ammissione_Samuele[[#This Row],[11) Mi sento irrequieto e incapace di stare fermo]])</f>
        <v>Per niente</v>
      </c>
      <c r="M64" t="str">
        <f>IF(PROMETEO_Ammissione_Samuele[[#This Row],[12) Pregusto con piacere le cose]]="",NA(),PROMETEO_Ammissione_Samuele[[#This Row],[12) Pregusto con piacere le cose]])</f>
        <v>Come ho sempre fatto</v>
      </c>
      <c r="N64" t="str">
        <f>IF(PROMETEO_Ammissione_Samuele[[#This Row],[13) Provo delle sensazioni improvvise di panico]]="",NA(),PROMETEO_Ammissione_Samuele[[#This Row],[13) Provo delle sensazioni improvvise di panico]])</f>
        <v>Mai</v>
      </c>
      <c r="O64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64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64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64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0</v>
      </c>
      <c r="S64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65" spans="1:36" x14ac:dyDescent="0.3">
      <c r="A65">
        <v>64</v>
      </c>
      <c r="B65" t="e">
        <f>IF(PROMETEO_Ammissione_Samuele[[#This Row],[1) Mi sento agitato e teso]]="",NA(),PROMETEO_Ammissione_Samuele[[#This Row],[1) Mi sento agitato e teso]])</f>
        <v>#N/A</v>
      </c>
      <c r="C65" t="e">
        <f>IF(PROMETEO_Ammissione_Samuele[[#This Row],[2) Le cose che un tempo mi piacevano, ora mi piacciono]]="",NA(),PROMETEO_Ammissione_Samuele[[#This Row],[2) Le cose che un tempo mi piacevano, ora mi piacciono]])</f>
        <v>#N/A</v>
      </c>
      <c r="D6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5" t="e">
        <f>IF(PROMETEO_Ammissione_Samuele[[#This Row],[5) Mi passano per la mente pensieri preoccupanti]]="",NA(),PROMETEO_Ammissione_Samuele[[#This Row],[5) Mi passano per la mente pensieri preoccupanti]])</f>
        <v>#N/A</v>
      </c>
      <c r="G65" t="e">
        <f>IF(PROMETEO_Ammissione_Samuele[[#This Row],[6) Mi sento di buon umore]]="",NA(),PROMETEO_Ammissione_Samuele[[#This Row],[6) Mi sento di buon umore]])</f>
        <v>#N/A</v>
      </c>
      <c r="H65" t="e">
        <f>IF(PROMETEO_Ammissione_Samuele[[#This Row],[7) Riesco a sedermi e a rilassarmi]]="",NA(),PROMETEO_Ammissione_Samuele[[#This Row],[7) Riesco a sedermi e a rilassarmi]])</f>
        <v>#N/A</v>
      </c>
      <c r="I65" t="e">
        <f>IF(PROMETEO_Ammissione_Samuele[[#This Row],[8) Mi sento rallentato]]="",NA(),PROMETEO_Ammissione_Samuele[[#This Row],[8) Mi sento rallentato]])</f>
        <v>#N/A</v>
      </c>
      <c r="J6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5" t="e">
        <f>IF(PROMETEO_Ammissione_Samuele[[#This Row],[10) Non curo più il mio aspetto fisico]]="",NA(),PROMETEO_Ammissione_Samuele[[#This Row],[10) Non curo più il mio aspetto fisico]])</f>
        <v>#N/A</v>
      </c>
      <c r="L65" t="e">
        <f>IF(PROMETEO_Ammissione_Samuele[[#This Row],[11) Mi sento irrequieto e incapace di stare fermo]]="",NA(),PROMETEO_Ammissione_Samuele[[#This Row],[11) Mi sento irrequieto e incapace di stare fermo]])</f>
        <v>#N/A</v>
      </c>
      <c r="M65" t="e">
        <f>IF(PROMETEO_Ammissione_Samuele[[#This Row],[12) Pregusto con piacere le cose]]="",NA(),PROMETEO_Ammissione_Samuele[[#This Row],[12) Pregusto con piacere le cose]])</f>
        <v>#N/A</v>
      </c>
      <c r="N65" t="e">
        <f>IF(PROMETEO_Ammissione_Samuele[[#This Row],[13) Provo delle sensazioni improvvise di panico]]="",NA(),PROMETEO_Ammissione_Samuele[[#This Row],[13) Provo delle sensazioni improvvise di panico]])</f>
        <v>#N/A</v>
      </c>
      <c r="O6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6" spans="1:36" x14ac:dyDescent="0.3">
      <c r="A66">
        <v>65</v>
      </c>
      <c r="B66" t="e">
        <f>IF(PROMETEO_Ammissione_Samuele[[#This Row],[1) Mi sento agitato e teso]]="",NA(),PROMETEO_Ammissione_Samuele[[#This Row],[1) Mi sento agitato e teso]])</f>
        <v>#N/A</v>
      </c>
      <c r="C66" t="e">
        <f>IF(PROMETEO_Ammissione_Samuele[[#This Row],[2) Le cose che un tempo mi piacevano, ora mi piacciono]]="",NA(),PROMETEO_Ammissione_Samuele[[#This Row],[2) Le cose che un tempo mi piacevano, ora mi piacciono]])</f>
        <v>#N/A</v>
      </c>
      <c r="D6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6" t="e">
        <f>IF(PROMETEO_Ammissione_Samuele[[#This Row],[5) Mi passano per la mente pensieri preoccupanti]]="",NA(),PROMETEO_Ammissione_Samuele[[#This Row],[5) Mi passano per la mente pensieri preoccupanti]])</f>
        <v>#N/A</v>
      </c>
      <c r="G66" t="e">
        <f>IF(PROMETEO_Ammissione_Samuele[[#This Row],[6) Mi sento di buon umore]]="",NA(),PROMETEO_Ammissione_Samuele[[#This Row],[6) Mi sento di buon umore]])</f>
        <v>#N/A</v>
      </c>
      <c r="H66" t="e">
        <f>IF(PROMETEO_Ammissione_Samuele[[#This Row],[7) Riesco a sedermi e a rilassarmi]]="",NA(),PROMETEO_Ammissione_Samuele[[#This Row],[7) Riesco a sedermi e a rilassarmi]])</f>
        <v>#N/A</v>
      </c>
      <c r="I66" t="e">
        <f>IF(PROMETEO_Ammissione_Samuele[[#This Row],[8) Mi sento rallentato]]="",NA(),PROMETEO_Ammissione_Samuele[[#This Row],[8) Mi sento rallentato]])</f>
        <v>#N/A</v>
      </c>
      <c r="J6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6" t="e">
        <f>IF(PROMETEO_Ammissione_Samuele[[#This Row],[10) Non curo più il mio aspetto fisico]]="",NA(),PROMETEO_Ammissione_Samuele[[#This Row],[10) Non curo più il mio aspetto fisico]])</f>
        <v>#N/A</v>
      </c>
      <c r="L66" t="e">
        <f>IF(PROMETEO_Ammissione_Samuele[[#This Row],[11) Mi sento irrequieto e incapace di stare fermo]]="",NA(),PROMETEO_Ammissione_Samuele[[#This Row],[11) Mi sento irrequieto e incapace di stare fermo]])</f>
        <v>#N/A</v>
      </c>
      <c r="M66" t="e">
        <f>IF(PROMETEO_Ammissione_Samuele[[#This Row],[12) Pregusto con piacere le cose]]="",NA(),PROMETEO_Ammissione_Samuele[[#This Row],[12) Pregusto con piacere le cose]])</f>
        <v>#N/A</v>
      </c>
      <c r="N66" t="e">
        <f>IF(PROMETEO_Ammissione_Samuele[[#This Row],[13) Provo delle sensazioni improvvise di panico]]="",NA(),PROMETEO_Ammissione_Samuele[[#This Row],[13) Provo delle sensazioni improvvise di panico]])</f>
        <v>#N/A</v>
      </c>
      <c r="O6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7" spans="1:36" x14ac:dyDescent="0.3">
      <c r="A67">
        <v>66</v>
      </c>
      <c r="B67" t="e">
        <f>IF(PROMETEO_Ammissione_Samuele[[#This Row],[1) Mi sento agitato e teso]]="",NA(),PROMETEO_Ammissione_Samuele[[#This Row],[1) Mi sento agitato e teso]])</f>
        <v>#N/A</v>
      </c>
      <c r="C67" t="e">
        <f>IF(PROMETEO_Ammissione_Samuele[[#This Row],[2) Le cose che un tempo mi piacevano, ora mi piacciono]]="",NA(),PROMETEO_Ammissione_Samuele[[#This Row],[2) Le cose che un tempo mi piacevano, ora mi piacciono]])</f>
        <v>#N/A</v>
      </c>
      <c r="D6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7" t="e">
        <f>IF(PROMETEO_Ammissione_Samuele[[#This Row],[5) Mi passano per la mente pensieri preoccupanti]]="",NA(),PROMETEO_Ammissione_Samuele[[#This Row],[5) Mi passano per la mente pensieri preoccupanti]])</f>
        <v>#N/A</v>
      </c>
      <c r="G67" t="e">
        <f>IF(PROMETEO_Ammissione_Samuele[[#This Row],[6) Mi sento di buon umore]]="",NA(),PROMETEO_Ammissione_Samuele[[#This Row],[6) Mi sento di buon umore]])</f>
        <v>#N/A</v>
      </c>
      <c r="H67" t="e">
        <f>IF(PROMETEO_Ammissione_Samuele[[#This Row],[7) Riesco a sedermi e a rilassarmi]]="",NA(),PROMETEO_Ammissione_Samuele[[#This Row],[7) Riesco a sedermi e a rilassarmi]])</f>
        <v>#N/A</v>
      </c>
      <c r="I67" t="e">
        <f>IF(PROMETEO_Ammissione_Samuele[[#This Row],[8) Mi sento rallentato]]="",NA(),PROMETEO_Ammissione_Samuele[[#This Row],[8) Mi sento rallentato]])</f>
        <v>#N/A</v>
      </c>
      <c r="J6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7" t="e">
        <f>IF(PROMETEO_Ammissione_Samuele[[#This Row],[10) Non curo più il mio aspetto fisico]]="",NA(),PROMETEO_Ammissione_Samuele[[#This Row],[10) Non curo più il mio aspetto fisico]])</f>
        <v>#N/A</v>
      </c>
      <c r="L67" t="e">
        <f>IF(PROMETEO_Ammissione_Samuele[[#This Row],[11) Mi sento irrequieto e incapace di stare fermo]]="",NA(),PROMETEO_Ammissione_Samuele[[#This Row],[11) Mi sento irrequieto e incapace di stare fermo]])</f>
        <v>#N/A</v>
      </c>
      <c r="M67" t="e">
        <f>IF(PROMETEO_Ammissione_Samuele[[#This Row],[12) Pregusto con piacere le cose]]="",NA(),PROMETEO_Ammissione_Samuele[[#This Row],[12) Pregusto con piacere le cose]])</f>
        <v>#N/A</v>
      </c>
      <c r="N67" t="e">
        <f>IF(PROMETEO_Ammissione_Samuele[[#This Row],[13) Provo delle sensazioni improvvise di panico]]="",NA(),PROMETEO_Ammissione_Samuele[[#This Row],[13) Provo delle sensazioni improvvise di panico]])</f>
        <v>#N/A</v>
      </c>
      <c r="O6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8" spans="1:36" x14ac:dyDescent="0.3">
      <c r="A68">
        <v>67</v>
      </c>
      <c r="B68" t="e">
        <f>IF(PROMETEO_Ammissione_Samuele[[#This Row],[1) Mi sento agitato e teso]]="",NA(),PROMETEO_Ammissione_Samuele[[#This Row],[1) Mi sento agitato e teso]])</f>
        <v>#N/A</v>
      </c>
      <c r="C68" t="e">
        <f>IF(PROMETEO_Ammissione_Samuele[[#This Row],[2) Le cose che un tempo mi piacevano, ora mi piacciono]]="",NA(),PROMETEO_Ammissione_Samuele[[#This Row],[2) Le cose che un tempo mi piacevano, ora mi piacciono]])</f>
        <v>#N/A</v>
      </c>
      <c r="D6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8" t="e">
        <f>IF(PROMETEO_Ammissione_Samuele[[#This Row],[5) Mi passano per la mente pensieri preoccupanti]]="",NA(),PROMETEO_Ammissione_Samuele[[#This Row],[5) Mi passano per la mente pensieri preoccupanti]])</f>
        <v>#N/A</v>
      </c>
      <c r="G68" t="e">
        <f>IF(PROMETEO_Ammissione_Samuele[[#This Row],[6) Mi sento di buon umore]]="",NA(),PROMETEO_Ammissione_Samuele[[#This Row],[6) Mi sento di buon umore]])</f>
        <v>#N/A</v>
      </c>
      <c r="H68" t="e">
        <f>IF(PROMETEO_Ammissione_Samuele[[#This Row],[7) Riesco a sedermi e a rilassarmi]]="",NA(),PROMETEO_Ammissione_Samuele[[#This Row],[7) Riesco a sedermi e a rilassarmi]])</f>
        <v>#N/A</v>
      </c>
      <c r="I68" t="e">
        <f>IF(PROMETEO_Ammissione_Samuele[[#This Row],[8) Mi sento rallentato]]="",NA(),PROMETEO_Ammissione_Samuele[[#This Row],[8) Mi sento rallentato]])</f>
        <v>#N/A</v>
      </c>
      <c r="J6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8" t="e">
        <f>IF(PROMETEO_Ammissione_Samuele[[#This Row],[10) Non curo più il mio aspetto fisico]]="",NA(),PROMETEO_Ammissione_Samuele[[#This Row],[10) Non curo più il mio aspetto fisico]])</f>
        <v>#N/A</v>
      </c>
      <c r="L68" t="e">
        <f>IF(PROMETEO_Ammissione_Samuele[[#This Row],[11) Mi sento irrequieto e incapace di stare fermo]]="",NA(),PROMETEO_Ammissione_Samuele[[#This Row],[11) Mi sento irrequieto e incapace di stare fermo]])</f>
        <v>#N/A</v>
      </c>
      <c r="M68" t="e">
        <f>IF(PROMETEO_Ammissione_Samuele[[#This Row],[12) Pregusto con piacere le cose]]="",NA(),PROMETEO_Ammissione_Samuele[[#This Row],[12) Pregusto con piacere le cose]])</f>
        <v>#N/A</v>
      </c>
      <c r="N68" t="e">
        <f>IF(PROMETEO_Ammissione_Samuele[[#This Row],[13) Provo delle sensazioni improvvise di panico]]="",NA(),PROMETEO_Ammissione_Samuele[[#This Row],[13) Provo delle sensazioni improvvise di panico]])</f>
        <v>#N/A</v>
      </c>
      <c r="O6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69" spans="1:36" x14ac:dyDescent="0.3">
      <c r="A69">
        <v>68</v>
      </c>
      <c r="B69" t="e">
        <f>IF(PROMETEO_Ammissione_Samuele[[#This Row],[1) Mi sento agitato e teso]]="",NA(),PROMETEO_Ammissione_Samuele[[#This Row],[1) Mi sento agitato e teso]])</f>
        <v>#N/A</v>
      </c>
      <c r="C69" t="e">
        <f>IF(PROMETEO_Ammissione_Samuele[[#This Row],[2) Le cose che un tempo mi piacevano, ora mi piacciono]]="",NA(),PROMETEO_Ammissione_Samuele[[#This Row],[2) Le cose che un tempo mi piacevano, ora mi piacciono]])</f>
        <v>#N/A</v>
      </c>
      <c r="D6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6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69" t="e">
        <f>IF(PROMETEO_Ammissione_Samuele[[#This Row],[5) Mi passano per la mente pensieri preoccupanti]]="",NA(),PROMETEO_Ammissione_Samuele[[#This Row],[5) Mi passano per la mente pensieri preoccupanti]])</f>
        <v>#N/A</v>
      </c>
      <c r="G69" t="e">
        <f>IF(PROMETEO_Ammissione_Samuele[[#This Row],[6) Mi sento di buon umore]]="",NA(),PROMETEO_Ammissione_Samuele[[#This Row],[6) Mi sento di buon umore]])</f>
        <v>#N/A</v>
      </c>
      <c r="H69" t="e">
        <f>IF(PROMETEO_Ammissione_Samuele[[#This Row],[7) Riesco a sedermi e a rilassarmi]]="",NA(),PROMETEO_Ammissione_Samuele[[#This Row],[7) Riesco a sedermi e a rilassarmi]])</f>
        <v>#N/A</v>
      </c>
      <c r="I69" t="e">
        <f>IF(PROMETEO_Ammissione_Samuele[[#This Row],[8) Mi sento rallentato]]="",NA(),PROMETEO_Ammissione_Samuele[[#This Row],[8) Mi sento rallentato]])</f>
        <v>#N/A</v>
      </c>
      <c r="J6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69" t="e">
        <f>IF(PROMETEO_Ammissione_Samuele[[#This Row],[10) Non curo più il mio aspetto fisico]]="",NA(),PROMETEO_Ammissione_Samuele[[#This Row],[10) Non curo più il mio aspetto fisico]])</f>
        <v>#N/A</v>
      </c>
      <c r="L69" t="e">
        <f>IF(PROMETEO_Ammissione_Samuele[[#This Row],[11) Mi sento irrequieto e incapace di stare fermo]]="",NA(),PROMETEO_Ammissione_Samuele[[#This Row],[11) Mi sento irrequieto e incapace di stare fermo]])</f>
        <v>#N/A</v>
      </c>
      <c r="M69" t="e">
        <f>IF(PROMETEO_Ammissione_Samuele[[#This Row],[12) Pregusto con piacere le cose]]="",NA(),PROMETEO_Ammissione_Samuele[[#This Row],[12) Pregusto con piacere le cose]])</f>
        <v>#N/A</v>
      </c>
      <c r="N69" t="e">
        <f>IF(PROMETEO_Ammissione_Samuele[[#This Row],[13) Provo delle sensazioni improvvise di panico]]="",NA(),PROMETEO_Ammissione_Samuele[[#This Row],[13) Provo delle sensazioni improvvise di panico]])</f>
        <v>#N/A</v>
      </c>
      <c r="O6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6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6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6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6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0" spans="1:36" x14ac:dyDescent="0.3">
      <c r="A70">
        <v>69</v>
      </c>
      <c r="B70" t="e">
        <f>IF(PROMETEO_Ammissione_Samuele[[#This Row],[1) Mi sento agitato e teso]]="",NA(),PROMETEO_Ammissione_Samuele[[#This Row],[1) Mi sento agitato e teso]])</f>
        <v>#N/A</v>
      </c>
      <c r="C70" t="e">
        <f>IF(PROMETEO_Ammissione_Samuele[[#This Row],[2) Le cose che un tempo mi piacevano, ora mi piacciono]]="",NA(),PROMETEO_Ammissione_Samuele[[#This Row],[2) Le cose che un tempo mi piacevano, ora mi piacciono]])</f>
        <v>#N/A</v>
      </c>
      <c r="D7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0" t="e">
        <f>IF(PROMETEO_Ammissione_Samuele[[#This Row],[5) Mi passano per la mente pensieri preoccupanti]]="",NA(),PROMETEO_Ammissione_Samuele[[#This Row],[5) Mi passano per la mente pensieri preoccupanti]])</f>
        <v>#N/A</v>
      </c>
      <c r="G70" t="e">
        <f>IF(PROMETEO_Ammissione_Samuele[[#This Row],[6) Mi sento di buon umore]]="",NA(),PROMETEO_Ammissione_Samuele[[#This Row],[6) Mi sento di buon umore]])</f>
        <v>#N/A</v>
      </c>
      <c r="H70" t="e">
        <f>IF(PROMETEO_Ammissione_Samuele[[#This Row],[7) Riesco a sedermi e a rilassarmi]]="",NA(),PROMETEO_Ammissione_Samuele[[#This Row],[7) Riesco a sedermi e a rilassarmi]])</f>
        <v>#N/A</v>
      </c>
      <c r="I70" t="e">
        <f>IF(PROMETEO_Ammissione_Samuele[[#This Row],[8) Mi sento rallentato]]="",NA(),PROMETEO_Ammissione_Samuele[[#This Row],[8) Mi sento rallentato]])</f>
        <v>#N/A</v>
      </c>
      <c r="J7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0" t="e">
        <f>IF(PROMETEO_Ammissione_Samuele[[#This Row],[10) Non curo più il mio aspetto fisico]]="",NA(),PROMETEO_Ammissione_Samuele[[#This Row],[10) Non curo più il mio aspetto fisico]])</f>
        <v>#N/A</v>
      </c>
      <c r="L70" t="e">
        <f>IF(PROMETEO_Ammissione_Samuele[[#This Row],[11) Mi sento irrequieto e incapace di stare fermo]]="",NA(),PROMETEO_Ammissione_Samuele[[#This Row],[11) Mi sento irrequieto e incapace di stare fermo]])</f>
        <v>#N/A</v>
      </c>
      <c r="M70" t="e">
        <f>IF(PROMETEO_Ammissione_Samuele[[#This Row],[12) Pregusto con piacere le cose]]="",NA(),PROMETEO_Ammissione_Samuele[[#This Row],[12) Pregusto con piacere le cose]])</f>
        <v>#N/A</v>
      </c>
      <c r="N70" t="e">
        <f>IF(PROMETEO_Ammissione_Samuele[[#This Row],[13) Provo delle sensazioni improvvise di panico]]="",NA(),PROMETEO_Ammissione_Samuele[[#This Row],[13) Provo delle sensazioni improvvise di panico]])</f>
        <v>#N/A</v>
      </c>
      <c r="O7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1" spans="1:36" x14ac:dyDescent="0.3">
      <c r="A71">
        <v>70</v>
      </c>
      <c r="B71" t="e">
        <f>IF(PROMETEO_Ammissione_Samuele[[#This Row],[1) Mi sento agitato e teso]]="",NA(),PROMETEO_Ammissione_Samuele[[#This Row],[1) Mi sento agitato e teso]])</f>
        <v>#N/A</v>
      </c>
      <c r="C71" t="e">
        <f>IF(PROMETEO_Ammissione_Samuele[[#This Row],[2) Le cose che un tempo mi piacevano, ora mi piacciono]]="",NA(),PROMETEO_Ammissione_Samuele[[#This Row],[2) Le cose che un tempo mi piacevano, ora mi piacciono]])</f>
        <v>#N/A</v>
      </c>
      <c r="D7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1" t="e">
        <f>IF(PROMETEO_Ammissione_Samuele[[#This Row],[5) Mi passano per la mente pensieri preoccupanti]]="",NA(),PROMETEO_Ammissione_Samuele[[#This Row],[5) Mi passano per la mente pensieri preoccupanti]])</f>
        <v>#N/A</v>
      </c>
      <c r="G71" t="e">
        <f>IF(PROMETEO_Ammissione_Samuele[[#This Row],[6) Mi sento di buon umore]]="",NA(),PROMETEO_Ammissione_Samuele[[#This Row],[6) Mi sento di buon umore]])</f>
        <v>#N/A</v>
      </c>
      <c r="H71" t="e">
        <f>IF(PROMETEO_Ammissione_Samuele[[#This Row],[7) Riesco a sedermi e a rilassarmi]]="",NA(),PROMETEO_Ammissione_Samuele[[#This Row],[7) Riesco a sedermi e a rilassarmi]])</f>
        <v>#N/A</v>
      </c>
      <c r="I71" t="e">
        <f>IF(PROMETEO_Ammissione_Samuele[[#This Row],[8) Mi sento rallentato]]="",NA(),PROMETEO_Ammissione_Samuele[[#This Row],[8) Mi sento rallentato]])</f>
        <v>#N/A</v>
      </c>
      <c r="J7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1" t="e">
        <f>IF(PROMETEO_Ammissione_Samuele[[#This Row],[10) Non curo più il mio aspetto fisico]]="",NA(),PROMETEO_Ammissione_Samuele[[#This Row],[10) Non curo più il mio aspetto fisico]])</f>
        <v>#N/A</v>
      </c>
      <c r="L71" t="e">
        <f>IF(PROMETEO_Ammissione_Samuele[[#This Row],[11) Mi sento irrequieto e incapace di stare fermo]]="",NA(),PROMETEO_Ammissione_Samuele[[#This Row],[11) Mi sento irrequieto e incapace di stare fermo]])</f>
        <v>#N/A</v>
      </c>
      <c r="M71" t="e">
        <f>IF(PROMETEO_Ammissione_Samuele[[#This Row],[12) Pregusto con piacere le cose]]="",NA(),PROMETEO_Ammissione_Samuele[[#This Row],[12) Pregusto con piacere le cose]])</f>
        <v>#N/A</v>
      </c>
      <c r="N71" t="e">
        <f>IF(PROMETEO_Ammissione_Samuele[[#This Row],[13) Provo delle sensazioni improvvise di panico]]="",NA(),PROMETEO_Ammissione_Samuele[[#This Row],[13) Provo delle sensazioni improvvise di panico]])</f>
        <v>#N/A</v>
      </c>
      <c r="O7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2" spans="1:36" x14ac:dyDescent="0.3">
      <c r="A72">
        <v>71</v>
      </c>
      <c r="B72" t="e">
        <f>IF(PROMETEO_Ammissione_Samuele[[#This Row],[1) Mi sento agitato e teso]]="",NA(),PROMETEO_Ammissione_Samuele[[#This Row],[1) Mi sento agitato e teso]])</f>
        <v>#N/A</v>
      </c>
      <c r="C72" t="e">
        <f>IF(PROMETEO_Ammissione_Samuele[[#This Row],[2) Le cose che un tempo mi piacevano, ora mi piacciono]]="",NA(),PROMETEO_Ammissione_Samuele[[#This Row],[2) Le cose che un tempo mi piacevano, ora mi piacciono]])</f>
        <v>#N/A</v>
      </c>
      <c r="D7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2" t="e">
        <f>IF(PROMETEO_Ammissione_Samuele[[#This Row],[5) Mi passano per la mente pensieri preoccupanti]]="",NA(),PROMETEO_Ammissione_Samuele[[#This Row],[5) Mi passano per la mente pensieri preoccupanti]])</f>
        <v>#N/A</v>
      </c>
      <c r="G72" t="e">
        <f>IF(PROMETEO_Ammissione_Samuele[[#This Row],[6) Mi sento di buon umore]]="",NA(),PROMETEO_Ammissione_Samuele[[#This Row],[6) Mi sento di buon umore]])</f>
        <v>#N/A</v>
      </c>
      <c r="H72" t="e">
        <f>IF(PROMETEO_Ammissione_Samuele[[#This Row],[7) Riesco a sedermi e a rilassarmi]]="",NA(),PROMETEO_Ammissione_Samuele[[#This Row],[7) Riesco a sedermi e a rilassarmi]])</f>
        <v>#N/A</v>
      </c>
      <c r="I72" t="e">
        <f>IF(PROMETEO_Ammissione_Samuele[[#This Row],[8) Mi sento rallentato]]="",NA(),PROMETEO_Ammissione_Samuele[[#This Row],[8) Mi sento rallentato]])</f>
        <v>#N/A</v>
      </c>
      <c r="J7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2" t="e">
        <f>IF(PROMETEO_Ammissione_Samuele[[#This Row],[10) Non curo più il mio aspetto fisico]]="",NA(),PROMETEO_Ammissione_Samuele[[#This Row],[10) Non curo più il mio aspetto fisico]])</f>
        <v>#N/A</v>
      </c>
      <c r="L72" t="e">
        <f>IF(PROMETEO_Ammissione_Samuele[[#This Row],[11) Mi sento irrequieto e incapace di stare fermo]]="",NA(),PROMETEO_Ammissione_Samuele[[#This Row],[11) Mi sento irrequieto e incapace di stare fermo]])</f>
        <v>#N/A</v>
      </c>
      <c r="M72" t="e">
        <f>IF(PROMETEO_Ammissione_Samuele[[#This Row],[12) Pregusto con piacere le cose]]="",NA(),PROMETEO_Ammissione_Samuele[[#This Row],[12) Pregusto con piacere le cose]])</f>
        <v>#N/A</v>
      </c>
      <c r="N72" t="e">
        <f>IF(PROMETEO_Ammissione_Samuele[[#This Row],[13) Provo delle sensazioni improvvise di panico]]="",NA(),PROMETEO_Ammissione_Samuele[[#This Row],[13) Provo delle sensazioni improvvise di panico]])</f>
        <v>#N/A</v>
      </c>
      <c r="O7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3" spans="1:36" x14ac:dyDescent="0.3">
      <c r="A73">
        <v>72</v>
      </c>
      <c r="B73" t="e">
        <f>IF(PROMETEO_Ammissione_Samuele[[#This Row],[1) Mi sento agitato e teso]]="",NA(),PROMETEO_Ammissione_Samuele[[#This Row],[1) Mi sento agitato e teso]])</f>
        <v>#N/A</v>
      </c>
      <c r="C73" t="e">
        <f>IF(PROMETEO_Ammissione_Samuele[[#This Row],[2) Le cose che un tempo mi piacevano, ora mi piacciono]]="",NA(),PROMETEO_Ammissione_Samuele[[#This Row],[2) Le cose che un tempo mi piacevano, ora mi piacciono]])</f>
        <v>#N/A</v>
      </c>
      <c r="D7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3" t="e">
        <f>IF(PROMETEO_Ammissione_Samuele[[#This Row],[5) Mi passano per la mente pensieri preoccupanti]]="",NA(),PROMETEO_Ammissione_Samuele[[#This Row],[5) Mi passano per la mente pensieri preoccupanti]])</f>
        <v>#N/A</v>
      </c>
      <c r="G73" t="e">
        <f>IF(PROMETEO_Ammissione_Samuele[[#This Row],[6) Mi sento di buon umore]]="",NA(),PROMETEO_Ammissione_Samuele[[#This Row],[6) Mi sento di buon umore]])</f>
        <v>#N/A</v>
      </c>
      <c r="H73" t="e">
        <f>IF(PROMETEO_Ammissione_Samuele[[#This Row],[7) Riesco a sedermi e a rilassarmi]]="",NA(),PROMETEO_Ammissione_Samuele[[#This Row],[7) Riesco a sedermi e a rilassarmi]])</f>
        <v>#N/A</v>
      </c>
      <c r="I73" t="e">
        <f>IF(PROMETEO_Ammissione_Samuele[[#This Row],[8) Mi sento rallentato]]="",NA(),PROMETEO_Ammissione_Samuele[[#This Row],[8) Mi sento rallentato]])</f>
        <v>#N/A</v>
      </c>
      <c r="J7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3" t="e">
        <f>IF(PROMETEO_Ammissione_Samuele[[#This Row],[10) Non curo più il mio aspetto fisico]]="",NA(),PROMETEO_Ammissione_Samuele[[#This Row],[10) Non curo più il mio aspetto fisico]])</f>
        <v>#N/A</v>
      </c>
      <c r="L73" t="e">
        <f>IF(PROMETEO_Ammissione_Samuele[[#This Row],[11) Mi sento irrequieto e incapace di stare fermo]]="",NA(),PROMETEO_Ammissione_Samuele[[#This Row],[11) Mi sento irrequieto e incapace di stare fermo]])</f>
        <v>#N/A</v>
      </c>
      <c r="M73" t="e">
        <f>IF(PROMETEO_Ammissione_Samuele[[#This Row],[12) Pregusto con piacere le cose]]="",NA(),PROMETEO_Ammissione_Samuele[[#This Row],[12) Pregusto con piacere le cose]])</f>
        <v>#N/A</v>
      </c>
      <c r="N73" t="e">
        <f>IF(PROMETEO_Ammissione_Samuele[[#This Row],[13) Provo delle sensazioni improvvise di panico]]="",NA(),PROMETEO_Ammissione_Samuele[[#This Row],[13) Provo delle sensazioni improvvise di panico]])</f>
        <v>#N/A</v>
      </c>
      <c r="O7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4" spans="1:36" x14ac:dyDescent="0.3">
      <c r="A74">
        <v>73</v>
      </c>
      <c r="B74" t="e">
        <f>IF(PROMETEO_Ammissione_Samuele[[#This Row],[1) Mi sento agitato e teso]]="",NA(),PROMETEO_Ammissione_Samuele[[#This Row],[1) Mi sento agitato e teso]])</f>
        <v>#N/A</v>
      </c>
      <c r="C74" t="e">
        <f>IF(PROMETEO_Ammissione_Samuele[[#This Row],[2) Le cose che un tempo mi piacevano, ora mi piacciono]]="",NA(),PROMETEO_Ammissione_Samuele[[#This Row],[2) Le cose che un tempo mi piacevano, ora mi piacciono]])</f>
        <v>#N/A</v>
      </c>
      <c r="D7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4" t="e">
        <f>IF(PROMETEO_Ammissione_Samuele[[#This Row],[5) Mi passano per la mente pensieri preoccupanti]]="",NA(),PROMETEO_Ammissione_Samuele[[#This Row],[5) Mi passano per la mente pensieri preoccupanti]])</f>
        <v>#N/A</v>
      </c>
      <c r="G74" t="e">
        <f>IF(PROMETEO_Ammissione_Samuele[[#This Row],[6) Mi sento di buon umore]]="",NA(),PROMETEO_Ammissione_Samuele[[#This Row],[6) Mi sento di buon umore]])</f>
        <v>#N/A</v>
      </c>
      <c r="H74" t="e">
        <f>IF(PROMETEO_Ammissione_Samuele[[#This Row],[7) Riesco a sedermi e a rilassarmi]]="",NA(),PROMETEO_Ammissione_Samuele[[#This Row],[7) Riesco a sedermi e a rilassarmi]])</f>
        <v>#N/A</v>
      </c>
      <c r="I74" t="e">
        <f>IF(PROMETEO_Ammissione_Samuele[[#This Row],[8) Mi sento rallentato]]="",NA(),PROMETEO_Ammissione_Samuele[[#This Row],[8) Mi sento rallentato]])</f>
        <v>#N/A</v>
      </c>
      <c r="J7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4" t="e">
        <f>IF(PROMETEO_Ammissione_Samuele[[#This Row],[10) Non curo più il mio aspetto fisico]]="",NA(),PROMETEO_Ammissione_Samuele[[#This Row],[10) Non curo più il mio aspetto fisico]])</f>
        <v>#N/A</v>
      </c>
      <c r="L74" t="e">
        <f>IF(PROMETEO_Ammissione_Samuele[[#This Row],[11) Mi sento irrequieto e incapace di stare fermo]]="",NA(),PROMETEO_Ammissione_Samuele[[#This Row],[11) Mi sento irrequieto e incapace di stare fermo]])</f>
        <v>#N/A</v>
      </c>
      <c r="M74" t="e">
        <f>IF(PROMETEO_Ammissione_Samuele[[#This Row],[12) Pregusto con piacere le cose]]="",NA(),PROMETEO_Ammissione_Samuele[[#This Row],[12) Pregusto con piacere le cose]])</f>
        <v>#N/A</v>
      </c>
      <c r="N74" t="e">
        <f>IF(PROMETEO_Ammissione_Samuele[[#This Row],[13) Provo delle sensazioni improvvise di panico]]="",NA(),PROMETEO_Ammissione_Samuele[[#This Row],[13) Provo delle sensazioni improvvise di panico]])</f>
        <v>#N/A</v>
      </c>
      <c r="O7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5" spans="1:36" x14ac:dyDescent="0.3">
      <c r="A75">
        <v>74</v>
      </c>
      <c r="B75" t="e">
        <f>IF(PROMETEO_Ammissione_Samuele[[#This Row],[1) Mi sento agitato e teso]]="",NA(),PROMETEO_Ammissione_Samuele[[#This Row],[1) Mi sento agitato e teso]])</f>
        <v>#N/A</v>
      </c>
      <c r="C75" t="e">
        <f>IF(PROMETEO_Ammissione_Samuele[[#This Row],[2) Le cose che un tempo mi piacevano, ora mi piacciono]]="",NA(),PROMETEO_Ammissione_Samuele[[#This Row],[2) Le cose che un tempo mi piacevano, ora mi piacciono]])</f>
        <v>#N/A</v>
      </c>
      <c r="D7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5" t="e">
        <f>IF(PROMETEO_Ammissione_Samuele[[#This Row],[5) Mi passano per la mente pensieri preoccupanti]]="",NA(),PROMETEO_Ammissione_Samuele[[#This Row],[5) Mi passano per la mente pensieri preoccupanti]])</f>
        <v>#N/A</v>
      </c>
      <c r="G75" t="e">
        <f>IF(PROMETEO_Ammissione_Samuele[[#This Row],[6) Mi sento di buon umore]]="",NA(),PROMETEO_Ammissione_Samuele[[#This Row],[6) Mi sento di buon umore]])</f>
        <v>#N/A</v>
      </c>
      <c r="H75" t="e">
        <f>IF(PROMETEO_Ammissione_Samuele[[#This Row],[7) Riesco a sedermi e a rilassarmi]]="",NA(),PROMETEO_Ammissione_Samuele[[#This Row],[7) Riesco a sedermi e a rilassarmi]])</f>
        <v>#N/A</v>
      </c>
      <c r="I75" t="e">
        <f>IF(PROMETEO_Ammissione_Samuele[[#This Row],[8) Mi sento rallentato]]="",NA(),PROMETEO_Ammissione_Samuele[[#This Row],[8) Mi sento rallentato]])</f>
        <v>#N/A</v>
      </c>
      <c r="J7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5" t="e">
        <f>IF(PROMETEO_Ammissione_Samuele[[#This Row],[10) Non curo più il mio aspetto fisico]]="",NA(),PROMETEO_Ammissione_Samuele[[#This Row],[10) Non curo più il mio aspetto fisico]])</f>
        <v>#N/A</v>
      </c>
      <c r="L75" t="e">
        <f>IF(PROMETEO_Ammissione_Samuele[[#This Row],[11) Mi sento irrequieto e incapace di stare fermo]]="",NA(),PROMETEO_Ammissione_Samuele[[#This Row],[11) Mi sento irrequieto e incapace di stare fermo]])</f>
        <v>#N/A</v>
      </c>
      <c r="M75" t="e">
        <f>IF(PROMETEO_Ammissione_Samuele[[#This Row],[12) Pregusto con piacere le cose]]="",NA(),PROMETEO_Ammissione_Samuele[[#This Row],[12) Pregusto con piacere le cose]])</f>
        <v>#N/A</v>
      </c>
      <c r="N75" t="e">
        <f>IF(PROMETEO_Ammissione_Samuele[[#This Row],[13) Provo delle sensazioni improvvise di panico]]="",NA(),PROMETEO_Ammissione_Samuele[[#This Row],[13) Provo delle sensazioni improvvise di panico]])</f>
        <v>#N/A</v>
      </c>
      <c r="O7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6" spans="1:36" x14ac:dyDescent="0.3">
      <c r="A76">
        <v>75</v>
      </c>
      <c r="B76" t="e">
        <f>IF(PROMETEO_Ammissione_Samuele[[#This Row],[1) Mi sento agitato e teso]]="",NA(),PROMETEO_Ammissione_Samuele[[#This Row],[1) Mi sento agitato e teso]])</f>
        <v>#N/A</v>
      </c>
      <c r="C76" t="e">
        <f>IF(PROMETEO_Ammissione_Samuele[[#This Row],[2) Le cose che un tempo mi piacevano, ora mi piacciono]]="",NA(),PROMETEO_Ammissione_Samuele[[#This Row],[2) Le cose che un tempo mi piacevano, ora mi piacciono]])</f>
        <v>#N/A</v>
      </c>
      <c r="D7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6" t="e">
        <f>IF(PROMETEO_Ammissione_Samuele[[#This Row],[5) Mi passano per la mente pensieri preoccupanti]]="",NA(),PROMETEO_Ammissione_Samuele[[#This Row],[5) Mi passano per la mente pensieri preoccupanti]])</f>
        <v>#N/A</v>
      </c>
      <c r="G76" t="e">
        <f>IF(PROMETEO_Ammissione_Samuele[[#This Row],[6) Mi sento di buon umore]]="",NA(),PROMETEO_Ammissione_Samuele[[#This Row],[6) Mi sento di buon umore]])</f>
        <v>#N/A</v>
      </c>
      <c r="H76" t="e">
        <f>IF(PROMETEO_Ammissione_Samuele[[#This Row],[7) Riesco a sedermi e a rilassarmi]]="",NA(),PROMETEO_Ammissione_Samuele[[#This Row],[7) Riesco a sedermi e a rilassarmi]])</f>
        <v>#N/A</v>
      </c>
      <c r="I76" t="e">
        <f>IF(PROMETEO_Ammissione_Samuele[[#This Row],[8) Mi sento rallentato]]="",NA(),PROMETEO_Ammissione_Samuele[[#This Row],[8) Mi sento rallentato]])</f>
        <v>#N/A</v>
      </c>
      <c r="J7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6" t="e">
        <f>IF(PROMETEO_Ammissione_Samuele[[#This Row],[10) Non curo più il mio aspetto fisico]]="",NA(),PROMETEO_Ammissione_Samuele[[#This Row],[10) Non curo più il mio aspetto fisico]])</f>
        <v>#N/A</v>
      </c>
      <c r="L76" t="e">
        <f>IF(PROMETEO_Ammissione_Samuele[[#This Row],[11) Mi sento irrequieto e incapace di stare fermo]]="",NA(),PROMETEO_Ammissione_Samuele[[#This Row],[11) Mi sento irrequieto e incapace di stare fermo]])</f>
        <v>#N/A</v>
      </c>
      <c r="M76" t="e">
        <f>IF(PROMETEO_Ammissione_Samuele[[#This Row],[12) Pregusto con piacere le cose]]="",NA(),PROMETEO_Ammissione_Samuele[[#This Row],[12) Pregusto con piacere le cose]])</f>
        <v>#N/A</v>
      </c>
      <c r="N76" t="e">
        <f>IF(PROMETEO_Ammissione_Samuele[[#This Row],[13) Provo delle sensazioni improvvise di panico]]="",NA(),PROMETEO_Ammissione_Samuele[[#This Row],[13) Provo delle sensazioni improvvise di panico]])</f>
        <v>#N/A</v>
      </c>
      <c r="O7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7" spans="1:36" x14ac:dyDescent="0.3">
      <c r="A77">
        <v>76</v>
      </c>
      <c r="B77" t="e">
        <f>IF(PROMETEO_Ammissione_Samuele[[#This Row],[1) Mi sento agitato e teso]]="",NA(),PROMETEO_Ammissione_Samuele[[#This Row],[1) Mi sento agitato e teso]])</f>
        <v>#N/A</v>
      </c>
      <c r="C77" t="e">
        <f>IF(PROMETEO_Ammissione_Samuele[[#This Row],[2) Le cose che un tempo mi piacevano, ora mi piacciono]]="",NA(),PROMETEO_Ammissione_Samuele[[#This Row],[2) Le cose che un tempo mi piacevano, ora mi piacciono]])</f>
        <v>#N/A</v>
      </c>
      <c r="D7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7" t="e">
        <f>IF(PROMETEO_Ammissione_Samuele[[#This Row],[5) Mi passano per la mente pensieri preoccupanti]]="",NA(),PROMETEO_Ammissione_Samuele[[#This Row],[5) Mi passano per la mente pensieri preoccupanti]])</f>
        <v>#N/A</v>
      </c>
      <c r="G77" t="e">
        <f>IF(PROMETEO_Ammissione_Samuele[[#This Row],[6) Mi sento di buon umore]]="",NA(),PROMETEO_Ammissione_Samuele[[#This Row],[6) Mi sento di buon umore]])</f>
        <v>#N/A</v>
      </c>
      <c r="H77" t="e">
        <f>IF(PROMETEO_Ammissione_Samuele[[#This Row],[7) Riesco a sedermi e a rilassarmi]]="",NA(),PROMETEO_Ammissione_Samuele[[#This Row],[7) Riesco a sedermi e a rilassarmi]])</f>
        <v>#N/A</v>
      </c>
      <c r="I77" t="e">
        <f>IF(PROMETEO_Ammissione_Samuele[[#This Row],[8) Mi sento rallentato]]="",NA(),PROMETEO_Ammissione_Samuele[[#This Row],[8) Mi sento rallentato]])</f>
        <v>#N/A</v>
      </c>
      <c r="J7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7" t="e">
        <f>IF(PROMETEO_Ammissione_Samuele[[#This Row],[10) Non curo più il mio aspetto fisico]]="",NA(),PROMETEO_Ammissione_Samuele[[#This Row],[10) Non curo più il mio aspetto fisico]])</f>
        <v>#N/A</v>
      </c>
      <c r="L77" t="e">
        <f>IF(PROMETEO_Ammissione_Samuele[[#This Row],[11) Mi sento irrequieto e incapace di stare fermo]]="",NA(),PROMETEO_Ammissione_Samuele[[#This Row],[11) Mi sento irrequieto e incapace di stare fermo]])</f>
        <v>#N/A</v>
      </c>
      <c r="M77" t="e">
        <f>IF(PROMETEO_Ammissione_Samuele[[#This Row],[12) Pregusto con piacere le cose]]="",NA(),PROMETEO_Ammissione_Samuele[[#This Row],[12) Pregusto con piacere le cose]])</f>
        <v>#N/A</v>
      </c>
      <c r="N77" t="e">
        <f>IF(PROMETEO_Ammissione_Samuele[[#This Row],[13) Provo delle sensazioni improvvise di panico]]="",NA(),PROMETEO_Ammissione_Samuele[[#This Row],[13) Provo delle sensazioni improvvise di panico]])</f>
        <v>#N/A</v>
      </c>
      <c r="O7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8" spans="1:36" x14ac:dyDescent="0.3">
      <c r="A78">
        <v>77</v>
      </c>
      <c r="B78" t="e">
        <f>IF(PROMETEO_Ammissione_Samuele[[#This Row],[1) Mi sento agitato e teso]]="",NA(),PROMETEO_Ammissione_Samuele[[#This Row],[1) Mi sento agitato e teso]])</f>
        <v>#N/A</v>
      </c>
      <c r="C78" t="e">
        <f>IF(PROMETEO_Ammissione_Samuele[[#This Row],[2) Le cose che un tempo mi piacevano, ora mi piacciono]]="",NA(),PROMETEO_Ammissione_Samuele[[#This Row],[2) Le cose che un tempo mi piacevano, ora mi piacciono]])</f>
        <v>#N/A</v>
      </c>
      <c r="D7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8" t="e">
        <f>IF(PROMETEO_Ammissione_Samuele[[#This Row],[5) Mi passano per la mente pensieri preoccupanti]]="",NA(),PROMETEO_Ammissione_Samuele[[#This Row],[5) Mi passano per la mente pensieri preoccupanti]])</f>
        <v>#N/A</v>
      </c>
      <c r="G78" t="e">
        <f>IF(PROMETEO_Ammissione_Samuele[[#This Row],[6) Mi sento di buon umore]]="",NA(),PROMETEO_Ammissione_Samuele[[#This Row],[6) Mi sento di buon umore]])</f>
        <v>#N/A</v>
      </c>
      <c r="H78" t="e">
        <f>IF(PROMETEO_Ammissione_Samuele[[#This Row],[7) Riesco a sedermi e a rilassarmi]]="",NA(),PROMETEO_Ammissione_Samuele[[#This Row],[7) Riesco a sedermi e a rilassarmi]])</f>
        <v>#N/A</v>
      </c>
      <c r="I78" t="e">
        <f>IF(PROMETEO_Ammissione_Samuele[[#This Row],[8) Mi sento rallentato]]="",NA(),PROMETEO_Ammissione_Samuele[[#This Row],[8) Mi sento rallentato]])</f>
        <v>#N/A</v>
      </c>
      <c r="J7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8" t="e">
        <f>IF(PROMETEO_Ammissione_Samuele[[#This Row],[10) Non curo più il mio aspetto fisico]]="",NA(),PROMETEO_Ammissione_Samuele[[#This Row],[10) Non curo più il mio aspetto fisico]])</f>
        <v>#N/A</v>
      </c>
      <c r="L78" t="e">
        <f>IF(PROMETEO_Ammissione_Samuele[[#This Row],[11) Mi sento irrequieto e incapace di stare fermo]]="",NA(),PROMETEO_Ammissione_Samuele[[#This Row],[11) Mi sento irrequieto e incapace di stare fermo]])</f>
        <v>#N/A</v>
      </c>
      <c r="M78" t="e">
        <f>IF(PROMETEO_Ammissione_Samuele[[#This Row],[12) Pregusto con piacere le cose]]="",NA(),PROMETEO_Ammissione_Samuele[[#This Row],[12) Pregusto con piacere le cose]])</f>
        <v>#N/A</v>
      </c>
      <c r="N78" t="e">
        <f>IF(PROMETEO_Ammissione_Samuele[[#This Row],[13) Provo delle sensazioni improvvise di panico]]="",NA(),PROMETEO_Ammissione_Samuele[[#This Row],[13) Provo delle sensazioni improvvise di panico]])</f>
        <v>#N/A</v>
      </c>
      <c r="O7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79" spans="1:36" x14ac:dyDescent="0.3">
      <c r="A79">
        <v>78</v>
      </c>
      <c r="B79" t="e">
        <f>IF(PROMETEO_Ammissione_Samuele[[#This Row],[1) Mi sento agitato e teso]]="",NA(),PROMETEO_Ammissione_Samuele[[#This Row],[1) Mi sento agitato e teso]])</f>
        <v>#N/A</v>
      </c>
      <c r="C79" t="e">
        <f>IF(PROMETEO_Ammissione_Samuele[[#This Row],[2) Le cose che un tempo mi piacevano, ora mi piacciono]]="",NA(),PROMETEO_Ammissione_Samuele[[#This Row],[2) Le cose che un tempo mi piacevano, ora mi piacciono]])</f>
        <v>#N/A</v>
      </c>
      <c r="D7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7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79" t="e">
        <f>IF(PROMETEO_Ammissione_Samuele[[#This Row],[5) Mi passano per la mente pensieri preoccupanti]]="",NA(),PROMETEO_Ammissione_Samuele[[#This Row],[5) Mi passano per la mente pensieri preoccupanti]])</f>
        <v>#N/A</v>
      </c>
      <c r="G79" t="e">
        <f>IF(PROMETEO_Ammissione_Samuele[[#This Row],[6) Mi sento di buon umore]]="",NA(),PROMETEO_Ammissione_Samuele[[#This Row],[6) Mi sento di buon umore]])</f>
        <v>#N/A</v>
      </c>
      <c r="H79" t="e">
        <f>IF(PROMETEO_Ammissione_Samuele[[#This Row],[7) Riesco a sedermi e a rilassarmi]]="",NA(),PROMETEO_Ammissione_Samuele[[#This Row],[7) Riesco a sedermi e a rilassarmi]])</f>
        <v>#N/A</v>
      </c>
      <c r="I79" t="e">
        <f>IF(PROMETEO_Ammissione_Samuele[[#This Row],[8) Mi sento rallentato]]="",NA(),PROMETEO_Ammissione_Samuele[[#This Row],[8) Mi sento rallentato]])</f>
        <v>#N/A</v>
      </c>
      <c r="J7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79" t="e">
        <f>IF(PROMETEO_Ammissione_Samuele[[#This Row],[10) Non curo più il mio aspetto fisico]]="",NA(),PROMETEO_Ammissione_Samuele[[#This Row],[10) Non curo più il mio aspetto fisico]])</f>
        <v>#N/A</v>
      </c>
      <c r="L79" t="e">
        <f>IF(PROMETEO_Ammissione_Samuele[[#This Row],[11) Mi sento irrequieto e incapace di stare fermo]]="",NA(),PROMETEO_Ammissione_Samuele[[#This Row],[11) Mi sento irrequieto e incapace di stare fermo]])</f>
        <v>#N/A</v>
      </c>
      <c r="M79" t="e">
        <f>IF(PROMETEO_Ammissione_Samuele[[#This Row],[12) Pregusto con piacere le cose]]="",NA(),PROMETEO_Ammissione_Samuele[[#This Row],[12) Pregusto con piacere le cose]])</f>
        <v>#N/A</v>
      </c>
      <c r="N79" t="e">
        <f>IF(PROMETEO_Ammissione_Samuele[[#This Row],[13) Provo delle sensazioni improvvise di panico]]="",NA(),PROMETEO_Ammissione_Samuele[[#This Row],[13) Provo delle sensazioni improvvise di panico]])</f>
        <v>#N/A</v>
      </c>
      <c r="O7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7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7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7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7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79" t="s">
        <v>610</v>
      </c>
      <c r="V79" t="s">
        <v>620</v>
      </c>
      <c r="W79" t="s">
        <v>352</v>
      </c>
      <c r="X79" t="s">
        <v>358</v>
      </c>
      <c r="Y79" t="s">
        <v>353</v>
      </c>
      <c r="Z79" t="s">
        <v>371</v>
      </c>
      <c r="AA79" t="s">
        <v>503</v>
      </c>
      <c r="AD79" t="s">
        <v>611</v>
      </c>
      <c r="AE79" t="s">
        <v>620</v>
      </c>
      <c r="AF79" t="s">
        <v>371</v>
      </c>
      <c r="AG79" t="s">
        <v>353</v>
      </c>
      <c r="AH79" t="s">
        <v>354</v>
      </c>
      <c r="AI79" t="s">
        <v>347</v>
      </c>
      <c r="AJ79" t="s">
        <v>503</v>
      </c>
    </row>
    <row r="80" spans="1:36" x14ac:dyDescent="0.3">
      <c r="A80">
        <v>79</v>
      </c>
      <c r="B80" t="e">
        <f>IF(PROMETEO_Ammissione_Samuele[[#This Row],[1) Mi sento agitato e teso]]="",NA(),PROMETEO_Ammissione_Samuele[[#This Row],[1) Mi sento agitato e teso]])</f>
        <v>#N/A</v>
      </c>
      <c r="C80" t="e">
        <f>IF(PROMETEO_Ammissione_Samuele[[#This Row],[2) Le cose che un tempo mi piacevano, ora mi piacciono]]="",NA(),PROMETEO_Ammissione_Samuele[[#This Row],[2) Le cose che un tempo mi piacevano, ora mi piacciono]])</f>
        <v>#N/A</v>
      </c>
      <c r="D8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0" t="e">
        <f>IF(PROMETEO_Ammissione_Samuele[[#This Row],[5) Mi passano per la mente pensieri preoccupanti]]="",NA(),PROMETEO_Ammissione_Samuele[[#This Row],[5) Mi passano per la mente pensieri preoccupanti]])</f>
        <v>#N/A</v>
      </c>
      <c r="G80" t="e">
        <f>IF(PROMETEO_Ammissione_Samuele[[#This Row],[6) Mi sento di buon umore]]="",NA(),PROMETEO_Ammissione_Samuele[[#This Row],[6) Mi sento di buon umore]])</f>
        <v>#N/A</v>
      </c>
      <c r="H80" t="e">
        <f>IF(PROMETEO_Ammissione_Samuele[[#This Row],[7) Riesco a sedermi e a rilassarmi]]="",NA(),PROMETEO_Ammissione_Samuele[[#This Row],[7) Riesco a sedermi e a rilassarmi]])</f>
        <v>#N/A</v>
      </c>
      <c r="I80" t="e">
        <f>IF(PROMETEO_Ammissione_Samuele[[#This Row],[8) Mi sento rallentato]]="",NA(),PROMETEO_Ammissione_Samuele[[#This Row],[8) Mi sento rallentato]])</f>
        <v>#N/A</v>
      </c>
      <c r="J8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0" t="e">
        <f>IF(PROMETEO_Ammissione_Samuele[[#This Row],[10) Non curo più il mio aspetto fisico]]="",NA(),PROMETEO_Ammissione_Samuele[[#This Row],[10) Non curo più il mio aspetto fisico]])</f>
        <v>#N/A</v>
      </c>
      <c r="L80" t="e">
        <f>IF(PROMETEO_Ammissione_Samuele[[#This Row],[11) Mi sento irrequieto e incapace di stare fermo]]="",NA(),PROMETEO_Ammissione_Samuele[[#This Row],[11) Mi sento irrequieto e incapace di stare fermo]])</f>
        <v>#N/A</v>
      </c>
      <c r="M80" t="e">
        <f>IF(PROMETEO_Ammissione_Samuele[[#This Row],[12) Pregusto con piacere le cose]]="",NA(),PROMETEO_Ammissione_Samuele[[#This Row],[12) Pregusto con piacere le cose]])</f>
        <v>#N/A</v>
      </c>
      <c r="N80" t="e">
        <f>IF(PROMETEO_Ammissione_Samuele[[#This Row],[13) Provo delle sensazioni improvvise di panico]]="",NA(),PROMETEO_Ammissione_Samuele[[#This Row],[13) Provo delle sensazioni improvvise di panico]])</f>
        <v>#N/A</v>
      </c>
      <c r="O8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80" t="s">
        <v>502</v>
      </c>
      <c r="V80">
        <f>COUNT(Table33[ID])</f>
        <v>123</v>
      </c>
      <c r="W80">
        <f>COUNTIF(Table33[7. Riesco a sedermi e a rilassarmi],"Sempre")</f>
        <v>19</v>
      </c>
      <c r="X80">
        <f>COUNTIF(Table33[7. Riesco a sedermi e a rilassarmi],"Spesso")</f>
        <v>7</v>
      </c>
      <c r="Y80">
        <f>COUNTIF(Table33[7. Riesco a sedermi e a rilassarmi],"Qualche volta")</f>
        <v>5</v>
      </c>
      <c r="Z80">
        <f>COUNTIF(Table33[7. Riesco a sedermi e a rilassarmi],"Mai")</f>
        <v>2</v>
      </c>
      <c r="AA80">
        <f>COUNTIF(Table33[7. Riesco a sedermi e a rilassarmi],NA())</f>
        <v>90</v>
      </c>
      <c r="AD80" t="s">
        <v>502</v>
      </c>
      <c r="AE80">
        <f>COUNT(Table33[ID])</f>
        <v>123</v>
      </c>
      <c r="AF80">
        <f>COUNTIF(Table33[8. Mi sento rallentato],"Mai")</f>
        <v>11</v>
      </c>
      <c r="AG80">
        <f>COUNTIF(Table33[8. Mi sento rallentato],"Qualche volta")</f>
        <v>15</v>
      </c>
      <c r="AH80">
        <f>COUNTIF(Table33[8. Mi sento rallentato],"Molto spesso")</f>
        <v>6</v>
      </c>
      <c r="AI80">
        <f>COUNTIF(Table33[8. Mi sento rallentato],"Quasi sempre")</f>
        <v>1</v>
      </c>
      <c r="AJ80">
        <f>COUNTIF(Table33[8. Mi sento rallentato],NA())</f>
        <v>90</v>
      </c>
    </row>
    <row r="81" spans="1:36" x14ac:dyDescent="0.3">
      <c r="A81">
        <v>80</v>
      </c>
      <c r="B81" t="e">
        <f>IF(PROMETEO_Ammissione_Samuele[[#This Row],[1) Mi sento agitato e teso]]="",NA(),PROMETEO_Ammissione_Samuele[[#This Row],[1) Mi sento agitato e teso]])</f>
        <v>#N/A</v>
      </c>
      <c r="C81" t="e">
        <f>IF(PROMETEO_Ammissione_Samuele[[#This Row],[2) Le cose che un tempo mi piacevano, ora mi piacciono]]="",NA(),PROMETEO_Ammissione_Samuele[[#This Row],[2) Le cose che un tempo mi piacevano, ora mi piacciono]])</f>
        <v>#N/A</v>
      </c>
      <c r="D8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1" t="e">
        <f>IF(PROMETEO_Ammissione_Samuele[[#This Row],[5) Mi passano per la mente pensieri preoccupanti]]="",NA(),PROMETEO_Ammissione_Samuele[[#This Row],[5) Mi passano per la mente pensieri preoccupanti]])</f>
        <v>#N/A</v>
      </c>
      <c r="G81" t="e">
        <f>IF(PROMETEO_Ammissione_Samuele[[#This Row],[6) Mi sento di buon umore]]="",NA(),PROMETEO_Ammissione_Samuele[[#This Row],[6) Mi sento di buon umore]])</f>
        <v>#N/A</v>
      </c>
      <c r="H81" t="e">
        <f>IF(PROMETEO_Ammissione_Samuele[[#This Row],[7) Riesco a sedermi e a rilassarmi]]="",NA(),PROMETEO_Ammissione_Samuele[[#This Row],[7) Riesco a sedermi e a rilassarmi]])</f>
        <v>#N/A</v>
      </c>
      <c r="I81" t="e">
        <f>IF(PROMETEO_Ammissione_Samuele[[#This Row],[8) Mi sento rallentato]]="",NA(),PROMETEO_Ammissione_Samuele[[#This Row],[8) Mi sento rallentato]])</f>
        <v>#N/A</v>
      </c>
      <c r="J8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1" t="e">
        <f>IF(PROMETEO_Ammissione_Samuele[[#This Row],[10) Non curo più il mio aspetto fisico]]="",NA(),PROMETEO_Ammissione_Samuele[[#This Row],[10) Non curo più il mio aspetto fisico]])</f>
        <v>#N/A</v>
      </c>
      <c r="L81" t="e">
        <f>IF(PROMETEO_Ammissione_Samuele[[#This Row],[11) Mi sento irrequieto e incapace di stare fermo]]="",NA(),PROMETEO_Ammissione_Samuele[[#This Row],[11) Mi sento irrequieto e incapace di stare fermo]])</f>
        <v>#N/A</v>
      </c>
      <c r="M81" t="e">
        <f>IF(PROMETEO_Ammissione_Samuele[[#This Row],[12) Pregusto con piacere le cose]]="",NA(),PROMETEO_Ammissione_Samuele[[#This Row],[12) Pregusto con piacere le cose]])</f>
        <v>#N/A</v>
      </c>
      <c r="N81" t="e">
        <f>IF(PROMETEO_Ammissione_Samuele[[#This Row],[13) Provo delle sensazioni improvvise di panico]]="",NA(),PROMETEO_Ammissione_Samuele[[#This Row],[13) Provo delle sensazioni improvvise di panico]])</f>
        <v>#N/A</v>
      </c>
      <c r="O8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81" t="s">
        <v>561</v>
      </c>
      <c r="V81" s="12">
        <f>V80/$V$80</f>
        <v>1</v>
      </c>
      <c r="W81" s="12">
        <f t="shared" ref="W81:AA81" si="6">W80/$V$80</f>
        <v>0.15447154471544716</v>
      </c>
      <c r="X81" s="12">
        <f t="shared" si="6"/>
        <v>5.6910569105691054E-2</v>
      </c>
      <c r="Y81" s="12">
        <f t="shared" si="6"/>
        <v>4.065040650406504E-2</v>
      </c>
      <c r="Z81" s="12">
        <f t="shared" si="6"/>
        <v>1.6260162601626018E-2</v>
      </c>
      <c r="AA81" s="12">
        <f t="shared" si="6"/>
        <v>0.73170731707317072</v>
      </c>
      <c r="AD81" t="s">
        <v>561</v>
      </c>
      <c r="AE81" s="12">
        <f>AE80/$AE$80</f>
        <v>1</v>
      </c>
      <c r="AF81" s="12">
        <f t="shared" ref="AF81:AJ81" si="7">AF80/$AE$80</f>
        <v>8.943089430894309E-2</v>
      </c>
      <c r="AG81" s="12">
        <f t="shared" si="7"/>
        <v>0.12195121951219512</v>
      </c>
      <c r="AH81" s="12">
        <f t="shared" si="7"/>
        <v>4.878048780487805E-2</v>
      </c>
      <c r="AI81" s="12">
        <f t="shared" si="7"/>
        <v>8.130081300813009E-3</v>
      </c>
      <c r="AJ81" s="12">
        <f t="shared" si="7"/>
        <v>0.73170731707317072</v>
      </c>
    </row>
    <row r="82" spans="1:36" x14ac:dyDescent="0.3">
      <c r="A82">
        <v>81</v>
      </c>
      <c r="B82" t="e">
        <f>IF(PROMETEO_Ammissione_Samuele[[#This Row],[1) Mi sento agitato e teso]]="",NA(),PROMETEO_Ammissione_Samuele[[#This Row],[1) Mi sento agitato e teso]])</f>
        <v>#N/A</v>
      </c>
      <c r="C82" t="e">
        <f>IF(PROMETEO_Ammissione_Samuele[[#This Row],[2) Le cose che un tempo mi piacevano, ora mi piacciono]]="",NA(),PROMETEO_Ammissione_Samuele[[#This Row],[2) Le cose che un tempo mi piacevano, ora mi piacciono]])</f>
        <v>#N/A</v>
      </c>
      <c r="D8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2" t="e">
        <f>IF(PROMETEO_Ammissione_Samuele[[#This Row],[5) Mi passano per la mente pensieri preoccupanti]]="",NA(),PROMETEO_Ammissione_Samuele[[#This Row],[5) Mi passano per la mente pensieri preoccupanti]])</f>
        <v>#N/A</v>
      </c>
      <c r="G82" t="e">
        <f>IF(PROMETEO_Ammissione_Samuele[[#This Row],[6) Mi sento di buon umore]]="",NA(),PROMETEO_Ammissione_Samuele[[#This Row],[6) Mi sento di buon umore]])</f>
        <v>#N/A</v>
      </c>
      <c r="H82" t="e">
        <f>IF(PROMETEO_Ammissione_Samuele[[#This Row],[7) Riesco a sedermi e a rilassarmi]]="",NA(),PROMETEO_Ammissione_Samuele[[#This Row],[7) Riesco a sedermi e a rilassarmi]])</f>
        <v>#N/A</v>
      </c>
      <c r="I82" t="e">
        <f>IF(PROMETEO_Ammissione_Samuele[[#This Row],[8) Mi sento rallentato]]="",NA(),PROMETEO_Ammissione_Samuele[[#This Row],[8) Mi sento rallentato]])</f>
        <v>#N/A</v>
      </c>
      <c r="J8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2" t="e">
        <f>IF(PROMETEO_Ammissione_Samuele[[#This Row],[10) Non curo più il mio aspetto fisico]]="",NA(),PROMETEO_Ammissione_Samuele[[#This Row],[10) Non curo più il mio aspetto fisico]])</f>
        <v>#N/A</v>
      </c>
      <c r="L82" t="e">
        <f>IF(PROMETEO_Ammissione_Samuele[[#This Row],[11) Mi sento irrequieto e incapace di stare fermo]]="",NA(),PROMETEO_Ammissione_Samuele[[#This Row],[11) Mi sento irrequieto e incapace di stare fermo]])</f>
        <v>#N/A</v>
      </c>
      <c r="M82" t="e">
        <f>IF(PROMETEO_Ammissione_Samuele[[#This Row],[12) Pregusto con piacere le cose]]="",NA(),PROMETEO_Ammissione_Samuele[[#This Row],[12) Pregusto con piacere le cose]])</f>
        <v>#N/A</v>
      </c>
      <c r="N82" t="e">
        <f>IF(PROMETEO_Ammissione_Samuele[[#This Row],[13) Provo delle sensazioni improvvise di panico]]="",NA(),PROMETEO_Ammissione_Samuele[[#This Row],[13) Provo delle sensazioni improvvise di panico]])</f>
        <v>#N/A</v>
      </c>
      <c r="O8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3" spans="1:36" x14ac:dyDescent="0.3">
      <c r="A83">
        <v>82</v>
      </c>
      <c r="B83" t="e">
        <f>IF(PROMETEO_Ammissione_Samuele[[#This Row],[1) Mi sento agitato e teso]]="",NA(),PROMETEO_Ammissione_Samuele[[#This Row],[1) Mi sento agitato e teso]])</f>
        <v>#N/A</v>
      </c>
      <c r="C83" t="e">
        <f>IF(PROMETEO_Ammissione_Samuele[[#This Row],[2) Le cose che un tempo mi piacevano, ora mi piacciono]]="",NA(),PROMETEO_Ammissione_Samuele[[#This Row],[2) Le cose che un tempo mi piacevano, ora mi piacciono]])</f>
        <v>#N/A</v>
      </c>
      <c r="D8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3" t="e">
        <f>IF(PROMETEO_Ammissione_Samuele[[#This Row],[5) Mi passano per la mente pensieri preoccupanti]]="",NA(),PROMETEO_Ammissione_Samuele[[#This Row],[5) Mi passano per la mente pensieri preoccupanti]])</f>
        <v>#N/A</v>
      </c>
      <c r="G83" t="e">
        <f>IF(PROMETEO_Ammissione_Samuele[[#This Row],[6) Mi sento di buon umore]]="",NA(),PROMETEO_Ammissione_Samuele[[#This Row],[6) Mi sento di buon umore]])</f>
        <v>#N/A</v>
      </c>
      <c r="H83" t="e">
        <f>IF(PROMETEO_Ammissione_Samuele[[#This Row],[7) Riesco a sedermi e a rilassarmi]]="",NA(),PROMETEO_Ammissione_Samuele[[#This Row],[7) Riesco a sedermi e a rilassarmi]])</f>
        <v>#N/A</v>
      </c>
      <c r="I83" t="e">
        <f>IF(PROMETEO_Ammissione_Samuele[[#This Row],[8) Mi sento rallentato]]="",NA(),PROMETEO_Ammissione_Samuele[[#This Row],[8) Mi sento rallentato]])</f>
        <v>#N/A</v>
      </c>
      <c r="J8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3" t="e">
        <f>IF(PROMETEO_Ammissione_Samuele[[#This Row],[10) Non curo più il mio aspetto fisico]]="",NA(),PROMETEO_Ammissione_Samuele[[#This Row],[10) Non curo più il mio aspetto fisico]])</f>
        <v>#N/A</v>
      </c>
      <c r="L83" t="e">
        <f>IF(PROMETEO_Ammissione_Samuele[[#This Row],[11) Mi sento irrequieto e incapace di stare fermo]]="",NA(),PROMETEO_Ammissione_Samuele[[#This Row],[11) Mi sento irrequieto e incapace di stare fermo]])</f>
        <v>#N/A</v>
      </c>
      <c r="M83" t="e">
        <f>IF(PROMETEO_Ammissione_Samuele[[#This Row],[12) Pregusto con piacere le cose]]="",NA(),PROMETEO_Ammissione_Samuele[[#This Row],[12) Pregusto con piacere le cose]])</f>
        <v>#N/A</v>
      </c>
      <c r="N83" t="e">
        <f>IF(PROMETEO_Ammissione_Samuele[[#This Row],[13) Provo delle sensazioni improvvise di panico]]="",NA(),PROMETEO_Ammissione_Samuele[[#This Row],[13) Provo delle sensazioni improvvise di panico]])</f>
        <v>#N/A</v>
      </c>
      <c r="O8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4" spans="1:36" x14ac:dyDescent="0.3">
      <c r="A84">
        <v>83</v>
      </c>
      <c r="B84" t="e">
        <f>IF(PROMETEO_Ammissione_Samuele[[#This Row],[1) Mi sento agitato e teso]]="",NA(),PROMETEO_Ammissione_Samuele[[#This Row],[1) Mi sento agitato e teso]])</f>
        <v>#N/A</v>
      </c>
      <c r="C84" t="e">
        <f>IF(PROMETEO_Ammissione_Samuele[[#This Row],[2) Le cose che un tempo mi piacevano, ora mi piacciono]]="",NA(),PROMETEO_Ammissione_Samuele[[#This Row],[2) Le cose che un tempo mi piacevano, ora mi piacciono]])</f>
        <v>#N/A</v>
      </c>
      <c r="D8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4" t="e">
        <f>IF(PROMETEO_Ammissione_Samuele[[#This Row],[5) Mi passano per la mente pensieri preoccupanti]]="",NA(),PROMETEO_Ammissione_Samuele[[#This Row],[5) Mi passano per la mente pensieri preoccupanti]])</f>
        <v>#N/A</v>
      </c>
      <c r="G84" t="e">
        <f>IF(PROMETEO_Ammissione_Samuele[[#This Row],[6) Mi sento di buon umore]]="",NA(),PROMETEO_Ammissione_Samuele[[#This Row],[6) Mi sento di buon umore]])</f>
        <v>#N/A</v>
      </c>
      <c r="H84" t="e">
        <f>IF(PROMETEO_Ammissione_Samuele[[#This Row],[7) Riesco a sedermi e a rilassarmi]]="",NA(),PROMETEO_Ammissione_Samuele[[#This Row],[7) Riesco a sedermi e a rilassarmi]])</f>
        <v>#N/A</v>
      </c>
      <c r="I84" t="e">
        <f>IF(PROMETEO_Ammissione_Samuele[[#This Row],[8) Mi sento rallentato]]="",NA(),PROMETEO_Ammissione_Samuele[[#This Row],[8) Mi sento rallentato]])</f>
        <v>#N/A</v>
      </c>
      <c r="J8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4" t="e">
        <f>IF(PROMETEO_Ammissione_Samuele[[#This Row],[10) Non curo più il mio aspetto fisico]]="",NA(),PROMETEO_Ammissione_Samuele[[#This Row],[10) Non curo più il mio aspetto fisico]])</f>
        <v>#N/A</v>
      </c>
      <c r="L84" t="e">
        <f>IF(PROMETEO_Ammissione_Samuele[[#This Row],[11) Mi sento irrequieto e incapace di stare fermo]]="",NA(),PROMETEO_Ammissione_Samuele[[#This Row],[11) Mi sento irrequieto e incapace di stare fermo]])</f>
        <v>#N/A</v>
      </c>
      <c r="M84" t="e">
        <f>IF(PROMETEO_Ammissione_Samuele[[#This Row],[12) Pregusto con piacere le cose]]="",NA(),PROMETEO_Ammissione_Samuele[[#This Row],[12) Pregusto con piacere le cose]])</f>
        <v>#N/A</v>
      </c>
      <c r="N84" t="e">
        <f>IF(PROMETEO_Ammissione_Samuele[[#This Row],[13) Provo delle sensazioni improvvise di panico]]="",NA(),PROMETEO_Ammissione_Samuele[[#This Row],[13) Provo delle sensazioni improvvise di panico]])</f>
        <v>#N/A</v>
      </c>
      <c r="O8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5" spans="1:36" x14ac:dyDescent="0.3">
      <c r="A85">
        <v>84</v>
      </c>
      <c r="B85" t="e">
        <f>IF(PROMETEO_Ammissione_Samuele[[#This Row],[1) Mi sento agitato e teso]]="",NA(),PROMETEO_Ammissione_Samuele[[#This Row],[1) Mi sento agitato e teso]])</f>
        <v>#N/A</v>
      </c>
      <c r="C85" t="e">
        <f>IF(PROMETEO_Ammissione_Samuele[[#This Row],[2) Le cose che un tempo mi piacevano, ora mi piacciono]]="",NA(),PROMETEO_Ammissione_Samuele[[#This Row],[2) Le cose che un tempo mi piacevano, ora mi piacciono]])</f>
        <v>#N/A</v>
      </c>
      <c r="D8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5" t="e">
        <f>IF(PROMETEO_Ammissione_Samuele[[#This Row],[5) Mi passano per la mente pensieri preoccupanti]]="",NA(),PROMETEO_Ammissione_Samuele[[#This Row],[5) Mi passano per la mente pensieri preoccupanti]])</f>
        <v>#N/A</v>
      </c>
      <c r="G85" t="e">
        <f>IF(PROMETEO_Ammissione_Samuele[[#This Row],[6) Mi sento di buon umore]]="",NA(),PROMETEO_Ammissione_Samuele[[#This Row],[6) Mi sento di buon umore]])</f>
        <v>#N/A</v>
      </c>
      <c r="H85" t="e">
        <f>IF(PROMETEO_Ammissione_Samuele[[#This Row],[7) Riesco a sedermi e a rilassarmi]]="",NA(),PROMETEO_Ammissione_Samuele[[#This Row],[7) Riesco a sedermi e a rilassarmi]])</f>
        <v>#N/A</v>
      </c>
      <c r="I85" t="e">
        <f>IF(PROMETEO_Ammissione_Samuele[[#This Row],[8) Mi sento rallentato]]="",NA(),PROMETEO_Ammissione_Samuele[[#This Row],[8) Mi sento rallentato]])</f>
        <v>#N/A</v>
      </c>
      <c r="J8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5" t="e">
        <f>IF(PROMETEO_Ammissione_Samuele[[#This Row],[10) Non curo più il mio aspetto fisico]]="",NA(),PROMETEO_Ammissione_Samuele[[#This Row],[10) Non curo più il mio aspetto fisico]])</f>
        <v>#N/A</v>
      </c>
      <c r="L85" t="e">
        <f>IF(PROMETEO_Ammissione_Samuele[[#This Row],[11) Mi sento irrequieto e incapace di stare fermo]]="",NA(),PROMETEO_Ammissione_Samuele[[#This Row],[11) Mi sento irrequieto e incapace di stare fermo]])</f>
        <v>#N/A</v>
      </c>
      <c r="M85" t="e">
        <f>IF(PROMETEO_Ammissione_Samuele[[#This Row],[12) Pregusto con piacere le cose]]="",NA(),PROMETEO_Ammissione_Samuele[[#This Row],[12) Pregusto con piacere le cose]])</f>
        <v>#N/A</v>
      </c>
      <c r="N85" t="e">
        <f>IF(PROMETEO_Ammissione_Samuele[[#This Row],[13) Provo delle sensazioni improvvise di panico]]="",NA(),PROMETEO_Ammissione_Samuele[[#This Row],[13) Provo delle sensazioni improvvise di panico]])</f>
        <v>#N/A</v>
      </c>
      <c r="O8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6" spans="1:36" x14ac:dyDescent="0.3">
      <c r="A86">
        <v>85</v>
      </c>
      <c r="B86" t="e">
        <f>IF(PROMETEO_Ammissione_Samuele[[#This Row],[1) Mi sento agitato e teso]]="",NA(),PROMETEO_Ammissione_Samuele[[#This Row],[1) Mi sento agitato e teso]])</f>
        <v>#N/A</v>
      </c>
      <c r="C86" t="e">
        <f>IF(PROMETEO_Ammissione_Samuele[[#This Row],[2) Le cose che un tempo mi piacevano, ora mi piacciono]]="",NA(),PROMETEO_Ammissione_Samuele[[#This Row],[2) Le cose che un tempo mi piacevano, ora mi piacciono]])</f>
        <v>#N/A</v>
      </c>
      <c r="D8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6" t="e">
        <f>IF(PROMETEO_Ammissione_Samuele[[#This Row],[5) Mi passano per la mente pensieri preoccupanti]]="",NA(),PROMETEO_Ammissione_Samuele[[#This Row],[5) Mi passano per la mente pensieri preoccupanti]])</f>
        <v>#N/A</v>
      </c>
      <c r="G86" t="e">
        <f>IF(PROMETEO_Ammissione_Samuele[[#This Row],[6) Mi sento di buon umore]]="",NA(),PROMETEO_Ammissione_Samuele[[#This Row],[6) Mi sento di buon umore]])</f>
        <v>#N/A</v>
      </c>
      <c r="H86" t="e">
        <f>IF(PROMETEO_Ammissione_Samuele[[#This Row],[7) Riesco a sedermi e a rilassarmi]]="",NA(),PROMETEO_Ammissione_Samuele[[#This Row],[7) Riesco a sedermi e a rilassarmi]])</f>
        <v>#N/A</v>
      </c>
      <c r="I86" t="e">
        <f>IF(PROMETEO_Ammissione_Samuele[[#This Row],[8) Mi sento rallentato]]="",NA(),PROMETEO_Ammissione_Samuele[[#This Row],[8) Mi sento rallentato]])</f>
        <v>#N/A</v>
      </c>
      <c r="J8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6" t="e">
        <f>IF(PROMETEO_Ammissione_Samuele[[#This Row],[10) Non curo più il mio aspetto fisico]]="",NA(),PROMETEO_Ammissione_Samuele[[#This Row],[10) Non curo più il mio aspetto fisico]])</f>
        <v>#N/A</v>
      </c>
      <c r="L86" t="e">
        <f>IF(PROMETEO_Ammissione_Samuele[[#This Row],[11) Mi sento irrequieto e incapace di stare fermo]]="",NA(),PROMETEO_Ammissione_Samuele[[#This Row],[11) Mi sento irrequieto e incapace di stare fermo]])</f>
        <v>#N/A</v>
      </c>
      <c r="M86" t="e">
        <f>IF(PROMETEO_Ammissione_Samuele[[#This Row],[12) Pregusto con piacere le cose]]="",NA(),PROMETEO_Ammissione_Samuele[[#This Row],[12) Pregusto con piacere le cose]])</f>
        <v>#N/A</v>
      </c>
      <c r="N86" t="e">
        <f>IF(PROMETEO_Ammissione_Samuele[[#This Row],[13) Provo delle sensazioni improvvise di panico]]="",NA(),PROMETEO_Ammissione_Samuele[[#This Row],[13) Provo delle sensazioni improvvise di panico]])</f>
        <v>#N/A</v>
      </c>
      <c r="O8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7" spans="1:36" x14ac:dyDescent="0.3">
      <c r="A87">
        <v>86</v>
      </c>
      <c r="B87" t="e">
        <f>IF(PROMETEO_Ammissione_Samuele[[#This Row],[1) Mi sento agitato e teso]]="",NA(),PROMETEO_Ammissione_Samuele[[#This Row],[1) Mi sento agitato e teso]])</f>
        <v>#N/A</v>
      </c>
      <c r="C87" t="e">
        <f>IF(PROMETEO_Ammissione_Samuele[[#This Row],[2) Le cose che un tempo mi piacevano, ora mi piacciono]]="",NA(),PROMETEO_Ammissione_Samuele[[#This Row],[2) Le cose che un tempo mi piacevano, ora mi piacciono]])</f>
        <v>#N/A</v>
      </c>
      <c r="D8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7" t="e">
        <f>IF(PROMETEO_Ammissione_Samuele[[#This Row],[5) Mi passano per la mente pensieri preoccupanti]]="",NA(),PROMETEO_Ammissione_Samuele[[#This Row],[5) Mi passano per la mente pensieri preoccupanti]])</f>
        <v>#N/A</v>
      </c>
      <c r="G87" t="e">
        <f>IF(PROMETEO_Ammissione_Samuele[[#This Row],[6) Mi sento di buon umore]]="",NA(),PROMETEO_Ammissione_Samuele[[#This Row],[6) Mi sento di buon umore]])</f>
        <v>#N/A</v>
      </c>
      <c r="H87" t="e">
        <f>IF(PROMETEO_Ammissione_Samuele[[#This Row],[7) Riesco a sedermi e a rilassarmi]]="",NA(),PROMETEO_Ammissione_Samuele[[#This Row],[7) Riesco a sedermi e a rilassarmi]])</f>
        <v>#N/A</v>
      </c>
      <c r="I87" t="e">
        <f>IF(PROMETEO_Ammissione_Samuele[[#This Row],[8) Mi sento rallentato]]="",NA(),PROMETEO_Ammissione_Samuele[[#This Row],[8) Mi sento rallentato]])</f>
        <v>#N/A</v>
      </c>
      <c r="J8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7" t="e">
        <f>IF(PROMETEO_Ammissione_Samuele[[#This Row],[10) Non curo più il mio aspetto fisico]]="",NA(),PROMETEO_Ammissione_Samuele[[#This Row],[10) Non curo più il mio aspetto fisico]])</f>
        <v>#N/A</v>
      </c>
      <c r="L87" t="e">
        <f>IF(PROMETEO_Ammissione_Samuele[[#This Row],[11) Mi sento irrequieto e incapace di stare fermo]]="",NA(),PROMETEO_Ammissione_Samuele[[#This Row],[11) Mi sento irrequieto e incapace di stare fermo]])</f>
        <v>#N/A</v>
      </c>
      <c r="M87" t="e">
        <f>IF(PROMETEO_Ammissione_Samuele[[#This Row],[12) Pregusto con piacere le cose]]="",NA(),PROMETEO_Ammissione_Samuele[[#This Row],[12) Pregusto con piacere le cose]])</f>
        <v>#N/A</v>
      </c>
      <c r="N87" t="e">
        <f>IF(PROMETEO_Ammissione_Samuele[[#This Row],[13) Provo delle sensazioni improvvise di panico]]="",NA(),PROMETEO_Ammissione_Samuele[[#This Row],[13) Provo delle sensazioni improvvise di panico]])</f>
        <v>#N/A</v>
      </c>
      <c r="O8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8" spans="1:36" x14ac:dyDescent="0.3">
      <c r="A88">
        <v>87</v>
      </c>
      <c r="B88" t="e">
        <f>IF(PROMETEO_Ammissione_Samuele[[#This Row],[1) Mi sento agitato e teso]]="",NA(),PROMETEO_Ammissione_Samuele[[#This Row],[1) Mi sento agitato e teso]])</f>
        <v>#N/A</v>
      </c>
      <c r="C88" t="e">
        <f>IF(PROMETEO_Ammissione_Samuele[[#This Row],[2) Le cose che un tempo mi piacevano, ora mi piacciono]]="",NA(),PROMETEO_Ammissione_Samuele[[#This Row],[2) Le cose che un tempo mi piacevano, ora mi piacciono]])</f>
        <v>#N/A</v>
      </c>
      <c r="D8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8" t="e">
        <f>IF(PROMETEO_Ammissione_Samuele[[#This Row],[5) Mi passano per la mente pensieri preoccupanti]]="",NA(),PROMETEO_Ammissione_Samuele[[#This Row],[5) Mi passano per la mente pensieri preoccupanti]])</f>
        <v>#N/A</v>
      </c>
      <c r="G88" t="e">
        <f>IF(PROMETEO_Ammissione_Samuele[[#This Row],[6) Mi sento di buon umore]]="",NA(),PROMETEO_Ammissione_Samuele[[#This Row],[6) Mi sento di buon umore]])</f>
        <v>#N/A</v>
      </c>
      <c r="H88" t="e">
        <f>IF(PROMETEO_Ammissione_Samuele[[#This Row],[7) Riesco a sedermi e a rilassarmi]]="",NA(),PROMETEO_Ammissione_Samuele[[#This Row],[7) Riesco a sedermi e a rilassarmi]])</f>
        <v>#N/A</v>
      </c>
      <c r="I88" t="e">
        <f>IF(PROMETEO_Ammissione_Samuele[[#This Row],[8) Mi sento rallentato]]="",NA(),PROMETEO_Ammissione_Samuele[[#This Row],[8) Mi sento rallentato]])</f>
        <v>#N/A</v>
      </c>
      <c r="J8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8" t="e">
        <f>IF(PROMETEO_Ammissione_Samuele[[#This Row],[10) Non curo più il mio aspetto fisico]]="",NA(),PROMETEO_Ammissione_Samuele[[#This Row],[10) Non curo più il mio aspetto fisico]])</f>
        <v>#N/A</v>
      </c>
      <c r="L88" t="e">
        <f>IF(PROMETEO_Ammissione_Samuele[[#This Row],[11) Mi sento irrequieto e incapace di stare fermo]]="",NA(),PROMETEO_Ammissione_Samuele[[#This Row],[11) Mi sento irrequieto e incapace di stare fermo]])</f>
        <v>#N/A</v>
      </c>
      <c r="M88" t="e">
        <f>IF(PROMETEO_Ammissione_Samuele[[#This Row],[12) Pregusto con piacere le cose]]="",NA(),PROMETEO_Ammissione_Samuele[[#This Row],[12) Pregusto con piacere le cose]])</f>
        <v>#N/A</v>
      </c>
      <c r="N88" t="e">
        <f>IF(PROMETEO_Ammissione_Samuele[[#This Row],[13) Provo delle sensazioni improvvise di panico]]="",NA(),PROMETEO_Ammissione_Samuele[[#This Row],[13) Provo delle sensazioni improvvise di panico]])</f>
        <v>#N/A</v>
      </c>
      <c r="O8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89" spans="1:36" x14ac:dyDescent="0.3">
      <c r="A89">
        <v>88</v>
      </c>
      <c r="B89" t="e">
        <f>IF(PROMETEO_Ammissione_Samuele[[#This Row],[1) Mi sento agitato e teso]]="",NA(),PROMETEO_Ammissione_Samuele[[#This Row],[1) Mi sento agitato e teso]])</f>
        <v>#N/A</v>
      </c>
      <c r="C89" t="e">
        <f>IF(PROMETEO_Ammissione_Samuele[[#This Row],[2) Le cose che un tempo mi piacevano, ora mi piacciono]]="",NA(),PROMETEO_Ammissione_Samuele[[#This Row],[2) Le cose che un tempo mi piacevano, ora mi piacciono]])</f>
        <v>#N/A</v>
      </c>
      <c r="D8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8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89" t="e">
        <f>IF(PROMETEO_Ammissione_Samuele[[#This Row],[5) Mi passano per la mente pensieri preoccupanti]]="",NA(),PROMETEO_Ammissione_Samuele[[#This Row],[5) Mi passano per la mente pensieri preoccupanti]])</f>
        <v>#N/A</v>
      </c>
      <c r="G89" t="e">
        <f>IF(PROMETEO_Ammissione_Samuele[[#This Row],[6) Mi sento di buon umore]]="",NA(),PROMETEO_Ammissione_Samuele[[#This Row],[6) Mi sento di buon umore]])</f>
        <v>#N/A</v>
      </c>
      <c r="H89" t="e">
        <f>IF(PROMETEO_Ammissione_Samuele[[#This Row],[7) Riesco a sedermi e a rilassarmi]]="",NA(),PROMETEO_Ammissione_Samuele[[#This Row],[7) Riesco a sedermi e a rilassarmi]])</f>
        <v>#N/A</v>
      </c>
      <c r="I89" t="e">
        <f>IF(PROMETEO_Ammissione_Samuele[[#This Row],[8) Mi sento rallentato]]="",NA(),PROMETEO_Ammissione_Samuele[[#This Row],[8) Mi sento rallentato]])</f>
        <v>#N/A</v>
      </c>
      <c r="J8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89" t="e">
        <f>IF(PROMETEO_Ammissione_Samuele[[#This Row],[10) Non curo più il mio aspetto fisico]]="",NA(),PROMETEO_Ammissione_Samuele[[#This Row],[10) Non curo più il mio aspetto fisico]])</f>
        <v>#N/A</v>
      </c>
      <c r="L89" t="e">
        <f>IF(PROMETEO_Ammissione_Samuele[[#This Row],[11) Mi sento irrequieto e incapace di stare fermo]]="",NA(),PROMETEO_Ammissione_Samuele[[#This Row],[11) Mi sento irrequieto e incapace di stare fermo]])</f>
        <v>#N/A</v>
      </c>
      <c r="M89" t="e">
        <f>IF(PROMETEO_Ammissione_Samuele[[#This Row],[12) Pregusto con piacere le cose]]="",NA(),PROMETEO_Ammissione_Samuele[[#This Row],[12) Pregusto con piacere le cose]])</f>
        <v>#N/A</v>
      </c>
      <c r="N89" t="e">
        <f>IF(PROMETEO_Ammissione_Samuele[[#This Row],[13) Provo delle sensazioni improvvise di panico]]="",NA(),PROMETEO_Ammissione_Samuele[[#This Row],[13) Provo delle sensazioni improvvise di panico]])</f>
        <v>#N/A</v>
      </c>
      <c r="O8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8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8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8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8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0" spans="1:36" x14ac:dyDescent="0.3">
      <c r="A90">
        <v>89</v>
      </c>
      <c r="B90" t="e">
        <f>IF(PROMETEO_Ammissione_Samuele[[#This Row],[1) Mi sento agitato e teso]]="",NA(),PROMETEO_Ammissione_Samuele[[#This Row],[1) Mi sento agitato e teso]])</f>
        <v>#N/A</v>
      </c>
      <c r="C90" t="e">
        <f>IF(PROMETEO_Ammissione_Samuele[[#This Row],[2) Le cose che un tempo mi piacevano, ora mi piacciono]]="",NA(),PROMETEO_Ammissione_Samuele[[#This Row],[2) Le cose che un tempo mi piacevano, ora mi piacciono]])</f>
        <v>#N/A</v>
      </c>
      <c r="D9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0" t="e">
        <f>IF(PROMETEO_Ammissione_Samuele[[#This Row],[5) Mi passano per la mente pensieri preoccupanti]]="",NA(),PROMETEO_Ammissione_Samuele[[#This Row],[5) Mi passano per la mente pensieri preoccupanti]])</f>
        <v>#N/A</v>
      </c>
      <c r="G90" t="e">
        <f>IF(PROMETEO_Ammissione_Samuele[[#This Row],[6) Mi sento di buon umore]]="",NA(),PROMETEO_Ammissione_Samuele[[#This Row],[6) Mi sento di buon umore]])</f>
        <v>#N/A</v>
      </c>
      <c r="H90" t="e">
        <f>IF(PROMETEO_Ammissione_Samuele[[#This Row],[7) Riesco a sedermi e a rilassarmi]]="",NA(),PROMETEO_Ammissione_Samuele[[#This Row],[7) Riesco a sedermi e a rilassarmi]])</f>
        <v>#N/A</v>
      </c>
      <c r="I90" t="e">
        <f>IF(PROMETEO_Ammissione_Samuele[[#This Row],[8) Mi sento rallentato]]="",NA(),PROMETEO_Ammissione_Samuele[[#This Row],[8) Mi sento rallentato]])</f>
        <v>#N/A</v>
      </c>
      <c r="J9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0" t="e">
        <f>IF(PROMETEO_Ammissione_Samuele[[#This Row],[10) Non curo più il mio aspetto fisico]]="",NA(),PROMETEO_Ammissione_Samuele[[#This Row],[10) Non curo più il mio aspetto fisico]])</f>
        <v>#N/A</v>
      </c>
      <c r="L90" t="e">
        <f>IF(PROMETEO_Ammissione_Samuele[[#This Row],[11) Mi sento irrequieto e incapace di stare fermo]]="",NA(),PROMETEO_Ammissione_Samuele[[#This Row],[11) Mi sento irrequieto e incapace di stare fermo]])</f>
        <v>#N/A</v>
      </c>
      <c r="M90" t="e">
        <f>IF(PROMETEO_Ammissione_Samuele[[#This Row],[12) Pregusto con piacere le cose]]="",NA(),PROMETEO_Ammissione_Samuele[[#This Row],[12) Pregusto con piacere le cose]])</f>
        <v>#N/A</v>
      </c>
      <c r="N90" t="e">
        <f>IF(PROMETEO_Ammissione_Samuele[[#This Row],[13) Provo delle sensazioni improvvise di panico]]="",NA(),PROMETEO_Ammissione_Samuele[[#This Row],[13) Provo delle sensazioni improvvise di panico]])</f>
        <v>#N/A</v>
      </c>
      <c r="O9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1" spans="1:36" x14ac:dyDescent="0.3">
      <c r="A91">
        <v>90</v>
      </c>
      <c r="B91" t="e">
        <f>IF(PROMETEO_Ammissione_Samuele[[#This Row],[1) Mi sento agitato e teso]]="",NA(),PROMETEO_Ammissione_Samuele[[#This Row],[1) Mi sento agitato e teso]])</f>
        <v>#N/A</v>
      </c>
      <c r="C91" t="e">
        <f>IF(PROMETEO_Ammissione_Samuele[[#This Row],[2) Le cose che un tempo mi piacevano, ora mi piacciono]]="",NA(),PROMETEO_Ammissione_Samuele[[#This Row],[2) Le cose che un tempo mi piacevano, ora mi piacciono]])</f>
        <v>#N/A</v>
      </c>
      <c r="D9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1" t="e">
        <f>IF(PROMETEO_Ammissione_Samuele[[#This Row],[5) Mi passano per la mente pensieri preoccupanti]]="",NA(),PROMETEO_Ammissione_Samuele[[#This Row],[5) Mi passano per la mente pensieri preoccupanti]])</f>
        <v>#N/A</v>
      </c>
      <c r="G91" t="e">
        <f>IF(PROMETEO_Ammissione_Samuele[[#This Row],[6) Mi sento di buon umore]]="",NA(),PROMETEO_Ammissione_Samuele[[#This Row],[6) Mi sento di buon umore]])</f>
        <v>#N/A</v>
      </c>
      <c r="H91" t="e">
        <f>IF(PROMETEO_Ammissione_Samuele[[#This Row],[7) Riesco a sedermi e a rilassarmi]]="",NA(),PROMETEO_Ammissione_Samuele[[#This Row],[7) Riesco a sedermi e a rilassarmi]])</f>
        <v>#N/A</v>
      </c>
      <c r="I91" t="e">
        <f>IF(PROMETEO_Ammissione_Samuele[[#This Row],[8) Mi sento rallentato]]="",NA(),PROMETEO_Ammissione_Samuele[[#This Row],[8) Mi sento rallentato]])</f>
        <v>#N/A</v>
      </c>
      <c r="J9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1" t="e">
        <f>IF(PROMETEO_Ammissione_Samuele[[#This Row],[10) Non curo più il mio aspetto fisico]]="",NA(),PROMETEO_Ammissione_Samuele[[#This Row],[10) Non curo più il mio aspetto fisico]])</f>
        <v>#N/A</v>
      </c>
      <c r="L91" t="e">
        <f>IF(PROMETEO_Ammissione_Samuele[[#This Row],[11) Mi sento irrequieto e incapace di stare fermo]]="",NA(),PROMETEO_Ammissione_Samuele[[#This Row],[11) Mi sento irrequieto e incapace di stare fermo]])</f>
        <v>#N/A</v>
      </c>
      <c r="M91" t="e">
        <f>IF(PROMETEO_Ammissione_Samuele[[#This Row],[12) Pregusto con piacere le cose]]="",NA(),PROMETEO_Ammissione_Samuele[[#This Row],[12) Pregusto con piacere le cose]])</f>
        <v>#N/A</v>
      </c>
      <c r="N91" t="e">
        <f>IF(PROMETEO_Ammissione_Samuele[[#This Row],[13) Provo delle sensazioni improvvise di panico]]="",NA(),PROMETEO_Ammissione_Samuele[[#This Row],[13) Provo delle sensazioni improvvise di panico]])</f>
        <v>#N/A</v>
      </c>
      <c r="O9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2" spans="1:36" x14ac:dyDescent="0.3">
      <c r="A92">
        <v>91</v>
      </c>
      <c r="B92" t="e">
        <f>IF(PROMETEO_Ammissione_Samuele[[#This Row],[1) Mi sento agitato e teso]]="",NA(),PROMETEO_Ammissione_Samuele[[#This Row],[1) Mi sento agitato e teso]])</f>
        <v>#N/A</v>
      </c>
      <c r="C92" t="e">
        <f>IF(PROMETEO_Ammissione_Samuele[[#This Row],[2) Le cose che un tempo mi piacevano, ora mi piacciono]]="",NA(),PROMETEO_Ammissione_Samuele[[#This Row],[2) Le cose che un tempo mi piacevano, ora mi piacciono]])</f>
        <v>#N/A</v>
      </c>
      <c r="D9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2" t="e">
        <f>IF(PROMETEO_Ammissione_Samuele[[#This Row],[5) Mi passano per la mente pensieri preoccupanti]]="",NA(),PROMETEO_Ammissione_Samuele[[#This Row],[5) Mi passano per la mente pensieri preoccupanti]])</f>
        <v>#N/A</v>
      </c>
      <c r="G92" t="e">
        <f>IF(PROMETEO_Ammissione_Samuele[[#This Row],[6) Mi sento di buon umore]]="",NA(),PROMETEO_Ammissione_Samuele[[#This Row],[6) Mi sento di buon umore]])</f>
        <v>#N/A</v>
      </c>
      <c r="H92" t="e">
        <f>IF(PROMETEO_Ammissione_Samuele[[#This Row],[7) Riesco a sedermi e a rilassarmi]]="",NA(),PROMETEO_Ammissione_Samuele[[#This Row],[7) Riesco a sedermi e a rilassarmi]])</f>
        <v>#N/A</v>
      </c>
      <c r="I92" t="e">
        <f>IF(PROMETEO_Ammissione_Samuele[[#This Row],[8) Mi sento rallentato]]="",NA(),PROMETEO_Ammissione_Samuele[[#This Row],[8) Mi sento rallentato]])</f>
        <v>#N/A</v>
      </c>
      <c r="J9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2" t="e">
        <f>IF(PROMETEO_Ammissione_Samuele[[#This Row],[10) Non curo più il mio aspetto fisico]]="",NA(),PROMETEO_Ammissione_Samuele[[#This Row],[10) Non curo più il mio aspetto fisico]])</f>
        <v>#N/A</v>
      </c>
      <c r="L92" t="e">
        <f>IF(PROMETEO_Ammissione_Samuele[[#This Row],[11) Mi sento irrequieto e incapace di stare fermo]]="",NA(),PROMETEO_Ammissione_Samuele[[#This Row],[11) Mi sento irrequieto e incapace di stare fermo]])</f>
        <v>#N/A</v>
      </c>
      <c r="M92" t="e">
        <f>IF(PROMETEO_Ammissione_Samuele[[#This Row],[12) Pregusto con piacere le cose]]="",NA(),PROMETEO_Ammissione_Samuele[[#This Row],[12) Pregusto con piacere le cose]])</f>
        <v>#N/A</v>
      </c>
      <c r="N92" t="e">
        <f>IF(PROMETEO_Ammissione_Samuele[[#This Row],[13) Provo delle sensazioni improvvise di panico]]="",NA(),PROMETEO_Ammissione_Samuele[[#This Row],[13) Provo delle sensazioni improvvise di panico]])</f>
        <v>#N/A</v>
      </c>
      <c r="O9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3" spans="1:36" x14ac:dyDescent="0.3">
      <c r="A93">
        <v>92</v>
      </c>
      <c r="B93" t="e">
        <f>IF(PROMETEO_Ammissione_Samuele[[#This Row],[1) Mi sento agitato e teso]]="",NA(),PROMETEO_Ammissione_Samuele[[#This Row],[1) Mi sento agitato e teso]])</f>
        <v>#N/A</v>
      </c>
      <c r="C93" t="e">
        <f>IF(PROMETEO_Ammissione_Samuele[[#This Row],[2) Le cose che un tempo mi piacevano, ora mi piacciono]]="",NA(),PROMETEO_Ammissione_Samuele[[#This Row],[2) Le cose che un tempo mi piacevano, ora mi piacciono]])</f>
        <v>#N/A</v>
      </c>
      <c r="D9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3" t="e">
        <f>IF(PROMETEO_Ammissione_Samuele[[#This Row],[5) Mi passano per la mente pensieri preoccupanti]]="",NA(),PROMETEO_Ammissione_Samuele[[#This Row],[5) Mi passano per la mente pensieri preoccupanti]])</f>
        <v>#N/A</v>
      </c>
      <c r="G93" t="e">
        <f>IF(PROMETEO_Ammissione_Samuele[[#This Row],[6) Mi sento di buon umore]]="",NA(),PROMETEO_Ammissione_Samuele[[#This Row],[6) Mi sento di buon umore]])</f>
        <v>#N/A</v>
      </c>
      <c r="H93" t="e">
        <f>IF(PROMETEO_Ammissione_Samuele[[#This Row],[7) Riesco a sedermi e a rilassarmi]]="",NA(),PROMETEO_Ammissione_Samuele[[#This Row],[7) Riesco a sedermi e a rilassarmi]])</f>
        <v>#N/A</v>
      </c>
      <c r="I93" t="e">
        <f>IF(PROMETEO_Ammissione_Samuele[[#This Row],[8) Mi sento rallentato]]="",NA(),PROMETEO_Ammissione_Samuele[[#This Row],[8) Mi sento rallentato]])</f>
        <v>#N/A</v>
      </c>
      <c r="J9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3" t="e">
        <f>IF(PROMETEO_Ammissione_Samuele[[#This Row],[10) Non curo più il mio aspetto fisico]]="",NA(),PROMETEO_Ammissione_Samuele[[#This Row],[10) Non curo più il mio aspetto fisico]])</f>
        <v>#N/A</v>
      </c>
      <c r="L93" t="e">
        <f>IF(PROMETEO_Ammissione_Samuele[[#This Row],[11) Mi sento irrequieto e incapace di stare fermo]]="",NA(),PROMETEO_Ammissione_Samuele[[#This Row],[11) Mi sento irrequieto e incapace di stare fermo]])</f>
        <v>#N/A</v>
      </c>
      <c r="M93" t="e">
        <f>IF(PROMETEO_Ammissione_Samuele[[#This Row],[12) Pregusto con piacere le cose]]="",NA(),PROMETEO_Ammissione_Samuele[[#This Row],[12) Pregusto con piacere le cose]])</f>
        <v>#N/A</v>
      </c>
      <c r="N93" t="e">
        <f>IF(PROMETEO_Ammissione_Samuele[[#This Row],[13) Provo delle sensazioni improvvise di panico]]="",NA(),PROMETEO_Ammissione_Samuele[[#This Row],[13) Provo delle sensazioni improvvise di panico]])</f>
        <v>#N/A</v>
      </c>
      <c r="O9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4" spans="1:36" x14ac:dyDescent="0.3">
      <c r="A94">
        <v>93</v>
      </c>
      <c r="B94" t="e">
        <f>IF(PROMETEO_Ammissione_Samuele[[#This Row],[1) Mi sento agitato e teso]]="",NA(),PROMETEO_Ammissione_Samuele[[#This Row],[1) Mi sento agitato e teso]])</f>
        <v>#N/A</v>
      </c>
      <c r="C94" t="e">
        <f>IF(PROMETEO_Ammissione_Samuele[[#This Row],[2) Le cose che un tempo mi piacevano, ora mi piacciono]]="",NA(),PROMETEO_Ammissione_Samuele[[#This Row],[2) Le cose che un tempo mi piacevano, ora mi piacciono]])</f>
        <v>#N/A</v>
      </c>
      <c r="D9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4" t="e">
        <f>IF(PROMETEO_Ammissione_Samuele[[#This Row],[5) Mi passano per la mente pensieri preoccupanti]]="",NA(),PROMETEO_Ammissione_Samuele[[#This Row],[5) Mi passano per la mente pensieri preoccupanti]])</f>
        <v>#N/A</v>
      </c>
      <c r="G94" t="e">
        <f>IF(PROMETEO_Ammissione_Samuele[[#This Row],[6) Mi sento di buon umore]]="",NA(),PROMETEO_Ammissione_Samuele[[#This Row],[6) Mi sento di buon umore]])</f>
        <v>#N/A</v>
      </c>
      <c r="H94" t="e">
        <f>IF(PROMETEO_Ammissione_Samuele[[#This Row],[7) Riesco a sedermi e a rilassarmi]]="",NA(),PROMETEO_Ammissione_Samuele[[#This Row],[7) Riesco a sedermi e a rilassarmi]])</f>
        <v>#N/A</v>
      </c>
      <c r="I94" t="e">
        <f>IF(PROMETEO_Ammissione_Samuele[[#This Row],[8) Mi sento rallentato]]="",NA(),PROMETEO_Ammissione_Samuele[[#This Row],[8) Mi sento rallentato]])</f>
        <v>#N/A</v>
      </c>
      <c r="J9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4" t="e">
        <f>IF(PROMETEO_Ammissione_Samuele[[#This Row],[10) Non curo più il mio aspetto fisico]]="",NA(),PROMETEO_Ammissione_Samuele[[#This Row],[10) Non curo più il mio aspetto fisico]])</f>
        <v>#N/A</v>
      </c>
      <c r="L94" t="e">
        <f>IF(PROMETEO_Ammissione_Samuele[[#This Row],[11) Mi sento irrequieto e incapace di stare fermo]]="",NA(),PROMETEO_Ammissione_Samuele[[#This Row],[11) Mi sento irrequieto e incapace di stare fermo]])</f>
        <v>#N/A</v>
      </c>
      <c r="M94" t="e">
        <f>IF(PROMETEO_Ammissione_Samuele[[#This Row],[12) Pregusto con piacere le cose]]="",NA(),PROMETEO_Ammissione_Samuele[[#This Row],[12) Pregusto con piacere le cose]])</f>
        <v>#N/A</v>
      </c>
      <c r="N94" t="e">
        <f>IF(PROMETEO_Ammissione_Samuele[[#This Row],[13) Provo delle sensazioni improvvise di panico]]="",NA(),PROMETEO_Ammissione_Samuele[[#This Row],[13) Provo delle sensazioni improvvise di panico]])</f>
        <v>#N/A</v>
      </c>
      <c r="O9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5" spans="1:36" x14ac:dyDescent="0.3">
      <c r="A95">
        <v>94</v>
      </c>
      <c r="B95" t="e">
        <f>IF(PROMETEO_Ammissione_Samuele[[#This Row],[1) Mi sento agitato e teso]]="",NA(),PROMETEO_Ammissione_Samuele[[#This Row],[1) Mi sento agitato e teso]])</f>
        <v>#N/A</v>
      </c>
      <c r="C95" t="e">
        <f>IF(PROMETEO_Ammissione_Samuele[[#This Row],[2) Le cose che un tempo mi piacevano, ora mi piacciono]]="",NA(),PROMETEO_Ammissione_Samuele[[#This Row],[2) Le cose che un tempo mi piacevano, ora mi piacciono]])</f>
        <v>#N/A</v>
      </c>
      <c r="D9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5" t="e">
        <f>IF(PROMETEO_Ammissione_Samuele[[#This Row],[5) Mi passano per la mente pensieri preoccupanti]]="",NA(),PROMETEO_Ammissione_Samuele[[#This Row],[5) Mi passano per la mente pensieri preoccupanti]])</f>
        <v>#N/A</v>
      </c>
      <c r="G95" t="e">
        <f>IF(PROMETEO_Ammissione_Samuele[[#This Row],[6) Mi sento di buon umore]]="",NA(),PROMETEO_Ammissione_Samuele[[#This Row],[6) Mi sento di buon umore]])</f>
        <v>#N/A</v>
      </c>
      <c r="H95" t="e">
        <f>IF(PROMETEO_Ammissione_Samuele[[#This Row],[7) Riesco a sedermi e a rilassarmi]]="",NA(),PROMETEO_Ammissione_Samuele[[#This Row],[7) Riesco a sedermi e a rilassarmi]])</f>
        <v>#N/A</v>
      </c>
      <c r="I95" t="e">
        <f>IF(PROMETEO_Ammissione_Samuele[[#This Row],[8) Mi sento rallentato]]="",NA(),PROMETEO_Ammissione_Samuele[[#This Row],[8) Mi sento rallentato]])</f>
        <v>#N/A</v>
      </c>
      <c r="J9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5" t="e">
        <f>IF(PROMETEO_Ammissione_Samuele[[#This Row],[10) Non curo più il mio aspetto fisico]]="",NA(),PROMETEO_Ammissione_Samuele[[#This Row],[10) Non curo più il mio aspetto fisico]])</f>
        <v>#N/A</v>
      </c>
      <c r="L95" t="e">
        <f>IF(PROMETEO_Ammissione_Samuele[[#This Row],[11) Mi sento irrequieto e incapace di stare fermo]]="",NA(),PROMETEO_Ammissione_Samuele[[#This Row],[11) Mi sento irrequieto e incapace di stare fermo]])</f>
        <v>#N/A</v>
      </c>
      <c r="M95" t="e">
        <f>IF(PROMETEO_Ammissione_Samuele[[#This Row],[12) Pregusto con piacere le cose]]="",NA(),PROMETEO_Ammissione_Samuele[[#This Row],[12) Pregusto con piacere le cose]])</f>
        <v>#N/A</v>
      </c>
      <c r="N95" t="e">
        <f>IF(PROMETEO_Ammissione_Samuele[[#This Row],[13) Provo delle sensazioni improvvise di panico]]="",NA(),PROMETEO_Ammissione_Samuele[[#This Row],[13) Provo delle sensazioni improvvise di panico]])</f>
        <v>#N/A</v>
      </c>
      <c r="O9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6" spans="1:36" x14ac:dyDescent="0.3">
      <c r="A96">
        <v>95</v>
      </c>
      <c r="B96" t="e">
        <f>IF(PROMETEO_Ammissione_Samuele[[#This Row],[1) Mi sento agitato e teso]]="",NA(),PROMETEO_Ammissione_Samuele[[#This Row],[1) Mi sento agitato e teso]])</f>
        <v>#N/A</v>
      </c>
      <c r="C96" t="e">
        <f>IF(PROMETEO_Ammissione_Samuele[[#This Row],[2) Le cose che un tempo mi piacevano, ora mi piacciono]]="",NA(),PROMETEO_Ammissione_Samuele[[#This Row],[2) Le cose che un tempo mi piacevano, ora mi piacciono]])</f>
        <v>#N/A</v>
      </c>
      <c r="D9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6" t="e">
        <f>IF(PROMETEO_Ammissione_Samuele[[#This Row],[5) Mi passano per la mente pensieri preoccupanti]]="",NA(),PROMETEO_Ammissione_Samuele[[#This Row],[5) Mi passano per la mente pensieri preoccupanti]])</f>
        <v>#N/A</v>
      </c>
      <c r="G96" t="e">
        <f>IF(PROMETEO_Ammissione_Samuele[[#This Row],[6) Mi sento di buon umore]]="",NA(),PROMETEO_Ammissione_Samuele[[#This Row],[6) Mi sento di buon umore]])</f>
        <v>#N/A</v>
      </c>
      <c r="H96" t="e">
        <f>IF(PROMETEO_Ammissione_Samuele[[#This Row],[7) Riesco a sedermi e a rilassarmi]]="",NA(),PROMETEO_Ammissione_Samuele[[#This Row],[7) Riesco a sedermi e a rilassarmi]])</f>
        <v>#N/A</v>
      </c>
      <c r="I96" t="e">
        <f>IF(PROMETEO_Ammissione_Samuele[[#This Row],[8) Mi sento rallentato]]="",NA(),PROMETEO_Ammissione_Samuele[[#This Row],[8) Mi sento rallentato]])</f>
        <v>#N/A</v>
      </c>
      <c r="J9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6" t="e">
        <f>IF(PROMETEO_Ammissione_Samuele[[#This Row],[10) Non curo più il mio aspetto fisico]]="",NA(),PROMETEO_Ammissione_Samuele[[#This Row],[10) Non curo più il mio aspetto fisico]])</f>
        <v>#N/A</v>
      </c>
      <c r="L96" t="e">
        <f>IF(PROMETEO_Ammissione_Samuele[[#This Row],[11) Mi sento irrequieto e incapace di stare fermo]]="",NA(),PROMETEO_Ammissione_Samuele[[#This Row],[11) Mi sento irrequieto e incapace di stare fermo]])</f>
        <v>#N/A</v>
      </c>
      <c r="M96" t="e">
        <f>IF(PROMETEO_Ammissione_Samuele[[#This Row],[12) Pregusto con piacere le cose]]="",NA(),PROMETEO_Ammissione_Samuele[[#This Row],[12) Pregusto con piacere le cose]])</f>
        <v>#N/A</v>
      </c>
      <c r="N96" t="e">
        <f>IF(PROMETEO_Ammissione_Samuele[[#This Row],[13) Provo delle sensazioni improvvise di panico]]="",NA(),PROMETEO_Ammissione_Samuele[[#This Row],[13) Provo delle sensazioni improvvise di panico]])</f>
        <v>#N/A</v>
      </c>
      <c r="O9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7" spans="1:36" x14ac:dyDescent="0.3">
      <c r="A97">
        <v>96</v>
      </c>
      <c r="B97" t="e">
        <f>IF(PROMETEO_Ammissione_Samuele[[#This Row],[1) Mi sento agitato e teso]]="",NA(),PROMETEO_Ammissione_Samuele[[#This Row],[1) Mi sento agitato e teso]])</f>
        <v>#N/A</v>
      </c>
      <c r="C97" t="e">
        <f>IF(PROMETEO_Ammissione_Samuele[[#This Row],[2) Le cose che un tempo mi piacevano, ora mi piacciono]]="",NA(),PROMETEO_Ammissione_Samuele[[#This Row],[2) Le cose che un tempo mi piacevano, ora mi piacciono]])</f>
        <v>#N/A</v>
      </c>
      <c r="D9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7" t="e">
        <f>IF(PROMETEO_Ammissione_Samuele[[#This Row],[5) Mi passano per la mente pensieri preoccupanti]]="",NA(),PROMETEO_Ammissione_Samuele[[#This Row],[5) Mi passano per la mente pensieri preoccupanti]])</f>
        <v>#N/A</v>
      </c>
      <c r="G97" t="e">
        <f>IF(PROMETEO_Ammissione_Samuele[[#This Row],[6) Mi sento di buon umore]]="",NA(),PROMETEO_Ammissione_Samuele[[#This Row],[6) Mi sento di buon umore]])</f>
        <v>#N/A</v>
      </c>
      <c r="H97" t="e">
        <f>IF(PROMETEO_Ammissione_Samuele[[#This Row],[7) Riesco a sedermi e a rilassarmi]]="",NA(),PROMETEO_Ammissione_Samuele[[#This Row],[7) Riesco a sedermi e a rilassarmi]])</f>
        <v>#N/A</v>
      </c>
      <c r="I97" t="e">
        <f>IF(PROMETEO_Ammissione_Samuele[[#This Row],[8) Mi sento rallentato]]="",NA(),PROMETEO_Ammissione_Samuele[[#This Row],[8) Mi sento rallentato]])</f>
        <v>#N/A</v>
      </c>
      <c r="J9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7" t="e">
        <f>IF(PROMETEO_Ammissione_Samuele[[#This Row],[10) Non curo più il mio aspetto fisico]]="",NA(),PROMETEO_Ammissione_Samuele[[#This Row],[10) Non curo più il mio aspetto fisico]])</f>
        <v>#N/A</v>
      </c>
      <c r="L97" t="e">
        <f>IF(PROMETEO_Ammissione_Samuele[[#This Row],[11) Mi sento irrequieto e incapace di stare fermo]]="",NA(),PROMETEO_Ammissione_Samuele[[#This Row],[11) Mi sento irrequieto e incapace di stare fermo]])</f>
        <v>#N/A</v>
      </c>
      <c r="M97" t="e">
        <f>IF(PROMETEO_Ammissione_Samuele[[#This Row],[12) Pregusto con piacere le cose]]="",NA(),PROMETEO_Ammissione_Samuele[[#This Row],[12) Pregusto con piacere le cose]])</f>
        <v>#N/A</v>
      </c>
      <c r="N97" t="e">
        <f>IF(PROMETEO_Ammissione_Samuele[[#This Row],[13) Provo delle sensazioni improvvise di panico]]="",NA(),PROMETEO_Ammissione_Samuele[[#This Row],[13) Provo delle sensazioni improvvise di panico]])</f>
        <v>#N/A</v>
      </c>
      <c r="O9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8" spans="1:36" x14ac:dyDescent="0.3">
      <c r="A98">
        <v>97</v>
      </c>
      <c r="B98" t="e">
        <f>IF(PROMETEO_Ammissione_Samuele[[#This Row],[1) Mi sento agitato e teso]]="",NA(),PROMETEO_Ammissione_Samuele[[#This Row],[1) Mi sento agitato e teso]])</f>
        <v>#N/A</v>
      </c>
      <c r="C98" t="e">
        <f>IF(PROMETEO_Ammissione_Samuele[[#This Row],[2) Le cose che un tempo mi piacevano, ora mi piacciono]]="",NA(),PROMETEO_Ammissione_Samuele[[#This Row],[2) Le cose che un tempo mi piacevano, ora mi piacciono]])</f>
        <v>#N/A</v>
      </c>
      <c r="D9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8" t="e">
        <f>IF(PROMETEO_Ammissione_Samuele[[#This Row],[5) Mi passano per la mente pensieri preoccupanti]]="",NA(),PROMETEO_Ammissione_Samuele[[#This Row],[5) Mi passano per la mente pensieri preoccupanti]])</f>
        <v>#N/A</v>
      </c>
      <c r="G98" t="e">
        <f>IF(PROMETEO_Ammissione_Samuele[[#This Row],[6) Mi sento di buon umore]]="",NA(),PROMETEO_Ammissione_Samuele[[#This Row],[6) Mi sento di buon umore]])</f>
        <v>#N/A</v>
      </c>
      <c r="H98" t="e">
        <f>IF(PROMETEO_Ammissione_Samuele[[#This Row],[7) Riesco a sedermi e a rilassarmi]]="",NA(),PROMETEO_Ammissione_Samuele[[#This Row],[7) Riesco a sedermi e a rilassarmi]])</f>
        <v>#N/A</v>
      </c>
      <c r="I98" t="e">
        <f>IF(PROMETEO_Ammissione_Samuele[[#This Row],[8) Mi sento rallentato]]="",NA(),PROMETEO_Ammissione_Samuele[[#This Row],[8) Mi sento rallentato]])</f>
        <v>#N/A</v>
      </c>
      <c r="J9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8" t="e">
        <f>IF(PROMETEO_Ammissione_Samuele[[#This Row],[10) Non curo più il mio aspetto fisico]]="",NA(),PROMETEO_Ammissione_Samuele[[#This Row],[10) Non curo più il mio aspetto fisico]])</f>
        <v>#N/A</v>
      </c>
      <c r="L98" t="e">
        <f>IF(PROMETEO_Ammissione_Samuele[[#This Row],[11) Mi sento irrequieto e incapace di stare fermo]]="",NA(),PROMETEO_Ammissione_Samuele[[#This Row],[11) Mi sento irrequieto e incapace di stare fermo]])</f>
        <v>#N/A</v>
      </c>
      <c r="M98" t="e">
        <f>IF(PROMETEO_Ammissione_Samuele[[#This Row],[12) Pregusto con piacere le cose]]="",NA(),PROMETEO_Ammissione_Samuele[[#This Row],[12) Pregusto con piacere le cose]])</f>
        <v>#N/A</v>
      </c>
      <c r="N98" t="e">
        <f>IF(PROMETEO_Ammissione_Samuele[[#This Row],[13) Provo delle sensazioni improvvise di panico]]="",NA(),PROMETEO_Ammissione_Samuele[[#This Row],[13) Provo delle sensazioni improvvise di panico]])</f>
        <v>#N/A</v>
      </c>
      <c r="O9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99" spans="1:36" x14ac:dyDescent="0.3">
      <c r="A99">
        <v>98</v>
      </c>
      <c r="B99" t="e">
        <f>IF(PROMETEO_Ammissione_Samuele[[#This Row],[1) Mi sento agitato e teso]]="",NA(),PROMETEO_Ammissione_Samuele[[#This Row],[1) Mi sento agitato e teso]])</f>
        <v>#N/A</v>
      </c>
      <c r="C99" t="e">
        <f>IF(PROMETEO_Ammissione_Samuele[[#This Row],[2) Le cose che un tempo mi piacevano, ora mi piacciono]]="",NA(),PROMETEO_Ammissione_Samuele[[#This Row],[2) Le cose che un tempo mi piacevano, ora mi piacciono]])</f>
        <v>#N/A</v>
      </c>
      <c r="D9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9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99" t="e">
        <f>IF(PROMETEO_Ammissione_Samuele[[#This Row],[5) Mi passano per la mente pensieri preoccupanti]]="",NA(),PROMETEO_Ammissione_Samuele[[#This Row],[5) Mi passano per la mente pensieri preoccupanti]])</f>
        <v>#N/A</v>
      </c>
      <c r="G99" t="e">
        <f>IF(PROMETEO_Ammissione_Samuele[[#This Row],[6) Mi sento di buon umore]]="",NA(),PROMETEO_Ammissione_Samuele[[#This Row],[6) Mi sento di buon umore]])</f>
        <v>#N/A</v>
      </c>
      <c r="H99" t="e">
        <f>IF(PROMETEO_Ammissione_Samuele[[#This Row],[7) Riesco a sedermi e a rilassarmi]]="",NA(),PROMETEO_Ammissione_Samuele[[#This Row],[7) Riesco a sedermi e a rilassarmi]])</f>
        <v>#N/A</v>
      </c>
      <c r="I99" t="e">
        <f>IF(PROMETEO_Ammissione_Samuele[[#This Row],[8) Mi sento rallentato]]="",NA(),PROMETEO_Ammissione_Samuele[[#This Row],[8) Mi sento rallentato]])</f>
        <v>#N/A</v>
      </c>
      <c r="J9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99" t="e">
        <f>IF(PROMETEO_Ammissione_Samuele[[#This Row],[10) Non curo più il mio aspetto fisico]]="",NA(),PROMETEO_Ammissione_Samuele[[#This Row],[10) Non curo più il mio aspetto fisico]])</f>
        <v>#N/A</v>
      </c>
      <c r="L99" t="e">
        <f>IF(PROMETEO_Ammissione_Samuele[[#This Row],[11) Mi sento irrequieto e incapace di stare fermo]]="",NA(),PROMETEO_Ammissione_Samuele[[#This Row],[11) Mi sento irrequieto e incapace di stare fermo]])</f>
        <v>#N/A</v>
      </c>
      <c r="M99" t="e">
        <f>IF(PROMETEO_Ammissione_Samuele[[#This Row],[12) Pregusto con piacere le cose]]="",NA(),PROMETEO_Ammissione_Samuele[[#This Row],[12) Pregusto con piacere le cose]])</f>
        <v>#N/A</v>
      </c>
      <c r="N99" t="e">
        <f>IF(PROMETEO_Ammissione_Samuele[[#This Row],[13) Provo delle sensazioni improvvise di panico]]="",NA(),PROMETEO_Ammissione_Samuele[[#This Row],[13) Provo delle sensazioni improvvise di panico]])</f>
        <v>#N/A</v>
      </c>
      <c r="O9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9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9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9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9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0" spans="1:36" x14ac:dyDescent="0.3">
      <c r="A100">
        <v>99</v>
      </c>
      <c r="B100" t="e">
        <f>IF(PROMETEO_Ammissione_Samuele[[#This Row],[1) Mi sento agitato e teso]]="",NA(),PROMETEO_Ammissione_Samuele[[#This Row],[1) Mi sento agitato e teso]])</f>
        <v>#N/A</v>
      </c>
      <c r="C100" t="e">
        <f>IF(PROMETEO_Ammissione_Samuele[[#This Row],[2) Le cose che un tempo mi piacevano, ora mi piacciono]]="",NA(),PROMETEO_Ammissione_Samuele[[#This Row],[2) Le cose che un tempo mi piacevano, ora mi piacciono]])</f>
        <v>#N/A</v>
      </c>
      <c r="D10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0" t="e">
        <f>IF(PROMETEO_Ammissione_Samuele[[#This Row],[5) Mi passano per la mente pensieri preoccupanti]]="",NA(),PROMETEO_Ammissione_Samuele[[#This Row],[5) Mi passano per la mente pensieri preoccupanti]])</f>
        <v>#N/A</v>
      </c>
      <c r="G100" t="e">
        <f>IF(PROMETEO_Ammissione_Samuele[[#This Row],[6) Mi sento di buon umore]]="",NA(),PROMETEO_Ammissione_Samuele[[#This Row],[6) Mi sento di buon umore]])</f>
        <v>#N/A</v>
      </c>
      <c r="H100" t="e">
        <f>IF(PROMETEO_Ammissione_Samuele[[#This Row],[7) Riesco a sedermi e a rilassarmi]]="",NA(),PROMETEO_Ammissione_Samuele[[#This Row],[7) Riesco a sedermi e a rilassarmi]])</f>
        <v>#N/A</v>
      </c>
      <c r="I100" t="e">
        <f>IF(PROMETEO_Ammissione_Samuele[[#This Row],[8) Mi sento rallentato]]="",NA(),PROMETEO_Ammissione_Samuele[[#This Row],[8) Mi sento rallentato]])</f>
        <v>#N/A</v>
      </c>
      <c r="J10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0" t="e">
        <f>IF(PROMETEO_Ammissione_Samuele[[#This Row],[10) Non curo più il mio aspetto fisico]]="",NA(),PROMETEO_Ammissione_Samuele[[#This Row],[10) Non curo più il mio aspetto fisico]])</f>
        <v>#N/A</v>
      </c>
      <c r="L100" t="e">
        <f>IF(PROMETEO_Ammissione_Samuele[[#This Row],[11) Mi sento irrequieto e incapace di stare fermo]]="",NA(),PROMETEO_Ammissione_Samuele[[#This Row],[11) Mi sento irrequieto e incapace di stare fermo]])</f>
        <v>#N/A</v>
      </c>
      <c r="M100" t="e">
        <f>IF(PROMETEO_Ammissione_Samuele[[#This Row],[12) Pregusto con piacere le cose]]="",NA(),PROMETEO_Ammissione_Samuele[[#This Row],[12) Pregusto con piacere le cose]])</f>
        <v>#N/A</v>
      </c>
      <c r="N100" t="e">
        <f>IF(PROMETEO_Ammissione_Samuele[[#This Row],[13) Provo delle sensazioni improvvise di panico]]="",NA(),PROMETEO_Ammissione_Samuele[[#This Row],[13) Provo delle sensazioni improvvise di panico]])</f>
        <v>#N/A</v>
      </c>
      <c r="O10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1" spans="1:36" x14ac:dyDescent="0.3">
      <c r="A101">
        <v>100</v>
      </c>
      <c r="B101" t="e">
        <f>IF(PROMETEO_Ammissione_Samuele[[#This Row],[1) Mi sento agitato e teso]]="",NA(),PROMETEO_Ammissione_Samuele[[#This Row],[1) Mi sento agitato e teso]])</f>
        <v>#N/A</v>
      </c>
      <c r="C101" t="e">
        <f>IF(PROMETEO_Ammissione_Samuele[[#This Row],[2) Le cose che un tempo mi piacevano, ora mi piacciono]]="",NA(),PROMETEO_Ammissione_Samuele[[#This Row],[2) Le cose che un tempo mi piacevano, ora mi piacciono]])</f>
        <v>#N/A</v>
      </c>
      <c r="D10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1" t="e">
        <f>IF(PROMETEO_Ammissione_Samuele[[#This Row],[5) Mi passano per la mente pensieri preoccupanti]]="",NA(),PROMETEO_Ammissione_Samuele[[#This Row],[5) Mi passano per la mente pensieri preoccupanti]])</f>
        <v>#N/A</v>
      </c>
      <c r="G101" t="e">
        <f>IF(PROMETEO_Ammissione_Samuele[[#This Row],[6) Mi sento di buon umore]]="",NA(),PROMETEO_Ammissione_Samuele[[#This Row],[6) Mi sento di buon umore]])</f>
        <v>#N/A</v>
      </c>
      <c r="H101" t="e">
        <f>IF(PROMETEO_Ammissione_Samuele[[#This Row],[7) Riesco a sedermi e a rilassarmi]]="",NA(),PROMETEO_Ammissione_Samuele[[#This Row],[7) Riesco a sedermi e a rilassarmi]])</f>
        <v>#N/A</v>
      </c>
      <c r="I101" t="e">
        <f>IF(PROMETEO_Ammissione_Samuele[[#This Row],[8) Mi sento rallentato]]="",NA(),PROMETEO_Ammissione_Samuele[[#This Row],[8) Mi sento rallentato]])</f>
        <v>#N/A</v>
      </c>
      <c r="J10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1" t="e">
        <f>IF(PROMETEO_Ammissione_Samuele[[#This Row],[10) Non curo più il mio aspetto fisico]]="",NA(),PROMETEO_Ammissione_Samuele[[#This Row],[10) Non curo più il mio aspetto fisico]])</f>
        <v>#N/A</v>
      </c>
      <c r="L101" t="e">
        <f>IF(PROMETEO_Ammissione_Samuele[[#This Row],[11) Mi sento irrequieto e incapace di stare fermo]]="",NA(),PROMETEO_Ammissione_Samuele[[#This Row],[11) Mi sento irrequieto e incapace di stare fermo]])</f>
        <v>#N/A</v>
      </c>
      <c r="M101" t="e">
        <f>IF(PROMETEO_Ammissione_Samuele[[#This Row],[12) Pregusto con piacere le cose]]="",NA(),PROMETEO_Ammissione_Samuele[[#This Row],[12) Pregusto con piacere le cose]])</f>
        <v>#N/A</v>
      </c>
      <c r="N101" t="e">
        <f>IF(PROMETEO_Ammissione_Samuele[[#This Row],[13) Provo delle sensazioni improvvise di panico]]="",NA(),PROMETEO_Ammissione_Samuele[[#This Row],[13) Provo delle sensazioni improvvise di panico]])</f>
        <v>#N/A</v>
      </c>
      <c r="O10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2" spans="1:36" x14ac:dyDescent="0.3">
      <c r="A102">
        <v>101</v>
      </c>
      <c r="B102" t="e">
        <f>IF(PROMETEO_Ammissione_Samuele[[#This Row],[1) Mi sento agitato e teso]]="",NA(),PROMETEO_Ammissione_Samuele[[#This Row],[1) Mi sento agitato e teso]])</f>
        <v>#N/A</v>
      </c>
      <c r="C102" t="e">
        <f>IF(PROMETEO_Ammissione_Samuele[[#This Row],[2) Le cose che un tempo mi piacevano, ora mi piacciono]]="",NA(),PROMETEO_Ammissione_Samuele[[#This Row],[2) Le cose che un tempo mi piacevano, ora mi piacciono]])</f>
        <v>#N/A</v>
      </c>
      <c r="D10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2" t="e">
        <f>IF(PROMETEO_Ammissione_Samuele[[#This Row],[5) Mi passano per la mente pensieri preoccupanti]]="",NA(),PROMETEO_Ammissione_Samuele[[#This Row],[5) Mi passano per la mente pensieri preoccupanti]])</f>
        <v>#N/A</v>
      </c>
      <c r="G102" t="e">
        <f>IF(PROMETEO_Ammissione_Samuele[[#This Row],[6) Mi sento di buon umore]]="",NA(),PROMETEO_Ammissione_Samuele[[#This Row],[6) Mi sento di buon umore]])</f>
        <v>#N/A</v>
      </c>
      <c r="H102" t="e">
        <f>IF(PROMETEO_Ammissione_Samuele[[#This Row],[7) Riesco a sedermi e a rilassarmi]]="",NA(),PROMETEO_Ammissione_Samuele[[#This Row],[7) Riesco a sedermi e a rilassarmi]])</f>
        <v>#N/A</v>
      </c>
      <c r="I102" t="e">
        <f>IF(PROMETEO_Ammissione_Samuele[[#This Row],[8) Mi sento rallentato]]="",NA(),PROMETEO_Ammissione_Samuele[[#This Row],[8) Mi sento rallentato]])</f>
        <v>#N/A</v>
      </c>
      <c r="J10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2" t="e">
        <f>IF(PROMETEO_Ammissione_Samuele[[#This Row],[10) Non curo più il mio aspetto fisico]]="",NA(),PROMETEO_Ammissione_Samuele[[#This Row],[10) Non curo più il mio aspetto fisico]])</f>
        <v>#N/A</v>
      </c>
      <c r="L102" t="e">
        <f>IF(PROMETEO_Ammissione_Samuele[[#This Row],[11) Mi sento irrequieto e incapace di stare fermo]]="",NA(),PROMETEO_Ammissione_Samuele[[#This Row],[11) Mi sento irrequieto e incapace di stare fermo]])</f>
        <v>#N/A</v>
      </c>
      <c r="M102" t="e">
        <f>IF(PROMETEO_Ammissione_Samuele[[#This Row],[12) Pregusto con piacere le cose]]="",NA(),PROMETEO_Ammissione_Samuele[[#This Row],[12) Pregusto con piacere le cose]])</f>
        <v>#N/A</v>
      </c>
      <c r="N102" t="e">
        <f>IF(PROMETEO_Ammissione_Samuele[[#This Row],[13) Provo delle sensazioni improvvise di panico]]="",NA(),PROMETEO_Ammissione_Samuele[[#This Row],[13) Provo delle sensazioni improvvise di panico]])</f>
        <v>#N/A</v>
      </c>
      <c r="O10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3" spans="1:36" x14ac:dyDescent="0.3">
      <c r="A103">
        <v>102</v>
      </c>
      <c r="B103" t="e">
        <f>IF(PROMETEO_Ammissione_Samuele[[#This Row],[1) Mi sento agitato e teso]]="",NA(),PROMETEO_Ammissione_Samuele[[#This Row],[1) Mi sento agitato e teso]])</f>
        <v>#N/A</v>
      </c>
      <c r="C103" t="e">
        <f>IF(PROMETEO_Ammissione_Samuele[[#This Row],[2) Le cose che un tempo mi piacevano, ora mi piacciono]]="",NA(),PROMETEO_Ammissione_Samuele[[#This Row],[2) Le cose che un tempo mi piacevano, ora mi piacciono]])</f>
        <v>#N/A</v>
      </c>
      <c r="D10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3" t="e">
        <f>IF(PROMETEO_Ammissione_Samuele[[#This Row],[5) Mi passano per la mente pensieri preoccupanti]]="",NA(),PROMETEO_Ammissione_Samuele[[#This Row],[5) Mi passano per la mente pensieri preoccupanti]])</f>
        <v>#N/A</v>
      </c>
      <c r="G103" t="e">
        <f>IF(PROMETEO_Ammissione_Samuele[[#This Row],[6) Mi sento di buon umore]]="",NA(),PROMETEO_Ammissione_Samuele[[#This Row],[6) Mi sento di buon umore]])</f>
        <v>#N/A</v>
      </c>
      <c r="H103" t="e">
        <f>IF(PROMETEO_Ammissione_Samuele[[#This Row],[7) Riesco a sedermi e a rilassarmi]]="",NA(),PROMETEO_Ammissione_Samuele[[#This Row],[7) Riesco a sedermi e a rilassarmi]])</f>
        <v>#N/A</v>
      </c>
      <c r="I103" t="e">
        <f>IF(PROMETEO_Ammissione_Samuele[[#This Row],[8) Mi sento rallentato]]="",NA(),PROMETEO_Ammissione_Samuele[[#This Row],[8) Mi sento rallentato]])</f>
        <v>#N/A</v>
      </c>
      <c r="J10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3" t="e">
        <f>IF(PROMETEO_Ammissione_Samuele[[#This Row],[10) Non curo più il mio aspetto fisico]]="",NA(),PROMETEO_Ammissione_Samuele[[#This Row],[10) Non curo più il mio aspetto fisico]])</f>
        <v>#N/A</v>
      </c>
      <c r="L103" t="e">
        <f>IF(PROMETEO_Ammissione_Samuele[[#This Row],[11) Mi sento irrequieto e incapace di stare fermo]]="",NA(),PROMETEO_Ammissione_Samuele[[#This Row],[11) Mi sento irrequieto e incapace di stare fermo]])</f>
        <v>#N/A</v>
      </c>
      <c r="M103" t="e">
        <f>IF(PROMETEO_Ammissione_Samuele[[#This Row],[12) Pregusto con piacere le cose]]="",NA(),PROMETEO_Ammissione_Samuele[[#This Row],[12) Pregusto con piacere le cose]])</f>
        <v>#N/A</v>
      </c>
      <c r="N103" t="e">
        <f>IF(PROMETEO_Ammissione_Samuele[[#This Row],[13) Provo delle sensazioni improvvise di panico]]="",NA(),PROMETEO_Ammissione_Samuele[[#This Row],[13) Provo delle sensazioni improvvise di panico]])</f>
        <v>#N/A</v>
      </c>
      <c r="O10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4" spans="1:36" x14ac:dyDescent="0.3">
      <c r="A104">
        <v>103</v>
      </c>
      <c r="B104" t="e">
        <f>IF(PROMETEO_Ammissione_Samuele[[#This Row],[1) Mi sento agitato e teso]]="",NA(),PROMETEO_Ammissione_Samuele[[#This Row],[1) Mi sento agitato e teso]])</f>
        <v>#N/A</v>
      </c>
      <c r="C104" t="e">
        <f>IF(PROMETEO_Ammissione_Samuele[[#This Row],[2) Le cose che un tempo mi piacevano, ora mi piacciono]]="",NA(),PROMETEO_Ammissione_Samuele[[#This Row],[2) Le cose che un tempo mi piacevano, ora mi piacciono]])</f>
        <v>#N/A</v>
      </c>
      <c r="D10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4" t="e">
        <f>IF(PROMETEO_Ammissione_Samuele[[#This Row],[5) Mi passano per la mente pensieri preoccupanti]]="",NA(),PROMETEO_Ammissione_Samuele[[#This Row],[5) Mi passano per la mente pensieri preoccupanti]])</f>
        <v>#N/A</v>
      </c>
      <c r="G104" t="e">
        <f>IF(PROMETEO_Ammissione_Samuele[[#This Row],[6) Mi sento di buon umore]]="",NA(),PROMETEO_Ammissione_Samuele[[#This Row],[6) Mi sento di buon umore]])</f>
        <v>#N/A</v>
      </c>
      <c r="H104" t="e">
        <f>IF(PROMETEO_Ammissione_Samuele[[#This Row],[7) Riesco a sedermi e a rilassarmi]]="",NA(),PROMETEO_Ammissione_Samuele[[#This Row],[7) Riesco a sedermi e a rilassarmi]])</f>
        <v>#N/A</v>
      </c>
      <c r="I104" t="e">
        <f>IF(PROMETEO_Ammissione_Samuele[[#This Row],[8) Mi sento rallentato]]="",NA(),PROMETEO_Ammissione_Samuele[[#This Row],[8) Mi sento rallentato]])</f>
        <v>#N/A</v>
      </c>
      <c r="J10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4" t="e">
        <f>IF(PROMETEO_Ammissione_Samuele[[#This Row],[10) Non curo più il mio aspetto fisico]]="",NA(),PROMETEO_Ammissione_Samuele[[#This Row],[10) Non curo più il mio aspetto fisico]])</f>
        <v>#N/A</v>
      </c>
      <c r="L104" t="e">
        <f>IF(PROMETEO_Ammissione_Samuele[[#This Row],[11) Mi sento irrequieto e incapace di stare fermo]]="",NA(),PROMETEO_Ammissione_Samuele[[#This Row],[11) Mi sento irrequieto e incapace di stare fermo]])</f>
        <v>#N/A</v>
      </c>
      <c r="M104" t="e">
        <f>IF(PROMETEO_Ammissione_Samuele[[#This Row],[12) Pregusto con piacere le cose]]="",NA(),PROMETEO_Ammissione_Samuele[[#This Row],[12) Pregusto con piacere le cose]])</f>
        <v>#N/A</v>
      </c>
      <c r="N104" t="e">
        <f>IF(PROMETEO_Ammissione_Samuele[[#This Row],[13) Provo delle sensazioni improvvise di panico]]="",NA(),PROMETEO_Ammissione_Samuele[[#This Row],[13) Provo delle sensazioni improvvise di panico]])</f>
        <v>#N/A</v>
      </c>
      <c r="O10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5" spans="1:36" x14ac:dyDescent="0.3">
      <c r="A105">
        <v>104</v>
      </c>
      <c r="B105" t="e">
        <f>IF(PROMETEO_Ammissione_Samuele[[#This Row],[1) Mi sento agitato e teso]]="",NA(),PROMETEO_Ammissione_Samuele[[#This Row],[1) Mi sento agitato e teso]])</f>
        <v>#N/A</v>
      </c>
      <c r="C105" t="e">
        <f>IF(PROMETEO_Ammissione_Samuele[[#This Row],[2) Le cose che un tempo mi piacevano, ora mi piacciono]]="",NA(),PROMETEO_Ammissione_Samuele[[#This Row],[2) Le cose che un tempo mi piacevano, ora mi piacciono]])</f>
        <v>#N/A</v>
      </c>
      <c r="D10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5" t="e">
        <f>IF(PROMETEO_Ammissione_Samuele[[#This Row],[5) Mi passano per la mente pensieri preoccupanti]]="",NA(),PROMETEO_Ammissione_Samuele[[#This Row],[5) Mi passano per la mente pensieri preoccupanti]])</f>
        <v>#N/A</v>
      </c>
      <c r="G105" t="e">
        <f>IF(PROMETEO_Ammissione_Samuele[[#This Row],[6) Mi sento di buon umore]]="",NA(),PROMETEO_Ammissione_Samuele[[#This Row],[6) Mi sento di buon umore]])</f>
        <v>#N/A</v>
      </c>
      <c r="H105" t="e">
        <f>IF(PROMETEO_Ammissione_Samuele[[#This Row],[7) Riesco a sedermi e a rilassarmi]]="",NA(),PROMETEO_Ammissione_Samuele[[#This Row],[7) Riesco a sedermi e a rilassarmi]])</f>
        <v>#N/A</v>
      </c>
      <c r="I105" t="e">
        <f>IF(PROMETEO_Ammissione_Samuele[[#This Row],[8) Mi sento rallentato]]="",NA(),PROMETEO_Ammissione_Samuele[[#This Row],[8) Mi sento rallentato]])</f>
        <v>#N/A</v>
      </c>
      <c r="J10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5" t="e">
        <f>IF(PROMETEO_Ammissione_Samuele[[#This Row],[10) Non curo più il mio aspetto fisico]]="",NA(),PROMETEO_Ammissione_Samuele[[#This Row],[10) Non curo più il mio aspetto fisico]])</f>
        <v>#N/A</v>
      </c>
      <c r="L105" t="e">
        <f>IF(PROMETEO_Ammissione_Samuele[[#This Row],[11) Mi sento irrequieto e incapace di stare fermo]]="",NA(),PROMETEO_Ammissione_Samuele[[#This Row],[11) Mi sento irrequieto e incapace di stare fermo]])</f>
        <v>#N/A</v>
      </c>
      <c r="M105" t="e">
        <f>IF(PROMETEO_Ammissione_Samuele[[#This Row],[12) Pregusto con piacere le cose]]="",NA(),PROMETEO_Ammissione_Samuele[[#This Row],[12) Pregusto con piacere le cose]])</f>
        <v>#N/A</v>
      </c>
      <c r="N105" t="e">
        <f>IF(PROMETEO_Ammissione_Samuele[[#This Row],[13) Provo delle sensazioni improvvise di panico]]="",NA(),PROMETEO_Ammissione_Samuele[[#This Row],[13) Provo delle sensazioni improvvise di panico]])</f>
        <v>#N/A</v>
      </c>
      <c r="O10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105" t="s">
        <v>612</v>
      </c>
      <c r="V105" t="s">
        <v>620</v>
      </c>
      <c r="W105" t="s">
        <v>371</v>
      </c>
      <c r="X105" t="s">
        <v>353</v>
      </c>
      <c r="Y105" t="s">
        <v>392</v>
      </c>
      <c r="Z105" t="s">
        <v>354</v>
      </c>
      <c r="AA105" t="s">
        <v>503</v>
      </c>
      <c r="AD105" t="s">
        <v>613</v>
      </c>
      <c r="AE105" t="s">
        <v>620</v>
      </c>
      <c r="AF105" t="s">
        <v>355</v>
      </c>
      <c r="AG105" t="s">
        <v>369</v>
      </c>
      <c r="AH105" t="s">
        <v>438</v>
      </c>
      <c r="AI105" t="s">
        <v>401</v>
      </c>
      <c r="AJ105" t="s">
        <v>503</v>
      </c>
    </row>
    <row r="106" spans="1:36" x14ac:dyDescent="0.3">
      <c r="A106">
        <v>105</v>
      </c>
      <c r="B106" t="e">
        <f>IF(PROMETEO_Ammissione_Samuele[[#This Row],[1) Mi sento agitato e teso]]="",NA(),PROMETEO_Ammissione_Samuele[[#This Row],[1) Mi sento agitato e teso]])</f>
        <v>#N/A</v>
      </c>
      <c r="C106" t="e">
        <f>IF(PROMETEO_Ammissione_Samuele[[#This Row],[2) Le cose che un tempo mi piacevano, ora mi piacciono]]="",NA(),PROMETEO_Ammissione_Samuele[[#This Row],[2) Le cose che un tempo mi piacevano, ora mi piacciono]])</f>
        <v>#N/A</v>
      </c>
      <c r="D10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6" t="e">
        <f>IF(PROMETEO_Ammissione_Samuele[[#This Row],[5) Mi passano per la mente pensieri preoccupanti]]="",NA(),PROMETEO_Ammissione_Samuele[[#This Row],[5) Mi passano per la mente pensieri preoccupanti]])</f>
        <v>#N/A</v>
      </c>
      <c r="G106" t="e">
        <f>IF(PROMETEO_Ammissione_Samuele[[#This Row],[6) Mi sento di buon umore]]="",NA(),PROMETEO_Ammissione_Samuele[[#This Row],[6) Mi sento di buon umore]])</f>
        <v>#N/A</v>
      </c>
      <c r="H106" t="e">
        <f>IF(PROMETEO_Ammissione_Samuele[[#This Row],[7) Riesco a sedermi e a rilassarmi]]="",NA(),PROMETEO_Ammissione_Samuele[[#This Row],[7) Riesco a sedermi e a rilassarmi]])</f>
        <v>#N/A</v>
      </c>
      <c r="I106" t="e">
        <f>IF(PROMETEO_Ammissione_Samuele[[#This Row],[8) Mi sento rallentato]]="",NA(),PROMETEO_Ammissione_Samuele[[#This Row],[8) Mi sento rallentato]])</f>
        <v>#N/A</v>
      </c>
      <c r="J10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6" t="e">
        <f>IF(PROMETEO_Ammissione_Samuele[[#This Row],[10) Non curo più il mio aspetto fisico]]="",NA(),PROMETEO_Ammissione_Samuele[[#This Row],[10) Non curo più il mio aspetto fisico]])</f>
        <v>#N/A</v>
      </c>
      <c r="L106" t="e">
        <f>IF(PROMETEO_Ammissione_Samuele[[#This Row],[11) Mi sento irrequieto e incapace di stare fermo]]="",NA(),PROMETEO_Ammissione_Samuele[[#This Row],[11) Mi sento irrequieto e incapace di stare fermo]])</f>
        <v>#N/A</v>
      </c>
      <c r="M106" t="e">
        <f>IF(PROMETEO_Ammissione_Samuele[[#This Row],[12) Pregusto con piacere le cose]]="",NA(),PROMETEO_Ammissione_Samuele[[#This Row],[12) Pregusto con piacere le cose]])</f>
        <v>#N/A</v>
      </c>
      <c r="N106" t="e">
        <f>IF(PROMETEO_Ammissione_Samuele[[#This Row],[13) Provo delle sensazioni improvvise di panico]]="",NA(),PROMETEO_Ammissione_Samuele[[#This Row],[13) Provo delle sensazioni improvvise di panico]])</f>
        <v>#N/A</v>
      </c>
      <c r="O10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106" t="s">
        <v>502</v>
      </c>
      <c r="V106">
        <f>COUNT(Table33[ID])</f>
        <v>123</v>
      </c>
      <c r="W106">
        <f>COUNTIF(Table33[9. Provo un sentimento simile alla paura, come un senso di tensione allo stomaco],"Mai")</f>
        <v>28</v>
      </c>
      <c r="X106">
        <f>COUNTIF(Table33[9. Provo un sentimento simile alla paura, come un senso di tensione allo stomaco],"Qualche volta")</f>
        <v>3</v>
      </c>
      <c r="Y106">
        <f>COUNTIF(Table33[9. Provo un sentimento simile alla paura, come un senso di tensione allo stomaco],"Abbastanza spesso")</f>
        <v>1</v>
      </c>
      <c r="Z106">
        <f>COUNTIF(Table33[9. Provo un sentimento simile alla paura, come un senso di tensione allo stomaco],"Molto spesso")</f>
        <v>1</v>
      </c>
      <c r="AA106">
        <f>COUNTIF(Table33[9. Provo un sentimento simile alla paura, come un senso di tensione allo stomaco],NA())</f>
        <v>90</v>
      </c>
      <c r="AD106" t="s">
        <v>502</v>
      </c>
      <c r="AE106">
        <f>COUNT(Table33[ID])</f>
        <v>123</v>
      </c>
      <c r="AF106">
        <f>COUNTIF(Table33[10. Non curo più il mio aspetto fisico],"Me ne curo come al solito")</f>
        <v>24</v>
      </c>
      <c r="AG106">
        <f>COUNTIF(Table33[10. Non curo più il mio aspetto fisico],"Forse me ne curo di meno")</f>
        <v>5</v>
      </c>
      <c r="AH106">
        <f>COUNTIF(Table33[10. Non curo più il mio aspetto fisico],"Non me ne curo abbastanza")</f>
        <v>3</v>
      </c>
      <c r="AI106">
        <f>COUNTIF(Table33[10. Non curo più il mio aspetto fisico],"Completamente")</f>
        <v>1</v>
      </c>
      <c r="AJ106">
        <f>COUNTIF(Table33[10. Non curo più il mio aspetto fisico],NA())</f>
        <v>90</v>
      </c>
    </row>
    <row r="107" spans="1:36" x14ac:dyDescent="0.3">
      <c r="A107">
        <v>106</v>
      </c>
      <c r="B107" t="e">
        <f>IF(PROMETEO_Ammissione_Samuele[[#This Row],[1) Mi sento agitato e teso]]="",NA(),PROMETEO_Ammissione_Samuele[[#This Row],[1) Mi sento agitato e teso]])</f>
        <v>#N/A</v>
      </c>
      <c r="C107" t="e">
        <f>IF(PROMETEO_Ammissione_Samuele[[#This Row],[2) Le cose che un tempo mi piacevano, ora mi piacciono]]="",NA(),PROMETEO_Ammissione_Samuele[[#This Row],[2) Le cose che un tempo mi piacevano, ora mi piacciono]])</f>
        <v>#N/A</v>
      </c>
      <c r="D10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7" t="e">
        <f>IF(PROMETEO_Ammissione_Samuele[[#This Row],[5) Mi passano per la mente pensieri preoccupanti]]="",NA(),PROMETEO_Ammissione_Samuele[[#This Row],[5) Mi passano per la mente pensieri preoccupanti]])</f>
        <v>#N/A</v>
      </c>
      <c r="G107" t="e">
        <f>IF(PROMETEO_Ammissione_Samuele[[#This Row],[6) Mi sento di buon umore]]="",NA(),PROMETEO_Ammissione_Samuele[[#This Row],[6) Mi sento di buon umore]])</f>
        <v>#N/A</v>
      </c>
      <c r="H107" t="e">
        <f>IF(PROMETEO_Ammissione_Samuele[[#This Row],[7) Riesco a sedermi e a rilassarmi]]="",NA(),PROMETEO_Ammissione_Samuele[[#This Row],[7) Riesco a sedermi e a rilassarmi]])</f>
        <v>#N/A</v>
      </c>
      <c r="I107" t="e">
        <f>IF(PROMETEO_Ammissione_Samuele[[#This Row],[8) Mi sento rallentato]]="",NA(),PROMETEO_Ammissione_Samuele[[#This Row],[8) Mi sento rallentato]])</f>
        <v>#N/A</v>
      </c>
      <c r="J10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7" t="e">
        <f>IF(PROMETEO_Ammissione_Samuele[[#This Row],[10) Non curo più il mio aspetto fisico]]="",NA(),PROMETEO_Ammissione_Samuele[[#This Row],[10) Non curo più il mio aspetto fisico]])</f>
        <v>#N/A</v>
      </c>
      <c r="L107" t="e">
        <f>IF(PROMETEO_Ammissione_Samuele[[#This Row],[11) Mi sento irrequieto e incapace di stare fermo]]="",NA(),PROMETEO_Ammissione_Samuele[[#This Row],[11) Mi sento irrequieto e incapace di stare fermo]])</f>
        <v>#N/A</v>
      </c>
      <c r="M107" t="e">
        <f>IF(PROMETEO_Ammissione_Samuele[[#This Row],[12) Pregusto con piacere le cose]]="",NA(),PROMETEO_Ammissione_Samuele[[#This Row],[12) Pregusto con piacere le cose]])</f>
        <v>#N/A</v>
      </c>
      <c r="N107" t="e">
        <f>IF(PROMETEO_Ammissione_Samuele[[#This Row],[13) Provo delle sensazioni improvvise di panico]]="",NA(),PROMETEO_Ammissione_Samuele[[#This Row],[13) Provo delle sensazioni improvvise di panico]])</f>
        <v>#N/A</v>
      </c>
      <c r="O10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  <c r="U107" t="s">
        <v>561</v>
      </c>
      <c r="V107" s="12">
        <f>V106/$V$106</f>
        <v>1</v>
      </c>
      <c r="W107" s="12">
        <f t="shared" ref="W107:AA107" si="8">W106/$V$106</f>
        <v>0.22764227642276422</v>
      </c>
      <c r="X107" s="12">
        <f t="shared" si="8"/>
        <v>2.4390243902439025E-2</v>
      </c>
      <c r="Y107" s="12">
        <f t="shared" si="8"/>
        <v>8.130081300813009E-3</v>
      </c>
      <c r="Z107" s="12">
        <f t="shared" si="8"/>
        <v>8.130081300813009E-3</v>
      </c>
      <c r="AA107" s="12">
        <f t="shared" si="8"/>
        <v>0.73170731707317072</v>
      </c>
      <c r="AD107" t="s">
        <v>561</v>
      </c>
      <c r="AE107" s="12">
        <f>AE106/$AE$106</f>
        <v>1</v>
      </c>
      <c r="AF107" s="12">
        <f t="shared" ref="AF107:AJ107" si="9">AF106/$AE$106</f>
        <v>0.1951219512195122</v>
      </c>
      <c r="AG107" s="12">
        <f t="shared" si="9"/>
        <v>4.065040650406504E-2</v>
      </c>
      <c r="AH107" s="12">
        <f t="shared" si="9"/>
        <v>2.4390243902439025E-2</v>
      </c>
      <c r="AI107" s="12">
        <f t="shared" si="9"/>
        <v>8.130081300813009E-3</v>
      </c>
      <c r="AJ107" s="12">
        <f t="shared" si="9"/>
        <v>0.73170731707317072</v>
      </c>
    </row>
    <row r="108" spans="1:36" x14ac:dyDescent="0.3">
      <c r="A108">
        <v>107</v>
      </c>
      <c r="B108" t="e">
        <f>IF(PROMETEO_Ammissione_Samuele[[#This Row],[1) Mi sento agitato e teso]]="",NA(),PROMETEO_Ammissione_Samuele[[#This Row],[1) Mi sento agitato e teso]])</f>
        <v>#N/A</v>
      </c>
      <c r="C108" t="e">
        <f>IF(PROMETEO_Ammissione_Samuele[[#This Row],[2) Le cose che un tempo mi piacevano, ora mi piacciono]]="",NA(),PROMETEO_Ammissione_Samuele[[#This Row],[2) Le cose che un tempo mi piacevano, ora mi piacciono]])</f>
        <v>#N/A</v>
      </c>
      <c r="D108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8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8" t="e">
        <f>IF(PROMETEO_Ammissione_Samuele[[#This Row],[5) Mi passano per la mente pensieri preoccupanti]]="",NA(),PROMETEO_Ammissione_Samuele[[#This Row],[5) Mi passano per la mente pensieri preoccupanti]])</f>
        <v>#N/A</v>
      </c>
      <c r="G108" t="e">
        <f>IF(PROMETEO_Ammissione_Samuele[[#This Row],[6) Mi sento di buon umore]]="",NA(),PROMETEO_Ammissione_Samuele[[#This Row],[6) Mi sento di buon umore]])</f>
        <v>#N/A</v>
      </c>
      <c r="H108" t="e">
        <f>IF(PROMETEO_Ammissione_Samuele[[#This Row],[7) Riesco a sedermi e a rilassarmi]]="",NA(),PROMETEO_Ammissione_Samuele[[#This Row],[7) Riesco a sedermi e a rilassarmi]])</f>
        <v>#N/A</v>
      </c>
      <c r="I108" t="e">
        <f>IF(PROMETEO_Ammissione_Samuele[[#This Row],[8) Mi sento rallentato]]="",NA(),PROMETEO_Ammissione_Samuele[[#This Row],[8) Mi sento rallentato]])</f>
        <v>#N/A</v>
      </c>
      <c r="J108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8" t="e">
        <f>IF(PROMETEO_Ammissione_Samuele[[#This Row],[10) Non curo più il mio aspetto fisico]]="",NA(),PROMETEO_Ammissione_Samuele[[#This Row],[10) Non curo più il mio aspetto fisico]])</f>
        <v>#N/A</v>
      </c>
      <c r="L108" t="e">
        <f>IF(PROMETEO_Ammissione_Samuele[[#This Row],[11) Mi sento irrequieto e incapace di stare fermo]]="",NA(),PROMETEO_Ammissione_Samuele[[#This Row],[11) Mi sento irrequieto e incapace di stare fermo]])</f>
        <v>#N/A</v>
      </c>
      <c r="M108" t="e">
        <f>IF(PROMETEO_Ammissione_Samuele[[#This Row],[12) Pregusto con piacere le cose]]="",NA(),PROMETEO_Ammissione_Samuele[[#This Row],[12) Pregusto con piacere le cose]])</f>
        <v>#N/A</v>
      </c>
      <c r="N108" t="e">
        <f>IF(PROMETEO_Ammissione_Samuele[[#This Row],[13) Provo delle sensazioni improvvise di panico]]="",NA(),PROMETEO_Ammissione_Samuele[[#This Row],[13) Provo delle sensazioni improvvise di panico]])</f>
        <v>#N/A</v>
      </c>
      <c r="O108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8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8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8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8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09" spans="1:36" x14ac:dyDescent="0.3">
      <c r="A109">
        <v>108</v>
      </c>
      <c r="B109" t="e">
        <f>IF(PROMETEO_Ammissione_Samuele[[#This Row],[1) Mi sento agitato e teso]]="",NA(),PROMETEO_Ammissione_Samuele[[#This Row],[1) Mi sento agitato e teso]])</f>
        <v>#N/A</v>
      </c>
      <c r="C109" t="e">
        <f>IF(PROMETEO_Ammissione_Samuele[[#This Row],[2) Le cose che un tempo mi piacevano, ora mi piacciono]]="",NA(),PROMETEO_Ammissione_Samuele[[#This Row],[2) Le cose che un tempo mi piacevano, ora mi piacciono]])</f>
        <v>#N/A</v>
      </c>
      <c r="D10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0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09" t="e">
        <f>IF(PROMETEO_Ammissione_Samuele[[#This Row],[5) Mi passano per la mente pensieri preoccupanti]]="",NA(),PROMETEO_Ammissione_Samuele[[#This Row],[5) Mi passano per la mente pensieri preoccupanti]])</f>
        <v>#N/A</v>
      </c>
      <c r="G109" t="e">
        <f>IF(PROMETEO_Ammissione_Samuele[[#This Row],[6) Mi sento di buon umore]]="",NA(),PROMETEO_Ammissione_Samuele[[#This Row],[6) Mi sento di buon umore]])</f>
        <v>#N/A</v>
      </c>
      <c r="H109" t="e">
        <f>IF(PROMETEO_Ammissione_Samuele[[#This Row],[7) Riesco a sedermi e a rilassarmi]]="",NA(),PROMETEO_Ammissione_Samuele[[#This Row],[7) Riesco a sedermi e a rilassarmi]])</f>
        <v>#N/A</v>
      </c>
      <c r="I109" t="e">
        <f>IF(PROMETEO_Ammissione_Samuele[[#This Row],[8) Mi sento rallentato]]="",NA(),PROMETEO_Ammissione_Samuele[[#This Row],[8) Mi sento rallentato]])</f>
        <v>#N/A</v>
      </c>
      <c r="J10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09" t="e">
        <f>IF(PROMETEO_Ammissione_Samuele[[#This Row],[10) Non curo più il mio aspetto fisico]]="",NA(),PROMETEO_Ammissione_Samuele[[#This Row],[10) Non curo più il mio aspetto fisico]])</f>
        <v>#N/A</v>
      </c>
      <c r="L109" t="e">
        <f>IF(PROMETEO_Ammissione_Samuele[[#This Row],[11) Mi sento irrequieto e incapace di stare fermo]]="",NA(),PROMETEO_Ammissione_Samuele[[#This Row],[11) Mi sento irrequieto e incapace di stare fermo]])</f>
        <v>#N/A</v>
      </c>
      <c r="M109" t="e">
        <f>IF(PROMETEO_Ammissione_Samuele[[#This Row],[12) Pregusto con piacere le cose]]="",NA(),PROMETEO_Ammissione_Samuele[[#This Row],[12) Pregusto con piacere le cose]])</f>
        <v>#N/A</v>
      </c>
      <c r="N109" t="e">
        <f>IF(PROMETEO_Ammissione_Samuele[[#This Row],[13) Provo delle sensazioni improvvise di panico]]="",NA(),PROMETEO_Ammissione_Samuele[[#This Row],[13) Provo delle sensazioni improvvise di panico]])</f>
        <v>#N/A</v>
      </c>
      <c r="O10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0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0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0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0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0" spans="1:36" x14ac:dyDescent="0.3">
      <c r="A110">
        <v>109</v>
      </c>
      <c r="B110" t="e">
        <f>IF(PROMETEO_Ammissione_Samuele[[#This Row],[1) Mi sento agitato e teso]]="",NA(),PROMETEO_Ammissione_Samuele[[#This Row],[1) Mi sento agitato e teso]])</f>
        <v>#N/A</v>
      </c>
      <c r="C110" t="e">
        <f>IF(PROMETEO_Ammissione_Samuele[[#This Row],[2) Le cose che un tempo mi piacevano, ora mi piacciono]]="",NA(),PROMETEO_Ammissione_Samuele[[#This Row],[2) Le cose che un tempo mi piacevano, ora mi piacciono]])</f>
        <v>#N/A</v>
      </c>
      <c r="D11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0" t="e">
        <f>IF(PROMETEO_Ammissione_Samuele[[#This Row],[5) Mi passano per la mente pensieri preoccupanti]]="",NA(),PROMETEO_Ammissione_Samuele[[#This Row],[5) Mi passano per la mente pensieri preoccupanti]])</f>
        <v>#N/A</v>
      </c>
      <c r="G110" t="e">
        <f>IF(PROMETEO_Ammissione_Samuele[[#This Row],[6) Mi sento di buon umore]]="",NA(),PROMETEO_Ammissione_Samuele[[#This Row],[6) Mi sento di buon umore]])</f>
        <v>#N/A</v>
      </c>
      <c r="H110" t="e">
        <f>IF(PROMETEO_Ammissione_Samuele[[#This Row],[7) Riesco a sedermi e a rilassarmi]]="",NA(),PROMETEO_Ammissione_Samuele[[#This Row],[7) Riesco a sedermi e a rilassarmi]])</f>
        <v>#N/A</v>
      </c>
      <c r="I110" t="e">
        <f>IF(PROMETEO_Ammissione_Samuele[[#This Row],[8) Mi sento rallentato]]="",NA(),PROMETEO_Ammissione_Samuele[[#This Row],[8) Mi sento rallentato]])</f>
        <v>#N/A</v>
      </c>
      <c r="J11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0" t="e">
        <f>IF(PROMETEO_Ammissione_Samuele[[#This Row],[10) Non curo più il mio aspetto fisico]]="",NA(),PROMETEO_Ammissione_Samuele[[#This Row],[10) Non curo più il mio aspetto fisico]])</f>
        <v>#N/A</v>
      </c>
      <c r="L110" t="e">
        <f>IF(PROMETEO_Ammissione_Samuele[[#This Row],[11) Mi sento irrequieto e incapace di stare fermo]]="",NA(),PROMETEO_Ammissione_Samuele[[#This Row],[11) Mi sento irrequieto e incapace di stare fermo]])</f>
        <v>#N/A</v>
      </c>
      <c r="M110" t="e">
        <f>IF(PROMETEO_Ammissione_Samuele[[#This Row],[12) Pregusto con piacere le cose]]="",NA(),PROMETEO_Ammissione_Samuele[[#This Row],[12) Pregusto con piacere le cose]])</f>
        <v>#N/A</v>
      </c>
      <c r="N110" t="e">
        <f>IF(PROMETEO_Ammissione_Samuele[[#This Row],[13) Provo delle sensazioni improvvise di panico]]="",NA(),PROMETEO_Ammissione_Samuele[[#This Row],[13) Provo delle sensazioni improvvise di panico]])</f>
        <v>#N/A</v>
      </c>
      <c r="O11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1" spans="1:36" x14ac:dyDescent="0.3">
      <c r="A111">
        <v>110</v>
      </c>
      <c r="B111" t="e">
        <f>IF(PROMETEO_Ammissione_Samuele[[#This Row],[1) Mi sento agitato e teso]]="",NA(),PROMETEO_Ammissione_Samuele[[#This Row],[1) Mi sento agitato e teso]])</f>
        <v>#N/A</v>
      </c>
      <c r="C111" t="e">
        <f>IF(PROMETEO_Ammissione_Samuele[[#This Row],[2) Le cose che un tempo mi piacevano, ora mi piacciono]]="",NA(),PROMETEO_Ammissione_Samuele[[#This Row],[2) Le cose che un tempo mi piacevano, ora mi piacciono]])</f>
        <v>#N/A</v>
      </c>
      <c r="D111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1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1" t="e">
        <f>IF(PROMETEO_Ammissione_Samuele[[#This Row],[5) Mi passano per la mente pensieri preoccupanti]]="",NA(),PROMETEO_Ammissione_Samuele[[#This Row],[5) Mi passano per la mente pensieri preoccupanti]])</f>
        <v>#N/A</v>
      </c>
      <c r="G111" t="e">
        <f>IF(PROMETEO_Ammissione_Samuele[[#This Row],[6) Mi sento di buon umore]]="",NA(),PROMETEO_Ammissione_Samuele[[#This Row],[6) Mi sento di buon umore]])</f>
        <v>#N/A</v>
      </c>
      <c r="H111" t="e">
        <f>IF(PROMETEO_Ammissione_Samuele[[#This Row],[7) Riesco a sedermi e a rilassarmi]]="",NA(),PROMETEO_Ammissione_Samuele[[#This Row],[7) Riesco a sedermi e a rilassarmi]])</f>
        <v>#N/A</v>
      </c>
      <c r="I111" t="e">
        <f>IF(PROMETEO_Ammissione_Samuele[[#This Row],[8) Mi sento rallentato]]="",NA(),PROMETEO_Ammissione_Samuele[[#This Row],[8) Mi sento rallentato]])</f>
        <v>#N/A</v>
      </c>
      <c r="J111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1" t="e">
        <f>IF(PROMETEO_Ammissione_Samuele[[#This Row],[10) Non curo più il mio aspetto fisico]]="",NA(),PROMETEO_Ammissione_Samuele[[#This Row],[10) Non curo più il mio aspetto fisico]])</f>
        <v>#N/A</v>
      </c>
      <c r="L111" t="e">
        <f>IF(PROMETEO_Ammissione_Samuele[[#This Row],[11) Mi sento irrequieto e incapace di stare fermo]]="",NA(),PROMETEO_Ammissione_Samuele[[#This Row],[11) Mi sento irrequieto e incapace di stare fermo]])</f>
        <v>#N/A</v>
      </c>
      <c r="M111" t="e">
        <f>IF(PROMETEO_Ammissione_Samuele[[#This Row],[12) Pregusto con piacere le cose]]="",NA(),PROMETEO_Ammissione_Samuele[[#This Row],[12) Pregusto con piacere le cose]])</f>
        <v>#N/A</v>
      </c>
      <c r="N111" t="e">
        <f>IF(PROMETEO_Ammissione_Samuele[[#This Row],[13) Provo delle sensazioni improvvise di panico]]="",NA(),PROMETEO_Ammissione_Samuele[[#This Row],[13) Provo delle sensazioni improvvise di panico]])</f>
        <v>#N/A</v>
      </c>
      <c r="O111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1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1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1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1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2" spans="1:36" x14ac:dyDescent="0.3">
      <c r="A112">
        <v>111</v>
      </c>
      <c r="B112" t="e">
        <f>IF(PROMETEO_Ammissione_Samuele[[#This Row],[1) Mi sento agitato e teso]]="",NA(),PROMETEO_Ammissione_Samuele[[#This Row],[1) Mi sento agitato e teso]])</f>
        <v>#N/A</v>
      </c>
      <c r="C112" t="e">
        <f>IF(PROMETEO_Ammissione_Samuele[[#This Row],[2) Le cose che un tempo mi piacevano, ora mi piacciono]]="",NA(),PROMETEO_Ammissione_Samuele[[#This Row],[2) Le cose che un tempo mi piacevano, ora mi piacciono]])</f>
        <v>#N/A</v>
      </c>
      <c r="D112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2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2" t="e">
        <f>IF(PROMETEO_Ammissione_Samuele[[#This Row],[5) Mi passano per la mente pensieri preoccupanti]]="",NA(),PROMETEO_Ammissione_Samuele[[#This Row],[5) Mi passano per la mente pensieri preoccupanti]])</f>
        <v>#N/A</v>
      </c>
      <c r="G112" t="e">
        <f>IF(PROMETEO_Ammissione_Samuele[[#This Row],[6) Mi sento di buon umore]]="",NA(),PROMETEO_Ammissione_Samuele[[#This Row],[6) Mi sento di buon umore]])</f>
        <v>#N/A</v>
      </c>
      <c r="H112" t="e">
        <f>IF(PROMETEO_Ammissione_Samuele[[#This Row],[7) Riesco a sedermi e a rilassarmi]]="",NA(),PROMETEO_Ammissione_Samuele[[#This Row],[7) Riesco a sedermi e a rilassarmi]])</f>
        <v>#N/A</v>
      </c>
      <c r="I112" t="e">
        <f>IF(PROMETEO_Ammissione_Samuele[[#This Row],[8) Mi sento rallentato]]="",NA(),PROMETEO_Ammissione_Samuele[[#This Row],[8) Mi sento rallentato]])</f>
        <v>#N/A</v>
      </c>
      <c r="J112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2" t="e">
        <f>IF(PROMETEO_Ammissione_Samuele[[#This Row],[10) Non curo più il mio aspetto fisico]]="",NA(),PROMETEO_Ammissione_Samuele[[#This Row],[10) Non curo più il mio aspetto fisico]])</f>
        <v>#N/A</v>
      </c>
      <c r="L112" t="e">
        <f>IF(PROMETEO_Ammissione_Samuele[[#This Row],[11) Mi sento irrequieto e incapace di stare fermo]]="",NA(),PROMETEO_Ammissione_Samuele[[#This Row],[11) Mi sento irrequieto e incapace di stare fermo]])</f>
        <v>#N/A</v>
      </c>
      <c r="M112" t="e">
        <f>IF(PROMETEO_Ammissione_Samuele[[#This Row],[12) Pregusto con piacere le cose]]="",NA(),PROMETEO_Ammissione_Samuele[[#This Row],[12) Pregusto con piacere le cose]])</f>
        <v>#N/A</v>
      </c>
      <c r="N112" t="e">
        <f>IF(PROMETEO_Ammissione_Samuele[[#This Row],[13) Provo delle sensazioni improvvise di panico]]="",NA(),PROMETEO_Ammissione_Samuele[[#This Row],[13) Provo delle sensazioni improvvise di panico]])</f>
        <v>#N/A</v>
      </c>
      <c r="O112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2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2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2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2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3" spans="1:19" x14ac:dyDescent="0.3">
      <c r="A113">
        <v>112</v>
      </c>
      <c r="B113" t="e">
        <f>IF(PROMETEO_Ammissione_Samuele[[#This Row],[1) Mi sento agitato e teso]]="",NA(),PROMETEO_Ammissione_Samuele[[#This Row],[1) Mi sento agitato e teso]])</f>
        <v>#N/A</v>
      </c>
      <c r="C113" t="e">
        <f>IF(PROMETEO_Ammissione_Samuele[[#This Row],[2) Le cose che un tempo mi piacevano, ora mi piacciono]]="",NA(),PROMETEO_Ammissione_Samuele[[#This Row],[2) Le cose che un tempo mi piacevano, ora mi piacciono]])</f>
        <v>#N/A</v>
      </c>
      <c r="D11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3" t="e">
        <f>IF(PROMETEO_Ammissione_Samuele[[#This Row],[5) Mi passano per la mente pensieri preoccupanti]]="",NA(),PROMETEO_Ammissione_Samuele[[#This Row],[5) Mi passano per la mente pensieri preoccupanti]])</f>
        <v>#N/A</v>
      </c>
      <c r="G113" t="e">
        <f>IF(PROMETEO_Ammissione_Samuele[[#This Row],[6) Mi sento di buon umore]]="",NA(),PROMETEO_Ammissione_Samuele[[#This Row],[6) Mi sento di buon umore]])</f>
        <v>#N/A</v>
      </c>
      <c r="H113" t="e">
        <f>IF(PROMETEO_Ammissione_Samuele[[#This Row],[7) Riesco a sedermi e a rilassarmi]]="",NA(),PROMETEO_Ammissione_Samuele[[#This Row],[7) Riesco a sedermi e a rilassarmi]])</f>
        <v>#N/A</v>
      </c>
      <c r="I113" t="e">
        <f>IF(PROMETEO_Ammissione_Samuele[[#This Row],[8) Mi sento rallentato]]="",NA(),PROMETEO_Ammissione_Samuele[[#This Row],[8) Mi sento rallentato]])</f>
        <v>#N/A</v>
      </c>
      <c r="J11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3" t="e">
        <f>IF(PROMETEO_Ammissione_Samuele[[#This Row],[10) Non curo più il mio aspetto fisico]]="",NA(),PROMETEO_Ammissione_Samuele[[#This Row],[10) Non curo più il mio aspetto fisico]])</f>
        <v>#N/A</v>
      </c>
      <c r="L113" t="e">
        <f>IF(PROMETEO_Ammissione_Samuele[[#This Row],[11) Mi sento irrequieto e incapace di stare fermo]]="",NA(),PROMETEO_Ammissione_Samuele[[#This Row],[11) Mi sento irrequieto e incapace di stare fermo]])</f>
        <v>#N/A</v>
      </c>
      <c r="M113" t="e">
        <f>IF(PROMETEO_Ammissione_Samuele[[#This Row],[12) Pregusto con piacere le cose]]="",NA(),PROMETEO_Ammissione_Samuele[[#This Row],[12) Pregusto con piacere le cose]])</f>
        <v>#N/A</v>
      </c>
      <c r="N113" t="e">
        <f>IF(PROMETEO_Ammissione_Samuele[[#This Row],[13) Provo delle sensazioni improvvise di panico]]="",NA(),PROMETEO_Ammissione_Samuele[[#This Row],[13) Provo delle sensazioni improvvise di panico]])</f>
        <v>#N/A</v>
      </c>
      <c r="O11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4" spans="1:19" x14ac:dyDescent="0.3">
      <c r="A114">
        <v>113</v>
      </c>
      <c r="B114" t="e">
        <f>IF(PROMETEO_Ammissione_Samuele[[#This Row],[1) Mi sento agitato e teso]]="",NA(),PROMETEO_Ammissione_Samuele[[#This Row],[1) Mi sento agitato e teso]])</f>
        <v>#N/A</v>
      </c>
      <c r="C114" t="e">
        <f>IF(PROMETEO_Ammissione_Samuele[[#This Row],[2) Le cose che un tempo mi piacevano, ora mi piacciono]]="",NA(),PROMETEO_Ammissione_Samuele[[#This Row],[2) Le cose che un tempo mi piacevano, ora mi piacciono]])</f>
        <v>#N/A</v>
      </c>
      <c r="D11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4" t="e">
        <f>IF(PROMETEO_Ammissione_Samuele[[#This Row],[5) Mi passano per la mente pensieri preoccupanti]]="",NA(),PROMETEO_Ammissione_Samuele[[#This Row],[5) Mi passano per la mente pensieri preoccupanti]])</f>
        <v>#N/A</v>
      </c>
      <c r="G114" t="e">
        <f>IF(PROMETEO_Ammissione_Samuele[[#This Row],[6) Mi sento di buon umore]]="",NA(),PROMETEO_Ammissione_Samuele[[#This Row],[6) Mi sento di buon umore]])</f>
        <v>#N/A</v>
      </c>
      <c r="H114" t="e">
        <f>IF(PROMETEO_Ammissione_Samuele[[#This Row],[7) Riesco a sedermi e a rilassarmi]]="",NA(),PROMETEO_Ammissione_Samuele[[#This Row],[7) Riesco a sedermi e a rilassarmi]])</f>
        <v>#N/A</v>
      </c>
      <c r="I114" t="e">
        <f>IF(PROMETEO_Ammissione_Samuele[[#This Row],[8) Mi sento rallentato]]="",NA(),PROMETEO_Ammissione_Samuele[[#This Row],[8) Mi sento rallentato]])</f>
        <v>#N/A</v>
      </c>
      <c r="J11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4" t="e">
        <f>IF(PROMETEO_Ammissione_Samuele[[#This Row],[10) Non curo più il mio aspetto fisico]]="",NA(),PROMETEO_Ammissione_Samuele[[#This Row],[10) Non curo più il mio aspetto fisico]])</f>
        <v>#N/A</v>
      </c>
      <c r="L114" t="e">
        <f>IF(PROMETEO_Ammissione_Samuele[[#This Row],[11) Mi sento irrequieto e incapace di stare fermo]]="",NA(),PROMETEO_Ammissione_Samuele[[#This Row],[11) Mi sento irrequieto e incapace di stare fermo]])</f>
        <v>#N/A</v>
      </c>
      <c r="M114" t="e">
        <f>IF(PROMETEO_Ammissione_Samuele[[#This Row],[12) Pregusto con piacere le cose]]="",NA(),PROMETEO_Ammissione_Samuele[[#This Row],[12) Pregusto con piacere le cose]])</f>
        <v>#N/A</v>
      </c>
      <c r="N114" t="e">
        <f>IF(PROMETEO_Ammissione_Samuele[[#This Row],[13) Provo delle sensazioni improvvise di panico]]="",NA(),PROMETEO_Ammissione_Samuele[[#This Row],[13) Provo delle sensazioni improvvise di panico]])</f>
        <v>#N/A</v>
      </c>
      <c r="O11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5" spans="1:19" x14ac:dyDescent="0.3">
      <c r="A115">
        <v>114</v>
      </c>
      <c r="B115" t="e">
        <f>IF(PROMETEO_Ammissione_Samuele[[#This Row],[1) Mi sento agitato e teso]]="",NA(),PROMETEO_Ammissione_Samuele[[#This Row],[1) Mi sento agitato e teso]])</f>
        <v>#N/A</v>
      </c>
      <c r="C115" t="e">
        <f>IF(PROMETEO_Ammissione_Samuele[[#This Row],[2) Le cose che un tempo mi piacevano, ora mi piacciono]]="",NA(),PROMETEO_Ammissione_Samuele[[#This Row],[2) Le cose che un tempo mi piacevano, ora mi piacciono]])</f>
        <v>#N/A</v>
      </c>
      <c r="D115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5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5" t="e">
        <f>IF(PROMETEO_Ammissione_Samuele[[#This Row],[5) Mi passano per la mente pensieri preoccupanti]]="",NA(),PROMETEO_Ammissione_Samuele[[#This Row],[5) Mi passano per la mente pensieri preoccupanti]])</f>
        <v>#N/A</v>
      </c>
      <c r="G115" t="e">
        <f>IF(PROMETEO_Ammissione_Samuele[[#This Row],[6) Mi sento di buon umore]]="",NA(),PROMETEO_Ammissione_Samuele[[#This Row],[6) Mi sento di buon umore]])</f>
        <v>#N/A</v>
      </c>
      <c r="H115" t="e">
        <f>IF(PROMETEO_Ammissione_Samuele[[#This Row],[7) Riesco a sedermi e a rilassarmi]]="",NA(),PROMETEO_Ammissione_Samuele[[#This Row],[7) Riesco a sedermi e a rilassarmi]])</f>
        <v>#N/A</v>
      </c>
      <c r="I115" t="e">
        <f>IF(PROMETEO_Ammissione_Samuele[[#This Row],[8) Mi sento rallentato]]="",NA(),PROMETEO_Ammissione_Samuele[[#This Row],[8) Mi sento rallentato]])</f>
        <v>#N/A</v>
      </c>
      <c r="J115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5" t="e">
        <f>IF(PROMETEO_Ammissione_Samuele[[#This Row],[10) Non curo più il mio aspetto fisico]]="",NA(),PROMETEO_Ammissione_Samuele[[#This Row],[10) Non curo più il mio aspetto fisico]])</f>
        <v>#N/A</v>
      </c>
      <c r="L115" t="e">
        <f>IF(PROMETEO_Ammissione_Samuele[[#This Row],[11) Mi sento irrequieto e incapace di stare fermo]]="",NA(),PROMETEO_Ammissione_Samuele[[#This Row],[11) Mi sento irrequieto e incapace di stare fermo]])</f>
        <v>#N/A</v>
      </c>
      <c r="M115" t="e">
        <f>IF(PROMETEO_Ammissione_Samuele[[#This Row],[12) Pregusto con piacere le cose]]="",NA(),PROMETEO_Ammissione_Samuele[[#This Row],[12) Pregusto con piacere le cose]])</f>
        <v>#N/A</v>
      </c>
      <c r="N115" t="e">
        <f>IF(PROMETEO_Ammissione_Samuele[[#This Row],[13) Provo delle sensazioni improvvise di panico]]="",NA(),PROMETEO_Ammissione_Samuele[[#This Row],[13) Provo delle sensazioni improvvise di panico]])</f>
        <v>#N/A</v>
      </c>
      <c r="O115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5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5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5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5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6" spans="1:19" x14ac:dyDescent="0.3">
      <c r="A116">
        <v>115</v>
      </c>
      <c r="B116" t="e">
        <f>IF(PROMETEO_Ammissione_Samuele[[#This Row],[1) Mi sento agitato e teso]]="",NA(),PROMETEO_Ammissione_Samuele[[#This Row],[1) Mi sento agitato e teso]])</f>
        <v>#N/A</v>
      </c>
      <c r="C116" t="e">
        <f>IF(PROMETEO_Ammissione_Samuele[[#This Row],[2) Le cose che un tempo mi piacevano, ora mi piacciono]]="",NA(),PROMETEO_Ammissione_Samuele[[#This Row],[2) Le cose che un tempo mi piacevano, ora mi piacciono]])</f>
        <v>#N/A</v>
      </c>
      <c r="D116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6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6" t="e">
        <f>IF(PROMETEO_Ammissione_Samuele[[#This Row],[5) Mi passano per la mente pensieri preoccupanti]]="",NA(),PROMETEO_Ammissione_Samuele[[#This Row],[5) Mi passano per la mente pensieri preoccupanti]])</f>
        <v>#N/A</v>
      </c>
      <c r="G116" t="e">
        <f>IF(PROMETEO_Ammissione_Samuele[[#This Row],[6) Mi sento di buon umore]]="",NA(),PROMETEO_Ammissione_Samuele[[#This Row],[6) Mi sento di buon umore]])</f>
        <v>#N/A</v>
      </c>
      <c r="H116" t="e">
        <f>IF(PROMETEO_Ammissione_Samuele[[#This Row],[7) Riesco a sedermi e a rilassarmi]]="",NA(),PROMETEO_Ammissione_Samuele[[#This Row],[7) Riesco a sedermi e a rilassarmi]])</f>
        <v>#N/A</v>
      </c>
      <c r="I116" t="e">
        <f>IF(PROMETEO_Ammissione_Samuele[[#This Row],[8) Mi sento rallentato]]="",NA(),PROMETEO_Ammissione_Samuele[[#This Row],[8) Mi sento rallentato]])</f>
        <v>#N/A</v>
      </c>
      <c r="J116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6" t="e">
        <f>IF(PROMETEO_Ammissione_Samuele[[#This Row],[10) Non curo più il mio aspetto fisico]]="",NA(),PROMETEO_Ammissione_Samuele[[#This Row],[10) Non curo più il mio aspetto fisico]])</f>
        <v>#N/A</v>
      </c>
      <c r="L116" t="e">
        <f>IF(PROMETEO_Ammissione_Samuele[[#This Row],[11) Mi sento irrequieto e incapace di stare fermo]]="",NA(),PROMETEO_Ammissione_Samuele[[#This Row],[11) Mi sento irrequieto e incapace di stare fermo]])</f>
        <v>#N/A</v>
      </c>
      <c r="M116" t="e">
        <f>IF(PROMETEO_Ammissione_Samuele[[#This Row],[12) Pregusto con piacere le cose]]="",NA(),PROMETEO_Ammissione_Samuele[[#This Row],[12) Pregusto con piacere le cose]])</f>
        <v>#N/A</v>
      </c>
      <c r="N116" t="e">
        <f>IF(PROMETEO_Ammissione_Samuele[[#This Row],[13) Provo delle sensazioni improvvise di panico]]="",NA(),PROMETEO_Ammissione_Samuele[[#This Row],[13) Provo delle sensazioni improvvise di panico]])</f>
        <v>#N/A</v>
      </c>
      <c r="O116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6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6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6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6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7" spans="1:19" x14ac:dyDescent="0.3">
      <c r="A117">
        <v>116</v>
      </c>
      <c r="B117" t="e">
        <f>IF(PROMETEO_Ammissione_Samuele[[#This Row],[1) Mi sento agitato e teso]]="",NA(),PROMETEO_Ammissione_Samuele[[#This Row],[1) Mi sento agitato e teso]])</f>
        <v>#N/A</v>
      </c>
      <c r="C117" t="e">
        <f>IF(PROMETEO_Ammissione_Samuele[[#This Row],[2) Le cose che un tempo mi piacevano, ora mi piacciono]]="",NA(),PROMETEO_Ammissione_Samuele[[#This Row],[2) Le cose che un tempo mi piacevano, ora mi piacciono]])</f>
        <v>#N/A</v>
      </c>
      <c r="D117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7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7" t="e">
        <f>IF(PROMETEO_Ammissione_Samuele[[#This Row],[5) Mi passano per la mente pensieri preoccupanti]]="",NA(),PROMETEO_Ammissione_Samuele[[#This Row],[5) Mi passano per la mente pensieri preoccupanti]])</f>
        <v>#N/A</v>
      </c>
      <c r="G117" t="e">
        <f>IF(PROMETEO_Ammissione_Samuele[[#This Row],[6) Mi sento di buon umore]]="",NA(),PROMETEO_Ammissione_Samuele[[#This Row],[6) Mi sento di buon umore]])</f>
        <v>#N/A</v>
      </c>
      <c r="H117" t="e">
        <f>IF(PROMETEO_Ammissione_Samuele[[#This Row],[7) Riesco a sedermi e a rilassarmi]]="",NA(),PROMETEO_Ammissione_Samuele[[#This Row],[7) Riesco a sedermi e a rilassarmi]])</f>
        <v>#N/A</v>
      </c>
      <c r="I117" t="e">
        <f>IF(PROMETEO_Ammissione_Samuele[[#This Row],[8) Mi sento rallentato]]="",NA(),PROMETEO_Ammissione_Samuele[[#This Row],[8) Mi sento rallentato]])</f>
        <v>#N/A</v>
      </c>
      <c r="J117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7" t="e">
        <f>IF(PROMETEO_Ammissione_Samuele[[#This Row],[10) Non curo più il mio aspetto fisico]]="",NA(),PROMETEO_Ammissione_Samuele[[#This Row],[10) Non curo più il mio aspetto fisico]])</f>
        <v>#N/A</v>
      </c>
      <c r="L117" t="e">
        <f>IF(PROMETEO_Ammissione_Samuele[[#This Row],[11) Mi sento irrequieto e incapace di stare fermo]]="",NA(),PROMETEO_Ammissione_Samuele[[#This Row],[11) Mi sento irrequieto e incapace di stare fermo]])</f>
        <v>#N/A</v>
      </c>
      <c r="M117" t="e">
        <f>IF(PROMETEO_Ammissione_Samuele[[#This Row],[12) Pregusto con piacere le cose]]="",NA(),PROMETEO_Ammissione_Samuele[[#This Row],[12) Pregusto con piacere le cose]])</f>
        <v>#N/A</v>
      </c>
      <c r="N117" t="e">
        <f>IF(PROMETEO_Ammissione_Samuele[[#This Row],[13) Provo delle sensazioni improvvise di panico]]="",NA(),PROMETEO_Ammissione_Samuele[[#This Row],[13) Provo delle sensazioni improvvise di panico]])</f>
        <v>#N/A</v>
      </c>
      <c r="O117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7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7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7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7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18" spans="1:19" x14ac:dyDescent="0.3">
      <c r="A118">
        <v>117</v>
      </c>
      <c r="B118" t="str">
        <f>IF(PROMETEO_Ammissione_Samuele[[#This Row],[1) Mi sento agitato e teso]]="",NA(),PROMETEO_Ammissione_Samuele[[#This Row],[1) Mi sento agitato e teso]])</f>
        <v>Mai</v>
      </c>
      <c r="C118" t="str">
        <f>IF(PROMETEO_Ammissione_Samuele[[#This Row],[2) Le cose che un tempo mi piacevano, ora mi piacciono]]="",NA(),PROMETEO_Ammissione_Samuele[[#This Row],[2) Le cose che un tempo mi piacevano, ora mi piacciono]])</f>
        <v>Meno di prima</v>
      </c>
      <c r="D118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Per niente</v>
      </c>
      <c r="E118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18" t="str">
        <f>IF(PROMETEO_Ammissione_Samuele[[#This Row],[5) Mi passano per la mente pensieri preoccupanti]]="",NA(),PROMETEO_Ammissione_Samuele[[#This Row],[5) Mi passano per la mente pensieri preoccupanti]])</f>
        <v>Solo ogni tanto</v>
      </c>
      <c r="G118" t="str">
        <f>IF(PROMETEO_Ammissione_Samuele[[#This Row],[6) Mi sento di buon umore]]="",NA(),PROMETEO_Ammissione_Samuele[[#This Row],[6) Mi sento di buon umore]])</f>
        <v>Quasi sempre</v>
      </c>
      <c r="H118" t="str">
        <f>IF(PROMETEO_Ammissione_Samuele[[#This Row],[7) Riesco a sedermi e a rilassarmi]]="",NA(),PROMETEO_Ammissione_Samuele[[#This Row],[7) Riesco a sedermi e a rilassarmi]])</f>
        <v>Sempre</v>
      </c>
      <c r="I118" t="str">
        <f>IF(PROMETEO_Ammissione_Samuele[[#This Row],[8) Mi sento rallentato]]="",NA(),PROMETEO_Ammissione_Samuele[[#This Row],[8) Mi sento rallentato]])</f>
        <v>Mai</v>
      </c>
      <c r="J118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18" t="str">
        <f>IF(PROMETEO_Ammissione_Samuele[[#This Row],[10) Non curo più il mio aspetto fisico]]="",NA(),PROMETEO_Ammissione_Samuele[[#This Row],[10) Non curo più il mio aspetto fisico]])</f>
        <v>Me ne curo come al solito</v>
      </c>
      <c r="L118" t="str">
        <f>IF(PROMETEO_Ammissione_Samuele[[#This Row],[11) Mi sento irrequieto e incapace di stare fermo]]="",NA(),PROMETEO_Ammissione_Samuele[[#This Row],[11) Mi sento irrequieto e incapace di stare fermo]])</f>
        <v>Per niente</v>
      </c>
      <c r="M118" t="str">
        <f>IF(PROMETEO_Ammissione_Samuele[[#This Row],[12) Pregusto con piacere le cose]]="",NA(),PROMETEO_Ammissione_Samuele[[#This Row],[12) Pregusto con piacere le cose]])</f>
        <v>Come ho sempre fatto</v>
      </c>
      <c r="N118" t="str">
        <f>IF(PROMETEO_Ammissione_Samuele[[#This Row],[13) Provo delle sensazioni improvvise di panico]]="",NA(),PROMETEO_Ammissione_Samuele[[#This Row],[13) Provo delle sensazioni improvvise di panico]])</f>
        <v>Mai</v>
      </c>
      <c r="O118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Qualche volta</v>
      </c>
      <c r="P118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0</v>
      </c>
      <c r="Q118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18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2</v>
      </c>
      <c r="S118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19" spans="1:19" x14ac:dyDescent="0.3">
      <c r="A119">
        <v>118</v>
      </c>
      <c r="B119" t="e">
        <f>IF(PROMETEO_Ammissione_Samuele[[#This Row],[1) Mi sento agitato e teso]]="",NA(),PROMETEO_Ammissione_Samuele[[#This Row],[1) Mi sento agitato e teso]])</f>
        <v>#N/A</v>
      </c>
      <c r="C119" t="e">
        <f>IF(PROMETEO_Ammissione_Samuele[[#This Row],[2) Le cose che un tempo mi piacevano, ora mi piacciono]]="",NA(),PROMETEO_Ammissione_Samuele[[#This Row],[2) Le cose che un tempo mi piacevano, ora mi piacciono]])</f>
        <v>#N/A</v>
      </c>
      <c r="D119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19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19" t="e">
        <f>IF(PROMETEO_Ammissione_Samuele[[#This Row],[5) Mi passano per la mente pensieri preoccupanti]]="",NA(),PROMETEO_Ammissione_Samuele[[#This Row],[5) Mi passano per la mente pensieri preoccupanti]])</f>
        <v>#N/A</v>
      </c>
      <c r="G119" t="e">
        <f>IF(PROMETEO_Ammissione_Samuele[[#This Row],[6) Mi sento di buon umore]]="",NA(),PROMETEO_Ammissione_Samuele[[#This Row],[6) Mi sento di buon umore]])</f>
        <v>#N/A</v>
      </c>
      <c r="H119" t="e">
        <f>IF(PROMETEO_Ammissione_Samuele[[#This Row],[7) Riesco a sedermi e a rilassarmi]]="",NA(),PROMETEO_Ammissione_Samuele[[#This Row],[7) Riesco a sedermi e a rilassarmi]])</f>
        <v>#N/A</v>
      </c>
      <c r="I119" t="e">
        <f>IF(PROMETEO_Ammissione_Samuele[[#This Row],[8) Mi sento rallentato]]="",NA(),PROMETEO_Ammissione_Samuele[[#This Row],[8) Mi sento rallentato]])</f>
        <v>#N/A</v>
      </c>
      <c r="J119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19" t="e">
        <f>IF(PROMETEO_Ammissione_Samuele[[#This Row],[10) Non curo più il mio aspetto fisico]]="",NA(),PROMETEO_Ammissione_Samuele[[#This Row],[10) Non curo più il mio aspetto fisico]])</f>
        <v>#N/A</v>
      </c>
      <c r="L119" t="e">
        <f>IF(PROMETEO_Ammissione_Samuele[[#This Row],[11) Mi sento irrequieto e incapace di stare fermo]]="",NA(),PROMETEO_Ammissione_Samuele[[#This Row],[11) Mi sento irrequieto e incapace di stare fermo]])</f>
        <v>#N/A</v>
      </c>
      <c r="M119" t="e">
        <f>IF(PROMETEO_Ammissione_Samuele[[#This Row],[12) Pregusto con piacere le cose]]="",NA(),PROMETEO_Ammissione_Samuele[[#This Row],[12) Pregusto con piacere le cose]])</f>
        <v>#N/A</v>
      </c>
      <c r="N119" t="e">
        <f>IF(PROMETEO_Ammissione_Samuele[[#This Row],[13) Provo delle sensazioni improvvise di panico]]="",NA(),PROMETEO_Ammissione_Samuele[[#This Row],[13) Provo delle sensazioni improvvise di panico]])</f>
        <v>#N/A</v>
      </c>
      <c r="O119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19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19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19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19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20" spans="1:19" x14ac:dyDescent="0.3">
      <c r="A120">
        <v>119</v>
      </c>
      <c r="B120" t="e">
        <f>IF(PROMETEO_Ammissione_Samuele[[#This Row],[1) Mi sento agitato e teso]]="",NA(),PROMETEO_Ammissione_Samuele[[#This Row],[1) Mi sento agitato e teso]])</f>
        <v>#N/A</v>
      </c>
      <c r="C120" t="e">
        <f>IF(PROMETEO_Ammissione_Samuele[[#This Row],[2) Le cose che un tempo mi piacevano, ora mi piacciono]]="",NA(),PROMETEO_Ammissione_Samuele[[#This Row],[2) Le cose che un tempo mi piacevano, ora mi piacciono]])</f>
        <v>#N/A</v>
      </c>
      <c r="D120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0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0" t="e">
        <f>IF(PROMETEO_Ammissione_Samuele[[#This Row],[5) Mi passano per la mente pensieri preoccupanti]]="",NA(),PROMETEO_Ammissione_Samuele[[#This Row],[5) Mi passano per la mente pensieri preoccupanti]])</f>
        <v>#N/A</v>
      </c>
      <c r="G120" t="e">
        <f>IF(PROMETEO_Ammissione_Samuele[[#This Row],[6) Mi sento di buon umore]]="",NA(),PROMETEO_Ammissione_Samuele[[#This Row],[6) Mi sento di buon umore]])</f>
        <v>#N/A</v>
      </c>
      <c r="H120" t="e">
        <f>IF(PROMETEO_Ammissione_Samuele[[#This Row],[7) Riesco a sedermi e a rilassarmi]]="",NA(),PROMETEO_Ammissione_Samuele[[#This Row],[7) Riesco a sedermi e a rilassarmi]])</f>
        <v>#N/A</v>
      </c>
      <c r="I120" t="e">
        <f>IF(PROMETEO_Ammissione_Samuele[[#This Row],[8) Mi sento rallentato]]="",NA(),PROMETEO_Ammissione_Samuele[[#This Row],[8) Mi sento rallentato]])</f>
        <v>#N/A</v>
      </c>
      <c r="J120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0" t="e">
        <f>IF(PROMETEO_Ammissione_Samuele[[#This Row],[10) Non curo più il mio aspetto fisico]]="",NA(),PROMETEO_Ammissione_Samuele[[#This Row],[10) Non curo più il mio aspetto fisico]])</f>
        <v>#N/A</v>
      </c>
      <c r="L120" t="e">
        <f>IF(PROMETEO_Ammissione_Samuele[[#This Row],[11) Mi sento irrequieto e incapace di stare fermo]]="",NA(),PROMETEO_Ammissione_Samuele[[#This Row],[11) Mi sento irrequieto e incapace di stare fermo]])</f>
        <v>#N/A</v>
      </c>
      <c r="M120" t="e">
        <f>IF(PROMETEO_Ammissione_Samuele[[#This Row],[12) Pregusto con piacere le cose]]="",NA(),PROMETEO_Ammissione_Samuele[[#This Row],[12) Pregusto con piacere le cose]])</f>
        <v>#N/A</v>
      </c>
      <c r="N120" t="e">
        <f>IF(PROMETEO_Ammissione_Samuele[[#This Row],[13) Provo delle sensazioni improvvise di panico]]="",NA(),PROMETEO_Ammissione_Samuele[[#This Row],[13) Provo delle sensazioni improvvise di panico]])</f>
        <v>#N/A</v>
      </c>
      <c r="O120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0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0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0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0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21" spans="1:19" x14ac:dyDescent="0.3">
      <c r="A121">
        <v>120</v>
      </c>
      <c r="B121" t="str">
        <f>IF(PROMETEO_Ammissione_Samuele[[#This Row],[1) Mi sento agitato e teso]]="",NA(),PROMETEO_Ammissione_Samuele[[#This Row],[1) Mi sento agitato e teso]])</f>
        <v>Mai</v>
      </c>
      <c r="C121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21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121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21" t="str">
        <f>IF(PROMETEO_Ammissione_Samuele[[#This Row],[5) Mi passano per la mente pensieri preoccupanti]]="",NA(),PROMETEO_Ammissione_Samuele[[#This Row],[5) Mi passano per la mente pensieri preoccupanti]])</f>
        <v>Solo ogni tanto</v>
      </c>
      <c r="G121" t="str">
        <f>IF(PROMETEO_Ammissione_Samuele[[#This Row],[6) Mi sento di buon umore]]="",NA(),PROMETEO_Ammissione_Samuele[[#This Row],[6) Mi sento di buon umore]])</f>
        <v>Quasi sempre</v>
      </c>
      <c r="H121" t="str">
        <f>IF(PROMETEO_Ammissione_Samuele[[#This Row],[7) Riesco a sedermi e a rilassarmi]]="",NA(),PROMETEO_Ammissione_Samuele[[#This Row],[7) Riesco a sedermi e a rilassarmi]])</f>
        <v>Sempre</v>
      </c>
      <c r="I121" t="str">
        <f>IF(PROMETEO_Ammissione_Samuele[[#This Row],[8) Mi sento rallentato]]="",NA(),PROMETEO_Ammissione_Samuele[[#This Row],[8) Mi sento rallentato]])</f>
        <v>Mai</v>
      </c>
      <c r="J121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21" t="str">
        <f>IF(PROMETEO_Ammissione_Samuele[[#This Row],[10) Non curo più il mio aspetto fisico]]="",NA(),PROMETEO_Ammissione_Samuele[[#This Row],[10) Non curo più il mio aspetto fisico]])</f>
        <v>Forse me ne curo di meno</v>
      </c>
      <c r="L121" t="str">
        <f>IF(PROMETEO_Ammissione_Samuele[[#This Row],[11) Mi sento irrequieto e incapace di stare fermo]]="",NA(),PROMETEO_Ammissione_Samuele[[#This Row],[11) Mi sento irrequieto e incapace di stare fermo]])</f>
        <v>Per niente</v>
      </c>
      <c r="M121" t="str">
        <f>IF(PROMETEO_Ammissione_Samuele[[#This Row],[12) Pregusto con piacere le cose]]="",NA(),PROMETEO_Ammissione_Samuele[[#This Row],[12) Pregusto con piacere le cose]])</f>
        <v>Come ho sempre fatto</v>
      </c>
      <c r="N121" t="str">
        <f>IF(PROMETEO_Ammissione_Samuele[[#This Row],[13) Provo delle sensazioni improvvise di panico]]="",NA(),PROMETEO_Ammissione_Samuele[[#This Row],[13) Provo delle sensazioni improvvise di panico]])</f>
        <v>Mai</v>
      </c>
      <c r="O121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21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121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21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121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22" spans="1:19" x14ac:dyDescent="0.3">
      <c r="A122">
        <v>121</v>
      </c>
      <c r="B122" t="str">
        <f>IF(PROMETEO_Ammissione_Samuele[[#This Row],[1) Mi sento agitato e teso]]="",NA(),PROMETEO_Ammissione_Samuele[[#This Row],[1) Mi sento agitato e teso]])</f>
        <v>Mai</v>
      </c>
      <c r="C122" t="str">
        <f>IF(PROMETEO_Ammissione_Samuele[[#This Row],[2) Le cose che un tempo mi piacevano, ora mi piacciono]]="",NA(),PROMETEO_Ammissione_Samuele[[#This Row],[2) Le cose che un tempo mi piacevano, ora mi piacciono]])</f>
        <v>Nello stesso modo</v>
      </c>
      <c r="D122" t="str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Un po', ma non da preoccuparmene</v>
      </c>
      <c r="E122" t="str">
        <f>IF(PROMETEO_Ammissione_Samuele[[#This Row],[4) Riesco a ridere e vedere il lato divertente delle cose]]="",NA(),PROMETEO_Ammissione_Samuele[[#This Row],[4) Riesco a ridere e vedere il lato divertente delle cose]])</f>
        <v>Come ho sempre fatto</v>
      </c>
      <c r="F122" t="str">
        <f>IF(PROMETEO_Ammissione_Samuele[[#This Row],[5) Mi passano per la mente pensieri preoccupanti]]="",NA(),PROMETEO_Ammissione_Samuele[[#This Row],[5) Mi passano per la mente pensieri preoccupanti]])</f>
        <v>Solo ogni tanto</v>
      </c>
      <c r="G122" t="str">
        <f>IF(PROMETEO_Ammissione_Samuele[[#This Row],[6) Mi sento di buon umore]]="",NA(),PROMETEO_Ammissione_Samuele[[#This Row],[6) Mi sento di buon umore]])</f>
        <v>Quasi sempre</v>
      </c>
      <c r="H122" t="str">
        <f>IF(PROMETEO_Ammissione_Samuele[[#This Row],[7) Riesco a sedermi e a rilassarmi]]="",NA(),PROMETEO_Ammissione_Samuele[[#This Row],[7) Riesco a sedermi e a rilassarmi]])</f>
        <v>Sempre</v>
      </c>
      <c r="I122" t="str">
        <f>IF(PROMETEO_Ammissione_Samuele[[#This Row],[8) Mi sento rallentato]]="",NA(),PROMETEO_Ammissione_Samuele[[#This Row],[8) Mi sento rallentato]])</f>
        <v>Qualche volta</v>
      </c>
      <c r="J122" t="str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Mai</v>
      </c>
      <c r="K122" t="str">
        <f>IF(PROMETEO_Ammissione_Samuele[[#This Row],[10) Non curo più il mio aspetto fisico]]="",NA(),PROMETEO_Ammissione_Samuele[[#This Row],[10) Non curo più il mio aspetto fisico]])</f>
        <v>Me ne curo come al solito</v>
      </c>
      <c r="L122" t="str">
        <f>IF(PROMETEO_Ammissione_Samuele[[#This Row],[11) Mi sento irrequieto e incapace di stare fermo]]="",NA(),PROMETEO_Ammissione_Samuele[[#This Row],[11) Mi sento irrequieto e incapace di stare fermo]])</f>
        <v>Per niente</v>
      </c>
      <c r="M122" t="str">
        <f>IF(PROMETEO_Ammissione_Samuele[[#This Row],[12) Pregusto con piacere le cose]]="",NA(),PROMETEO_Ammissione_Samuele[[#This Row],[12) Pregusto con piacere le cose]])</f>
        <v>Come ho sempre fatto</v>
      </c>
      <c r="N122" t="str">
        <f>IF(PROMETEO_Ammissione_Samuele[[#This Row],[13) Provo delle sensazioni improvvise di panico]]="",NA(),PROMETEO_Ammissione_Samuele[[#This Row],[13) Provo delle sensazioni improvvise di panico]])</f>
        <v>Mai</v>
      </c>
      <c r="O122" t="str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Spesso</v>
      </c>
      <c r="P122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1</v>
      </c>
      <c r="Q122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1</v>
      </c>
      <c r="R122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1</v>
      </c>
      <c r="S122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1</v>
      </c>
    </row>
    <row r="123" spans="1:19" x14ac:dyDescent="0.3">
      <c r="A123">
        <v>122</v>
      </c>
      <c r="B123" t="e">
        <f>IF(PROMETEO_Ammissione_Samuele[[#This Row],[1) Mi sento agitato e teso]]="",NA(),PROMETEO_Ammissione_Samuele[[#This Row],[1) Mi sento agitato e teso]])</f>
        <v>#N/A</v>
      </c>
      <c r="C123" t="e">
        <f>IF(PROMETEO_Ammissione_Samuele[[#This Row],[2) Le cose che un tempo mi piacevano, ora mi piacciono]]="",NA(),PROMETEO_Ammissione_Samuele[[#This Row],[2) Le cose che un tempo mi piacevano, ora mi piacciono]])</f>
        <v>#N/A</v>
      </c>
      <c r="D123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3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3" t="e">
        <f>IF(PROMETEO_Ammissione_Samuele[[#This Row],[5) Mi passano per la mente pensieri preoccupanti]]="",NA(),PROMETEO_Ammissione_Samuele[[#This Row],[5) Mi passano per la mente pensieri preoccupanti]])</f>
        <v>#N/A</v>
      </c>
      <c r="G123" t="e">
        <f>IF(PROMETEO_Ammissione_Samuele[[#This Row],[6) Mi sento di buon umore]]="",NA(),PROMETEO_Ammissione_Samuele[[#This Row],[6) Mi sento di buon umore]])</f>
        <v>#N/A</v>
      </c>
      <c r="H123" t="e">
        <f>IF(PROMETEO_Ammissione_Samuele[[#This Row],[7) Riesco a sedermi e a rilassarmi]]="",NA(),PROMETEO_Ammissione_Samuele[[#This Row],[7) Riesco a sedermi e a rilassarmi]])</f>
        <v>#N/A</v>
      </c>
      <c r="I123" t="e">
        <f>IF(PROMETEO_Ammissione_Samuele[[#This Row],[8) Mi sento rallentato]]="",NA(),PROMETEO_Ammissione_Samuele[[#This Row],[8) Mi sento rallentato]])</f>
        <v>#N/A</v>
      </c>
      <c r="J123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3" t="e">
        <f>IF(PROMETEO_Ammissione_Samuele[[#This Row],[10) Non curo più il mio aspetto fisico]]="",NA(),PROMETEO_Ammissione_Samuele[[#This Row],[10) Non curo più il mio aspetto fisico]])</f>
        <v>#N/A</v>
      </c>
      <c r="L123" t="e">
        <f>IF(PROMETEO_Ammissione_Samuele[[#This Row],[11) Mi sento irrequieto e incapace di stare fermo]]="",NA(),PROMETEO_Ammissione_Samuele[[#This Row],[11) Mi sento irrequieto e incapace di stare fermo]])</f>
        <v>#N/A</v>
      </c>
      <c r="M123" t="e">
        <f>IF(PROMETEO_Ammissione_Samuele[[#This Row],[12) Pregusto con piacere le cose]]="",NA(),PROMETEO_Ammissione_Samuele[[#This Row],[12) Pregusto con piacere le cose]])</f>
        <v>#N/A</v>
      </c>
      <c r="N123" t="e">
        <f>IF(PROMETEO_Ammissione_Samuele[[#This Row],[13) Provo delle sensazioni improvvise di panico]]="",NA(),PROMETEO_Ammissione_Samuele[[#This Row],[13) Provo delle sensazioni improvvise di panico]])</f>
        <v>#N/A</v>
      </c>
      <c r="O123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3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3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3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3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24" spans="1:19" x14ac:dyDescent="0.3">
      <c r="A124">
        <v>123</v>
      </c>
      <c r="B124" t="e">
        <f>IF(PROMETEO_Ammissione_Samuele[[#This Row],[1) Mi sento agitato e teso]]="",NA(),PROMETEO_Ammissione_Samuele[[#This Row],[1) Mi sento agitato e teso]])</f>
        <v>#N/A</v>
      </c>
      <c r="C124" t="e">
        <f>IF(PROMETEO_Ammissione_Samuele[[#This Row],[2) Le cose che un tempo mi piacevano, ora mi piacciono]]="",NA(),PROMETEO_Ammissione_Samuele[[#This Row],[2) Le cose che un tempo mi piacevano, ora mi piacciono]])</f>
        <v>#N/A</v>
      </c>
      <c r="D124" t="e">
        <f>IF(PROMETEO_Ammissione_Samuele[[#This Row],[3) Provo un sentimento di apprensione, come se dovesse succedere qualcosa di terribile]]="",NA(),PROMETEO_Ammissione_Samuele[[#This Row],[3) Provo un sentimento di apprensione, come se dovesse succedere qualcosa di terribile]])</f>
        <v>#N/A</v>
      </c>
      <c r="E124" t="e">
        <f>IF(PROMETEO_Ammissione_Samuele[[#This Row],[4) Riesco a ridere e vedere il lato divertente delle cose]]="",NA(),PROMETEO_Ammissione_Samuele[[#This Row],[4) Riesco a ridere e vedere il lato divertente delle cose]])</f>
        <v>#N/A</v>
      </c>
      <c r="F124" t="e">
        <f>IF(PROMETEO_Ammissione_Samuele[[#This Row],[5) Mi passano per la mente pensieri preoccupanti]]="",NA(),PROMETEO_Ammissione_Samuele[[#This Row],[5) Mi passano per la mente pensieri preoccupanti]])</f>
        <v>#N/A</v>
      </c>
      <c r="G124" t="e">
        <f>IF(PROMETEO_Ammissione_Samuele[[#This Row],[6) Mi sento di buon umore]]="",NA(),PROMETEO_Ammissione_Samuele[[#This Row],[6) Mi sento di buon umore]])</f>
        <v>#N/A</v>
      </c>
      <c r="H124" t="e">
        <f>IF(PROMETEO_Ammissione_Samuele[[#This Row],[7) Riesco a sedermi e a rilassarmi]]="",NA(),PROMETEO_Ammissione_Samuele[[#This Row],[7) Riesco a sedermi e a rilassarmi]])</f>
        <v>#N/A</v>
      </c>
      <c r="I124" t="e">
        <f>IF(PROMETEO_Ammissione_Samuele[[#This Row],[8) Mi sento rallentato]]="",NA(),PROMETEO_Ammissione_Samuele[[#This Row],[8) Mi sento rallentato]])</f>
        <v>#N/A</v>
      </c>
      <c r="J124" t="e">
        <f>IF(PROMETEO_Ammissione_Samuele[[#This Row],[9) Provo un sentimento simile alla paura, come un senso di tensione allo stomaco]]="",NA(),PROMETEO_Ammissione_Samuele[[#This Row],[9) Provo un sentimento simile alla paura, come un senso di tensione allo stomaco]])</f>
        <v>#N/A</v>
      </c>
      <c r="K124" t="e">
        <f>IF(PROMETEO_Ammissione_Samuele[[#This Row],[10) Non curo più il mio aspetto fisico]]="",NA(),PROMETEO_Ammissione_Samuele[[#This Row],[10) Non curo più il mio aspetto fisico]])</f>
        <v>#N/A</v>
      </c>
      <c r="L124" t="e">
        <f>IF(PROMETEO_Ammissione_Samuele[[#This Row],[11) Mi sento irrequieto e incapace di stare fermo]]="",NA(),PROMETEO_Ammissione_Samuele[[#This Row],[11) Mi sento irrequieto e incapace di stare fermo]])</f>
        <v>#N/A</v>
      </c>
      <c r="M124" t="e">
        <f>IF(PROMETEO_Ammissione_Samuele[[#This Row],[12) Pregusto con piacere le cose]]="",NA(),PROMETEO_Ammissione_Samuele[[#This Row],[12) Pregusto con piacere le cose]])</f>
        <v>#N/A</v>
      </c>
      <c r="N124" t="e">
        <f>IF(PROMETEO_Ammissione_Samuele[[#This Row],[13) Provo delle sensazioni improvvise di panico]]="",NA(),PROMETEO_Ammissione_Samuele[[#This Row],[13) Provo delle sensazioni improvvise di panico]])</f>
        <v>#N/A</v>
      </c>
      <c r="O124" t="e">
        <f>IF(PROMETEO_Ammissione_Samuele[[#This Row],[14) Provo piacere leggendo un libro, oppure seguendo una trasmissione alla radio o alla TV]]="",NA(),PROMETEO_Ammissione_Samuele[[#This Row],[14) Provo piacere leggendo un libro, oppure seguendo una trasmissione alla radio o alla TV]])</f>
        <v>#N/A</v>
      </c>
      <c r="P124" t="e">
        <f>IF(PROMETEO_Ammissione_Samuele[[#This Row],[Totale HADS-ansia calcolato    Attenzione: NON compilare questo campo, verrà calcolato automaticamente]]="",NA(),PROMETEO_Ammissione_Samuele[[#This Row],[Totale HADS-ansia calcolato    Attenzione: NON compilare questo campo, verrà calcolato automaticamente]])</f>
        <v>#N/A</v>
      </c>
      <c r="Q124" t="e">
        <f>IF(PROMETEO_Ammissione_Samuele[[#This Row],[Livello corrispondente HADS ansia    1. Caso normale  2. Caso lieve  3. Caso moderato  4, Caso grave    Attenzione: NON compilare questo campo, verrà calcolato automaticamente]]="",NA(),PROMETEO_Ammissione_Samuele[[#This Row],[Livello corrispondente HADS ansia    1. Caso normale  2. Caso lieve  3. Caso moderato  4, Caso grave    Attenzione: NON compilare questo campo, verrà calcolato automaticamente]])</f>
        <v>#N/A</v>
      </c>
      <c r="R124" t="e">
        <f>IF(PROMETEO_Ammissione_Samuele[[#This Row],[Totale HADS-depressione calcolato    Attenzione: NON compilare questo campo, verrà calcolato automaticamente]]="",NA(),PROMETEO_Ammissione_Samuele[[#This Row],[Totale HADS-depressione calcolato    Attenzione: NON compilare questo campo, verrà calcolato automaticamente]])</f>
        <v>#N/A</v>
      </c>
      <c r="S124" t="e">
        <f>IF(PROMETEO_Ammissione_Samuele[[#This Row],[Livello corrispondente HADS depressione    1. Normale  2. Disturbo lieve  3. Disturbo moderato  4. Disturbo grave    Attenzione: NON compilare questo campo, verrà calcolato automaticamente]]="",NA(),PROMETEO_Ammissione_Samuele[[#This Row],[Livello corrispondente HADS depressione    1. Normale  2. Disturbo lieve  3. Disturbo moderato  4. Disturbo grave    Attenzione: NON compilare questo campo, verrà calcolato automaticamente]])</f>
        <v>#N/A</v>
      </c>
    </row>
    <row r="131" spans="21:36" x14ac:dyDescent="0.3">
      <c r="U131" t="s">
        <v>614</v>
      </c>
      <c r="V131" t="s">
        <v>620</v>
      </c>
      <c r="W131" t="s">
        <v>374</v>
      </c>
      <c r="X131" t="s">
        <v>370</v>
      </c>
      <c r="Y131" t="s">
        <v>412</v>
      </c>
      <c r="Z131" t="s">
        <v>356</v>
      </c>
      <c r="AA131" t="s">
        <v>503</v>
      </c>
      <c r="AD131" t="s">
        <v>615</v>
      </c>
      <c r="AE131" t="s">
        <v>620</v>
      </c>
      <c r="AF131" t="s">
        <v>350</v>
      </c>
      <c r="AG131" t="s">
        <v>399</v>
      </c>
      <c r="AH131" t="s">
        <v>368</v>
      </c>
      <c r="AI131" t="s">
        <v>411</v>
      </c>
      <c r="AJ131" t="s">
        <v>503</v>
      </c>
    </row>
    <row r="132" spans="21:36" x14ac:dyDescent="0.3">
      <c r="U132" t="s">
        <v>502</v>
      </c>
      <c r="V132">
        <f>COUNT(Table33[ID])</f>
        <v>123</v>
      </c>
      <c r="W132">
        <f>COUNTIF(Table33[11. Mi sento irrequieto e incapace di stare fermo],"Per niente")</f>
        <v>19</v>
      </c>
      <c r="X132">
        <f>COUNTIF(Table33[11. Mi sento irrequieto e incapace di stare fermo],"Poco")</f>
        <v>6</v>
      </c>
      <c r="Y132">
        <f>COUNTIF(Table33[11. Mi sento irrequieto e incapace di stare fermo],"Abbastanza")</f>
        <v>4</v>
      </c>
      <c r="Z132">
        <f>COUNTIF(Table33[11. Mi sento irrequieto e incapace di stare fermo],"Moltissimo")</f>
        <v>4</v>
      </c>
      <c r="AA132">
        <f>COUNTIF(Table33[11. Mi sento irrequieto e incapace di stare fermo],NA())</f>
        <v>90</v>
      </c>
      <c r="AD132" t="s">
        <v>502</v>
      </c>
      <c r="AE132">
        <f>COUNT(Table33[ID])</f>
        <v>123</v>
      </c>
      <c r="AF132">
        <f>COUNTIF(Table33[12. Pregusto con piacere le cose],"Come ho sempre fatto")</f>
        <v>25</v>
      </c>
      <c r="AG132">
        <f>COUNTIF(Table33[12. Pregusto con piacere le cose],"Un po' meno di un tempo")</f>
        <v>5</v>
      </c>
      <c r="AH132">
        <f>COUNTIF(Table33[12. Pregusto con piacere le cose],"Molto meno di un tempo")</f>
        <v>3</v>
      </c>
      <c r="AI132">
        <f>COUNTIF(Table33[12. Pregusto con piacere le cose],"Quasi per niente")</f>
        <v>0</v>
      </c>
      <c r="AJ132">
        <f>COUNTIF(Table33[12. Pregusto con piacere le cose],NA())</f>
        <v>90</v>
      </c>
    </row>
    <row r="133" spans="21:36" x14ac:dyDescent="0.3">
      <c r="U133" t="s">
        <v>561</v>
      </c>
      <c r="V133" s="12">
        <f>V132/$V$132</f>
        <v>1</v>
      </c>
      <c r="W133" s="12">
        <f t="shared" ref="W133:AA133" si="10">W132/$V$132</f>
        <v>0.15447154471544716</v>
      </c>
      <c r="X133" s="12">
        <f t="shared" si="10"/>
        <v>4.878048780487805E-2</v>
      </c>
      <c r="Y133" s="12">
        <f t="shared" si="10"/>
        <v>3.2520325203252036E-2</v>
      </c>
      <c r="Z133" s="12">
        <f t="shared" si="10"/>
        <v>3.2520325203252036E-2</v>
      </c>
      <c r="AA133" s="12">
        <f t="shared" si="10"/>
        <v>0.73170731707317072</v>
      </c>
      <c r="AD133" t="s">
        <v>561</v>
      </c>
      <c r="AE133" s="12">
        <f>AE132/$AE$132</f>
        <v>1</v>
      </c>
      <c r="AF133" s="12">
        <f t="shared" ref="AF133:AJ133" si="11">AF132/$AE$132</f>
        <v>0.2032520325203252</v>
      </c>
      <c r="AG133" s="12">
        <f t="shared" si="11"/>
        <v>4.065040650406504E-2</v>
      </c>
      <c r="AH133" s="12">
        <f t="shared" si="11"/>
        <v>2.4390243902439025E-2</v>
      </c>
      <c r="AI133" s="12">
        <f t="shared" si="11"/>
        <v>0</v>
      </c>
      <c r="AJ133" s="12">
        <f t="shared" si="11"/>
        <v>0.73170731707317072</v>
      </c>
    </row>
    <row r="157" spans="21:36" x14ac:dyDescent="0.3">
      <c r="U157" t="s">
        <v>616</v>
      </c>
      <c r="V157" t="s">
        <v>620</v>
      </c>
      <c r="W157" t="s">
        <v>371</v>
      </c>
      <c r="X157" t="s">
        <v>357</v>
      </c>
      <c r="Y157" t="s">
        <v>392</v>
      </c>
      <c r="Z157" t="s">
        <v>354</v>
      </c>
      <c r="AA157" t="s">
        <v>503</v>
      </c>
      <c r="AD157" t="s">
        <v>617</v>
      </c>
      <c r="AE157" t="s">
        <v>620</v>
      </c>
      <c r="AF157" t="s">
        <v>358</v>
      </c>
      <c r="AG157" t="s">
        <v>353</v>
      </c>
      <c r="AH157" t="s">
        <v>445</v>
      </c>
      <c r="AI157" t="s">
        <v>402</v>
      </c>
      <c r="AJ157" t="s">
        <v>503</v>
      </c>
    </row>
    <row r="158" spans="21:36" x14ac:dyDescent="0.3">
      <c r="U158" t="s">
        <v>502</v>
      </c>
      <c r="V158">
        <f>COUNT(Table33[ID])</f>
        <v>123</v>
      </c>
      <c r="W158">
        <f>COUNTIF(Table33[13. Provo delle sensazioni improvvise di panico],"Mai")</f>
        <v>30</v>
      </c>
      <c r="X158">
        <f>COUNTIF(Table33[13. Provo delle sensazioni improvvise di panico],"Non molto spesso")</f>
        <v>3</v>
      </c>
      <c r="Y158">
        <f>COUNTIF(Table33[13. Provo delle sensazioni improvvise di panico],"Abbastanza spesso")</f>
        <v>0</v>
      </c>
      <c r="Z158">
        <f>COUNTIF(Table33[13. Provo delle sensazioni improvvise di panico],"Molto spesso")</f>
        <v>0</v>
      </c>
      <c r="AA158">
        <f>COUNTIF(Table33[13. Provo delle sensazioni improvvise di panico],NA())</f>
        <v>90</v>
      </c>
      <c r="AD158" t="s">
        <v>502</v>
      </c>
      <c r="AE158">
        <f>COUNT(Table33[ID])</f>
        <v>123</v>
      </c>
      <c r="AF158">
        <f>COUNTIF(Table33[14. Provo piacere leggendo un libro, oppure seguendo una trasmissione alla radio o alla TV],"Spesso")</f>
        <v>23</v>
      </c>
      <c r="AG158">
        <f>COUNTIF(Table33[14. Provo piacere leggendo un libro, oppure seguendo una trasmissione alla radio o alla TV],"Qualche volta")</f>
        <v>6</v>
      </c>
      <c r="AH158">
        <f>COUNTIF(Table33[14. Provo piacere leggendo un libro, oppure seguendo una trasmissione alla radio o alla TV],"Non spesso")</f>
        <v>3</v>
      </c>
      <c r="AI158">
        <f>COUNTIF(Table33[14. Provo piacere leggendo un libro, oppure seguendo una trasmissione alla radio o alla TV],"Molto raramente")</f>
        <v>1</v>
      </c>
      <c r="AJ158">
        <f>COUNTIF(Table33[14. Provo piacere leggendo un libro, oppure seguendo una trasmissione alla radio o alla TV],NA())</f>
        <v>90</v>
      </c>
    </row>
    <row r="159" spans="21:36" x14ac:dyDescent="0.3">
      <c r="U159" t="s">
        <v>561</v>
      </c>
      <c r="V159" s="12">
        <f>V158/$V$158</f>
        <v>1</v>
      </c>
      <c r="W159" s="12">
        <f t="shared" ref="W159:AA159" si="12">W158/$V$158</f>
        <v>0.24390243902439024</v>
      </c>
      <c r="X159" s="12">
        <f t="shared" si="12"/>
        <v>2.4390243902439025E-2</v>
      </c>
      <c r="Y159" s="12">
        <f t="shared" si="12"/>
        <v>0</v>
      </c>
      <c r="Z159" s="12">
        <f t="shared" si="12"/>
        <v>0</v>
      </c>
      <c r="AA159" s="12">
        <f t="shared" si="12"/>
        <v>0.73170731707317072</v>
      </c>
      <c r="AD159" t="s">
        <v>561</v>
      </c>
      <c r="AE159" s="12">
        <f>AE158/$AE$158</f>
        <v>1</v>
      </c>
      <c r="AF159" s="12">
        <f t="shared" ref="AF159:AJ159" si="13">AF158/$AE$158</f>
        <v>0.18699186991869918</v>
      </c>
      <c r="AG159" s="12">
        <f t="shared" si="13"/>
        <v>4.878048780487805E-2</v>
      </c>
      <c r="AH159" s="12">
        <f t="shared" si="13"/>
        <v>2.4390243902439025E-2</v>
      </c>
      <c r="AI159" s="12">
        <f t="shared" si="13"/>
        <v>8.130081300813009E-3</v>
      </c>
      <c r="AJ159" s="12">
        <f t="shared" si="13"/>
        <v>0.73170731707317072</v>
      </c>
    </row>
    <row r="184" spans="21:36" x14ac:dyDescent="0.3">
      <c r="U184" t="s">
        <v>618</v>
      </c>
      <c r="V184" t="s">
        <v>620</v>
      </c>
      <c r="W184" t="s">
        <v>604</v>
      </c>
      <c r="X184" t="s">
        <v>605</v>
      </c>
      <c r="Y184" t="s">
        <v>606</v>
      </c>
      <c r="Z184" t="s">
        <v>607</v>
      </c>
      <c r="AA184" t="s">
        <v>503</v>
      </c>
      <c r="AD184" t="s">
        <v>619</v>
      </c>
      <c r="AE184" t="s">
        <v>620</v>
      </c>
      <c r="AF184" t="s">
        <v>604</v>
      </c>
      <c r="AG184" t="s">
        <v>605</v>
      </c>
      <c r="AH184" t="s">
        <v>606</v>
      </c>
      <c r="AI184" t="s">
        <v>607</v>
      </c>
      <c r="AJ184" t="s">
        <v>503</v>
      </c>
    </row>
    <row r="185" spans="21:36" x14ac:dyDescent="0.3">
      <c r="U185" t="s">
        <v>502</v>
      </c>
      <c r="V185">
        <f>COUNT(Table33[ID])</f>
        <v>123</v>
      </c>
      <c r="W185">
        <f>COUNTIF(Table33[Livello corrispondente HADS ansia],"1")</f>
        <v>27</v>
      </c>
      <c r="X185">
        <f>COUNTIF(Table33[Livello corrispondente HADS ansia],"2")</f>
        <v>3</v>
      </c>
      <c r="Y185">
        <f>COUNTIF(Table33[Livello corrispondente HADS ansia],"3")</f>
        <v>3</v>
      </c>
      <c r="Z185">
        <f>COUNTIF(Table33[Livello corrispondente HADS ansia],"4")</f>
        <v>0</v>
      </c>
      <c r="AA185">
        <f>COUNTIF(Table33[Livello corrispondente HADS ansia],NA())</f>
        <v>90</v>
      </c>
      <c r="AD185" t="s">
        <v>502</v>
      </c>
      <c r="AE185">
        <f>COUNT(Table33[ID])</f>
        <v>123</v>
      </c>
      <c r="AF185">
        <f>COUNTIF(Table33[Livello corrispondente HADS depressione],"1")</f>
        <v>28</v>
      </c>
      <c r="AG185">
        <f>COUNTIF(Table33[Livello corrispondente HADS depressione],"2")</f>
        <v>1</v>
      </c>
      <c r="AH185">
        <f>COUNTIF(Table33[Livello corrispondente HADS depressione],"3")</f>
        <v>4</v>
      </c>
      <c r="AI185">
        <f>COUNTIF(Table33[Livello corrispondente HADS depressione],"4")</f>
        <v>0</v>
      </c>
      <c r="AJ185">
        <f>COUNTIF(Table33[Livello corrispondente HADS depressione],NA())</f>
        <v>90</v>
      </c>
    </row>
    <row r="186" spans="21:36" x14ac:dyDescent="0.3">
      <c r="U186" t="s">
        <v>561</v>
      </c>
      <c r="V186" s="12">
        <f>V185/$V$185</f>
        <v>1</v>
      </c>
      <c r="W186" s="12">
        <f t="shared" ref="W186:AA186" si="14">W185/$V$185</f>
        <v>0.21951219512195122</v>
      </c>
      <c r="X186" s="12">
        <f t="shared" si="14"/>
        <v>2.4390243902439025E-2</v>
      </c>
      <c r="Y186" s="12">
        <f t="shared" si="14"/>
        <v>2.4390243902439025E-2</v>
      </c>
      <c r="Z186" s="12">
        <f t="shared" si="14"/>
        <v>0</v>
      </c>
      <c r="AA186" s="12">
        <f t="shared" si="14"/>
        <v>0.73170731707317072</v>
      </c>
      <c r="AD186" t="s">
        <v>561</v>
      </c>
      <c r="AE186" s="12">
        <f>AE185/$AE$185</f>
        <v>1</v>
      </c>
      <c r="AF186" s="12">
        <f t="shared" ref="AF186:AJ186" si="15">AF185/$AE$185</f>
        <v>0.22764227642276422</v>
      </c>
      <c r="AG186" s="12">
        <f t="shared" si="15"/>
        <v>8.130081300813009E-3</v>
      </c>
      <c r="AH186" s="12">
        <f t="shared" si="15"/>
        <v>3.2520325203252036E-2</v>
      </c>
      <c r="AI186" s="12">
        <f t="shared" si="15"/>
        <v>0</v>
      </c>
      <c r="AJ186" s="12">
        <f t="shared" si="15"/>
        <v>0.73170731707317072</v>
      </c>
    </row>
    <row r="190" spans="21:36" x14ac:dyDescent="0.3">
      <c r="X190" s="13"/>
    </row>
  </sheetData>
  <phoneticPr fontId="1" type="noConversion"/>
  <pageMargins left="0.7" right="0.7" top="0.75" bottom="0.75" header="0.3" footer="0.3"/>
  <drawing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41D3-1629-4979-8F98-34BB6B0A1C5F}">
  <sheetPr>
    <tabColor rgb="FFFFFF00"/>
  </sheetPr>
  <dimension ref="A1:IA124"/>
  <sheetViews>
    <sheetView topLeftCell="HP88" zoomScale="70" zoomScaleNormal="70" workbookViewId="0">
      <selection sqref="A1:IA124"/>
    </sheetView>
  </sheetViews>
  <sheetFormatPr defaultRowHeight="14.4" x14ac:dyDescent="0.3"/>
  <cols>
    <col min="1" max="1" width="11.33203125" bestFit="1" customWidth="1"/>
    <col min="2" max="2" width="13.44140625" bestFit="1" customWidth="1"/>
    <col min="3" max="3" width="36.33203125" bestFit="1" customWidth="1"/>
    <col min="4" max="4" width="71.6640625" bestFit="1" customWidth="1"/>
    <col min="5" max="5" width="80.88671875" bestFit="1" customWidth="1"/>
    <col min="6" max="6" width="71" bestFit="1" customWidth="1"/>
    <col min="7" max="7" width="58.33203125" bestFit="1" customWidth="1"/>
    <col min="8" max="8" width="48.33203125" bestFit="1" customWidth="1"/>
    <col min="9" max="9" width="33.44140625" bestFit="1" customWidth="1"/>
    <col min="10" max="10" width="14.109375" bestFit="1" customWidth="1"/>
    <col min="11" max="11" width="33.6640625" bestFit="1" customWidth="1"/>
    <col min="12" max="12" width="35.109375" bestFit="1" customWidth="1"/>
    <col min="13" max="13" width="14" bestFit="1" customWidth="1"/>
    <col min="14" max="14" width="19.44140625" bestFit="1" customWidth="1"/>
    <col min="15" max="15" width="14.44140625" bestFit="1" customWidth="1"/>
    <col min="16" max="16" width="44.6640625" bestFit="1" customWidth="1"/>
    <col min="17" max="17" width="25.6640625" bestFit="1" customWidth="1"/>
    <col min="18" max="18" width="12.6640625" bestFit="1" customWidth="1"/>
    <col min="19" max="19" width="16" bestFit="1" customWidth="1"/>
    <col min="20" max="20" width="12.5546875" bestFit="1" customWidth="1"/>
    <col min="21" max="21" width="25.33203125" bestFit="1" customWidth="1"/>
    <col min="22" max="22" width="23.6640625" bestFit="1" customWidth="1"/>
    <col min="23" max="23" width="23.33203125" bestFit="1" customWidth="1"/>
    <col min="24" max="24" width="18.6640625" bestFit="1" customWidth="1"/>
    <col min="25" max="25" width="17.6640625" bestFit="1" customWidth="1"/>
    <col min="26" max="26" width="27" bestFit="1" customWidth="1"/>
    <col min="27" max="27" width="19.6640625" bestFit="1" customWidth="1"/>
    <col min="28" max="28" width="17.33203125" bestFit="1" customWidth="1"/>
    <col min="29" max="29" width="24" bestFit="1" customWidth="1"/>
    <col min="30" max="30" width="24.6640625" bestFit="1" customWidth="1"/>
    <col min="31" max="31" width="25.44140625" bestFit="1" customWidth="1"/>
    <col min="32" max="32" width="13.6640625" bestFit="1" customWidth="1"/>
    <col min="33" max="33" width="13.5546875" bestFit="1" customWidth="1"/>
    <col min="34" max="34" width="15" bestFit="1" customWidth="1"/>
    <col min="35" max="35" width="17.5546875" bestFit="1" customWidth="1"/>
    <col min="36" max="36" width="14.5546875" bestFit="1" customWidth="1"/>
    <col min="37" max="37" width="26.109375" bestFit="1" customWidth="1"/>
    <col min="38" max="38" width="13.33203125" bestFit="1" customWidth="1"/>
    <col min="39" max="39" width="19.109375" bestFit="1" customWidth="1"/>
    <col min="40" max="40" width="15.88671875" bestFit="1" customWidth="1"/>
    <col min="41" max="41" width="34" bestFit="1" customWidth="1"/>
    <col min="42" max="42" width="22.6640625" bestFit="1" customWidth="1"/>
    <col min="43" max="79" width="80.88671875" bestFit="1" customWidth="1"/>
    <col min="80" max="80" width="16.109375" bestFit="1" customWidth="1"/>
    <col min="81" max="81" width="23.33203125" bestFit="1" customWidth="1"/>
    <col min="82" max="82" width="18.6640625" bestFit="1" customWidth="1"/>
    <col min="83" max="84" width="42.6640625" bestFit="1" customWidth="1"/>
    <col min="85" max="86" width="18.109375" bestFit="1" customWidth="1"/>
    <col min="87" max="87" width="24.33203125" bestFit="1" customWidth="1"/>
    <col min="88" max="88" width="44.6640625" bestFit="1" customWidth="1"/>
    <col min="89" max="89" width="20.33203125" bestFit="1" customWidth="1"/>
    <col min="90" max="90" width="28.33203125" bestFit="1" customWidth="1"/>
    <col min="91" max="91" width="31.33203125" bestFit="1" customWidth="1"/>
    <col min="92" max="92" width="31.5546875" bestFit="1" customWidth="1"/>
    <col min="93" max="93" width="40.33203125" bestFit="1" customWidth="1"/>
    <col min="94" max="94" width="29.88671875" bestFit="1" customWidth="1"/>
    <col min="95" max="95" width="33.109375" bestFit="1" customWidth="1"/>
    <col min="96" max="96" width="34.6640625" bestFit="1" customWidth="1"/>
    <col min="97" max="97" width="18" bestFit="1" customWidth="1"/>
    <col min="98" max="98" width="28.6640625" bestFit="1" customWidth="1"/>
    <col min="99" max="100" width="20.33203125" bestFit="1" customWidth="1"/>
    <col min="101" max="101" width="35.109375" bestFit="1" customWidth="1"/>
    <col min="102" max="102" width="36.88671875" bestFit="1" customWidth="1"/>
    <col min="103" max="103" width="20.109375" bestFit="1" customWidth="1"/>
    <col min="104" max="104" width="30.6640625" bestFit="1" customWidth="1"/>
    <col min="105" max="105" width="23.88671875" bestFit="1" customWidth="1"/>
    <col min="106" max="106" width="17" bestFit="1" customWidth="1"/>
    <col min="107" max="107" width="18.109375" bestFit="1" customWidth="1"/>
    <col min="108" max="108" width="17.33203125" bestFit="1" customWidth="1"/>
    <col min="109" max="109" width="16.33203125" bestFit="1" customWidth="1"/>
    <col min="110" max="110" width="23.33203125" bestFit="1" customWidth="1"/>
    <col min="111" max="111" width="43.6640625" bestFit="1" customWidth="1"/>
    <col min="112" max="112" width="44.6640625" bestFit="1" customWidth="1"/>
    <col min="113" max="113" width="44.33203125" bestFit="1" customWidth="1"/>
    <col min="114" max="114" width="28.88671875" bestFit="1" customWidth="1"/>
    <col min="115" max="115" width="33.109375" bestFit="1" customWidth="1"/>
    <col min="116" max="116" width="18.33203125" bestFit="1" customWidth="1"/>
    <col min="117" max="117" width="24.88671875" bestFit="1" customWidth="1"/>
    <col min="118" max="118" width="21.6640625" bestFit="1" customWidth="1"/>
    <col min="119" max="119" width="14.33203125" bestFit="1" customWidth="1"/>
    <col min="120" max="120" width="24.109375" bestFit="1" customWidth="1"/>
    <col min="121" max="121" width="13.88671875" bestFit="1" customWidth="1"/>
    <col min="122" max="122" width="14.33203125" bestFit="1" customWidth="1"/>
    <col min="123" max="123" width="24.6640625" bestFit="1" customWidth="1"/>
    <col min="124" max="124" width="51.109375" bestFit="1" customWidth="1"/>
    <col min="125" max="125" width="78.44140625" bestFit="1" customWidth="1"/>
    <col min="126" max="126" width="48.88671875" bestFit="1" customWidth="1"/>
    <col min="127" max="127" width="45.33203125" bestFit="1" customWidth="1"/>
    <col min="128" max="128" width="25.88671875" bestFit="1" customWidth="1"/>
    <col min="129" max="129" width="30.88671875" bestFit="1" customWidth="1"/>
    <col min="130" max="130" width="21.44140625" bestFit="1" customWidth="1"/>
    <col min="131" max="131" width="72.88671875" bestFit="1" customWidth="1"/>
    <col min="132" max="132" width="34.33203125" bestFit="1" customWidth="1"/>
    <col min="133" max="133" width="44.6640625" bestFit="1" customWidth="1"/>
    <col min="134" max="134" width="30.44140625" bestFit="1" customWidth="1"/>
    <col min="135" max="135" width="43.33203125" bestFit="1" customWidth="1"/>
    <col min="136" max="136" width="80.6640625" bestFit="1" customWidth="1"/>
    <col min="137" max="140" width="80.88671875" bestFit="1" customWidth="1"/>
    <col min="141" max="141" width="25.6640625" bestFit="1" customWidth="1"/>
    <col min="142" max="142" width="33" bestFit="1" customWidth="1"/>
    <col min="143" max="143" width="22.88671875" bestFit="1" customWidth="1"/>
    <col min="144" max="144" width="16.6640625" bestFit="1" customWidth="1"/>
    <col min="145" max="145" width="17.33203125" bestFit="1" customWidth="1"/>
    <col min="146" max="146" width="18.33203125" bestFit="1" customWidth="1"/>
    <col min="147" max="147" width="21" bestFit="1" customWidth="1"/>
    <col min="148" max="148" width="38.33203125" bestFit="1" customWidth="1"/>
    <col min="149" max="149" width="50.33203125" bestFit="1" customWidth="1"/>
    <col min="150" max="150" width="20.88671875" bestFit="1" customWidth="1"/>
    <col min="151" max="151" width="18.33203125" bestFit="1" customWidth="1"/>
    <col min="152" max="152" width="36" bestFit="1" customWidth="1"/>
    <col min="153" max="153" width="37.6640625" bestFit="1" customWidth="1"/>
    <col min="154" max="154" width="18.33203125" bestFit="1" customWidth="1"/>
    <col min="155" max="155" width="20.44140625" bestFit="1" customWidth="1"/>
    <col min="156" max="156" width="16.44140625" bestFit="1" customWidth="1"/>
    <col min="157" max="157" width="21.33203125" bestFit="1" customWidth="1"/>
    <col min="158" max="158" width="31.5546875" bestFit="1" customWidth="1"/>
    <col min="159" max="159" width="33.44140625" bestFit="1" customWidth="1"/>
    <col min="160" max="160" width="21.44140625" bestFit="1" customWidth="1"/>
    <col min="161" max="161" width="23.5546875" bestFit="1" customWidth="1"/>
    <col min="162" max="162" width="22.109375" bestFit="1" customWidth="1"/>
    <col min="163" max="163" width="21.33203125" bestFit="1" customWidth="1"/>
    <col min="164" max="164" width="37.33203125" bestFit="1" customWidth="1"/>
    <col min="165" max="165" width="39.109375" bestFit="1" customWidth="1"/>
    <col min="166" max="166" width="21.44140625" bestFit="1" customWidth="1"/>
    <col min="167" max="167" width="23.5546875" bestFit="1" customWidth="1"/>
    <col min="168" max="168" width="14" bestFit="1" customWidth="1"/>
    <col min="169" max="169" width="21.33203125" bestFit="1" customWidth="1"/>
    <col min="170" max="170" width="29.33203125" bestFit="1" customWidth="1"/>
    <col min="171" max="171" width="31" bestFit="1" customWidth="1"/>
    <col min="172" max="172" width="21.44140625" bestFit="1" customWidth="1"/>
    <col min="173" max="173" width="23.5546875" bestFit="1" customWidth="1"/>
    <col min="174" max="174" width="13.88671875" bestFit="1" customWidth="1"/>
    <col min="175" max="175" width="21.33203125" bestFit="1" customWidth="1"/>
    <col min="176" max="176" width="29.109375" bestFit="1" customWidth="1"/>
    <col min="177" max="177" width="30.88671875" bestFit="1" customWidth="1"/>
    <col min="178" max="178" width="21.44140625" bestFit="1" customWidth="1"/>
    <col min="179" max="179" width="23.5546875" bestFit="1" customWidth="1"/>
    <col min="180" max="180" width="15.44140625" bestFit="1" customWidth="1"/>
    <col min="181" max="181" width="21.33203125" bestFit="1" customWidth="1"/>
    <col min="182" max="182" width="30.5546875" bestFit="1" customWidth="1"/>
    <col min="183" max="183" width="32.44140625" bestFit="1" customWidth="1"/>
    <col min="184" max="184" width="21.44140625" bestFit="1" customWidth="1"/>
    <col min="185" max="185" width="23.5546875" bestFit="1" customWidth="1"/>
    <col min="186" max="186" width="24.6640625" bestFit="1" customWidth="1"/>
    <col min="187" max="187" width="25" bestFit="1" customWidth="1"/>
    <col min="188" max="188" width="25.33203125" bestFit="1" customWidth="1"/>
    <col min="189" max="189" width="25.6640625" bestFit="1" customWidth="1"/>
    <col min="190" max="190" width="23.109375" bestFit="1" customWidth="1"/>
    <col min="191" max="191" width="23.5546875" bestFit="1" customWidth="1"/>
    <col min="192" max="192" width="24.5546875" bestFit="1" customWidth="1"/>
    <col min="193" max="193" width="24.88671875" bestFit="1" customWidth="1"/>
    <col min="194" max="194" width="20.33203125" bestFit="1" customWidth="1"/>
    <col min="195" max="195" width="20.6640625" bestFit="1" customWidth="1"/>
    <col min="196" max="196" width="21.33203125" bestFit="1" customWidth="1"/>
    <col min="197" max="197" width="21.6640625" bestFit="1" customWidth="1"/>
    <col min="198" max="198" width="20" bestFit="1" customWidth="1"/>
    <col min="199" max="199" width="20.33203125" bestFit="1" customWidth="1"/>
    <col min="200" max="200" width="22.33203125" bestFit="1" customWidth="1"/>
    <col min="201" max="201" width="22.5546875" bestFit="1" customWidth="1"/>
    <col min="202" max="202" width="32.6640625" bestFit="1" customWidth="1"/>
    <col min="203" max="203" width="33.109375" bestFit="1" customWidth="1"/>
    <col min="204" max="204" width="18.5546875" bestFit="1" customWidth="1"/>
    <col min="205" max="205" width="18.88671875" bestFit="1" customWidth="1"/>
    <col min="206" max="206" width="26.6640625" bestFit="1" customWidth="1"/>
    <col min="207" max="207" width="27.109375" bestFit="1" customWidth="1"/>
    <col min="208" max="208" width="19.88671875" bestFit="1" customWidth="1"/>
    <col min="209" max="209" width="20.33203125" bestFit="1" customWidth="1"/>
    <col min="210" max="210" width="21.88671875" bestFit="1" customWidth="1"/>
    <col min="211" max="211" width="22.33203125" bestFit="1" customWidth="1"/>
    <col min="212" max="212" width="23.109375" bestFit="1" customWidth="1"/>
    <col min="213" max="213" width="23.5546875" bestFit="1" customWidth="1"/>
    <col min="214" max="214" width="30.109375" bestFit="1" customWidth="1"/>
    <col min="215" max="215" width="30.44140625" bestFit="1" customWidth="1"/>
    <col min="216" max="216" width="37.109375" bestFit="1" customWidth="1"/>
    <col min="217" max="217" width="37.44140625" bestFit="1" customWidth="1"/>
    <col min="218" max="218" width="32.6640625" bestFit="1" customWidth="1"/>
    <col min="219" max="219" width="34.44140625" bestFit="1" customWidth="1"/>
    <col min="220" max="220" width="36" bestFit="1" customWidth="1"/>
    <col min="221" max="221" width="31.33203125" bestFit="1" customWidth="1"/>
    <col min="222" max="222" width="33.109375" bestFit="1" customWidth="1"/>
    <col min="223" max="223" width="24.33203125" bestFit="1" customWidth="1"/>
    <col min="224" max="224" width="23.109375" bestFit="1" customWidth="1"/>
    <col min="225" max="225" width="24.88671875" bestFit="1" customWidth="1"/>
    <col min="226" max="226" width="23.88671875" bestFit="1" customWidth="1"/>
    <col min="227" max="227" width="24.109375" bestFit="1" customWidth="1"/>
    <col min="228" max="228" width="23" bestFit="1" customWidth="1"/>
    <col min="229" max="229" width="25" bestFit="1" customWidth="1"/>
    <col min="230" max="230" width="24" bestFit="1" customWidth="1"/>
    <col min="231" max="231" width="41" bestFit="1" customWidth="1"/>
    <col min="232" max="232" width="40" bestFit="1" customWidth="1"/>
    <col min="233" max="233" width="17.88671875" bestFit="1" customWidth="1"/>
    <col min="234" max="234" width="16.88671875" bestFit="1" customWidth="1"/>
    <col min="235" max="235" width="12.33203125" bestFit="1" customWidth="1"/>
  </cols>
  <sheetData>
    <row r="1" spans="1:235" x14ac:dyDescent="0.3">
      <c r="A1" t="s">
        <v>0</v>
      </c>
      <c r="B1" t="s">
        <v>1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309</v>
      </c>
      <c r="I1" t="s">
        <v>322</v>
      </c>
      <c r="J1" t="s">
        <v>167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645</v>
      </c>
      <c r="AK1" t="s">
        <v>646</v>
      </c>
      <c r="AL1" t="s">
        <v>647</v>
      </c>
      <c r="AM1" t="s">
        <v>237</v>
      </c>
      <c r="AN1" t="s">
        <v>648</v>
      </c>
      <c r="AO1" t="s">
        <v>238</v>
      </c>
      <c r="AP1" t="s">
        <v>239</v>
      </c>
      <c r="AQ1" t="s">
        <v>649</v>
      </c>
      <c r="AR1" t="s">
        <v>650</v>
      </c>
      <c r="AS1" t="s">
        <v>651</v>
      </c>
      <c r="AT1" t="s">
        <v>652</v>
      </c>
      <c r="AU1" t="s">
        <v>653</v>
      </c>
      <c r="AV1" t="s">
        <v>654</v>
      </c>
      <c r="AW1" t="s">
        <v>655</v>
      </c>
      <c r="AX1" t="s">
        <v>656</v>
      </c>
      <c r="AY1" t="s">
        <v>657</v>
      </c>
      <c r="AZ1" t="s">
        <v>658</v>
      </c>
      <c r="BA1" t="s">
        <v>659</v>
      </c>
      <c r="BB1" t="s">
        <v>660</v>
      </c>
      <c r="BC1" t="s">
        <v>661</v>
      </c>
      <c r="BD1" t="s">
        <v>662</v>
      </c>
      <c r="BE1" t="s">
        <v>663</v>
      </c>
      <c r="BF1" t="s">
        <v>664</v>
      </c>
      <c r="BG1" t="s">
        <v>665</v>
      </c>
      <c r="BH1" t="s">
        <v>666</v>
      </c>
      <c r="BI1" t="s">
        <v>667</v>
      </c>
      <c r="BJ1" t="s">
        <v>668</v>
      </c>
      <c r="BK1" t="s">
        <v>669</v>
      </c>
      <c r="BL1" t="s">
        <v>670</v>
      </c>
      <c r="BM1" t="s">
        <v>671</v>
      </c>
      <c r="BN1" t="s">
        <v>672</v>
      </c>
      <c r="BO1" t="s">
        <v>673</v>
      </c>
      <c r="BP1" t="s">
        <v>674</v>
      </c>
      <c r="BQ1" t="s">
        <v>675</v>
      </c>
      <c r="BR1" t="s">
        <v>676</v>
      </c>
      <c r="BS1" t="s">
        <v>677</v>
      </c>
      <c r="BT1" t="s">
        <v>678</v>
      </c>
      <c r="BU1" t="s">
        <v>679</v>
      </c>
      <c r="BV1" t="s">
        <v>680</v>
      </c>
      <c r="BW1" t="s">
        <v>681</v>
      </c>
      <c r="BX1" t="s">
        <v>682</v>
      </c>
      <c r="BY1" t="s">
        <v>683</v>
      </c>
      <c r="BZ1" t="s">
        <v>684</v>
      </c>
      <c r="CA1" t="s">
        <v>685</v>
      </c>
      <c r="CB1" t="s">
        <v>240</v>
      </c>
      <c r="CC1" t="s">
        <v>241</v>
      </c>
      <c r="CD1" t="s">
        <v>242</v>
      </c>
      <c r="CE1" t="s">
        <v>243</v>
      </c>
      <c r="CF1" t="s">
        <v>244</v>
      </c>
      <c r="CG1" t="s">
        <v>245</v>
      </c>
      <c r="CH1" t="s">
        <v>246</v>
      </c>
      <c r="CI1" t="s">
        <v>247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255</v>
      </c>
      <c r="CR1" t="s">
        <v>256</v>
      </c>
      <c r="CS1" t="s">
        <v>257</v>
      </c>
      <c r="CT1" t="s">
        <v>258</v>
      </c>
      <c r="CU1" t="s">
        <v>259</v>
      </c>
      <c r="CV1" t="s">
        <v>260</v>
      </c>
      <c r="CW1" t="s">
        <v>261</v>
      </c>
      <c r="CX1" t="s">
        <v>262</v>
      </c>
      <c r="CY1" t="s">
        <v>263</v>
      </c>
      <c r="CZ1" t="s">
        <v>264</v>
      </c>
      <c r="DA1" t="s">
        <v>265</v>
      </c>
      <c r="DB1" t="s">
        <v>266</v>
      </c>
      <c r="DC1" t="s">
        <v>267</v>
      </c>
      <c r="DD1" t="s">
        <v>268</v>
      </c>
      <c r="DE1" t="s">
        <v>269</v>
      </c>
      <c r="DF1" t="s">
        <v>270</v>
      </c>
      <c r="DG1" t="s">
        <v>271</v>
      </c>
      <c r="DH1" t="s">
        <v>272</v>
      </c>
      <c r="DI1" t="s">
        <v>273</v>
      </c>
      <c r="DJ1" t="s">
        <v>274</v>
      </c>
      <c r="DK1" t="s">
        <v>275</v>
      </c>
      <c r="DL1" t="s">
        <v>276</v>
      </c>
      <c r="DM1" t="s">
        <v>277</v>
      </c>
      <c r="DN1" t="s">
        <v>278</v>
      </c>
      <c r="DO1" t="s">
        <v>279</v>
      </c>
      <c r="DP1" t="s">
        <v>280</v>
      </c>
      <c r="DQ1" t="s">
        <v>281</v>
      </c>
      <c r="DR1" t="s">
        <v>282</v>
      </c>
      <c r="DS1" t="s">
        <v>283</v>
      </c>
      <c r="DT1" t="s">
        <v>284</v>
      </c>
      <c r="DU1" t="s">
        <v>285</v>
      </c>
      <c r="DV1" t="s">
        <v>286</v>
      </c>
      <c r="DW1" t="s">
        <v>287</v>
      </c>
      <c r="DX1" t="s">
        <v>288</v>
      </c>
      <c r="DY1" t="s">
        <v>289</v>
      </c>
      <c r="DZ1" t="s">
        <v>290</v>
      </c>
      <c r="EA1" t="s">
        <v>291</v>
      </c>
      <c r="EB1" t="s">
        <v>292</v>
      </c>
      <c r="EC1" t="s">
        <v>293</v>
      </c>
      <c r="ED1" t="s">
        <v>294</v>
      </c>
      <c r="EE1" t="s">
        <v>295</v>
      </c>
      <c r="EF1" t="s">
        <v>296</v>
      </c>
      <c r="EG1" t="s">
        <v>297</v>
      </c>
      <c r="EH1" t="s">
        <v>298</v>
      </c>
      <c r="EI1" t="s">
        <v>299</v>
      </c>
      <c r="EJ1" t="s">
        <v>300</v>
      </c>
      <c r="EK1" t="s">
        <v>301</v>
      </c>
      <c r="EL1" t="s">
        <v>302</v>
      </c>
      <c r="EM1" t="s">
        <v>303</v>
      </c>
      <c r="EN1" t="s">
        <v>304</v>
      </c>
      <c r="EO1" t="s">
        <v>305</v>
      </c>
      <c r="EP1" t="s">
        <v>306</v>
      </c>
      <c r="EQ1" t="s">
        <v>307</v>
      </c>
      <c r="ER1" t="s">
        <v>308</v>
      </c>
      <c r="ES1" t="s">
        <v>686</v>
      </c>
      <c r="ET1" t="s">
        <v>97</v>
      </c>
      <c r="EU1" t="s">
        <v>687</v>
      </c>
      <c r="EV1" t="s">
        <v>688</v>
      </c>
      <c r="EW1" t="s">
        <v>689</v>
      </c>
      <c r="EX1" t="s">
        <v>690</v>
      </c>
      <c r="EY1" t="s">
        <v>691</v>
      </c>
      <c r="EZ1" t="s">
        <v>100</v>
      </c>
      <c r="FA1" t="s">
        <v>692</v>
      </c>
      <c r="FB1" t="s">
        <v>101</v>
      </c>
      <c r="FC1" t="s">
        <v>102</v>
      </c>
      <c r="FD1" t="s">
        <v>693</v>
      </c>
      <c r="FE1" t="s">
        <v>694</v>
      </c>
      <c r="FF1" t="s">
        <v>103</v>
      </c>
      <c r="FG1" t="s">
        <v>695</v>
      </c>
      <c r="FH1" t="s">
        <v>104</v>
      </c>
      <c r="FI1" t="s">
        <v>105</v>
      </c>
      <c r="FJ1" t="s">
        <v>696</v>
      </c>
      <c r="FK1" t="s">
        <v>697</v>
      </c>
      <c r="FL1" t="s">
        <v>106</v>
      </c>
      <c r="FM1" t="s">
        <v>698</v>
      </c>
      <c r="FN1" t="s">
        <v>107</v>
      </c>
      <c r="FO1" t="s">
        <v>108</v>
      </c>
      <c r="FP1" t="s">
        <v>699</v>
      </c>
      <c r="FQ1" t="s">
        <v>700</v>
      </c>
      <c r="FR1" t="s">
        <v>109</v>
      </c>
      <c r="FS1" t="s">
        <v>701</v>
      </c>
      <c r="FT1" t="s">
        <v>110</v>
      </c>
      <c r="FU1" t="s">
        <v>111</v>
      </c>
      <c r="FV1" t="s">
        <v>702</v>
      </c>
      <c r="FW1" t="s">
        <v>703</v>
      </c>
      <c r="FX1" t="s">
        <v>112</v>
      </c>
      <c r="FY1" t="s">
        <v>704</v>
      </c>
      <c r="FZ1" t="s">
        <v>113</v>
      </c>
      <c r="GA1" t="s">
        <v>114</v>
      </c>
      <c r="GB1" t="s">
        <v>705</v>
      </c>
      <c r="GC1" t="s">
        <v>706</v>
      </c>
      <c r="GD1" t="s">
        <v>115</v>
      </c>
      <c r="GE1" t="s">
        <v>116</v>
      </c>
      <c r="GF1" t="s">
        <v>117</v>
      </c>
      <c r="GG1" t="s">
        <v>118</v>
      </c>
      <c r="GH1" t="s">
        <v>119</v>
      </c>
      <c r="GI1" t="s">
        <v>120</v>
      </c>
      <c r="GJ1" t="s">
        <v>707</v>
      </c>
      <c r="GK1" t="s">
        <v>708</v>
      </c>
      <c r="GL1" t="s">
        <v>123</v>
      </c>
      <c r="GM1" t="s">
        <v>124</v>
      </c>
      <c r="GN1" t="s">
        <v>709</v>
      </c>
      <c r="GO1" t="s">
        <v>710</v>
      </c>
      <c r="GP1" t="s">
        <v>127</v>
      </c>
      <c r="GQ1" t="s">
        <v>128</v>
      </c>
      <c r="GR1" t="s">
        <v>129</v>
      </c>
      <c r="GS1" t="s">
        <v>130</v>
      </c>
      <c r="GT1" t="s">
        <v>711</v>
      </c>
      <c r="GU1" t="s">
        <v>712</v>
      </c>
      <c r="GV1" t="s">
        <v>133</v>
      </c>
      <c r="GW1" t="s">
        <v>134</v>
      </c>
      <c r="GX1" t="s">
        <v>713</v>
      </c>
      <c r="GY1" t="s">
        <v>714</v>
      </c>
      <c r="GZ1" t="s">
        <v>137</v>
      </c>
      <c r="HA1" t="s">
        <v>138</v>
      </c>
      <c r="HB1" t="s">
        <v>715</v>
      </c>
      <c r="HC1" t="s">
        <v>716</v>
      </c>
      <c r="HD1" t="s">
        <v>139</v>
      </c>
      <c r="HE1" t="s">
        <v>140</v>
      </c>
      <c r="HF1" t="s">
        <v>717</v>
      </c>
      <c r="HG1" t="s">
        <v>718</v>
      </c>
      <c r="HH1" t="s">
        <v>719</v>
      </c>
      <c r="HI1" t="s">
        <v>720</v>
      </c>
      <c r="HJ1" t="s">
        <v>157</v>
      </c>
      <c r="HK1" t="s">
        <v>158</v>
      </c>
      <c r="HL1" t="s">
        <v>159</v>
      </c>
      <c r="HM1" t="s">
        <v>160</v>
      </c>
      <c r="HN1" t="s">
        <v>161</v>
      </c>
      <c r="HO1" t="s">
        <v>721</v>
      </c>
      <c r="HP1" t="s">
        <v>722</v>
      </c>
      <c r="HQ1" t="s">
        <v>723</v>
      </c>
      <c r="HR1" t="s">
        <v>724</v>
      </c>
      <c r="HS1" t="s">
        <v>725</v>
      </c>
      <c r="HT1" t="s">
        <v>726</v>
      </c>
      <c r="HU1" t="s">
        <v>727</v>
      </c>
      <c r="HV1" t="s">
        <v>728</v>
      </c>
      <c r="HW1" t="s">
        <v>729</v>
      </c>
      <c r="HX1" t="s">
        <v>730</v>
      </c>
      <c r="HY1" t="s">
        <v>731</v>
      </c>
      <c r="HZ1" t="s">
        <v>732</v>
      </c>
      <c r="IA1" t="s">
        <v>162</v>
      </c>
    </row>
    <row r="2" spans="1:235" x14ac:dyDescent="0.3">
      <c r="A2">
        <v>1</v>
      </c>
      <c r="B2" t="s">
        <v>733</v>
      </c>
      <c r="C2" s="1">
        <v>45092</v>
      </c>
      <c r="D2" t="s">
        <v>334</v>
      </c>
      <c r="E2" t="s">
        <v>335</v>
      </c>
      <c r="F2" t="s">
        <v>335</v>
      </c>
      <c r="G2" t="s">
        <v>335</v>
      </c>
      <c r="H2" t="s">
        <v>337</v>
      </c>
      <c r="I2" t="s">
        <v>359</v>
      </c>
      <c r="J2" t="s">
        <v>420</v>
      </c>
      <c r="K2">
        <v>100</v>
      </c>
      <c r="L2">
        <v>70</v>
      </c>
      <c r="N2">
        <v>651</v>
      </c>
      <c r="O2">
        <v>65</v>
      </c>
      <c r="P2">
        <v>2.3306680053067516E+16</v>
      </c>
      <c r="R2">
        <v>152</v>
      </c>
      <c r="U2">
        <v>78</v>
      </c>
      <c r="V2">
        <v>34</v>
      </c>
      <c r="W2">
        <v>52</v>
      </c>
      <c r="X2">
        <v>200</v>
      </c>
      <c r="AF2">
        <v>22</v>
      </c>
      <c r="AG2">
        <v>61</v>
      </c>
      <c r="AH2">
        <v>139</v>
      </c>
      <c r="AI2">
        <v>42</v>
      </c>
      <c r="AJ2">
        <v>30</v>
      </c>
      <c r="AL2">
        <v>15</v>
      </c>
      <c r="AM2" t="s">
        <v>345</v>
      </c>
      <c r="AN2">
        <v>20</v>
      </c>
      <c r="AP2" t="s">
        <v>346</v>
      </c>
      <c r="AQ2" t="s">
        <v>334</v>
      </c>
      <c r="AR2" t="s">
        <v>335</v>
      </c>
      <c r="AS2" t="s">
        <v>335</v>
      </c>
      <c r="AT2" t="s">
        <v>335</v>
      </c>
      <c r="AU2" t="s">
        <v>335</v>
      </c>
      <c r="AV2" t="s">
        <v>335</v>
      </c>
      <c r="AW2" t="s">
        <v>335</v>
      </c>
      <c r="AX2" t="s">
        <v>335</v>
      </c>
      <c r="AY2" t="s">
        <v>335</v>
      </c>
      <c r="AZ2" t="s">
        <v>335</v>
      </c>
      <c r="BA2" t="s">
        <v>335</v>
      </c>
      <c r="BB2" t="s">
        <v>335</v>
      </c>
      <c r="BC2" t="s">
        <v>335</v>
      </c>
      <c r="BD2" t="s">
        <v>335</v>
      </c>
      <c r="BE2" t="s">
        <v>335</v>
      </c>
      <c r="BF2" t="s">
        <v>335</v>
      </c>
      <c r="BG2" t="s">
        <v>335</v>
      </c>
      <c r="BH2" t="s">
        <v>335</v>
      </c>
      <c r="BI2" t="s">
        <v>335</v>
      </c>
      <c r="BJ2" t="s">
        <v>336</v>
      </c>
      <c r="BK2" t="s">
        <v>334</v>
      </c>
      <c r="BL2" t="s">
        <v>335</v>
      </c>
      <c r="BM2" t="s">
        <v>335</v>
      </c>
      <c r="BN2" t="s">
        <v>335</v>
      </c>
      <c r="BO2" t="s">
        <v>335</v>
      </c>
      <c r="BP2" t="s">
        <v>335</v>
      </c>
      <c r="BQ2" t="s">
        <v>335</v>
      </c>
      <c r="BR2" t="s">
        <v>335</v>
      </c>
      <c r="BS2" t="s">
        <v>335</v>
      </c>
      <c r="BT2" t="s">
        <v>335</v>
      </c>
      <c r="BU2" t="s">
        <v>335</v>
      </c>
      <c r="BV2" t="s">
        <v>335</v>
      </c>
      <c r="BW2" t="s">
        <v>335</v>
      </c>
      <c r="BX2" t="s">
        <v>335</v>
      </c>
      <c r="BY2" t="s">
        <v>335</v>
      </c>
      <c r="BZ2" t="s">
        <v>335</v>
      </c>
      <c r="CA2" t="s">
        <v>336</v>
      </c>
      <c r="CJ2" t="s">
        <v>336</v>
      </c>
      <c r="CL2" t="s">
        <v>336</v>
      </c>
      <c r="CM2" t="s">
        <v>336</v>
      </c>
      <c r="CN2" t="s">
        <v>336</v>
      </c>
      <c r="CO2" t="s">
        <v>336</v>
      </c>
      <c r="CP2" t="s">
        <v>336</v>
      </c>
      <c r="CQ2" t="s">
        <v>336</v>
      </c>
      <c r="CR2" t="s">
        <v>336</v>
      </c>
      <c r="CS2" t="s">
        <v>336</v>
      </c>
      <c r="CT2" t="s">
        <v>336</v>
      </c>
      <c r="CU2" t="s">
        <v>336</v>
      </c>
      <c r="CV2" t="s">
        <v>336</v>
      </c>
      <c r="CW2" t="s">
        <v>330</v>
      </c>
      <c r="CX2" t="s">
        <v>337</v>
      </c>
      <c r="CY2" t="s">
        <v>337</v>
      </c>
      <c r="CZ2" t="s">
        <v>336</v>
      </c>
      <c r="DA2" t="s">
        <v>336</v>
      </c>
      <c r="DB2" t="s">
        <v>336</v>
      </c>
      <c r="DC2" t="s">
        <v>336</v>
      </c>
      <c r="DD2" t="s">
        <v>336</v>
      </c>
      <c r="DE2" t="s">
        <v>336</v>
      </c>
      <c r="DF2" t="s">
        <v>336</v>
      </c>
      <c r="DG2" t="s">
        <v>336</v>
      </c>
      <c r="DH2" t="s">
        <v>336</v>
      </c>
      <c r="DJ2">
        <v>540</v>
      </c>
      <c r="DK2">
        <v>63</v>
      </c>
      <c r="DL2">
        <v>61</v>
      </c>
      <c r="DM2">
        <v>2</v>
      </c>
      <c r="DN2">
        <v>99</v>
      </c>
      <c r="DO2" t="s">
        <v>336</v>
      </c>
      <c r="DP2">
        <v>12</v>
      </c>
      <c r="DQ2" t="s">
        <v>336</v>
      </c>
      <c r="DR2" t="s">
        <v>336</v>
      </c>
      <c r="DS2" t="s">
        <v>347</v>
      </c>
      <c r="DT2" t="s">
        <v>348</v>
      </c>
      <c r="DU2" t="s">
        <v>367</v>
      </c>
      <c r="DV2" t="s">
        <v>399</v>
      </c>
      <c r="DW2" t="s">
        <v>354</v>
      </c>
      <c r="DX2" t="s">
        <v>400</v>
      </c>
      <c r="DY2" t="s">
        <v>352</v>
      </c>
      <c r="DZ2" t="s">
        <v>347</v>
      </c>
      <c r="EA2" t="s">
        <v>354</v>
      </c>
      <c r="EB2" t="s">
        <v>369</v>
      </c>
      <c r="EC2" t="s">
        <v>356</v>
      </c>
      <c r="ED2" t="s">
        <v>350</v>
      </c>
      <c r="EE2" t="s">
        <v>371</v>
      </c>
      <c r="EF2" t="s">
        <v>358</v>
      </c>
      <c r="EG2">
        <v>13</v>
      </c>
      <c r="EH2">
        <v>3</v>
      </c>
      <c r="EI2">
        <v>7</v>
      </c>
      <c r="EJ2">
        <v>1</v>
      </c>
      <c r="EK2">
        <v>100</v>
      </c>
      <c r="EL2">
        <v>100</v>
      </c>
      <c r="EM2">
        <v>0</v>
      </c>
      <c r="EN2" t="s">
        <v>337</v>
      </c>
      <c r="EO2" t="s">
        <v>337</v>
      </c>
      <c r="EP2" t="s">
        <v>337</v>
      </c>
      <c r="EQ2" t="s">
        <v>337</v>
      </c>
      <c r="ER2" t="s">
        <v>337</v>
      </c>
      <c r="ES2" t="s">
        <v>337</v>
      </c>
      <c r="ET2" t="s">
        <v>337</v>
      </c>
      <c r="EU2" s="1"/>
      <c r="EV2" t="s">
        <v>336</v>
      </c>
      <c r="EX2" t="s">
        <v>336</v>
      </c>
      <c r="EY2" t="s">
        <v>336</v>
      </c>
      <c r="EZ2" t="s">
        <v>337</v>
      </c>
      <c r="FA2" s="1"/>
      <c r="FB2" t="s">
        <v>336</v>
      </c>
      <c r="FD2" s="1"/>
      <c r="FE2" t="s">
        <v>336</v>
      </c>
      <c r="FF2" t="s">
        <v>330</v>
      </c>
      <c r="FG2" s="1"/>
      <c r="FH2" t="s">
        <v>339</v>
      </c>
      <c r="FI2">
        <v>125</v>
      </c>
      <c r="FJ2" t="s">
        <v>336</v>
      </c>
      <c r="FK2" t="s">
        <v>336</v>
      </c>
      <c r="FL2" t="s">
        <v>330</v>
      </c>
      <c r="FM2" s="1"/>
      <c r="FN2" t="s">
        <v>414</v>
      </c>
      <c r="FO2">
        <v>100</v>
      </c>
      <c r="FP2" s="1"/>
      <c r="FQ2" t="s">
        <v>336</v>
      </c>
      <c r="FR2" t="s">
        <v>330</v>
      </c>
      <c r="FS2" s="1"/>
      <c r="FT2" t="s">
        <v>340</v>
      </c>
      <c r="FU2">
        <v>50</v>
      </c>
      <c r="FV2" s="1"/>
      <c r="FW2" t="s">
        <v>336</v>
      </c>
      <c r="FX2" t="s">
        <v>330</v>
      </c>
      <c r="FY2" s="1"/>
      <c r="FZ2" t="s">
        <v>410</v>
      </c>
      <c r="GA2">
        <v>25</v>
      </c>
      <c r="GB2" s="1"/>
      <c r="GC2" t="s">
        <v>336</v>
      </c>
      <c r="GD2" t="s">
        <v>334</v>
      </c>
      <c r="GE2" t="s">
        <v>335</v>
      </c>
      <c r="GF2" t="s">
        <v>334</v>
      </c>
      <c r="GG2" t="s">
        <v>335</v>
      </c>
      <c r="GH2" t="s">
        <v>335</v>
      </c>
      <c r="GI2" t="s">
        <v>334</v>
      </c>
      <c r="GJ2" t="s">
        <v>334</v>
      </c>
      <c r="GK2" t="s">
        <v>335</v>
      </c>
      <c r="GL2" t="s">
        <v>334</v>
      </c>
      <c r="GM2" t="s">
        <v>335</v>
      </c>
      <c r="GN2" t="s">
        <v>334</v>
      </c>
      <c r="GO2" t="s">
        <v>335</v>
      </c>
      <c r="GP2" t="s">
        <v>335</v>
      </c>
      <c r="GQ2" t="s">
        <v>334</v>
      </c>
      <c r="GR2" t="s">
        <v>335</v>
      </c>
      <c r="GS2" t="s">
        <v>334</v>
      </c>
      <c r="GT2" t="s">
        <v>334</v>
      </c>
      <c r="GU2" t="s">
        <v>335</v>
      </c>
      <c r="GV2" t="s">
        <v>335</v>
      </c>
      <c r="GW2" t="s">
        <v>334</v>
      </c>
      <c r="GX2" t="s">
        <v>334</v>
      </c>
      <c r="GY2" t="s">
        <v>335</v>
      </c>
      <c r="GZ2" t="s">
        <v>334</v>
      </c>
      <c r="HA2" t="s">
        <v>335</v>
      </c>
      <c r="HB2" t="s">
        <v>334</v>
      </c>
      <c r="HC2" t="s">
        <v>335</v>
      </c>
      <c r="HD2" t="s">
        <v>334</v>
      </c>
      <c r="HE2" t="s">
        <v>335</v>
      </c>
      <c r="HF2" t="s">
        <v>334</v>
      </c>
      <c r="HG2" t="s">
        <v>335</v>
      </c>
      <c r="HH2" t="s">
        <v>334</v>
      </c>
      <c r="HI2" t="s">
        <v>335</v>
      </c>
      <c r="HJ2" t="s">
        <v>336</v>
      </c>
      <c r="HL2">
        <v>10</v>
      </c>
      <c r="HM2" t="s">
        <v>336</v>
      </c>
      <c r="HO2" t="s">
        <v>335</v>
      </c>
      <c r="HP2" t="s">
        <v>335</v>
      </c>
      <c r="HQ2" t="s">
        <v>335</v>
      </c>
      <c r="HR2" t="s">
        <v>335</v>
      </c>
      <c r="HS2" t="s">
        <v>335</v>
      </c>
      <c r="HT2" t="s">
        <v>335</v>
      </c>
      <c r="HU2" t="s">
        <v>335</v>
      </c>
      <c r="HV2" t="s">
        <v>335</v>
      </c>
      <c r="HW2" t="s">
        <v>335</v>
      </c>
      <c r="HX2" t="s">
        <v>335</v>
      </c>
      <c r="HY2" t="s">
        <v>335</v>
      </c>
      <c r="HZ2" t="s">
        <v>335</v>
      </c>
      <c r="IA2" t="s">
        <v>342</v>
      </c>
    </row>
    <row r="3" spans="1:235" x14ac:dyDescent="0.3">
      <c r="A3">
        <v>2</v>
      </c>
      <c r="B3" t="s">
        <v>733</v>
      </c>
      <c r="C3" s="1">
        <v>45117</v>
      </c>
      <c r="D3" t="s">
        <v>334</v>
      </c>
      <c r="E3" t="s">
        <v>335</v>
      </c>
      <c r="F3" t="s">
        <v>335</v>
      </c>
      <c r="G3" t="s">
        <v>335</v>
      </c>
      <c r="H3" t="s">
        <v>337</v>
      </c>
      <c r="I3" t="s">
        <v>345</v>
      </c>
      <c r="J3" t="s">
        <v>343</v>
      </c>
      <c r="K3">
        <v>90</v>
      </c>
      <c r="L3">
        <v>55</v>
      </c>
      <c r="R3">
        <v>121</v>
      </c>
      <c r="T3">
        <v>67</v>
      </c>
      <c r="U3">
        <v>251</v>
      </c>
      <c r="V3">
        <v>49</v>
      </c>
      <c r="W3">
        <v>183</v>
      </c>
      <c r="X3">
        <v>96</v>
      </c>
      <c r="Z3">
        <v>538</v>
      </c>
      <c r="AA3">
        <v>49</v>
      </c>
      <c r="AD3">
        <v>59</v>
      </c>
      <c r="AH3">
        <v>138</v>
      </c>
      <c r="AI3">
        <v>53</v>
      </c>
      <c r="AM3" t="s">
        <v>336</v>
      </c>
      <c r="AP3" t="s">
        <v>336</v>
      </c>
      <c r="AQ3" t="s">
        <v>335</v>
      </c>
      <c r="AR3" t="s">
        <v>335</v>
      </c>
      <c r="AS3" t="s">
        <v>335</v>
      </c>
      <c r="AT3" t="s">
        <v>335</v>
      </c>
      <c r="AU3" t="s">
        <v>335</v>
      </c>
      <c r="AV3" t="s">
        <v>335</v>
      </c>
      <c r="AW3" t="s">
        <v>335</v>
      </c>
      <c r="AX3" t="s">
        <v>335</v>
      </c>
      <c r="AY3" t="s">
        <v>335</v>
      </c>
      <c r="AZ3" t="s">
        <v>335</v>
      </c>
      <c r="BA3" t="s">
        <v>335</v>
      </c>
      <c r="BB3" t="s">
        <v>335</v>
      </c>
      <c r="BC3" t="s">
        <v>335</v>
      </c>
      <c r="BD3" t="s">
        <v>335</v>
      </c>
      <c r="BE3" t="s">
        <v>335</v>
      </c>
      <c r="BF3" t="s">
        <v>335</v>
      </c>
      <c r="BG3" t="s">
        <v>335</v>
      </c>
      <c r="BH3" t="s">
        <v>335</v>
      </c>
      <c r="BI3" t="s">
        <v>335</v>
      </c>
      <c r="BJ3" t="s">
        <v>336</v>
      </c>
      <c r="BK3" t="s">
        <v>335</v>
      </c>
      <c r="BL3" t="s">
        <v>335</v>
      </c>
      <c r="BM3" t="s">
        <v>335</v>
      </c>
      <c r="BN3" t="s">
        <v>335</v>
      </c>
      <c r="BO3" t="s">
        <v>335</v>
      </c>
      <c r="BP3" t="s">
        <v>335</v>
      </c>
      <c r="BQ3" t="s">
        <v>335</v>
      </c>
      <c r="BR3" t="s">
        <v>335</v>
      </c>
      <c r="BS3" t="s">
        <v>335</v>
      </c>
      <c r="BT3" t="s">
        <v>335</v>
      </c>
      <c r="BU3" t="s">
        <v>335</v>
      </c>
      <c r="BV3" t="s">
        <v>335</v>
      </c>
      <c r="BW3" t="s">
        <v>335</v>
      </c>
      <c r="BX3" t="s">
        <v>335</v>
      </c>
      <c r="BY3" t="s">
        <v>335</v>
      </c>
      <c r="BZ3" t="s">
        <v>335</v>
      </c>
      <c r="CA3" t="s">
        <v>336</v>
      </c>
      <c r="CJ3" t="s">
        <v>336</v>
      </c>
      <c r="CL3" t="s">
        <v>336</v>
      </c>
      <c r="CM3" t="s">
        <v>336</v>
      </c>
      <c r="CN3" t="s">
        <v>336</v>
      </c>
      <c r="CO3" t="s">
        <v>336</v>
      </c>
      <c r="CP3" t="s">
        <v>336</v>
      </c>
      <c r="CQ3" t="s">
        <v>336</v>
      </c>
      <c r="CR3" t="s">
        <v>336</v>
      </c>
      <c r="CS3" t="s">
        <v>336</v>
      </c>
      <c r="CT3" t="s">
        <v>336</v>
      </c>
      <c r="CU3" t="s">
        <v>336</v>
      </c>
      <c r="CV3" t="s">
        <v>336</v>
      </c>
      <c r="CW3" t="s">
        <v>336</v>
      </c>
      <c r="CX3" t="s">
        <v>336</v>
      </c>
      <c r="CY3" t="s">
        <v>336</v>
      </c>
      <c r="CZ3" t="s">
        <v>336</v>
      </c>
      <c r="DA3" t="s">
        <v>336</v>
      </c>
      <c r="DB3" t="s">
        <v>336</v>
      </c>
      <c r="DC3" t="s">
        <v>336</v>
      </c>
      <c r="DD3" t="s">
        <v>336</v>
      </c>
      <c r="DE3" t="s">
        <v>336</v>
      </c>
      <c r="DF3" t="s">
        <v>336</v>
      </c>
      <c r="DG3" t="s">
        <v>336</v>
      </c>
      <c r="DH3" t="s">
        <v>336</v>
      </c>
      <c r="DJ3">
        <v>40</v>
      </c>
      <c r="DL3">
        <v>96</v>
      </c>
      <c r="DM3">
        <v>8</v>
      </c>
      <c r="DN3">
        <v>95</v>
      </c>
      <c r="DO3" t="s">
        <v>336</v>
      </c>
      <c r="DQ3" t="s">
        <v>336</v>
      </c>
      <c r="DR3" t="s">
        <v>336</v>
      </c>
      <c r="DS3" t="s">
        <v>336</v>
      </c>
      <c r="DT3" t="s">
        <v>336</v>
      </c>
      <c r="DU3" t="s">
        <v>336</v>
      </c>
      <c r="DV3" t="s">
        <v>336</v>
      </c>
      <c r="DW3" t="s">
        <v>336</v>
      </c>
      <c r="DX3" t="s">
        <v>336</v>
      </c>
      <c r="DY3" t="s">
        <v>336</v>
      </c>
      <c r="DZ3" t="s">
        <v>336</v>
      </c>
      <c r="EA3" t="s">
        <v>336</v>
      </c>
      <c r="EB3" t="s">
        <v>336</v>
      </c>
      <c r="EC3" t="s">
        <v>336</v>
      </c>
      <c r="ED3" t="s">
        <v>336</v>
      </c>
      <c r="EE3" t="s">
        <v>336</v>
      </c>
      <c r="EF3" t="s">
        <v>336</v>
      </c>
      <c r="EN3" t="s">
        <v>336</v>
      </c>
      <c r="EO3" t="s">
        <v>336</v>
      </c>
      <c r="EP3" t="s">
        <v>330</v>
      </c>
      <c r="EQ3" t="s">
        <v>330</v>
      </c>
      <c r="ER3" t="s">
        <v>330</v>
      </c>
      <c r="ES3" t="s">
        <v>337</v>
      </c>
      <c r="ET3" t="s">
        <v>336</v>
      </c>
      <c r="EU3" s="1"/>
      <c r="EV3" t="s">
        <v>336</v>
      </c>
      <c r="EX3" t="s">
        <v>336</v>
      </c>
      <c r="EY3" t="s">
        <v>336</v>
      </c>
      <c r="EZ3" t="s">
        <v>336</v>
      </c>
      <c r="FA3" s="1"/>
      <c r="FB3" t="s">
        <v>336</v>
      </c>
      <c r="FD3" s="1"/>
      <c r="FE3" t="s">
        <v>336</v>
      </c>
      <c r="FF3" t="s">
        <v>336</v>
      </c>
      <c r="FG3" s="1"/>
      <c r="FH3" t="s">
        <v>336</v>
      </c>
      <c r="FJ3" t="s">
        <v>336</v>
      </c>
      <c r="FK3" t="s">
        <v>336</v>
      </c>
      <c r="FL3" t="s">
        <v>336</v>
      </c>
      <c r="FM3" s="1"/>
      <c r="FN3" t="s">
        <v>336</v>
      </c>
      <c r="FP3" s="1"/>
      <c r="FQ3" t="s">
        <v>336</v>
      </c>
      <c r="FR3" t="s">
        <v>336</v>
      </c>
      <c r="FS3" s="1"/>
      <c r="FT3" t="s">
        <v>336</v>
      </c>
      <c r="FV3" s="1"/>
      <c r="FW3" t="s">
        <v>336</v>
      </c>
      <c r="FX3" t="s">
        <v>336</v>
      </c>
      <c r="FY3" s="1"/>
      <c r="FZ3" t="s">
        <v>336</v>
      </c>
      <c r="GB3" s="1"/>
      <c r="GC3" t="s">
        <v>336</v>
      </c>
      <c r="GD3" t="s">
        <v>335</v>
      </c>
      <c r="GE3" t="s">
        <v>335</v>
      </c>
      <c r="GF3" t="s">
        <v>335</v>
      </c>
      <c r="GG3" t="s">
        <v>335</v>
      </c>
      <c r="GH3" t="s">
        <v>335</v>
      </c>
      <c r="GI3" t="s">
        <v>335</v>
      </c>
      <c r="GJ3" t="s">
        <v>335</v>
      </c>
      <c r="GK3" t="s">
        <v>335</v>
      </c>
      <c r="GL3" t="s">
        <v>335</v>
      </c>
      <c r="GM3" t="s">
        <v>335</v>
      </c>
      <c r="GN3" t="s">
        <v>335</v>
      </c>
      <c r="GO3" t="s">
        <v>335</v>
      </c>
      <c r="GP3" t="s">
        <v>335</v>
      </c>
      <c r="GQ3" t="s">
        <v>335</v>
      </c>
      <c r="GR3" t="s">
        <v>335</v>
      </c>
      <c r="GS3" t="s">
        <v>335</v>
      </c>
      <c r="GT3" t="s">
        <v>335</v>
      </c>
      <c r="GU3" t="s">
        <v>335</v>
      </c>
      <c r="GV3" t="s">
        <v>335</v>
      </c>
      <c r="GW3" t="s">
        <v>335</v>
      </c>
      <c r="GX3" t="s">
        <v>335</v>
      </c>
      <c r="GY3" t="s">
        <v>335</v>
      </c>
      <c r="GZ3" t="s">
        <v>335</v>
      </c>
      <c r="HA3" t="s">
        <v>335</v>
      </c>
      <c r="HB3" t="s">
        <v>335</v>
      </c>
      <c r="HC3" t="s">
        <v>335</v>
      </c>
      <c r="HD3" t="s">
        <v>335</v>
      </c>
      <c r="HE3" t="s">
        <v>335</v>
      </c>
      <c r="HF3" t="s">
        <v>335</v>
      </c>
      <c r="HG3" t="s">
        <v>335</v>
      </c>
      <c r="HH3" t="s">
        <v>335</v>
      </c>
      <c r="HI3" t="s">
        <v>335</v>
      </c>
      <c r="HJ3" t="s">
        <v>336</v>
      </c>
      <c r="HM3" t="s">
        <v>336</v>
      </c>
      <c r="HO3" t="s">
        <v>335</v>
      </c>
      <c r="HP3" t="s">
        <v>335</v>
      </c>
      <c r="HQ3" t="s">
        <v>335</v>
      </c>
      <c r="HR3" t="s">
        <v>335</v>
      </c>
      <c r="HS3" t="s">
        <v>335</v>
      </c>
      <c r="HT3" t="s">
        <v>335</v>
      </c>
      <c r="HU3" t="s">
        <v>335</v>
      </c>
      <c r="HV3" t="s">
        <v>335</v>
      </c>
      <c r="HW3" t="s">
        <v>335</v>
      </c>
      <c r="HX3" t="s">
        <v>335</v>
      </c>
      <c r="HY3" t="s">
        <v>335</v>
      </c>
      <c r="HZ3" t="s">
        <v>335</v>
      </c>
      <c r="IA3" t="s">
        <v>364</v>
      </c>
    </row>
    <row r="4" spans="1:235" x14ac:dyDescent="0.3">
      <c r="A4">
        <v>3</v>
      </c>
      <c r="B4" t="s">
        <v>733</v>
      </c>
      <c r="C4" s="1">
        <v>45138</v>
      </c>
      <c r="D4" t="s">
        <v>334</v>
      </c>
      <c r="E4" t="s">
        <v>335</v>
      </c>
      <c r="F4" t="s">
        <v>335</v>
      </c>
      <c r="G4" t="s">
        <v>335</v>
      </c>
      <c r="H4" t="s">
        <v>337</v>
      </c>
      <c r="I4" t="s">
        <v>359</v>
      </c>
      <c r="J4" t="s">
        <v>420</v>
      </c>
      <c r="K4">
        <v>100</v>
      </c>
      <c r="L4">
        <v>55</v>
      </c>
      <c r="N4">
        <v>86</v>
      </c>
      <c r="O4">
        <v>64</v>
      </c>
      <c r="P4">
        <v>1772853185595568</v>
      </c>
      <c r="R4">
        <v>143</v>
      </c>
      <c r="T4">
        <v>77</v>
      </c>
      <c r="U4">
        <v>188</v>
      </c>
      <c r="V4">
        <v>61</v>
      </c>
      <c r="W4">
        <v>130</v>
      </c>
      <c r="X4">
        <v>51</v>
      </c>
      <c r="Z4">
        <v>1113</v>
      </c>
      <c r="AF4">
        <v>31</v>
      </c>
      <c r="AG4">
        <v>40</v>
      </c>
      <c r="AH4">
        <v>140</v>
      </c>
      <c r="AI4">
        <v>44</v>
      </c>
      <c r="AM4" t="s">
        <v>336</v>
      </c>
      <c r="AP4" t="s">
        <v>336</v>
      </c>
      <c r="AQ4" t="s">
        <v>335</v>
      </c>
      <c r="AR4" t="s">
        <v>335</v>
      </c>
      <c r="AS4" t="s">
        <v>335</v>
      </c>
      <c r="AT4" t="s">
        <v>335</v>
      </c>
      <c r="AU4" t="s">
        <v>335</v>
      </c>
      <c r="AV4" t="s">
        <v>335</v>
      </c>
      <c r="AW4" t="s">
        <v>335</v>
      </c>
      <c r="AX4" t="s">
        <v>335</v>
      </c>
      <c r="AY4" t="s">
        <v>335</v>
      </c>
      <c r="AZ4" t="s">
        <v>335</v>
      </c>
      <c r="BA4" t="s">
        <v>335</v>
      </c>
      <c r="BB4" t="s">
        <v>335</v>
      </c>
      <c r="BC4" t="s">
        <v>335</v>
      </c>
      <c r="BD4" t="s">
        <v>335</v>
      </c>
      <c r="BE4" t="s">
        <v>335</v>
      </c>
      <c r="BF4" t="s">
        <v>335</v>
      </c>
      <c r="BG4" t="s">
        <v>335</v>
      </c>
      <c r="BH4" t="s">
        <v>335</v>
      </c>
      <c r="BI4" t="s">
        <v>335</v>
      </c>
      <c r="BJ4" t="s">
        <v>336</v>
      </c>
      <c r="BK4" t="s">
        <v>335</v>
      </c>
      <c r="BL4" t="s">
        <v>335</v>
      </c>
      <c r="BM4" t="s">
        <v>335</v>
      </c>
      <c r="BN4" t="s">
        <v>335</v>
      </c>
      <c r="BO4" t="s">
        <v>335</v>
      </c>
      <c r="BP4" t="s">
        <v>335</v>
      </c>
      <c r="BQ4" t="s">
        <v>335</v>
      </c>
      <c r="BR4" t="s">
        <v>335</v>
      </c>
      <c r="BS4" t="s">
        <v>335</v>
      </c>
      <c r="BT4" t="s">
        <v>335</v>
      </c>
      <c r="BU4" t="s">
        <v>335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336</v>
      </c>
      <c r="CB4">
        <v>1563</v>
      </c>
      <c r="CC4">
        <v>58</v>
      </c>
      <c r="CD4">
        <v>135</v>
      </c>
      <c r="CG4">
        <v>120</v>
      </c>
      <c r="CH4">
        <v>153</v>
      </c>
      <c r="CI4">
        <v>3173</v>
      </c>
      <c r="CJ4" t="s">
        <v>336</v>
      </c>
      <c r="CK4">
        <v>884</v>
      </c>
      <c r="CL4" t="s">
        <v>337</v>
      </c>
      <c r="CM4" t="s">
        <v>337</v>
      </c>
      <c r="CN4" t="s">
        <v>337</v>
      </c>
      <c r="CO4" t="s">
        <v>337</v>
      </c>
      <c r="CP4" t="s">
        <v>337</v>
      </c>
      <c r="CQ4" t="s">
        <v>337</v>
      </c>
      <c r="CR4" t="s">
        <v>330</v>
      </c>
      <c r="CS4" t="s">
        <v>337</v>
      </c>
      <c r="CT4" t="s">
        <v>330</v>
      </c>
      <c r="CU4" t="s">
        <v>336</v>
      </c>
      <c r="CV4" t="s">
        <v>336</v>
      </c>
      <c r="CW4" t="s">
        <v>336</v>
      </c>
      <c r="CX4" t="s">
        <v>336</v>
      </c>
      <c r="CY4" t="s">
        <v>336</v>
      </c>
      <c r="CZ4" t="s">
        <v>336</v>
      </c>
      <c r="DA4" t="s">
        <v>336</v>
      </c>
      <c r="DB4" t="s">
        <v>336</v>
      </c>
      <c r="DC4" t="s">
        <v>336</v>
      </c>
      <c r="DD4" t="s">
        <v>336</v>
      </c>
      <c r="DE4" t="s">
        <v>336</v>
      </c>
      <c r="DF4" t="s">
        <v>336</v>
      </c>
      <c r="DG4" t="s">
        <v>336</v>
      </c>
      <c r="DH4" t="s">
        <v>336</v>
      </c>
      <c r="DJ4">
        <v>570</v>
      </c>
      <c r="DL4">
        <v>92</v>
      </c>
      <c r="DM4">
        <v>2</v>
      </c>
      <c r="DN4">
        <v>99</v>
      </c>
      <c r="DO4" t="s">
        <v>336</v>
      </c>
      <c r="DP4">
        <v>12</v>
      </c>
      <c r="DQ4" t="s">
        <v>336</v>
      </c>
      <c r="DR4" t="s">
        <v>336</v>
      </c>
      <c r="DS4" t="s">
        <v>371</v>
      </c>
      <c r="DT4" t="s">
        <v>348</v>
      </c>
      <c r="DU4" t="s">
        <v>374</v>
      </c>
      <c r="DV4" t="s">
        <v>350</v>
      </c>
      <c r="DW4" t="s">
        <v>375</v>
      </c>
      <c r="DX4" t="s">
        <v>347</v>
      </c>
      <c r="DY4" t="s">
        <v>358</v>
      </c>
      <c r="DZ4" t="s">
        <v>371</v>
      </c>
      <c r="EA4" t="s">
        <v>371</v>
      </c>
      <c r="EB4" t="s">
        <v>355</v>
      </c>
      <c r="EC4" t="s">
        <v>374</v>
      </c>
      <c r="ED4" t="s">
        <v>399</v>
      </c>
      <c r="EE4" t="s">
        <v>371</v>
      </c>
      <c r="EF4" t="s">
        <v>358</v>
      </c>
      <c r="EG4">
        <v>1</v>
      </c>
      <c r="EH4">
        <v>1</v>
      </c>
      <c r="EI4">
        <v>1</v>
      </c>
      <c r="EJ4">
        <v>1</v>
      </c>
      <c r="EN4" t="s">
        <v>336</v>
      </c>
      <c r="EO4" t="s">
        <v>337</v>
      </c>
      <c r="EP4" t="s">
        <v>337</v>
      </c>
      <c r="EQ4" t="s">
        <v>337</v>
      </c>
      <c r="ER4" t="s">
        <v>337</v>
      </c>
      <c r="ES4" t="s">
        <v>337</v>
      </c>
      <c r="ET4" t="s">
        <v>336</v>
      </c>
      <c r="EU4" s="1"/>
      <c r="EV4" t="s">
        <v>336</v>
      </c>
      <c r="EX4" t="s">
        <v>336</v>
      </c>
      <c r="EY4" t="s">
        <v>336</v>
      </c>
      <c r="EZ4" t="s">
        <v>336</v>
      </c>
      <c r="FA4" s="1"/>
      <c r="FB4" t="s">
        <v>336</v>
      </c>
      <c r="FD4" s="1"/>
      <c r="FE4" t="s">
        <v>336</v>
      </c>
      <c r="FF4" t="s">
        <v>336</v>
      </c>
      <c r="FG4" s="1"/>
      <c r="FH4" t="s">
        <v>336</v>
      </c>
      <c r="FJ4" t="s">
        <v>336</v>
      </c>
      <c r="FK4" t="s">
        <v>336</v>
      </c>
      <c r="FL4" t="s">
        <v>336</v>
      </c>
      <c r="FM4" s="1"/>
      <c r="FN4" t="s">
        <v>336</v>
      </c>
      <c r="FP4" s="1"/>
      <c r="FQ4" t="s">
        <v>336</v>
      </c>
      <c r="FR4" t="s">
        <v>336</v>
      </c>
      <c r="FS4" s="1"/>
      <c r="FT4" t="s">
        <v>336</v>
      </c>
      <c r="FV4" s="1"/>
      <c r="FW4" t="s">
        <v>336</v>
      </c>
      <c r="FX4" t="s">
        <v>336</v>
      </c>
      <c r="FY4" s="1"/>
      <c r="FZ4" t="s">
        <v>336</v>
      </c>
      <c r="GB4" s="1"/>
      <c r="GC4" t="s">
        <v>336</v>
      </c>
      <c r="GD4" t="s">
        <v>335</v>
      </c>
      <c r="GE4" t="s">
        <v>335</v>
      </c>
      <c r="GF4" t="s">
        <v>335</v>
      </c>
      <c r="GG4" t="s">
        <v>335</v>
      </c>
      <c r="GH4" t="s">
        <v>335</v>
      </c>
      <c r="GI4" t="s">
        <v>335</v>
      </c>
      <c r="GJ4" t="s">
        <v>335</v>
      </c>
      <c r="GK4" t="s">
        <v>335</v>
      </c>
      <c r="GL4" t="s">
        <v>335</v>
      </c>
      <c r="GM4" t="s">
        <v>335</v>
      </c>
      <c r="GN4" t="s">
        <v>335</v>
      </c>
      <c r="GO4" t="s">
        <v>335</v>
      </c>
      <c r="GP4" t="s">
        <v>335</v>
      </c>
      <c r="GQ4" t="s">
        <v>335</v>
      </c>
      <c r="GR4" t="s">
        <v>335</v>
      </c>
      <c r="GS4" t="s">
        <v>335</v>
      </c>
      <c r="GT4" t="s">
        <v>335</v>
      </c>
      <c r="GU4" t="s">
        <v>335</v>
      </c>
      <c r="GV4" t="s">
        <v>335</v>
      </c>
      <c r="GW4" t="s">
        <v>335</v>
      </c>
      <c r="GX4" t="s">
        <v>335</v>
      </c>
      <c r="GY4" t="s">
        <v>335</v>
      </c>
      <c r="GZ4" t="s">
        <v>335</v>
      </c>
      <c r="HA4" t="s">
        <v>335</v>
      </c>
      <c r="HB4" t="s">
        <v>335</v>
      </c>
      <c r="HC4" t="s">
        <v>335</v>
      </c>
      <c r="HD4" t="s">
        <v>335</v>
      </c>
      <c r="HE4" t="s">
        <v>335</v>
      </c>
      <c r="HF4" t="s">
        <v>335</v>
      </c>
      <c r="HG4" t="s">
        <v>335</v>
      </c>
      <c r="HH4" t="s">
        <v>335</v>
      </c>
      <c r="HI4" t="s">
        <v>335</v>
      </c>
      <c r="HJ4" t="s">
        <v>336</v>
      </c>
      <c r="HM4" t="s">
        <v>336</v>
      </c>
      <c r="HO4" t="s">
        <v>335</v>
      </c>
      <c r="HP4" t="s">
        <v>335</v>
      </c>
      <c r="HQ4" t="s">
        <v>335</v>
      </c>
      <c r="HR4" t="s">
        <v>335</v>
      </c>
      <c r="HS4" t="s">
        <v>335</v>
      </c>
      <c r="HT4" t="s">
        <v>335</v>
      </c>
      <c r="HU4" t="s">
        <v>335</v>
      </c>
      <c r="HV4" t="s">
        <v>335</v>
      </c>
      <c r="HW4" t="s">
        <v>335</v>
      </c>
      <c r="HX4" t="s">
        <v>335</v>
      </c>
      <c r="HY4" t="s">
        <v>335</v>
      </c>
      <c r="HZ4" t="s">
        <v>335</v>
      </c>
      <c r="IA4" t="s">
        <v>364</v>
      </c>
    </row>
    <row r="5" spans="1:235" x14ac:dyDescent="0.3">
      <c r="A5">
        <v>4</v>
      </c>
      <c r="B5" t="s">
        <v>733</v>
      </c>
      <c r="C5" s="1">
        <v>45086</v>
      </c>
      <c r="D5" t="s">
        <v>334</v>
      </c>
      <c r="E5" t="s">
        <v>335</v>
      </c>
      <c r="F5" t="s">
        <v>335</v>
      </c>
      <c r="G5" t="s">
        <v>335</v>
      </c>
      <c r="H5" t="s">
        <v>337</v>
      </c>
      <c r="I5" t="s">
        <v>345</v>
      </c>
      <c r="J5" t="s">
        <v>343</v>
      </c>
      <c r="O5">
        <v>92</v>
      </c>
      <c r="P5">
        <v>29036737785633</v>
      </c>
      <c r="Q5">
        <v>100</v>
      </c>
      <c r="R5">
        <v>136</v>
      </c>
      <c r="Z5">
        <v>89</v>
      </c>
      <c r="AM5" t="s">
        <v>336</v>
      </c>
      <c r="AP5" t="s">
        <v>336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336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336</v>
      </c>
      <c r="CJ5" t="s">
        <v>336</v>
      </c>
      <c r="CL5" t="s">
        <v>336</v>
      </c>
      <c r="CM5" t="s">
        <v>336</v>
      </c>
      <c r="CN5" t="s">
        <v>336</v>
      </c>
      <c r="CO5" t="s">
        <v>336</v>
      </c>
      <c r="CP5" t="s">
        <v>336</v>
      </c>
      <c r="CQ5" t="s">
        <v>336</v>
      </c>
      <c r="CR5" t="s">
        <v>336</v>
      </c>
      <c r="CS5" t="s">
        <v>336</v>
      </c>
      <c r="CT5" t="s">
        <v>336</v>
      </c>
      <c r="CU5" t="s">
        <v>336</v>
      </c>
      <c r="CV5" t="s">
        <v>336</v>
      </c>
      <c r="CW5" t="s">
        <v>336</v>
      </c>
      <c r="CX5" t="s">
        <v>336</v>
      </c>
      <c r="CY5" t="s">
        <v>336</v>
      </c>
      <c r="CZ5" t="s">
        <v>336</v>
      </c>
      <c r="DA5" t="s">
        <v>336</v>
      </c>
      <c r="DB5" t="s">
        <v>336</v>
      </c>
      <c r="DC5" t="s">
        <v>336</v>
      </c>
      <c r="DD5" t="s">
        <v>336</v>
      </c>
      <c r="DE5" t="s">
        <v>336</v>
      </c>
      <c r="DF5" t="s">
        <v>336</v>
      </c>
      <c r="DG5" t="s">
        <v>336</v>
      </c>
      <c r="DH5" t="s">
        <v>336</v>
      </c>
      <c r="DJ5">
        <v>560</v>
      </c>
      <c r="DK5">
        <v>90</v>
      </c>
      <c r="DL5">
        <v>116</v>
      </c>
      <c r="DM5">
        <v>5</v>
      </c>
      <c r="DN5">
        <v>96</v>
      </c>
      <c r="DO5" t="s">
        <v>336</v>
      </c>
      <c r="DQ5" t="s">
        <v>336</v>
      </c>
      <c r="DR5" t="s">
        <v>336</v>
      </c>
      <c r="DS5" t="s">
        <v>336</v>
      </c>
      <c r="DT5" t="s">
        <v>336</v>
      </c>
      <c r="DU5" t="s">
        <v>336</v>
      </c>
      <c r="DV5" t="s">
        <v>336</v>
      </c>
      <c r="DW5" t="s">
        <v>336</v>
      </c>
      <c r="DX5" t="s">
        <v>336</v>
      </c>
      <c r="DY5" t="s">
        <v>336</v>
      </c>
      <c r="DZ5" t="s">
        <v>336</v>
      </c>
      <c r="EA5" t="s">
        <v>336</v>
      </c>
      <c r="EB5" t="s">
        <v>336</v>
      </c>
      <c r="EC5" t="s">
        <v>336</v>
      </c>
      <c r="ED5" t="s">
        <v>336</v>
      </c>
      <c r="EE5" t="s">
        <v>336</v>
      </c>
      <c r="EF5" t="s">
        <v>336</v>
      </c>
      <c r="EN5" t="s">
        <v>336</v>
      </c>
      <c r="EO5" t="s">
        <v>336</v>
      </c>
      <c r="EP5" t="s">
        <v>336</v>
      </c>
      <c r="EQ5" t="s">
        <v>336</v>
      </c>
      <c r="ER5" t="s">
        <v>336</v>
      </c>
      <c r="ES5" t="s">
        <v>336</v>
      </c>
      <c r="ET5" t="s">
        <v>337</v>
      </c>
      <c r="EU5" s="1"/>
      <c r="EV5" t="s">
        <v>336</v>
      </c>
      <c r="EX5" t="s">
        <v>336</v>
      </c>
      <c r="EY5" t="s">
        <v>336</v>
      </c>
      <c r="EZ5" t="s">
        <v>337</v>
      </c>
      <c r="FA5" s="1"/>
      <c r="FB5" t="s">
        <v>336</v>
      </c>
      <c r="FD5" s="1"/>
      <c r="FE5" t="s">
        <v>336</v>
      </c>
      <c r="FF5" t="s">
        <v>330</v>
      </c>
      <c r="FG5" s="1"/>
      <c r="FH5" t="s">
        <v>383</v>
      </c>
      <c r="FI5">
        <v>5</v>
      </c>
      <c r="FJ5" t="s">
        <v>336</v>
      </c>
      <c r="FK5" t="s">
        <v>336</v>
      </c>
      <c r="FL5" t="s">
        <v>330</v>
      </c>
      <c r="FM5" s="1"/>
      <c r="FN5" t="s">
        <v>336</v>
      </c>
      <c r="FO5">
        <v>100</v>
      </c>
      <c r="FP5" s="1"/>
      <c r="FQ5" t="s">
        <v>336</v>
      </c>
      <c r="FR5" t="s">
        <v>337</v>
      </c>
      <c r="FS5" s="1"/>
      <c r="FT5" t="s">
        <v>336</v>
      </c>
      <c r="FV5" s="1"/>
      <c r="FW5" t="s">
        <v>336</v>
      </c>
      <c r="FX5" t="s">
        <v>330</v>
      </c>
      <c r="FY5" s="1"/>
      <c r="FZ5" t="s">
        <v>734</v>
      </c>
      <c r="GA5">
        <v>10</v>
      </c>
      <c r="GB5" s="1"/>
      <c r="GC5" t="s">
        <v>336</v>
      </c>
      <c r="GD5" t="s">
        <v>335</v>
      </c>
      <c r="GE5" t="s">
        <v>334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379</v>
      </c>
      <c r="HK5">
        <v>25</v>
      </c>
      <c r="HM5" t="s">
        <v>336</v>
      </c>
      <c r="HO5" t="s">
        <v>334</v>
      </c>
      <c r="HP5" t="s">
        <v>335</v>
      </c>
      <c r="HQ5" t="s">
        <v>334</v>
      </c>
      <c r="HR5" t="s">
        <v>335</v>
      </c>
      <c r="HS5" t="s">
        <v>334</v>
      </c>
      <c r="HT5" t="s">
        <v>335</v>
      </c>
      <c r="HU5" t="s">
        <v>334</v>
      </c>
      <c r="HV5" t="s">
        <v>335</v>
      </c>
      <c r="HW5" t="s">
        <v>334</v>
      </c>
      <c r="HX5" t="s">
        <v>335</v>
      </c>
      <c r="HY5" t="s">
        <v>335</v>
      </c>
      <c r="HZ5" t="s">
        <v>335</v>
      </c>
      <c r="IA5" t="s">
        <v>342</v>
      </c>
    </row>
    <row r="6" spans="1:235" x14ac:dyDescent="0.3">
      <c r="A6">
        <v>5</v>
      </c>
      <c r="B6" t="s">
        <v>733</v>
      </c>
      <c r="C6" s="1">
        <v>45088</v>
      </c>
      <c r="D6" t="s">
        <v>334</v>
      </c>
      <c r="E6" t="s">
        <v>335</v>
      </c>
      <c r="F6" t="s">
        <v>335</v>
      </c>
      <c r="G6" t="s">
        <v>335</v>
      </c>
      <c r="H6" t="s">
        <v>330</v>
      </c>
      <c r="I6" t="s">
        <v>345</v>
      </c>
      <c r="J6" t="s">
        <v>343</v>
      </c>
      <c r="K6">
        <v>110</v>
      </c>
      <c r="L6">
        <v>60</v>
      </c>
      <c r="M6">
        <v>138</v>
      </c>
      <c r="O6">
        <v>50</v>
      </c>
      <c r="P6">
        <v>20028841531806</v>
      </c>
      <c r="R6">
        <v>106</v>
      </c>
      <c r="Z6">
        <v>20</v>
      </c>
      <c r="AF6">
        <v>23</v>
      </c>
      <c r="AG6">
        <v>11</v>
      </c>
      <c r="AH6">
        <v>142</v>
      </c>
      <c r="AI6">
        <v>57</v>
      </c>
      <c r="AM6" t="s">
        <v>336</v>
      </c>
      <c r="AP6" t="s">
        <v>336</v>
      </c>
      <c r="AQ6" t="s">
        <v>335</v>
      </c>
      <c r="AR6" t="s">
        <v>335</v>
      </c>
      <c r="AS6" t="s">
        <v>335</v>
      </c>
      <c r="AT6" t="s">
        <v>335</v>
      </c>
      <c r="AU6" t="s">
        <v>335</v>
      </c>
      <c r="AV6" t="s">
        <v>335</v>
      </c>
      <c r="AW6" t="s">
        <v>335</v>
      </c>
      <c r="AX6" t="s">
        <v>335</v>
      </c>
      <c r="AY6" t="s">
        <v>335</v>
      </c>
      <c r="AZ6" t="s">
        <v>335</v>
      </c>
      <c r="BA6" t="s">
        <v>335</v>
      </c>
      <c r="BB6" t="s">
        <v>335</v>
      </c>
      <c r="BC6" t="s">
        <v>335</v>
      </c>
      <c r="BD6" t="s">
        <v>335</v>
      </c>
      <c r="BE6" t="s">
        <v>335</v>
      </c>
      <c r="BF6" t="s">
        <v>335</v>
      </c>
      <c r="BG6" t="s">
        <v>335</v>
      </c>
      <c r="BH6" t="s">
        <v>335</v>
      </c>
      <c r="BI6" t="s">
        <v>335</v>
      </c>
      <c r="BJ6" t="s">
        <v>336</v>
      </c>
      <c r="BK6" t="s">
        <v>335</v>
      </c>
      <c r="BL6" t="s">
        <v>335</v>
      </c>
      <c r="BM6" t="s">
        <v>335</v>
      </c>
      <c r="BN6" t="s">
        <v>335</v>
      </c>
      <c r="BO6" t="s">
        <v>335</v>
      </c>
      <c r="BP6" t="s">
        <v>335</v>
      </c>
      <c r="BQ6" t="s">
        <v>335</v>
      </c>
      <c r="BR6" t="s">
        <v>335</v>
      </c>
      <c r="BS6" t="s">
        <v>335</v>
      </c>
      <c r="BT6" t="s">
        <v>335</v>
      </c>
      <c r="BU6" t="s">
        <v>335</v>
      </c>
      <c r="BV6" t="s">
        <v>335</v>
      </c>
      <c r="BW6" t="s">
        <v>335</v>
      </c>
      <c r="BX6" t="s">
        <v>335</v>
      </c>
      <c r="BY6" t="s">
        <v>335</v>
      </c>
      <c r="BZ6" t="s">
        <v>335</v>
      </c>
      <c r="CA6" t="s">
        <v>336</v>
      </c>
      <c r="CJ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O6" t="s">
        <v>336</v>
      </c>
      <c r="DP6">
        <v>5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337</v>
      </c>
      <c r="EU6" s="1"/>
      <c r="EV6" t="s">
        <v>336</v>
      </c>
      <c r="EX6" t="s">
        <v>336</v>
      </c>
      <c r="EY6" t="s">
        <v>336</v>
      </c>
      <c r="EZ6" t="s">
        <v>337</v>
      </c>
      <c r="FA6" s="1"/>
      <c r="FB6" t="s">
        <v>336</v>
      </c>
      <c r="FD6" s="1"/>
      <c r="FE6" t="s">
        <v>336</v>
      </c>
      <c r="FF6" t="s">
        <v>330</v>
      </c>
      <c r="FG6" s="1"/>
      <c r="FH6" t="s">
        <v>383</v>
      </c>
      <c r="FI6">
        <v>125</v>
      </c>
      <c r="FJ6" t="s">
        <v>336</v>
      </c>
      <c r="FK6" t="s">
        <v>336</v>
      </c>
      <c r="FL6" t="s">
        <v>337</v>
      </c>
      <c r="FM6" s="1"/>
      <c r="FN6" t="s">
        <v>336</v>
      </c>
      <c r="FP6" s="1"/>
      <c r="FQ6" t="s">
        <v>336</v>
      </c>
      <c r="FR6" t="s">
        <v>330</v>
      </c>
      <c r="FS6" s="1"/>
      <c r="FT6" t="s">
        <v>395</v>
      </c>
      <c r="FU6">
        <v>37</v>
      </c>
      <c r="FV6" s="1"/>
      <c r="FW6" t="s">
        <v>336</v>
      </c>
      <c r="FX6" t="s">
        <v>337</v>
      </c>
      <c r="FY6" s="1"/>
      <c r="FZ6" t="s">
        <v>336</v>
      </c>
      <c r="GB6" s="1"/>
      <c r="GC6" t="s">
        <v>336</v>
      </c>
      <c r="GD6" t="s">
        <v>335</v>
      </c>
      <c r="GE6" t="s">
        <v>334</v>
      </c>
      <c r="GF6" t="s">
        <v>334</v>
      </c>
      <c r="GG6" t="s">
        <v>335</v>
      </c>
      <c r="GH6" t="s">
        <v>334</v>
      </c>
      <c r="GI6" t="s">
        <v>335</v>
      </c>
      <c r="GJ6" t="s">
        <v>334</v>
      </c>
      <c r="GK6" t="s">
        <v>335</v>
      </c>
      <c r="GL6" t="s">
        <v>334</v>
      </c>
      <c r="GM6" t="s">
        <v>335</v>
      </c>
      <c r="GN6" t="s">
        <v>334</v>
      </c>
      <c r="GO6" t="s">
        <v>335</v>
      </c>
      <c r="GP6" t="s">
        <v>335</v>
      </c>
      <c r="GQ6" t="s">
        <v>334</v>
      </c>
      <c r="GR6" t="s">
        <v>334</v>
      </c>
      <c r="GS6" t="s">
        <v>335</v>
      </c>
      <c r="GT6" t="s">
        <v>334</v>
      </c>
      <c r="GU6" t="s">
        <v>335</v>
      </c>
      <c r="GV6" t="s">
        <v>334</v>
      </c>
      <c r="GW6" t="s">
        <v>335</v>
      </c>
      <c r="GX6" t="s">
        <v>335</v>
      </c>
      <c r="GY6" t="s">
        <v>334</v>
      </c>
      <c r="GZ6" t="s">
        <v>334</v>
      </c>
      <c r="HA6" t="s">
        <v>335</v>
      </c>
      <c r="HB6" t="s">
        <v>334</v>
      </c>
      <c r="HC6" t="s">
        <v>335</v>
      </c>
      <c r="HD6" t="s">
        <v>334</v>
      </c>
      <c r="HE6" t="s">
        <v>335</v>
      </c>
      <c r="HF6" t="s">
        <v>334</v>
      </c>
      <c r="HG6" t="s">
        <v>335</v>
      </c>
      <c r="HH6" t="s">
        <v>334</v>
      </c>
      <c r="HI6" t="s">
        <v>335</v>
      </c>
      <c r="HJ6" t="s">
        <v>379</v>
      </c>
      <c r="HK6">
        <v>25</v>
      </c>
      <c r="HM6" t="s">
        <v>336</v>
      </c>
      <c r="HO6" t="s">
        <v>335</v>
      </c>
      <c r="HP6" t="s">
        <v>335</v>
      </c>
      <c r="HQ6" t="s">
        <v>335</v>
      </c>
      <c r="HR6" t="s">
        <v>335</v>
      </c>
      <c r="HS6" t="s">
        <v>335</v>
      </c>
      <c r="HT6" t="s">
        <v>335</v>
      </c>
      <c r="HU6" t="s">
        <v>335</v>
      </c>
      <c r="HV6" t="s">
        <v>335</v>
      </c>
      <c r="HW6" t="s">
        <v>335</v>
      </c>
      <c r="HX6" t="s">
        <v>335</v>
      </c>
      <c r="HY6" t="s">
        <v>335</v>
      </c>
      <c r="HZ6" t="s">
        <v>335</v>
      </c>
      <c r="IA6" t="s">
        <v>342</v>
      </c>
    </row>
    <row r="7" spans="1:235" x14ac:dyDescent="0.3">
      <c r="A7">
        <v>6</v>
      </c>
      <c r="B7" t="s">
        <v>733</v>
      </c>
      <c r="C7" s="1">
        <v>45112</v>
      </c>
      <c r="D7" t="s">
        <v>334</v>
      </c>
      <c r="E7" t="s">
        <v>335</v>
      </c>
      <c r="F7" t="s">
        <v>335</v>
      </c>
      <c r="G7" t="s">
        <v>335</v>
      </c>
      <c r="H7" t="s">
        <v>337</v>
      </c>
      <c r="I7" t="s">
        <v>359</v>
      </c>
      <c r="J7" t="s">
        <v>343</v>
      </c>
      <c r="K7">
        <v>105</v>
      </c>
      <c r="L7">
        <v>55</v>
      </c>
      <c r="N7">
        <v>1903</v>
      </c>
      <c r="O7">
        <v>50</v>
      </c>
      <c r="P7">
        <v>2.0811654526534856E+16</v>
      </c>
      <c r="R7">
        <v>95</v>
      </c>
      <c r="T7">
        <v>166</v>
      </c>
      <c r="U7">
        <v>101</v>
      </c>
      <c r="V7">
        <v>45</v>
      </c>
      <c r="W7">
        <v>38</v>
      </c>
      <c r="X7">
        <v>89</v>
      </c>
      <c r="Z7">
        <v>5109</v>
      </c>
      <c r="AA7">
        <v>62</v>
      </c>
      <c r="AD7">
        <v>53</v>
      </c>
      <c r="AH7">
        <v>139</v>
      </c>
      <c r="AI7">
        <v>49</v>
      </c>
      <c r="AJ7">
        <v>35</v>
      </c>
      <c r="AK7">
        <v>104</v>
      </c>
      <c r="AM7" t="s">
        <v>345</v>
      </c>
      <c r="AO7">
        <v>24</v>
      </c>
      <c r="AP7" t="s">
        <v>346</v>
      </c>
      <c r="AQ7" t="s">
        <v>334</v>
      </c>
      <c r="AR7" t="s">
        <v>335</v>
      </c>
      <c r="AS7" t="s">
        <v>335</v>
      </c>
      <c r="AT7" t="s">
        <v>335</v>
      </c>
      <c r="AU7" t="s">
        <v>335</v>
      </c>
      <c r="AV7" t="s">
        <v>335</v>
      </c>
      <c r="AW7" t="s">
        <v>335</v>
      </c>
      <c r="AX7" t="s">
        <v>335</v>
      </c>
      <c r="AY7" t="s">
        <v>335</v>
      </c>
      <c r="AZ7" t="s">
        <v>335</v>
      </c>
      <c r="BA7" t="s">
        <v>335</v>
      </c>
      <c r="BB7" t="s">
        <v>335</v>
      </c>
      <c r="BC7" t="s">
        <v>335</v>
      </c>
      <c r="BD7" t="s">
        <v>335</v>
      </c>
      <c r="BE7" t="s">
        <v>335</v>
      </c>
      <c r="BF7" t="s">
        <v>335</v>
      </c>
      <c r="BG7" t="s">
        <v>335</v>
      </c>
      <c r="BH7" t="s">
        <v>335</v>
      </c>
      <c r="BI7" t="s">
        <v>335</v>
      </c>
      <c r="BJ7" t="s">
        <v>336</v>
      </c>
      <c r="BK7" t="s">
        <v>335</v>
      </c>
      <c r="BL7" t="s">
        <v>335</v>
      </c>
      <c r="BM7" t="s">
        <v>335</v>
      </c>
      <c r="BN7" t="s">
        <v>335</v>
      </c>
      <c r="BO7" t="s">
        <v>335</v>
      </c>
      <c r="BP7" t="s">
        <v>335</v>
      </c>
      <c r="BQ7" t="s">
        <v>335</v>
      </c>
      <c r="BR7" t="s">
        <v>335</v>
      </c>
      <c r="BS7" t="s">
        <v>335</v>
      </c>
      <c r="BT7" t="s">
        <v>335</v>
      </c>
      <c r="BU7" t="s">
        <v>335</v>
      </c>
      <c r="BV7" t="s">
        <v>335</v>
      </c>
      <c r="BW7" t="s">
        <v>335</v>
      </c>
      <c r="BX7" t="s">
        <v>335</v>
      </c>
      <c r="BY7" t="s">
        <v>334</v>
      </c>
      <c r="BZ7" t="s">
        <v>335</v>
      </c>
      <c r="CA7" t="s">
        <v>336</v>
      </c>
      <c r="CJ7" t="s">
        <v>336</v>
      </c>
      <c r="CL7" t="s">
        <v>336</v>
      </c>
      <c r="CM7" t="s">
        <v>336</v>
      </c>
      <c r="CN7" t="s">
        <v>336</v>
      </c>
      <c r="CO7" t="s">
        <v>336</v>
      </c>
      <c r="CP7" t="s">
        <v>336</v>
      </c>
      <c r="CQ7" t="s">
        <v>336</v>
      </c>
      <c r="CR7" t="s">
        <v>336</v>
      </c>
      <c r="CS7" t="s">
        <v>336</v>
      </c>
      <c r="CT7" t="s">
        <v>336</v>
      </c>
      <c r="CU7" t="s">
        <v>336</v>
      </c>
      <c r="CV7" t="s">
        <v>336</v>
      </c>
      <c r="CW7" t="s">
        <v>336</v>
      </c>
      <c r="CX7" t="s">
        <v>336</v>
      </c>
      <c r="CY7" t="s">
        <v>336</v>
      </c>
      <c r="CZ7" t="s">
        <v>336</v>
      </c>
      <c r="DA7" t="s">
        <v>336</v>
      </c>
      <c r="DB7" t="s">
        <v>336</v>
      </c>
      <c r="DC7" t="s">
        <v>336</v>
      </c>
      <c r="DD7" t="s">
        <v>336</v>
      </c>
      <c r="DE7" t="s">
        <v>336</v>
      </c>
      <c r="DF7" t="s">
        <v>336</v>
      </c>
      <c r="DG7" t="s">
        <v>336</v>
      </c>
      <c r="DH7" t="s">
        <v>336</v>
      </c>
      <c r="DJ7">
        <v>278</v>
      </c>
      <c r="DL7">
        <v>112</v>
      </c>
      <c r="DM7">
        <v>3</v>
      </c>
      <c r="DN7">
        <v>98</v>
      </c>
      <c r="DO7" t="s">
        <v>337</v>
      </c>
      <c r="DQ7" t="s">
        <v>336</v>
      </c>
      <c r="DR7" t="s">
        <v>336</v>
      </c>
      <c r="DS7" t="s">
        <v>336</v>
      </c>
      <c r="DT7" t="s">
        <v>336</v>
      </c>
      <c r="DU7" t="s">
        <v>336</v>
      </c>
      <c r="DV7" t="s">
        <v>336</v>
      </c>
      <c r="DW7" t="s">
        <v>336</v>
      </c>
      <c r="DX7" t="s">
        <v>336</v>
      </c>
      <c r="DY7" t="s">
        <v>336</v>
      </c>
      <c r="DZ7" t="s">
        <v>336</v>
      </c>
      <c r="EA7" t="s">
        <v>336</v>
      </c>
      <c r="EB7" t="s">
        <v>336</v>
      </c>
      <c r="EC7" t="s">
        <v>336</v>
      </c>
      <c r="ED7" t="s">
        <v>336</v>
      </c>
      <c r="EE7" t="s">
        <v>336</v>
      </c>
      <c r="EF7" t="s">
        <v>336</v>
      </c>
      <c r="EN7" t="s">
        <v>330</v>
      </c>
      <c r="EO7" t="s">
        <v>337</v>
      </c>
      <c r="EP7" t="s">
        <v>337</v>
      </c>
      <c r="EQ7" t="s">
        <v>337</v>
      </c>
      <c r="ER7" t="s">
        <v>337</v>
      </c>
      <c r="ES7" t="s">
        <v>337</v>
      </c>
      <c r="ET7" t="s">
        <v>336</v>
      </c>
      <c r="EU7" s="1"/>
      <c r="EV7" t="s">
        <v>336</v>
      </c>
      <c r="EX7" t="s">
        <v>336</v>
      </c>
      <c r="EY7" t="s">
        <v>336</v>
      </c>
      <c r="EZ7" t="s">
        <v>336</v>
      </c>
      <c r="FA7" s="1"/>
      <c r="FB7" t="s">
        <v>336</v>
      </c>
      <c r="FD7" s="1"/>
      <c r="FE7" t="s">
        <v>336</v>
      </c>
      <c r="FF7" t="s">
        <v>336</v>
      </c>
      <c r="FG7" s="1"/>
      <c r="FH7" t="s">
        <v>336</v>
      </c>
      <c r="FJ7" t="s">
        <v>336</v>
      </c>
      <c r="FK7" t="s">
        <v>336</v>
      </c>
      <c r="FL7" t="s">
        <v>336</v>
      </c>
      <c r="FM7" s="1"/>
      <c r="FN7" t="s">
        <v>336</v>
      </c>
      <c r="FP7" s="1"/>
      <c r="FQ7" t="s">
        <v>336</v>
      </c>
      <c r="FR7" t="s">
        <v>336</v>
      </c>
      <c r="FS7" s="1"/>
      <c r="FT7" t="s">
        <v>336</v>
      </c>
      <c r="FV7" s="1"/>
      <c r="FW7" t="s">
        <v>336</v>
      </c>
      <c r="FX7" t="s">
        <v>336</v>
      </c>
      <c r="FY7" s="1"/>
      <c r="FZ7" t="s">
        <v>336</v>
      </c>
      <c r="GB7" s="1"/>
      <c r="GC7" t="s">
        <v>336</v>
      </c>
      <c r="GD7" t="s">
        <v>335</v>
      </c>
      <c r="GE7" t="s">
        <v>335</v>
      </c>
      <c r="GF7" t="s">
        <v>335</v>
      </c>
      <c r="GG7" t="s">
        <v>335</v>
      </c>
      <c r="GH7" t="s">
        <v>335</v>
      </c>
      <c r="GI7" t="s">
        <v>335</v>
      </c>
      <c r="GJ7" t="s">
        <v>335</v>
      </c>
      <c r="GK7" t="s">
        <v>335</v>
      </c>
      <c r="GL7" t="s">
        <v>335</v>
      </c>
      <c r="GM7" t="s">
        <v>335</v>
      </c>
      <c r="GN7" t="s">
        <v>335</v>
      </c>
      <c r="GO7" t="s">
        <v>335</v>
      </c>
      <c r="GP7" t="s">
        <v>335</v>
      </c>
      <c r="GQ7" t="s">
        <v>334</v>
      </c>
      <c r="GR7" t="s">
        <v>335</v>
      </c>
      <c r="GS7" t="s">
        <v>335</v>
      </c>
      <c r="GT7" t="s">
        <v>335</v>
      </c>
      <c r="GU7" t="s">
        <v>335</v>
      </c>
      <c r="GV7" t="s">
        <v>335</v>
      </c>
      <c r="GW7" t="s">
        <v>335</v>
      </c>
      <c r="GX7" t="s">
        <v>335</v>
      </c>
      <c r="GY7" t="s">
        <v>335</v>
      </c>
      <c r="GZ7" t="s">
        <v>335</v>
      </c>
      <c r="HA7" t="s">
        <v>335</v>
      </c>
      <c r="HB7" t="s">
        <v>335</v>
      </c>
      <c r="HC7" t="s">
        <v>335</v>
      </c>
      <c r="HD7" t="s">
        <v>335</v>
      </c>
      <c r="HE7" t="s">
        <v>335</v>
      </c>
      <c r="HF7" t="s">
        <v>335</v>
      </c>
      <c r="HG7" t="s">
        <v>335</v>
      </c>
      <c r="HH7" t="s">
        <v>335</v>
      </c>
      <c r="HI7" t="s">
        <v>335</v>
      </c>
      <c r="HJ7" t="s">
        <v>336</v>
      </c>
      <c r="HM7" t="s">
        <v>336</v>
      </c>
      <c r="HO7" t="s">
        <v>335</v>
      </c>
      <c r="HP7" t="s">
        <v>335</v>
      </c>
      <c r="HQ7" t="s">
        <v>335</v>
      </c>
      <c r="HR7" t="s">
        <v>335</v>
      </c>
      <c r="HS7" t="s">
        <v>335</v>
      </c>
      <c r="HT7" t="s">
        <v>335</v>
      </c>
      <c r="HU7" t="s">
        <v>335</v>
      </c>
      <c r="HV7" t="s">
        <v>335</v>
      </c>
      <c r="HW7" t="s">
        <v>335</v>
      </c>
      <c r="HX7" t="s">
        <v>335</v>
      </c>
      <c r="HY7" t="s">
        <v>335</v>
      </c>
      <c r="HZ7" t="s">
        <v>335</v>
      </c>
      <c r="IA7" t="s">
        <v>364</v>
      </c>
    </row>
    <row r="8" spans="1:235" x14ac:dyDescent="0.3">
      <c r="A8">
        <v>7</v>
      </c>
      <c r="B8" t="s">
        <v>733</v>
      </c>
      <c r="C8" s="1">
        <v>45113</v>
      </c>
      <c r="D8" t="s">
        <v>334</v>
      </c>
      <c r="E8" t="s">
        <v>335</v>
      </c>
      <c r="F8" t="s">
        <v>335</v>
      </c>
      <c r="G8" t="s">
        <v>335</v>
      </c>
      <c r="H8" t="s">
        <v>337</v>
      </c>
      <c r="I8" t="s">
        <v>359</v>
      </c>
      <c r="J8" t="s">
        <v>420</v>
      </c>
      <c r="K8">
        <v>100</v>
      </c>
      <c r="L8">
        <v>55</v>
      </c>
      <c r="N8">
        <v>664</v>
      </c>
      <c r="O8">
        <v>68</v>
      </c>
      <c r="R8">
        <v>115</v>
      </c>
      <c r="T8">
        <v>104</v>
      </c>
      <c r="U8">
        <v>146</v>
      </c>
      <c r="V8">
        <v>35</v>
      </c>
      <c r="W8">
        <v>84</v>
      </c>
      <c r="X8">
        <v>137</v>
      </c>
      <c r="Z8">
        <v>8392</v>
      </c>
      <c r="AA8">
        <v>61</v>
      </c>
      <c r="AD8">
        <v>59</v>
      </c>
      <c r="AH8">
        <v>141</v>
      </c>
      <c r="AI8">
        <v>40</v>
      </c>
      <c r="AM8" t="s">
        <v>336</v>
      </c>
      <c r="AP8" t="s">
        <v>336</v>
      </c>
      <c r="AQ8" t="s">
        <v>335</v>
      </c>
      <c r="AR8" t="s">
        <v>335</v>
      </c>
      <c r="AS8" t="s">
        <v>335</v>
      </c>
      <c r="AT8" t="s">
        <v>335</v>
      </c>
      <c r="AU8" t="s">
        <v>335</v>
      </c>
      <c r="AV8" t="s">
        <v>335</v>
      </c>
      <c r="AW8" t="s">
        <v>334</v>
      </c>
      <c r="AX8" t="s">
        <v>335</v>
      </c>
      <c r="AY8" t="s">
        <v>335</v>
      </c>
      <c r="AZ8" t="s">
        <v>335</v>
      </c>
      <c r="BA8" t="s">
        <v>335</v>
      </c>
      <c r="BB8" t="s">
        <v>335</v>
      </c>
      <c r="BC8" t="s">
        <v>335</v>
      </c>
      <c r="BD8" t="s">
        <v>335</v>
      </c>
      <c r="BE8" t="s">
        <v>335</v>
      </c>
      <c r="BF8" t="s">
        <v>335</v>
      </c>
      <c r="BG8" t="s">
        <v>335</v>
      </c>
      <c r="BH8" t="s">
        <v>335</v>
      </c>
      <c r="BI8" t="s">
        <v>335</v>
      </c>
      <c r="BJ8" t="s">
        <v>336</v>
      </c>
      <c r="BK8" t="s">
        <v>335</v>
      </c>
      <c r="BL8" t="s">
        <v>335</v>
      </c>
      <c r="BM8" t="s">
        <v>335</v>
      </c>
      <c r="BN8" t="s">
        <v>335</v>
      </c>
      <c r="BO8" t="s">
        <v>335</v>
      </c>
      <c r="BP8" t="s">
        <v>335</v>
      </c>
      <c r="BQ8" t="s">
        <v>335</v>
      </c>
      <c r="BR8" t="s">
        <v>335</v>
      </c>
      <c r="BS8" t="s">
        <v>335</v>
      </c>
      <c r="BT8" t="s">
        <v>335</v>
      </c>
      <c r="BU8" t="s">
        <v>335</v>
      </c>
      <c r="BV8" t="s">
        <v>335</v>
      </c>
      <c r="BW8" t="s">
        <v>335</v>
      </c>
      <c r="BX8" t="s">
        <v>335</v>
      </c>
      <c r="BY8" t="s">
        <v>334</v>
      </c>
      <c r="BZ8" t="s">
        <v>335</v>
      </c>
      <c r="CA8" t="s">
        <v>336</v>
      </c>
      <c r="CJ8" t="s">
        <v>336</v>
      </c>
      <c r="CL8" t="s">
        <v>336</v>
      </c>
      <c r="CM8" t="s">
        <v>336</v>
      </c>
      <c r="CN8" t="s">
        <v>336</v>
      </c>
      <c r="CO8" t="s">
        <v>336</v>
      </c>
      <c r="CP8" t="s">
        <v>336</v>
      </c>
      <c r="CQ8" t="s">
        <v>336</v>
      </c>
      <c r="CR8" t="s">
        <v>336</v>
      </c>
      <c r="CS8" t="s">
        <v>336</v>
      </c>
      <c r="CT8" t="s">
        <v>336</v>
      </c>
      <c r="CU8" t="s">
        <v>336</v>
      </c>
      <c r="CV8" t="s">
        <v>336</v>
      </c>
      <c r="CW8" t="s">
        <v>336</v>
      </c>
      <c r="CX8" t="s">
        <v>336</v>
      </c>
      <c r="CY8" t="s">
        <v>336</v>
      </c>
      <c r="CZ8" t="s">
        <v>336</v>
      </c>
      <c r="DA8" t="s">
        <v>336</v>
      </c>
      <c r="DB8" t="s">
        <v>336</v>
      </c>
      <c r="DC8" t="s">
        <v>336</v>
      </c>
      <c r="DD8" t="s">
        <v>336</v>
      </c>
      <c r="DE8" t="s">
        <v>336</v>
      </c>
      <c r="DF8" t="s">
        <v>336</v>
      </c>
      <c r="DG8" t="s">
        <v>336</v>
      </c>
      <c r="DH8" t="s">
        <v>336</v>
      </c>
      <c r="DJ8">
        <v>518</v>
      </c>
      <c r="DL8">
        <v>94</v>
      </c>
      <c r="DM8">
        <v>6</v>
      </c>
      <c r="DN8">
        <v>94</v>
      </c>
      <c r="DO8" t="s">
        <v>337</v>
      </c>
      <c r="DP8">
        <v>12</v>
      </c>
      <c r="DQ8" t="s">
        <v>336</v>
      </c>
      <c r="DR8" t="s">
        <v>336</v>
      </c>
      <c r="DS8" t="s">
        <v>371</v>
      </c>
      <c r="DT8" t="s">
        <v>348</v>
      </c>
      <c r="DU8" t="s">
        <v>374</v>
      </c>
      <c r="DV8" t="s">
        <v>350</v>
      </c>
      <c r="DW8" t="s">
        <v>375</v>
      </c>
      <c r="DX8" t="s">
        <v>347</v>
      </c>
      <c r="DY8" t="s">
        <v>352</v>
      </c>
      <c r="DZ8" t="s">
        <v>353</v>
      </c>
      <c r="EA8" t="s">
        <v>371</v>
      </c>
      <c r="EB8" t="s">
        <v>355</v>
      </c>
      <c r="EC8" t="s">
        <v>374</v>
      </c>
      <c r="ED8" t="s">
        <v>350</v>
      </c>
      <c r="EE8" t="s">
        <v>371</v>
      </c>
      <c r="EF8" t="s">
        <v>358</v>
      </c>
      <c r="EG8">
        <v>0</v>
      </c>
      <c r="EH8">
        <v>1</v>
      </c>
      <c r="EI8">
        <v>1</v>
      </c>
      <c r="EJ8">
        <v>1</v>
      </c>
      <c r="EN8" t="s">
        <v>336</v>
      </c>
      <c r="EO8" t="s">
        <v>337</v>
      </c>
      <c r="EP8" t="s">
        <v>337</v>
      </c>
      <c r="EQ8" t="s">
        <v>337</v>
      </c>
      <c r="ER8" t="s">
        <v>337</v>
      </c>
      <c r="ES8" t="s">
        <v>337</v>
      </c>
      <c r="ET8" t="s">
        <v>337</v>
      </c>
      <c r="EU8" s="1"/>
      <c r="EV8" t="s">
        <v>336</v>
      </c>
      <c r="EX8" t="s">
        <v>336</v>
      </c>
      <c r="EY8" t="s">
        <v>336</v>
      </c>
      <c r="EZ8" t="s">
        <v>337</v>
      </c>
      <c r="FA8" s="1"/>
      <c r="FB8" t="s">
        <v>336</v>
      </c>
      <c r="FD8" s="1"/>
      <c r="FE8" t="s">
        <v>336</v>
      </c>
      <c r="FF8" t="s">
        <v>330</v>
      </c>
      <c r="FG8" s="1"/>
      <c r="FH8" t="s">
        <v>383</v>
      </c>
      <c r="FI8">
        <v>625</v>
      </c>
      <c r="FJ8" t="s">
        <v>336</v>
      </c>
      <c r="FK8" t="s">
        <v>336</v>
      </c>
      <c r="FL8" t="s">
        <v>330</v>
      </c>
      <c r="FM8" s="1"/>
      <c r="FN8" t="s">
        <v>338</v>
      </c>
      <c r="FO8">
        <v>40</v>
      </c>
      <c r="FP8" s="1"/>
      <c r="FQ8" t="s">
        <v>336</v>
      </c>
      <c r="FR8" t="s">
        <v>330</v>
      </c>
      <c r="FS8" s="1"/>
      <c r="FT8" t="s">
        <v>388</v>
      </c>
      <c r="FU8">
        <v>25</v>
      </c>
      <c r="FV8" s="1"/>
      <c r="FW8" t="s">
        <v>336</v>
      </c>
      <c r="FX8" t="s">
        <v>330</v>
      </c>
      <c r="FY8" s="1"/>
      <c r="FZ8" t="s">
        <v>735</v>
      </c>
      <c r="GA8">
        <v>10</v>
      </c>
      <c r="GB8" s="1"/>
      <c r="GC8" t="s">
        <v>336</v>
      </c>
      <c r="GD8" t="s">
        <v>335</v>
      </c>
      <c r="GE8" t="s">
        <v>334</v>
      </c>
      <c r="GF8" t="s">
        <v>334</v>
      </c>
      <c r="GG8" t="s">
        <v>335</v>
      </c>
      <c r="GH8" t="s">
        <v>334</v>
      </c>
      <c r="GI8" t="s">
        <v>335</v>
      </c>
      <c r="GJ8" t="s">
        <v>334</v>
      </c>
      <c r="GK8" t="s">
        <v>335</v>
      </c>
      <c r="GL8" t="s">
        <v>334</v>
      </c>
      <c r="GM8" t="s">
        <v>335</v>
      </c>
      <c r="GN8" t="s">
        <v>334</v>
      </c>
      <c r="GO8" t="s">
        <v>335</v>
      </c>
      <c r="GP8" t="s">
        <v>334</v>
      </c>
      <c r="GQ8" t="s">
        <v>335</v>
      </c>
      <c r="GR8" t="s">
        <v>334</v>
      </c>
      <c r="GS8" t="s">
        <v>335</v>
      </c>
      <c r="GT8" t="s">
        <v>334</v>
      </c>
      <c r="GU8" t="s">
        <v>335</v>
      </c>
      <c r="GV8" t="s">
        <v>334</v>
      </c>
      <c r="GW8" t="s">
        <v>335</v>
      </c>
      <c r="GX8" t="s">
        <v>334</v>
      </c>
      <c r="GY8" t="s">
        <v>335</v>
      </c>
      <c r="GZ8" t="s">
        <v>334</v>
      </c>
      <c r="HA8" t="s">
        <v>335</v>
      </c>
      <c r="HB8" t="s">
        <v>334</v>
      </c>
      <c r="HC8" t="s">
        <v>335</v>
      </c>
      <c r="HD8" t="s">
        <v>334</v>
      </c>
      <c r="HE8" t="s">
        <v>335</v>
      </c>
      <c r="HF8" t="s">
        <v>334</v>
      </c>
      <c r="HG8" t="s">
        <v>335</v>
      </c>
      <c r="HH8" t="s">
        <v>334</v>
      </c>
      <c r="HI8" t="s">
        <v>335</v>
      </c>
      <c r="HJ8" t="s">
        <v>341</v>
      </c>
      <c r="HK8">
        <v>25</v>
      </c>
      <c r="HM8" t="s">
        <v>336</v>
      </c>
      <c r="HO8" t="s">
        <v>335</v>
      </c>
      <c r="HP8" t="s">
        <v>334</v>
      </c>
      <c r="HQ8" t="s">
        <v>334</v>
      </c>
      <c r="HR8" t="s">
        <v>335</v>
      </c>
      <c r="HS8" t="s">
        <v>334</v>
      </c>
      <c r="HT8" t="s">
        <v>335</v>
      </c>
      <c r="HU8" t="s">
        <v>334</v>
      </c>
      <c r="HV8" t="s">
        <v>335</v>
      </c>
      <c r="HW8" t="s">
        <v>334</v>
      </c>
      <c r="HX8" t="s">
        <v>335</v>
      </c>
      <c r="HY8" t="s">
        <v>334</v>
      </c>
      <c r="HZ8" t="s">
        <v>335</v>
      </c>
      <c r="IA8" t="s">
        <v>364</v>
      </c>
    </row>
    <row r="9" spans="1:235" x14ac:dyDescent="0.3">
      <c r="A9">
        <v>8</v>
      </c>
      <c r="B9" t="s">
        <v>733</v>
      </c>
      <c r="C9" s="1">
        <v>45099</v>
      </c>
      <c r="D9" t="s">
        <v>335</v>
      </c>
      <c r="E9" t="s">
        <v>334</v>
      </c>
      <c r="F9" t="s">
        <v>335</v>
      </c>
      <c r="G9" t="s">
        <v>335</v>
      </c>
      <c r="H9" t="s">
        <v>337</v>
      </c>
      <c r="I9" t="s">
        <v>336</v>
      </c>
      <c r="J9" t="s">
        <v>343</v>
      </c>
      <c r="K9">
        <v>75</v>
      </c>
      <c r="L9">
        <v>50</v>
      </c>
      <c r="R9">
        <v>66</v>
      </c>
      <c r="Y9">
        <v>199</v>
      </c>
      <c r="Z9">
        <v>3320</v>
      </c>
      <c r="AH9">
        <v>136</v>
      </c>
      <c r="AI9">
        <v>52</v>
      </c>
      <c r="AM9" t="s">
        <v>336</v>
      </c>
      <c r="AP9" t="s">
        <v>336</v>
      </c>
      <c r="AQ9" t="s">
        <v>335</v>
      </c>
      <c r="AR9" t="s">
        <v>335</v>
      </c>
      <c r="AS9" t="s">
        <v>335</v>
      </c>
      <c r="AT9" t="s">
        <v>335</v>
      </c>
      <c r="AU9" t="s">
        <v>335</v>
      </c>
      <c r="AV9" t="s">
        <v>335</v>
      </c>
      <c r="AW9" t="s">
        <v>335</v>
      </c>
      <c r="AX9" t="s">
        <v>335</v>
      </c>
      <c r="AY9" t="s">
        <v>335</v>
      </c>
      <c r="AZ9" t="s">
        <v>335</v>
      </c>
      <c r="BA9" t="s">
        <v>335</v>
      </c>
      <c r="BB9" t="s">
        <v>335</v>
      </c>
      <c r="BC9" t="s">
        <v>335</v>
      </c>
      <c r="BD9" t="s">
        <v>335</v>
      </c>
      <c r="BE9" t="s">
        <v>335</v>
      </c>
      <c r="BF9" t="s">
        <v>335</v>
      </c>
      <c r="BG9" t="s">
        <v>335</v>
      </c>
      <c r="BH9" t="s">
        <v>335</v>
      </c>
      <c r="BI9" t="s">
        <v>335</v>
      </c>
      <c r="BJ9" t="s">
        <v>336</v>
      </c>
      <c r="BK9" t="s">
        <v>335</v>
      </c>
      <c r="BL9" t="s">
        <v>335</v>
      </c>
      <c r="BM9" t="s">
        <v>335</v>
      </c>
      <c r="BN9" t="s">
        <v>335</v>
      </c>
      <c r="BO9" t="s">
        <v>335</v>
      </c>
      <c r="BP9" t="s">
        <v>335</v>
      </c>
      <c r="BQ9" t="s">
        <v>335</v>
      </c>
      <c r="BR9" t="s">
        <v>335</v>
      </c>
      <c r="BS9" t="s">
        <v>335</v>
      </c>
      <c r="BT9" t="s">
        <v>335</v>
      </c>
      <c r="BU9" t="s">
        <v>335</v>
      </c>
      <c r="BV9" t="s">
        <v>335</v>
      </c>
      <c r="BW9" t="s">
        <v>335</v>
      </c>
      <c r="BX9" t="s">
        <v>335</v>
      </c>
      <c r="BY9" t="s">
        <v>335</v>
      </c>
      <c r="BZ9" t="s">
        <v>335</v>
      </c>
      <c r="CA9" t="s">
        <v>336</v>
      </c>
      <c r="CJ9" t="s">
        <v>336</v>
      </c>
      <c r="CL9" t="s">
        <v>336</v>
      </c>
      <c r="CM9" t="s">
        <v>336</v>
      </c>
      <c r="CN9" t="s">
        <v>336</v>
      </c>
      <c r="CO9" t="s">
        <v>336</v>
      </c>
      <c r="CP9" t="s">
        <v>336</v>
      </c>
      <c r="CQ9" t="s">
        <v>336</v>
      </c>
      <c r="CR9" t="s">
        <v>336</v>
      </c>
      <c r="CS9" t="s">
        <v>336</v>
      </c>
      <c r="CT9" t="s">
        <v>336</v>
      </c>
      <c r="CU9" t="s">
        <v>336</v>
      </c>
      <c r="CV9" t="s">
        <v>336</v>
      </c>
      <c r="CW9" t="s">
        <v>336</v>
      </c>
      <c r="CX9" t="s">
        <v>336</v>
      </c>
      <c r="CY9" t="s">
        <v>336</v>
      </c>
      <c r="CZ9" t="s">
        <v>336</v>
      </c>
      <c r="DA9" t="s">
        <v>336</v>
      </c>
      <c r="DB9" t="s">
        <v>336</v>
      </c>
      <c r="DC9" t="s">
        <v>336</v>
      </c>
      <c r="DD9" t="s">
        <v>336</v>
      </c>
      <c r="DE9" t="s">
        <v>336</v>
      </c>
      <c r="DF9" t="s">
        <v>336</v>
      </c>
      <c r="DG9" t="s">
        <v>336</v>
      </c>
      <c r="DH9" t="s">
        <v>336</v>
      </c>
      <c r="DO9" t="s">
        <v>336</v>
      </c>
      <c r="DQ9" t="s">
        <v>336</v>
      </c>
      <c r="DR9" t="s">
        <v>336</v>
      </c>
      <c r="DS9" t="s">
        <v>336</v>
      </c>
      <c r="DT9" t="s">
        <v>336</v>
      </c>
      <c r="DU9" t="s">
        <v>336</v>
      </c>
      <c r="DV9" t="s">
        <v>336</v>
      </c>
      <c r="DW9" t="s">
        <v>336</v>
      </c>
      <c r="DX9" t="s">
        <v>336</v>
      </c>
      <c r="DY9" t="s">
        <v>336</v>
      </c>
      <c r="DZ9" t="s">
        <v>336</v>
      </c>
      <c r="EA9" t="s">
        <v>336</v>
      </c>
      <c r="EB9" t="s">
        <v>336</v>
      </c>
      <c r="EC9" t="s">
        <v>336</v>
      </c>
      <c r="ED9" t="s">
        <v>336</v>
      </c>
      <c r="EE9" t="s">
        <v>336</v>
      </c>
      <c r="EF9" t="s">
        <v>336</v>
      </c>
      <c r="EN9" t="s">
        <v>337</v>
      </c>
      <c r="EO9" t="s">
        <v>337</v>
      </c>
      <c r="EP9" t="s">
        <v>337</v>
      </c>
      <c r="EQ9" t="s">
        <v>337</v>
      </c>
      <c r="ER9" t="s">
        <v>337</v>
      </c>
      <c r="ES9" t="s">
        <v>337</v>
      </c>
      <c r="ET9" t="s">
        <v>336</v>
      </c>
      <c r="EU9" s="1"/>
      <c r="EV9" t="s">
        <v>336</v>
      </c>
      <c r="EX9" t="s">
        <v>336</v>
      </c>
      <c r="EY9" t="s">
        <v>336</v>
      </c>
      <c r="EZ9" t="s">
        <v>336</v>
      </c>
      <c r="FA9" s="1"/>
      <c r="FB9" t="s">
        <v>336</v>
      </c>
      <c r="FD9" s="1"/>
      <c r="FE9" t="s">
        <v>336</v>
      </c>
      <c r="FF9" t="s">
        <v>336</v>
      </c>
      <c r="FG9" s="1"/>
      <c r="FH9" t="s">
        <v>336</v>
      </c>
      <c r="FJ9" t="s">
        <v>336</v>
      </c>
      <c r="FK9" t="s">
        <v>336</v>
      </c>
      <c r="FL9" t="s">
        <v>336</v>
      </c>
      <c r="FM9" s="1"/>
      <c r="FN9" t="s">
        <v>336</v>
      </c>
      <c r="FP9" s="1"/>
      <c r="FQ9" t="s">
        <v>336</v>
      </c>
      <c r="FR9" t="s">
        <v>336</v>
      </c>
      <c r="FS9" s="1"/>
      <c r="FT9" t="s">
        <v>336</v>
      </c>
      <c r="FV9" s="1"/>
      <c r="FW9" t="s">
        <v>336</v>
      </c>
      <c r="FX9" t="s">
        <v>336</v>
      </c>
      <c r="FY9" s="1"/>
      <c r="FZ9" t="s">
        <v>336</v>
      </c>
      <c r="GB9" s="1"/>
      <c r="GC9" t="s">
        <v>336</v>
      </c>
      <c r="GD9" t="s">
        <v>335</v>
      </c>
      <c r="GE9" t="s">
        <v>335</v>
      </c>
      <c r="GF9" t="s">
        <v>335</v>
      </c>
      <c r="GG9" t="s">
        <v>335</v>
      </c>
      <c r="GH9" t="s">
        <v>335</v>
      </c>
      <c r="GI9" t="s">
        <v>335</v>
      </c>
      <c r="GJ9" t="s">
        <v>335</v>
      </c>
      <c r="GK9" t="s">
        <v>335</v>
      </c>
      <c r="GL9" t="s">
        <v>335</v>
      </c>
      <c r="GM9" t="s">
        <v>335</v>
      </c>
      <c r="GN9" t="s">
        <v>335</v>
      </c>
      <c r="GO9" t="s">
        <v>335</v>
      </c>
      <c r="GP9" t="s">
        <v>335</v>
      </c>
      <c r="GQ9" t="s">
        <v>335</v>
      </c>
      <c r="GR9" t="s">
        <v>335</v>
      </c>
      <c r="GS9" t="s">
        <v>335</v>
      </c>
      <c r="GT9" t="s">
        <v>335</v>
      </c>
      <c r="GU9" t="s">
        <v>335</v>
      </c>
      <c r="GV9" t="s">
        <v>335</v>
      </c>
      <c r="GW9" t="s">
        <v>335</v>
      </c>
      <c r="GX9" t="s">
        <v>335</v>
      </c>
      <c r="GY9" t="s">
        <v>335</v>
      </c>
      <c r="GZ9" t="s">
        <v>335</v>
      </c>
      <c r="HA9" t="s">
        <v>335</v>
      </c>
      <c r="HB9" t="s">
        <v>335</v>
      </c>
      <c r="HC9" t="s">
        <v>335</v>
      </c>
      <c r="HD9" t="s">
        <v>335</v>
      </c>
      <c r="HE9" t="s">
        <v>335</v>
      </c>
      <c r="HF9" t="s">
        <v>335</v>
      </c>
      <c r="HG9" t="s">
        <v>335</v>
      </c>
      <c r="HH9" t="s">
        <v>335</v>
      </c>
      <c r="HI9" t="s">
        <v>335</v>
      </c>
      <c r="HJ9" t="s">
        <v>336</v>
      </c>
      <c r="HM9" t="s">
        <v>336</v>
      </c>
      <c r="HO9" t="s">
        <v>335</v>
      </c>
      <c r="HP9" t="s">
        <v>335</v>
      </c>
      <c r="HQ9" t="s">
        <v>335</v>
      </c>
      <c r="HR9" t="s">
        <v>335</v>
      </c>
      <c r="HS9" t="s">
        <v>335</v>
      </c>
      <c r="HT9" t="s">
        <v>335</v>
      </c>
      <c r="HU9" t="s">
        <v>335</v>
      </c>
      <c r="HV9" t="s">
        <v>335</v>
      </c>
      <c r="HW9" t="s">
        <v>335</v>
      </c>
      <c r="HX9" t="s">
        <v>335</v>
      </c>
      <c r="HY9" t="s">
        <v>335</v>
      </c>
      <c r="HZ9" t="s">
        <v>335</v>
      </c>
      <c r="IA9" t="s">
        <v>342</v>
      </c>
    </row>
    <row r="10" spans="1:235" x14ac:dyDescent="0.3">
      <c r="A10">
        <v>9</v>
      </c>
      <c r="B10" t="s">
        <v>733</v>
      </c>
      <c r="C10" s="1">
        <v>45095</v>
      </c>
      <c r="D10" t="s">
        <v>334</v>
      </c>
      <c r="E10" t="s">
        <v>335</v>
      </c>
      <c r="F10" t="s">
        <v>335</v>
      </c>
      <c r="G10" t="s">
        <v>335</v>
      </c>
      <c r="H10" t="s">
        <v>337</v>
      </c>
      <c r="I10" t="s">
        <v>336</v>
      </c>
      <c r="J10" t="s">
        <v>343</v>
      </c>
      <c r="K10">
        <v>110</v>
      </c>
      <c r="L10">
        <v>65</v>
      </c>
      <c r="O10">
        <v>70</v>
      </c>
      <c r="P10">
        <v>2.7343749999999996E+16</v>
      </c>
      <c r="R10">
        <v>124</v>
      </c>
      <c r="U10">
        <v>131</v>
      </c>
      <c r="V10">
        <v>28</v>
      </c>
      <c r="W10">
        <v>37</v>
      </c>
      <c r="X10">
        <v>131</v>
      </c>
      <c r="Z10">
        <v>52</v>
      </c>
      <c r="AF10">
        <v>45</v>
      </c>
      <c r="AG10">
        <v>43</v>
      </c>
      <c r="AH10">
        <v>140</v>
      </c>
      <c r="AI10">
        <v>41</v>
      </c>
      <c r="AM10" t="s">
        <v>336</v>
      </c>
      <c r="AP10" t="s">
        <v>336</v>
      </c>
      <c r="AQ10" t="s">
        <v>335</v>
      </c>
      <c r="AR10" t="s">
        <v>335</v>
      </c>
      <c r="AS10" t="s">
        <v>335</v>
      </c>
      <c r="AT10" t="s">
        <v>335</v>
      </c>
      <c r="AU10" t="s">
        <v>335</v>
      </c>
      <c r="AV10" t="s">
        <v>335</v>
      </c>
      <c r="AW10" t="s">
        <v>335</v>
      </c>
      <c r="AX10" t="s">
        <v>335</v>
      </c>
      <c r="AY10" t="s">
        <v>335</v>
      </c>
      <c r="AZ10" t="s">
        <v>335</v>
      </c>
      <c r="BA10" t="s">
        <v>335</v>
      </c>
      <c r="BB10" t="s">
        <v>335</v>
      </c>
      <c r="BC10" t="s">
        <v>335</v>
      </c>
      <c r="BD10" t="s">
        <v>335</v>
      </c>
      <c r="BE10" t="s">
        <v>335</v>
      </c>
      <c r="BF10" t="s">
        <v>335</v>
      </c>
      <c r="BG10" t="s">
        <v>335</v>
      </c>
      <c r="BH10" t="s">
        <v>335</v>
      </c>
      <c r="BI10" t="s">
        <v>335</v>
      </c>
      <c r="BJ10" t="s">
        <v>336</v>
      </c>
      <c r="BK10" t="s">
        <v>335</v>
      </c>
      <c r="BL10" t="s">
        <v>335</v>
      </c>
      <c r="BM10" t="s">
        <v>335</v>
      </c>
      <c r="BN10" t="s">
        <v>335</v>
      </c>
      <c r="BO10" t="s">
        <v>335</v>
      </c>
      <c r="BP10" t="s">
        <v>335</v>
      </c>
      <c r="BQ10" t="s">
        <v>335</v>
      </c>
      <c r="BR10" t="s">
        <v>335</v>
      </c>
      <c r="BS10" t="s">
        <v>335</v>
      </c>
      <c r="BT10" t="s">
        <v>335</v>
      </c>
      <c r="BU10" t="s">
        <v>335</v>
      </c>
      <c r="BV10" t="s">
        <v>335</v>
      </c>
      <c r="BW10" t="s">
        <v>335</v>
      </c>
      <c r="BX10" t="s">
        <v>335</v>
      </c>
      <c r="BY10" t="s">
        <v>335</v>
      </c>
      <c r="BZ10" t="s">
        <v>335</v>
      </c>
      <c r="CA10" t="s">
        <v>336</v>
      </c>
      <c r="CJ10" t="s">
        <v>336</v>
      </c>
      <c r="CL10" t="s">
        <v>336</v>
      </c>
      <c r="CM10" t="s">
        <v>336</v>
      </c>
      <c r="CN10" t="s">
        <v>336</v>
      </c>
      <c r="CO10" t="s">
        <v>336</v>
      </c>
      <c r="CP10" t="s">
        <v>336</v>
      </c>
      <c r="CQ10" t="s">
        <v>336</v>
      </c>
      <c r="CR10" t="s">
        <v>336</v>
      </c>
      <c r="CS10" t="s">
        <v>336</v>
      </c>
      <c r="CT10" t="s">
        <v>336</v>
      </c>
      <c r="CU10" t="s">
        <v>336</v>
      </c>
      <c r="CV10" t="s">
        <v>336</v>
      </c>
      <c r="CW10" t="s">
        <v>336</v>
      </c>
      <c r="CX10" t="s">
        <v>336</v>
      </c>
      <c r="CY10" t="s">
        <v>336</v>
      </c>
      <c r="CZ10" t="s">
        <v>336</v>
      </c>
      <c r="DA10" t="s">
        <v>336</v>
      </c>
      <c r="DB10" t="s">
        <v>336</v>
      </c>
      <c r="DC10" t="s">
        <v>336</v>
      </c>
      <c r="DD10" t="s">
        <v>336</v>
      </c>
      <c r="DE10" t="s">
        <v>336</v>
      </c>
      <c r="DF10" t="s">
        <v>336</v>
      </c>
      <c r="DG10" t="s">
        <v>336</v>
      </c>
      <c r="DH10" t="s">
        <v>336</v>
      </c>
      <c r="DJ10">
        <v>490</v>
      </c>
      <c r="DK10">
        <v>107</v>
      </c>
      <c r="DL10">
        <v>95</v>
      </c>
      <c r="DM10">
        <v>2</v>
      </c>
      <c r="DN10">
        <v>93</v>
      </c>
      <c r="DO10" t="s">
        <v>336</v>
      </c>
      <c r="DQ10" t="s">
        <v>336</v>
      </c>
      <c r="DR10" t="s">
        <v>336</v>
      </c>
      <c r="DS10" t="s">
        <v>336</v>
      </c>
      <c r="DT10" t="s">
        <v>336</v>
      </c>
      <c r="DU10" t="s">
        <v>336</v>
      </c>
      <c r="DV10" t="s">
        <v>336</v>
      </c>
      <c r="DW10" t="s">
        <v>336</v>
      </c>
      <c r="DX10" t="s">
        <v>336</v>
      </c>
      <c r="DY10" t="s">
        <v>336</v>
      </c>
      <c r="DZ10" t="s">
        <v>336</v>
      </c>
      <c r="EA10" t="s">
        <v>336</v>
      </c>
      <c r="EB10" t="s">
        <v>336</v>
      </c>
      <c r="EC10" t="s">
        <v>336</v>
      </c>
      <c r="ED10" t="s">
        <v>336</v>
      </c>
      <c r="EE10" t="s">
        <v>336</v>
      </c>
      <c r="EF10" t="s">
        <v>336</v>
      </c>
      <c r="EN10" t="s">
        <v>336</v>
      </c>
      <c r="EO10" t="s">
        <v>336</v>
      </c>
      <c r="EP10" t="s">
        <v>336</v>
      </c>
      <c r="EQ10" t="s">
        <v>336</v>
      </c>
      <c r="ER10" t="s">
        <v>336</v>
      </c>
      <c r="ES10" t="s">
        <v>336</v>
      </c>
      <c r="ET10" t="s">
        <v>337</v>
      </c>
      <c r="EU10" s="1"/>
      <c r="EV10" t="s">
        <v>336</v>
      </c>
      <c r="EX10" t="s">
        <v>336</v>
      </c>
      <c r="EY10" t="s">
        <v>336</v>
      </c>
      <c r="EZ10" t="s">
        <v>337</v>
      </c>
      <c r="FA10" s="1"/>
      <c r="FB10" t="s">
        <v>336</v>
      </c>
      <c r="FD10" s="1"/>
      <c r="FE10" t="s">
        <v>336</v>
      </c>
      <c r="FF10" t="s">
        <v>330</v>
      </c>
      <c r="FG10" s="1"/>
      <c r="FH10" t="s">
        <v>383</v>
      </c>
      <c r="FI10">
        <v>625</v>
      </c>
      <c r="FJ10" t="s">
        <v>336</v>
      </c>
      <c r="FK10" t="s">
        <v>336</v>
      </c>
      <c r="FL10" t="s">
        <v>330</v>
      </c>
      <c r="FM10" s="1"/>
      <c r="FN10" t="s">
        <v>336</v>
      </c>
      <c r="FO10">
        <v>200</v>
      </c>
      <c r="FP10" s="1"/>
      <c r="FQ10" t="s">
        <v>336</v>
      </c>
      <c r="FR10" t="s">
        <v>330</v>
      </c>
      <c r="FS10" s="1"/>
      <c r="FT10" t="s">
        <v>384</v>
      </c>
      <c r="FU10">
        <v>50</v>
      </c>
      <c r="FV10" s="1"/>
      <c r="FW10" t="s">
        <v>336</v>
      </c>
      <c r="FX10" t="s">
        <v>330</v>
      </c>
      <c r="FY10" s="1"/>
      <c r="FZ10" t="s">
        <v>378</v>
      </c>
      <c r="GA10">
        <v>10</v>
      </c>
      <c r="GB10" s="1"/>
      <c r="GC10" t="s">
        <v>336</v>
      </c>
      <c r="GD10" t="s">
        <v>335</v>
      </c>
      <c r="GE10" t="s">
        <v>334</v>
      </c>
      <c r="GF10" t="s">
        <v>334</v>
      </c>
      <c r="GG10" t="s">
        <v>335</v>
      </c>
      <c r="GH10" t="s">
        <v>334</v>
      </c>
      <c r="GI10" t="s">
        <v>335</v>
      </c>
      <c r="GJ10" t="s">
        <v>334</v>
      </c>
      <c r="GK10" t="s">
        <v>335</v>
      </c>
      <c r="GL10" t="s">
        <v>334</v>
      </c>
      <c r="GM10" t="s">
        <v>335</v>
      </c>
      <c r="GN10" t="s">
        <v>334</v>
      </c>
      <c r="GO10" t="s">
        <v>335</v>
      </c>
      <c r="GP10" t="s">
        <v>335</v>
      </c>
      <c r="GQ10" t="s">
        <v>334</v>
      </c>
      <c r="GR10" t="s">
        <v>335</v>
      </c>
      <c r="GS10" t="s">
        <v>334</v>
      </c>
      <c r="GT10" t="s">
        <v>334</v>
      </c>
      <c r="GU10" t="s">
        <v>335</v>
      </c>
      <c r="GV10" t="s">
        <v>335</v>
      </c>
      <c r="GW10" t="s">
        <v>334</v>
      </c>
      <c r="GX10" t="s">
        <v>334</v>
      </c>
      <c r="GY10" t="s">
        <v>335</v>
      </c>
      <c r="GZ10" t="s">
        <v>334</v>
      </c>
      <c r="HA10" t="s">
        <v>335</v>
      </c>
      <c r="HB10" t="s">
        <v>335</v>
      </c>
      <c r="HC10" t="s">
        <v>334</v>
      </c>
      <c r="HD10" t="s">
        <v>334</v>
      </c>
      <c r="HE10" t="s">
        <v>335</v>
      </c>
      <c r="HF10" t="s">
        <v>334</v>
      </c>
      <c r="HG10" t="s">
        <v>335</v>
      </c>
      <c r="HH10" t="s">
        <v>334</v>
      </c>
      <c r="HI10" t="s">
        <v>335</v>
      </c>
      <c r="HJ10" t="s">
        <v>379</v>
      </c>
      <c r="HK10">
        <v>25</v>
      </c>
      <c r="HM10" t="s">
        <v>336</v>
      </c>
      <c r="HO10" t="s">
        <v>334</v>
      </c>
      <c r="HP10" t="s">
        <v>335</v>
      </c>
      <c r="HQ10" t="s">
        <v>334</v>
      </c>
      <c r="HR10" t="s">
        <v>335</v>
      </c>
      <c r="HS10" t="s">
        <v>334</v>
      </c>
      <c r="HT10" t="s">
        <v>335</v>
      </c>
      <c r="HU10" t="s">
        <v>334</v>
      </c>
      <c r="HV10" t="s">
        <v>335</v>
      </c>
      <c r="HW10" t="s">
        <v>334</v>
      </c>
      <c r="HX10" t="s">
        <v>335</v>
      </c>
      <c r="HY10" t="s">
        <v>334</v>
      </c>
      <c r="HZ10" t="s">
        <v>335</v>
      </c>
      <c r="IA10" t="s">
        <v>342</v>
      </c>
    </row>
    <row r="11" spans="1:235" x14ac:dyDescent="0.3">
      <c r="A11">
        <v>10</v>
      </c>
      <c r="B11" t="s">
        <v>733</v>
      </c>
      <c r="C11" s="1">
        <v>45118</v>
      </c>
      <c r="D11" t="s">
        <v>334</v>
      </c>
      <c r="E11" t="s">
        <v>335</v>
      </c>
      <c r="F11" t="s">
        <v>335</v>
      </c>
      <c r="G11" t="s">
        <v>335</v>
      </c>
      <c r="H11" t="s">
        <v>337</v>
      </c>
      <c r="I11" t="s">
        <v>359</v>
      </c>
      <c r="J11" t="s">
        <v>343</v>
      </c>
      <c r="K11">
        <v>90</v>
      </c>
      <c r="L11">
        <v>55</v>
      </c>
      <c r="N11">
        <v>4272</v>
      </c>
      <c r="O11">
        <v>655</v>
      </c>
      <c r="P11">
        <v>1.9558661052883032E+16</v>
      </c>
      <c r="R11">
        <v>106</v>
      </c>
      <c r="T11">
        <v>77</v>
      </c>
      <c r="Z11">
        <v>3598</v>
      </c>
      <c r="AH11">
        <v>141</v>
      </c>
      <c r="AI11">
        <v>43</v>
      </c>
      <c r="AJ11">
        <v>20</v>
      </c>
      <c r="AL11">
        <v>22</v>
      </c>
      <c r="AM11" t="s">
        <v>359</v>
      </c>
      <c r="AN11">
        <v>23</v>
      </c>
      <c r="AO11">
        <v>41</v>
      </c>
      <c r="AP11" t="s">
        <v>346</v>
      </c>
      <c r="AQ11" t="s">
        <v>335</v>
      </c>
      <c r="AR11" t="s">
        <v>335</v>
      </c>
      <c r="AS11" t="s">
        <v>335</v>
      </c>
      <c r="AT11" t="s">
        <v>335</v>
      </c>
      <c r="AU11" t="s">
        <v>334</v>
      </c>
      <c r="AV11" t="s">
        <v>335</v>
      </c>
      <c r="AW11" t="s">
        <v>335</v>
      </c>
      <c r="AX11" t="s">
        <v>335</v>
      </c>
      <c r="AY11" t="s">
        <v>335</v>
      </c>
      <c r="AZ11" t="s">
        <v>335</v>
      </c>
      <c r="BA11" t="s">
        <v>335</v>
      </c>
      <c r="BB11" t="s">
        <v>335</v>
      </c>
      <c r="BC11" t="s">
        <v>335</v>
      </c>
      <c r="BD11" t="s">
        <v>335</v>
      </c>
      <c r="BE11" t="s">
        <v>335</v>
      </c>
      <c r="BF11" t="s">
        <v>335</v>
      </c>
      <c r="BG11" t="s">
        <v>335</v>
      </c>
      <c r="BH11" t="s">
        <v>335</v>
      </c>
      <c r="BI11" t="s">
        <v>335</v>
      </c>
      <c r="BJ11" t="s">
        <v>336</v>
      </c>
      <c r="BK11" t="s">
        <v>335</v>
      </c>
      <c r="BL11" t="s">
        <v>335</v>
      </c>
      <c r="BM11" t="s">
        <v>335</v>
      </c>
      <c r="BN11" t="s">
        <v>335</v>
      </c>
      <c r="BO11" t="s">
        <v>335</v>
      </c>
      <c r="BP11" t="s">
        <v>335</v>
      </c>
      <c r="BQ11" t="s">
        <v>335</v>
      </c>
      <c r="BR11" t="s">
        <v>335</v>
      </c>
      <c r="BS11" t="s">
        <v>335</v>
      </c>
      <c r="BT11" t="s">
        <v>335</v>
      </c>
      <c r="BU11" t="s">
        <v>335</v>
      </c>
      <c r="BV11" t="s">
        <v>335</v>
      </c>
      <c r="BW11" t="s">
        <v>335</v>
      </c>
      <c r="BX11" t="s">
        <v>335</v>
      </c>
      <c r="BY11" t="s">
        <v>334</v>
      </c>
      <c r="BZ11" t="s">
        <v>335</v>
      </c>
      <c r="CA11" t="s">
        <v>336</v>
      </c>
      <c r="CJ11" t="s">
        <v>336</v>
      </c>
      <c r="CL11" t="s">
        <v>336</v>
      </c>
      <c r="CM11" t="s">
        <v>336</v>
      </c>
      <c r="CN11" t="s">
        <v>336</v>
      </c>
      <c r="CO11" t="s">
        <v>336</v>
      </c>
      <c r="CP11" t="s">
        <v>336</v>
      </c>
      <c r="CQ11" t="s">
        <v>336</v>
      </c>
      <c r="CR11" t="s">
        <v>336</v>
      </c>
      <c r="CS11" t="s">
        <v>336</v>
      </c>
      <c r="CT11" t="s">
        <v>336</v>
      </c>
      <c r="CU11" t="s">
        <v>336</v>
      </c>
      <c r="CV11" t="s">
        <v>336</v>
      </c>
      <c r="CW11" t="s">
        <v>336</v>
      </c>
      <c r="CX11" t="s">
        <v>336</v>
      </c>
      <c r="CY11" t="s">
        <v>336</v>
      </c>
      <c r="CZ11" t="s">
        <v>336</v>
      </c>
      <c r="DA11" t="s">
        <v>336</v>
      </c>
      <c r="DB11" t="s">
        <v>336</v>
      </c>
      <c r="DC11" t="s">
        <v>336</v>
      </c>
      <c r="DD11" t="s">
        <v>336</v>
      </c>
      <c r="DE11" t="s">
        <v>336</v>
      </c>
      <c r="DF11" t="s">
        <v>336</v>
      </c>
      <c r="DG11" t="s">
        <v>336</v>
      </c>
      <c r="DH11" t="s">
        <v>336</v>
      </c>
      <c r="DJ11">
        <v>425</v>
      </c>
      <c r="DL11">
        <v>73</v>
      </c>
      <c r="DM11">
        <v>1</v>
      </c>
      <c r="DN11">
        <v>98</v>
      </c>
      <c r="DO11" t="s">
        <v>337</v>
      </c>
      <c r="DQ11" t="s">
        <v>336</v>
      </c>
      <c r="DR11" t="s">
        <v>336</v>
      </c>
      <c r="DS11" t="s">
        <v>336</v>
      </c>
      <c r="DT11" t="s">
        <v>336</v>
      </c>
      <c r="DU11" t="s">
        <v>336</v>
      </c>
      <c r="DV11" t="s">
        <v>336</v>
      </c>
      <c r="DW11" t="s">
        <v>336</v>
      </c>
      <c r="DX11" t="s">
        <v>336</v>
      </c>
      <c r="DY11" t="s">
        <v>336</v>
      </c>
      <c r="DZ11" t="s">
        <v>336</v>
      </c>
      <c r="EA11" t="s">
        <v>336</v>
      </c>
      <c r="EB11" t="s">
        <v>336</v>
      </c>
      <c r="EC11" t="s">
        <v>336</v>
      </c>
      <c r="ED11" t="s">
        <v>336</v>
      </c>
      <c r="EE11" t="s">
        <v>336</v>
      </c>
      <c r="EF11" t="s">
        <v>336</v>
      </c>
      <c r="EN11" t="s">
        <v>336</v>
      </c>
      <c r="EO11" t="s">
        <v>337</v>
      </c>
      <c r="EP11" t="s">
        <v>337</v>
      </c>
      <c r="EQ11" t="s">
        <v>337</v>
      </c>
      <c r="ER11" t="s">
        <v>337</v>
      </c>
      <c r="ES11" t="s">
        <v>337</v>
      </c>
      <c r="ET11" t="s">
        <v>337</v>
      </c>
      <c r="EU11" s="1"/>
      <c r="EV11" t="s">
        <v>336</v>
      </c>
      <c r="EX11" t="s">
        <v>336</v>
      </c>
      <c r="EY11" t="s">
        <v>336</v>
      </c>
      <c r="EZ11" t="s">
        <v>330</v>
      </c>
      <c r="FA11" s="1"/>
      <c r="FB11" t="s">
        <v>338</v>
      </c>
      <c r="FC11">
        <v>40</v>
      </c>
      <c r="FD11" s="1"/>
      <c r="FE11" t="s">
        <v>336</v>
      </c>
      <c r="FF11" t="s">
        <v>337</v>
      </c>
      <c r="FG11" s="1"/>
      <c r="FH11" t="s">
        <v>336</v>
      </c>
      <c r="FJ11" t="s">
        <v>336</v>
      </c>
      <c r="FK11" t="s">
        <v>336</v>
      </c>
      <c r="FL11" t="s">
        <v>337</v>
      </c>
      <c r="FM11" s="1"/>
      <c r="FN11" t="s">
        <v>336</v>
      </c>
      <c r="FP11" s="1"/>
      <c r="FQ11" t="s">
        <v>336</v>
      </c>
      <c r="FR11" t="s">
        <v>330</v>
      </c>
      <c r="FS11" s="1"/>
      <c r="FT11" t="s">
        <v>408</v>
      </c>
      <c r="FU11">
        <v>25</v>
      </c>
      <c r="FV11" s="1"/>
      <c r="FW11" t="s">
        <v>336</v>
      </c>
      <c r="FX11" t="s">
        <v>330</v>
      </c>
      <c r="FY11" s="1"/>
      <c r="FZ11" t="s">
        <v>389</v>
      </c>
      <c r="GA11">
        <v>10</v>
      </c>
      <c r="GB11" s="1"/>
      <c r="GC11" t="s">
        <v>336</v>
      </c>
      <c r="GD11" t="s">
        <v>335</v>
      </c>
      <c r="GE11" t="s">
        <v>334</v>
      </c>
      <c r="GF11" t="s">
        <v>334</v>
      </c>
      <c r="GG11" t="s">
        <v>335</v>
      </c>
      <c r="GH11" t="s">
        <v>334</v>
      </c>
      <c r="GI11" t="s">
        <v>335</v>
      </c>
      <c r="GJ11" t="s">
        <v>334</v>
      </c>
      <c r="GK11" t="s">
        <v>335</v>
      </c>
      <c r="GL11" t="s">
        <v>334</v>
      </c>
      <c r="GM11" t="s">
        <v>335</v>
      </c>
      <c r="GN11" t="s">
        <v>334</v>
      </c>
      <c r="GO11" t="s">
        <v>335</v>
      </c>
      <c r="GP11" t="s">
        <v>335</v>
      </c>
      <c r="GQ11" t="s">
        <v>334</v>
      </c>
      <c r="GR11" t="s">
        <v>334</v>
      </c>
      <c r="GS11" t="s">
        <v>335</v>
      </c>
      <c r="GT11" t="s">
        <v>334</v>
      </c>
      <c r="GU11" t="s">
        <v>335</v>
      </c>
      <c r="GV11" t="s">
        <v>334</v>
      </c>
      <c r="GW11" t="s">
        <v>335</v>
      </c>
      <c r="GX11" t="s">
        <v>335</v>
      </c>
      <c r="GY11" t="s">
        <v>334</v>
      </c>
      <c r="GZ11" t="s">
        <v>334</v>
      </c>
      <c r="HA11" t="s">
        <v>335</v>
      </c>
      <c r="HB11" t="s">
        <v>334</v>
      </c>
      <c r="HC11" t="s">
        <v>335</v>
      </c>
      <c r="HD11" t="s">
        <v>334</v>
      </c>
      <c r="HE11" t="s">
        <v>335</v>
      </c>
      <c r="HF11" t="s">
        <v>334</v>
      </c>
      <c r="HG11" t="s">
        <v>335</v>
      </c>
      <c r="HH11" t="s">
        <v>334</v>
      </c>
      <c r="HI11" t="s">
        <v>335</v>
      </c>
      <c r="HJ11" t="s">
        <v>341</v>
      </c>
      <c r="HK11">
        <v>25</v>
      </c>
      <c r="HM11" t="s">
        <v>336</v>
      </c>
      <c r="HO11" t="s">
        <v>334</v>
      </c>
      <c r="HP11" t="s">
        <v>335</v>
      </c>
      <c r="HQ11" t="s">
        <v>334</v>
      </c>
      <c r="HR11" t="s">
        <v>335</v>
      </c>
      <c r="HS11" t="s">
        <v>334</v>
      </c>
      <c r="HT11" t="s">
        <v>335</v>
      </c>
      <c r="HU11" t="s">
        <v>334</v>
      </c>
      <c r="HV11" t="s">
        <v>335</v>
      </c>
      <c r="HW11" t="s">
        <v>334</v>
      </c>
      <c r="HX11" t="s">
        <v>335</v>
      </c>
      <c r="HY11" t="s">
        <v>334</v>
      </c>
      <c r="HZ11" t="s">
        <v>335</v>
      </c>
      <c r="IA11" t="s">
        <v>364</v>
      </c>
    </row>
    <row r="12" spans="1:235" x14ac:dyDescent="0.3">
      <c r="A12">
        <v>11</v>
      </c>
      <c r="B12" t="s">
        <v>733</v>
      </c>
      <c r="C12" s="1">
        <v>45100</v>
      </c>
      <c r="D12" t="s">
        <v>334</v>
      </c>
      <c r="E12" t="s">
        <v>335</v>
      </c>
      <c r="F12" t="s">
        <v>335</v>
      </c>
      <c r="G12" t="s">
        <v>335</v>
      </c>
      <c r="H12" t="s">
        <v>337</v>
      </c>
      <c r="I12" t="s">
        <v>359</v>
      </c>
      <c r="J12" t="s">
        <v>343</v>
      </c>
      <c r="K12">
        <v>110</v>
      </c>
      <c r="L12">
        <v>70</v>
      </c>
      <c r="O12">
        <v>72</v>
      </c>
      <c r="P12">
        <v>2.4913494809688584E+16</v>
      </c>
      <c r="R12">
        <v>114</v>
      </c>
      <c r="Z12">
        <v>85</v>
      </c>
      <c r="AA12">
        <v>48</v>
      </c>
      <c r="AB12">
        <v>578</v>
      </c>
      <c r="AC12">
        <v>19</v>
      </c>
      <c r="AF12">
        <v>21</v>
      </c>
      <c r="AG12">
        <v>28</v>
      </c>
      <c r="AH12">
        <v>144</v>
      </c>
      <c r="AI12">
        <v>4</v>
      </c>
      <c r="AM12" t="s">
        <v>336</v>
      </c>
      <c r="AP12" t="s">
        <v>336</v>
      </c>
      <c r="AQ12" t="s">
        <v>335</v>
      </c>
      <c r="AR12" t="s">
        <v>335</v>
      </c>
      <c r="AS12" t="s">
        <v>335</v>
      </c>
      <c r="AT12" t="s">
        <v>335</v>
      </c>
      <c r="AU12" t="s">
        <v>335</v>
      </c>
      <c r="AV12" t="s">
        <v>335</v>
      </c>
      <c r="AW12" t="s">
        <v>335</v>
      </c>
      <c r="AX12" t="s">
        <v>335</v>
      </c>
      <c r="AY12" t="s">
        <v>335</v>
      </c>
      <c r="AZ12" t="s">
        <v>335</v>
      </c>
      <c r="BA12" t="s">
        <v>335</v>
      </c>
      <c r="BB12" t="s">
        <v>335</v>
      </c>
      <c r="BC12" t="s">
        <v>335</v>
      </c>
      <c r="BD12" t="s">
        <v>335</v>
      </c>
      <c r="BE12" t="s">
        <v>335</v>
      </c>
      <c r="BF12" t="s">
        <v>335</v>
      </c>
      <c r="BG12" t="s">
        <v>335</v>
      </c>
      <c r="BH12" t="s">
        <v>335</v>
      </c>
      <c r="BI12" t="s">
        <v>335</v>
      </c>
      <c r="BJ12" t="s">
        <v>336</v>
      </c>
      <c r="BK12" t="s">
        <v>335</v>
      </c>
      <c r="BL12" t="s">
        <v>335</v>
      </c>
      <c r="BM12" t="s">
        <v>335</v>
      </c>
      <c r="BN12" t="s">
        <v>335</v>
      </c>
      <c r="BO12" t="s">
        <v>335</v>
      </c>
      <c r="BP12" t="s">
        <v>335</v>
      </c>
      <c r="BQ12" t="s">
        <v>335</v>
      </c>
      <c r="BR12" t="s">
        <v>335</v>
      </c>
      <c r="BS12" t="s">
        <v>335</v>
      </c>
      <c r="BT12" t="s">
        <v>335</v>
      </c>
      <c r="BU12" t="s">
        <v>335</v>
      </c>
      <c r="BV12" t="s">
        <v>335</v>
      </c>
      <c r="BW12" t="s">
        <v>335</v>
      </c>
      <c r="BX12" t="s">
        <v>335</v>
      </c>
      <c r="BY12" t="s">
        <v>335</v>
      </c>
      <c r="BZ12" t="s">
        <v>335</v>
      </c>
      <c r="CA12" t="s">
        <v>336</v>
      </c>
      <c r="CJ12" t="s">
        <v>336</v>
      </c>
      <c r="CL12" t="s">
        <v>336</v>
      </c>
      <c r="CM12" t="s">
        <v>336</v>
      </c>
      <c r="CN12" t="s">
        <v>336</v>
      </c>
      <c r="CO12" t="s">
        <v>336</v>
      </c>
      <c r="CP12" t="s">
        <v>336</v>
      </c>
      <c r="CQ12" t="s">
        <v>336</v>
      </c>
      <c r="CR12" t="s">
        <v>336</v>
      </c>
      <c r="CS12" t="s">
        <v>336</v>
      </c>
      <c r="CT12" t="s">
        <v>336</v>
      </c>
      <c r="CU12" t="s">
        <v>336</v>
      </c>
      <c r="CV12" t="s">
        <v>336</v>
      </c>
      <c r="CW12" t="s">
        <v>336</v>
      </c>
      <c r="CX12" t="s">
        <v>336</v>
      </c>
      <c r="CY12" t="s">
        <v>336</v>
      </c>
      <c r="CZ12" t="s">
        <v>336</v>
      </c>
      <c r="DA12" t="s">
        <v>336</v>
      </c>
      <c r="DB12" t="s">
        <v>336</v>
      </c>
      <c r="DC12" t="s">
        <v>336</v>
      </c>
      <c r="DD12" t="s">
        <v>336</v>
      </c>
      <c r="DE12" t="s">
        <v>336</v>
      </c>
      <c r="DF12" t="s">
        <v>336</v>
      </c>
      <c r="DG12" t="s">
        <v>336</v>
      </c>
      <c r="DH12" t="s">
        <v>336</v>
      </c>
      <c r="DO12" t="s">
        <v>336</v>
      </c>
      <c r="DP12">
        <v>9</v>
      </c>
      <c r="DQ12" t="s">
        <v>336</v>
      </c>
      <c r="DR12" t="s">
        <v>336</v>
      </c>
      <c r="DS12" t="s">
        <v>336</v>
      </c>
      <c r="DT12" t="s">
        <v>336</v>
      </c>
      <c r="DU12" t="s">
        <v>336</v>
      </c>
      <c r="DV12" t="s">
        <v>336</v>
      </c>
      <c r="DW12" t="s">
        <v>336</v>
      </c>
      <c r="DX12" t="s">
        <v>336</v>
      </c>
      <c r="DY12" t="s">
        <v>336</v>
      </c>
      <c r="DZ12" t="s">
        <v>336</v>
      </c>
      <c r="EA12" t="s">
        <v>336</v>
      </c>
      <c r="EB12" t="s">
        <v>336</v>
      </c>
      <c r="EC12" t="s">
        <v>336</v>
      </c>
      <c r="ED12" t="s">
        <v>336</v>
      </c>
      <c r="EE12" t="s">
        <v>336</v>
      </c>
      <c r="EF12" t="s">
        <v>336</v>
      </c>
      <c r="EK12">
        <v>10</v>
      </c>
      <c r="EN12" t="s">
        <v>336</v>
      </c>
      <c r="EO12" t="s">
        <v>336</v>
      </c>
      <c r="EP12" t="s">
        <v>336</v>
      </c>
      <c r="EQ12" t="s">
        <v>336</v>
      </c>
      <c r="ER12" t="s">
        <v>336</v>
      </c>
      <c r="ES12" t="s">
        <v>336</v>
      </c>
      <c r="ET12" t="s">
        <v>337</v>
      </c>
      <c r="EU12" s="1"/>
      <c r="EV12" t="s">
        <v>336</v>
      </c>
      <c r="EX12" t="s">
        <v>336</v>
      </c>
      <c r="EY12" t="s">
        <v>336</v>
      </c>
      <c r="EZ12" t="s">
        <v>337</v>
      </c>
      <c r="FA12" s="1"/>
      <c r="FB12" t="s">
        <v>336</v>
      </c>
      <c r="FD12" s="1"/>
      <c r="FE12" t="s">
        <v>336</v>
      </c>
      <c r="FF12" t="s">
        <v>337</v>
      </c>
      <c r="FG12" s="1"/>
      <c r="FH12" t="s">
        <v>336</v>
      </c>
      <c r="FJ12" t="s">
        <v>336</v>
      </c>
      <c r="FK12" t="s">
        <v>336</v>
      </c>
      <c r="FL12" t="s">
        <v>330</v>
      </c>
      <c r="FM12" s="1"/>
      <c r="FN12" t="s">
        <v>336</v>
      </c>
      <c r="FO12">
        <v>100</v>
      </c>
      <c r="FP12" s="1"/>
      <c r="FQ12" t="s">
        <v>336</v>
      </c>
      <c r="FR12" t="s">
        <v>330</v>
      </c>
      <c r="FS12" s="1"/>
      <c r="FT12" t="s">
        <v>394</v>
      </c>
      <c r="FU12">
        <v>25</v>
      </c>
      <c r="FV12" s="1"/>
      <c r="FW12" t="s">
        <v>336</v>
      </c>
      <c r="FX12" t="s">
        <v>330</v>
      </c>
      <c r="FY12" s="1"/>
      <c r="FZ12" t="s">
        <v>378</v>
      </c>
      <c r="GA12">
        <v>10</v>
      </c>
      <c r="GB12" s="1"/>
      <c r="GC12" t="s">
        <v>336</v>
      </c>
      <c r="GD12" t="s">
        <v>335</v>
      </c>
      <c r="GE12" t="s">
        <v>334</v>
      </c>
      <c r="GF12" t="s">
        <v>334</v>
      </c>
      <c r="GG12" t="s">
        <v>335</v>
      </c>
      <c r="GH12" t="s">
        <v>334</v>
      </c>
      <c r="GI12" t="s">
        <v>335</v>
      </c>
      <c r="GJ12" t="s">
        <v>335</v>
      </c>
      <c r="GK12" t="s">
        <v>334</v>
      </c>
      <c r="GL12" t="s">
        <v>334</v>
      </c>
      <c r="GM12" t="s">
        <v>335</v>
      </c>
      <c r="GN12" t="s">
        <v>334</v>
      </c>
      <c r="GO12" t="s">
        <v>335</v>
      </c>
      <c r="GP12" t="s">
        <v>335</v>
      </c>
      <c r="GQ12" t="s">
        <v>334</v>
      </c>
      <c r="GR12" t="s">
        <v>334</v>
      </c>
      <c r="GS12" t="s">
        <v>335</v>
      </c>
      <c r="GT12" t="s">
        <v>334</v>
      </c>
      <c r="GU12" t="s">
        <v>335</v>
      </c>
      <c r="GV12" t="s">
        <v>335</v>
      </c>
      <c r="GW12" t="s">
        <v>334</v>
      </c>
      <c r="GX12" t="s">
        <v>334</v>
      </c>
      <c r="GY12" t="s">
        <v>335</v>
      </c>
      <c r="GZ12" t="s">
        <v>334</v>
      </c>
      <c r="HA12" t="s">
        <v>335</v>
      </c>
      <c r="HB12" t="s">
        <v>334</v>
      </c>
      <c r="HC12" t="s">
        <v>335</v>
      </c>
      <c r="HD12" t="s">
        <v>334</v>
      </c>
      <c r="HE12" t="s">
        <v>335</v>
      </c>
      <c r="HF12" t="s">
        <v>334</v>
      </c>
      <c r="HG12" t="s">
        <v>335</v>
      </c>
      <c r="HH12" t="s">
        <v>334</v>
      </c>
      <c r="HI12" t="s">
        <v>335</v>
      </c>
      <c r="HJ12" t="s">
        <v>379</v>
      </c>
      <c r="HK12">
        <v>25</v>
      </c>
      <c r="HM12" t="s">
        <v>336</v>
      </c>
      <c r="HO12" t="s">
        <v>334</v>
      </c>
      <c r="HP12" t="s">
        <v>335</v>
      </c>
      <c r="HQ12" t="s">
        <v>334</v>
      </c>
      <c r="HR12" t="s">
        <v>335</v>
      </c>
      <c r="HS12" t="s">
        <v>334</v>
      </c>
      <c r="HT12" t="s">
        <v>335</v>
      </c>
      <c r="HU12" t="s">
        <v>334</v>
      </c>
      <c r="HV12" t="s">
        <v>335</v>
      </c>
      <c r="HW12" t="s">
        <v>334</v>
      </c>
      <c r="HX12" t="s">
        <v>335</v>
      </c>
      <c r="HY12" t="s">
        <v>334</v>
      </c>
      <c r="HZ12" t="s">
        <v>335</v>
      </c>
      <c r="IA12" t="s">
        <v>342</v>
      </c>
    </row>
    <row r="13" spans="1:235" x14ac:dyDescent="0.3">
      <c r="A13">
        <v>12</v>
      </c>
      <c r="B13" t="s">
        <v>733</v>
      </c>
      <c r="C13" s="1">
        <v>45103</v>
      </c>
      <c r="D13" t="s">
        <v>334</v>
      </c>
      <c r="E13" t="s">
        <v>335</v>
      </c>
      <c r="F13" t="s">
        <v>335</v>
      </c>
      <c r="G13" t="s">
        <v>335</v>
      </c>
      <c r="H13" t="s">
        <v>337</v>
      </c>
      <c r="I13" t="s">
        <v>345</v>
      </c>
      <c r="J13" t="s">
        <v>343</v>
      </c>
      <c r="K13">
        <v>110</v>
      </c>
      <c r="L13">
        <v>80</v>
      </c>
      <c r="M13">
        <v>452</v>
      </c>
      <c r="O13">
        <v>78</v>
      </c>
      <c r="P13">
        <v>2.8650137741046832E+16</v>
      </c>
      <c r="R13">
        <v>138</v>
      </c>
      <c r="Z13">
        <v>31</v>
      </c>
      <c r="AA13">
        <v>35</v>
      </c>
      <c r="AB13">
        <v>35</v>
      </c>
      <c r="AC13">
        <v>12</v>
      </c>
      <c r="AF13">
        <v>24</v>
      </c>
      <c r="AG13">
        <v>22</v>
      </c>
      <c r="AM13" t="s">
        <v>336</v>
      </c>
      <c r="AP13" t="s">
        <v>336</v>
      </c>
      <c r="AQ13" t="s">
        <v>335</v>
      </c>
      <c r="AR13" t="s">
        <v>335</v>
      </c>
      <c r="AS13" t="s">
        <v>335</v>
      </c>
      <c r="AT13" t="s">
        <v>335</v>
      </c>
      <c r="AU13" t="s">
        <v>335</v>
      </c>
      <c r="AV13" t="s">
        <v>335</v>
      </c>
      <c r="AW13" t="s">
        <v>335</v>
      </c>
      <c r="AX13" t="s">
        <v>335</v>
      </c>
      <c r="AY13" t="s">
        <v>335</v>
      </c>
      <c r="AZ13" t="s">
        <v>335</v>
      </c>
      <c r="BA13" t="s">
        <v>335</v>
      </c>
      <c r="BB13" t="s">
        <v>335</v>
      </c>
      <c r="BC13" t="s">
        <v>335</v>
      </c>
      <c r="BD13" t="s">
        <v>335</v>
      </c>
      <c r="BE13" t="s">
        <v>335</v>
      </c>
      <c r="BF13" t="s">
        <v>335</v>
      </c>
      <c r="BG13" t="s">
        <v>335</v>
      </c>
      <c r="BH13" t="s">
        <v>335</v>
      </c>
      <c r="BI13" t="s">
        <v>335</v>
      </c>
      <c r="BJ13" t="s">
        <v>336</v>
      </c>
      <c r="BK13" t="s">
        <v>335</v>
      </c>
      <c r="BL13" t="s">
        <v>335</v>
      </c>
      <c r="BM13" t="s">
        <v>335</v>
      </c>
      <c r="BN13" t="s">
        <v>335</v>
      </c>
      <c r="BO13" t="s">
        <v>335</v>
      </c>
      <c r="BP13" t="s">
        <v>335</v>
      </c>
      <c r="BQ13" t="s">
        <v>335</v>
      </c>
      <c r="BR13" t="s">
        <v>335</v>
      </c>
      <c r="BS13" t="s">
        <v>335</v>
      </c>
      <c r="BT13" t="s">
        <v>335</v>
      </c>
      <c r="BU13" t="s">
        <v>335</v>
      </c>
      <c r="BV13" t="s">
        <v>335</v>
      </c>
      <c r="BW13" t="s">
        <v>335</v>
      </c>
      <c r="BX13" t="s">
        <v>335</v>
      </c>
      <c r="BY13" t="s">
        <v>335</v>
      </c>
      <c r="BZ13" t="s">
        <v>335</v>
      </c>
      <c r="CA13" t="s">
        <v>336</v>
      </c>
      <c r="CJ13" t="s">
        <v>336</v>
      </c>
      <c r="CL13" t="s">
        <v>336</v>
      </c>
      <c r="CM13" t="s">
        <v>336</v>
      </c>
      <c r="CN13" t="s">
        <v>336</v>
      </c>
      <c r="CO13" t="s">
        <v>336</v>
      </c>
      <c r="CP13" t="s">
        <v>336</v>
      </c>
      <c r="CQ13" t="s">
        <v>336</v>
      </c>
      <c r="CR13" t="s">
        <v>336</v>
      </c>
      <c r="CS13" t="s">
        <v>336</v>
      </c>
      <c r="CT13" t="s">
        <v>336</v>
      </c>
      <c r="CU13" t="s">
        <v>336</v>
      </c>
      <c r="CV13" t="s">
        <v>336</v>
      </c>
      <c r="CW13" t="s">
        <v>336</v>
      </c>
      <c r="CX13" t="s">
        <v>336</v>
      </c>
      <c r="CY13" t="s">
        <v>336</v>
      </c>
      <c r="CZ13" t="s">
        <v>336</v>
      </c>
      <c r="DA13" t="s">
        <v>336</v>
      </c>
      <c r="DB13" t="s">
        <v>336</v>
      </c>
      <c r="DC13" t="s">
        <v>336</v>
      </c>
      <c r="DD13" t="s">
        <v>336</v>
      </c>
      <c r="DE13" t="s">
        <v>336</v>
      </c>
      <c r="DF13" t="s">
        <v>336</v>
      </c>
      <c r="DG13" t="s">
        <v>336</v>
      </c>
      <c r="DH13" t="s">
        <v>336</v>
      </c>
      <c r="DJ13">
        <v>210</v>
      </c>
      <c r="DK13">
        <v>53</v>
      </c>
      <c r="DL13">
        <v>70</v>
      </c>
      <c r="DM13">
        <v>2</v>
      </c>
      <c r="DN13">
        <v>90</v>
      </c>
      <c r="DO13" t="s">
        <v>336</v>
      </c>
      <c r="DQ13" t="s">
        <v>336</v>
      </c>
      <c r="DR13" t="s">
        <v>336</v>
      </c>
      <c r="DS13" t="s">
        <v>336</v>
      </c>
      <c r="DT13" t="s">
        <v>336</v>
      </c>
      <c r="DU13" t="s">
        <v>336</v>
      </c>
      <c r="DV13" t="s">
        <v>336</v>
      </c>
      <c r="DW13" t="s">
        <v>336</v>
      </c>
      <c r="DX13" t="s">
        <v>336</v>
      </c>
      <c r="DY13" t="s">
        <v>336</v>
      </c>
      <c r="DZ13" t="s">
        <v>336</v>
      </c>
      <c r="EA13" t="s">
        <v>336</v>
      </c>
      <c r="EB13" t="s">
        <v>336</v>
      </c>
      <c r="EC13" t="s">
        <v>336</v>
      </c>
      <c r="ED13" t="s">
        <v>336</v>
      </c>
      <c r="EE13" t="s">
        <v>336</v>
      </c>
      <c r="EF13" t="s">
        <v>336</v>
      </c>
      <c r="EN13" t="s">
        <v>336</v>
      </c>
      <c r="EO13" t="s">
        <v>336</v>
      </c>
      <c r="EP13" t="s">
        <v>336</v>
      </c>
      <c r="EQ13" t="s">
        <v>336</v>
      </c>
      <c r="ER13" t="s">
        <v>336</v>
      </c>
      <c r="ES13" t="s">
        <v>336</v>
      </c>
      <c r="ET13" t="s">
        <v>337</v>
      </c>
      <c r="EU13" s="1"/>
      <c r="EV13" t="s">
        <v>336</v>
      </c>
      <c r="EX13" t="s">
        <v>336</v>
      </c>
      <c r="EY13" t="s">
        <v>336</v>
      </c>
      <c r="EZ13" t="s">
        <v>337</v>
      </c>
      <c r="FA13" s="1"/>
      <c r="FB13" t="s">
        <v>336</v>
      </c>
      <c r="FD13" s="1"/>
      <c r="FE13" t="s">
        <v>336</v>
      </c>
      <c r="FF13" t="s">
        <v>330</v>
      </c>
      <c r="FG13" s="1"/>
      <c r="FH13" t="s">
        <v>383</v>
      </c>
      <c r="FI13">
        <v>10</v>
      </c>
      <c r="FJ13" t="s">
        <v>336</v>
      </c>
      <c r="FK13" t="s">
        <v>336</v>
      </c>
      <c r="FL13" t="s">
        <v>337</v>
      </c>
      <c r="FM13" s="1"/>
      <c r="FN13" t="s">
        <v>336</v>
      </c>
      <c r="FP13" s="1"/>
      <c r="FQ13" t="s">
        <v>336</v>
      </c>
      <c r="FR13" t="s">
        <v>330</v>
      </c>
      <c r="FS13" s="1"/>
      <c r="FT13" t="s">
        <v>384</v>
      </c>
      <c r="FU13">
        <v>125</v>
      </c>
      <c r="FV13" s="1"/>
      <c r="FW13" t="s">
        <v>336</v>
      </c>
      <c r="FX13" t="s">
        <v>330</v>
      </c>
      <c r="FY13" s="1"/>
      <c r="FZ13" t="s">
        <v>378</v>
      </c>
      <c r="GA13">
        <v>10</v>
      </c>
      <c r="GB13" s="1"/>
      <c r="GC13" t="s">
        <v>336</v>
      </c>
      <c r="GD13" t="s">
        <v>334</v>
      </c>
      <c r="GE13" t="s">
        <v>335</v>
      </c>
      <c r="GF13" t="s">
        <v>334</v>
      </c>
      <c r="GG13" t="s">
        <v>335</v>
      </c>
      <c r="GH13" t="s">
        <v>334</v>
      </c>
      <c r="GI13" t="s">
        <v>335</v>
      </c>
      <c r="GJ13" t="s">
        <v>334</v>
      </c>
      <c r="GK13" t="s">
        <v>335</v>
      </c>
      <c r="GL13" t="s">
        <v>334</v>
      </c>
      <c r="GM13" t="s">
        <v>335</v>
      </c>
      <c r="GN13" t="s">
        <v>334</v>
      </c>
      <c r="GO13" t="s">
        <v>335</v>
      </c>
      <c r="GP13" t="s">
        <v>335</v>
      </c>
      <c r="GQ13" t="s">
        <v>334</v>
      </c>
      <c r="GR13" t="s">
        <v>334</v>
      </c>
      <c r="GS13" t="s">
        <v>335</v>
      </c>
      <c r="GT13" t="s">
        <v>334</v>
      </c>
      <c r="GU13" t="s">
        <v>335</v>
      </c>
      <c r="GV13" t="s">
        <v>334</v>
      </c>
      <c r="GW13" t="s">
        <v>335</v>
      </c>
      <c r="GX13" t="s">
        <v>335</v>
      </c>
      <c r="GY13" t="s">
        <v>334</v>
      </c>
      <c r="GZ13" t="s">
        <v>334</v>
      </c>
      <c r="HA13" t="s">
        <v>335</v>
      </c>
      <c r="HB13" t="s">
        <v>334</v>
      </c>
      <c r="HC13" t="s">
        <v>335</v>
      </c>
      <c r="HD13" t="s">
        <v>334</v>
      </c>
      <c r="HE13" t="s">
        <v>335</v>
      </c>
      <c r="HF13" t="s">
        <v>334</v>
      </c>
      <c r="HG13" t="s">
        <v>335</v>
      </c>
      <c r="HH13" t="s">
        <v>334</v>
      </c>
      <c r="HI13" t="s">
        <v>335</v>
      </c>
      <c r="HJ13" t="s">
        <v>336</v>
      </c>
      <c r="HM13" t="s">
        <v>336</v>
      </c>
      <c r="HO13" t="s">
        <v>334</v>
      </c>
      <c r="HP13" t="s">
        <v>335</v>
      </c>
      <c r="HQ13" t="s">
        <v>334</v>
      </c>
      <c r="HR13" t="s">
        <v>335</v>
      </c>
      <c r="HS13" t="s">
        <v>334</v>
      </c>
      <c r="HT13" t="s">
        <v>335</v>
      </c>
      <c r="HU13" t="s">
        <v>334</v>
      </c>
      <c r="HV13" t="s">
        <v>335</v>
      </c>
      <c r="HW13" t="s">
        <v>334</v>
      </c>
      <c r="HX13" t="s">
        <v>335</v>
      </c>
      <c r="HY13" t="s">
        <v>334</v>
      </c>
      <c r="HZ13" t="s">
        <v>335</v>
      </c>
      <c r="IA13" t="s">
        <v>342</v>
      </c>
    </row>
    <row r="14" spans="1:235" x14ac:dyDescent="0.3">
      <c r="A14">
        <v>13</v>
      </c>
      <c r="B14" t="s">
        <v>733</v>
      </c>
      <c r="C14" s="1">
        <v>45101</v>
      </c>
      <c r="D14" t="s">
        <v>334</v>
      </c>
      <c r="E14" t="s">
        <v>335</v>
      </c>
      <c r="F14" t="s">
        <v>335</v>
      </c>
      <c r="G14" t="s">
        <v>335</v>
      </c>
      <c r="H14" t="s">
        <v>337</v>
      </c>
      <c r="I14" t="s">
        <v>359</v>
      </c>
      <c r="J14" t="s">
        <v>343</v>
      </c>
      <c r="K14">
        <v>110</v>
      </c>
      <c r="L14">
        <v>70</v>
      </c>
      <c r="O14">
        <v>74</v>
      </c>
      <c r="P14">
        <v>2.2839506172839504E+16</v>
      </c>
      <c r="R14">
        <v>129</v>
      </c>
      <c r="Z14">
        <v>34</v>
      </c>
      <c r="AF14">
        <v>28</v>
      </c>
      <c r="AG14">
        <v>17</v>
      </c>
      <c r="AH14">
        <v>137</v>
      </c>
      <c r="AI14">
        <v>5</v>
      </c>
      <c r="AM14" t="s">
        <v>336</v>
      </c>
      <c r="AP14" t="s">
        <v>336</v>
      </c>
      <c r="AQ14" t="s">
        <v>335</v>
      </c>
      <c r="AR14" t="s">
        <v>335</v>
      </c>
      <c r="AS14" t="s">
        <v>335</v>
      </c>
      <c r="AT14" t="s">
        <v>335</v>
      </c>
      <c r="AU14" t="s">
        <v>335</v>
      </c>
      <c r="AV14" t="s">
        <v>335</v>
      </c>
      <c r="AW14" t="s">
        <v>335</v>
      </c>
      <c r="AX14" t="s">
        <v>335</v>
      </c>
      <c r="AY14" t="s">
        <v>335</v>
      </c>
      <c r="AZ14" t="s">
        <v>335</v>
      </c>
      <c r="BA14" t="s">
        <v>335</v>
      </c>
      <c r="BB14" t="s">
        <v>335</v>
      </c>
      <c r="BC14" t="s">
        <v>335</v>
      </c>
      <c r="BD14" t="s">
        <v>335</v>
      </c>
      <c r="BE14" t="s">
        <v>335</v>
      </c>
      <c r="BF14" t="s">
        <v>335</v>
      </c>
      <c r="BG14" t="s">
        <v>335</v>
      </c>
      <c r="BH14" t="s">
        <v>335</v>
      </c>
      <c r="BI14" t="s">
        <v>335</v>
      </c>
      <c r="BJ14" t="s">
        <v>336</v>
      </c>
      <c r="BK14" t="s">
        <v>335</v>
      </c>
      <c r="BL14" t="s">
        <v>335</v>
      </c>
      <c r="BM14" t="s">
        <v>335</v>
      </c>
      <c r="BN14" t="s">
        <v>335</v>
      </c>
      <c r="BO14" t="s">
        <v>335</v>
      </c>
      <c r="BP14" t="s">
        <v>335</v>
      </c>
      <c r="BQ14" t="s">
        <v>335</v>
      </c>
      <c r="BR14" t="s">
        <v>335</v>
      </c>
      <c r="BS14" t="s">
        <v>335</v>
      </c>
      <c r="BT14" t="s">
        <v>335</v>
      </c>
      <c r="BU14" t="s">
        <v>335</v>
      </c>
      <c r="BV14" t="s">
        <v>335</v>
      </c>
      <c r="BW14" t="s">
        <v>335</v>
      </c>
      <c r="BX14" t="s">
        <v>335</v>
      </c>
      <c r="BY14" t="s">
        <v>335</v>
      </c>
      <c r="BZ14" t="s">
        <v>335</v>
      </c>
      <c r="CA14" t="s">
        <v>336</v>
      </c>
      <c r="CJ14" t="s">
        <v>336</v>
      </c>
      <c r="CL14" t="s">
        <v>336</v>
      </c>
      <c r="CM14" t="s">
        <v>336</v>
      </c>
      <c r="CN14" t="s">
        <v>336</v>
      </c>
      <c r="CO14" t="s">
        <v>336</v>
      </c>
      <c r="CP14" t="s">
        <v>336</v>
      </c>
      <c r="CQ14" t="s">
        <v>336</v>
      </c>
      <c r="CR14" t="s">
        <v>336</v>
      </c>
      <c r="CS14" t="s">
        <v>336</v>
      </c>
      <c r="CT14" t="s">
        <v>336</v>
      </c>
      <c r="CU14" t="s">
        <v>336</v>
      </c>
      <c r="CV14" t="s">
        <v>336</v>
      </c>
      <c r="CW14" t="s">
        <v>336</v>
      </c>
      <c r="CX14" t="s">
        <v>336</v>
      </c>
      <c r="CY14" t="s">
        <v>336</v>
      </c>
      <c r="CZ14" t="s">
        <v>336</v>
      </c>
      <c r="DA14" t="s">
        <v>336</v>
      </c>
      <c r="DB14" t="s">
        <v>336</v>
      </c>
      <c r="DC14" t="s">
        <v>336</v>
      </c>
      <c r="DD14" t="s">
        <v>336</v>
      </c>
      <c r="DE14" t="s">
        <v>336</v>
      </c>
      <c r="DF14" t="s">
        <v>336</v>
      </c>
      <c r="DG14" t="s">
        <v>336</v>
      </c>
      <c r="DH14" t="s">
        <v>336</v>
      </c>
      <c r="DO14" t="s">
        <v>336</v>
      </c>
      <c r="DP14">
        <v>6</v>
      </c>
      <c r="DQ14" t="s">
        <v>336</v>
      </c>
      <c r="DR14" t="s">
        <v>336</v>
      </c>
      <c r="DS14" t="s">
        <v>336</v>
      </c>
      <c r="DT14" t="s">
        <v>336</v>
      </c>
      <c r="DU14" t="s">
        <v>336</v>
      </c>
      <c r="DV14" t="s">
        <v>336</v>
      </c>
      <c r="DW14" t="s">
        <v>336</v>
      </c>
      <c r="DX14" t="s">
        <v>336</v>
      </c>
      <c r="DY14" t="s">
        <v>336</v>
      </c>
      <c r="DZ14" t="s">
        <v>336</v>
      </c>
      <c r="EA14" t="s">
        <v>336</v>
      </c>
      <c r="EB14" t="s">
        <v>336</v>
      </c>
      <c r="EC14" t="s">
        <v>336</v>
      </c>
      <c r="ED14" t="s">
        <v>336</v>
      </c>
      <c r="EE14" t="s">
        <v>336</v>
      </c>
      <c r="EF14" t="s">
        <v>336</v>
      </c>
      <c r="EK14">
        <v>10</v>
      </c>
      <c r="EN14" t="s">
        <v>336</v>
      </c>
      <c r="EO14" t="s">
        <v>336</v>
      </c>
      <c r="EP14" t="s">
        <v>336</v>
      </c>
      <c r="EQ14" t="s">
        <v>336</v>
      </c>
      <c r="ER14" t="s">
        <v>336</v>
      </c>
      <c r="ES14" t="s">
        <v>336</v>
      </c>
      <c r="ET14" t="s">
        <v>337</v>
      </c>
      <c r="EU14" s="1"/>
      <c r="EV14" t="s">
        <v>336</v>
      </c>
      <c r="EX14" t="s">
        <v>336</v>
      </c>
      <c r="EY14" t="s">
        <v>336</v>
      </c>
      <c r="EZ14" t="s">
        <v>337</v>
      </c>
      <c r="FA14" s="1"/>
      <c r="FB14" t="s">
        <v>336</v>
      </c>
      <c r="FD14" s="1"/>
      <c r="FE14" t="s">
        <v>336</v>
      </c>
      <c r="FF14" t="s">
        <v>337</v>
      </c>
      <c r="FG14" s="1"/>
      <c r="FH14" t="s">
        <v>336</v>
      </c>
      <c r="FJ14" t="s">
        <v>336</v>
      </c>
      <c r="FK14" t="s">
        <v>336</v>
      </c>
      <c r="FL14" t="s">
        <v>330</v>
      </c>
      <c r="FM14" s="1"/>
      <c r="FN14" t="s">
        <v>336</v>
      </c>
      <c r="FO14">
        <v>100</v>
      </c>
      <c r="FP14" s="1"/>
      <c r="FQ14" t="s">
        <v>336</v>
      </c>
      <c r="FR14" t="s">
        <v>330</v>
      </c>
      <c r="FS14" s="1"/>
      <c r="FT14" t="s">
        <v>395</v>
      </c>
      <c r="FU14">
        <v>37</v>
      </c>
      <c r="FV14" s="1"/>
      <c r="FW14" t="s">
        <v>336</v>
      </c>
      <c r="FX14" t="s">
        <v>330</v>
      </c>
      <c r="FY14" s="1"/>
      <c r="FZ14" t="s">
        <v>378</v>
      </c>
      <c r="GA14">
        <v>10</v>
      </c>
      <c r="GB14" s="1"/>
      <c r="GC14" t="s">
        <v>336</v>
      </c>
      <c r="GD14" t="s">
        <v>335</v>
      </c>
      <c r="GE14" t="s">
        <v>334</v>
      </c>
      <c r="GF14" t="s">
        <v>334</v>
      </c>
      <c r="GG14" t="s">
        <v>335</v>
      </c>
      <c r="GH14" t="s">
        <v>334</v>
      </c>
      <c r="GI14" t="s">
        <v>335</v>
      </c>
      <c r="GJ14" t="s">
        <v>334</v>
      </c>
      <c r="GK14" t="s">
        <v>335</v>
      </c>
      <c r="GL14" t="s">
        <v>334</v>
      </c>
      <c r="GM14" t="s">
        <v>335</v>
      </c>
      <c r="GN14" t="s">
        <v>334</v>
      </c>
      <c r="GO14" t="s">
        <v>335</v>
      </c>
      <c r="GP14" t="s">
        <v>335</v>
      </c>
      <c r="GQ14" t="s">
        <v>334</v>
      </c>
      <c r="GR14" t="s">
        <v>334</v>
      </c>
      <c r="GS14" t="s">
        <v>335</v>
      </c>
      <c r="GT14" t="s">
        <v>334</v>
      </c>
      <c r="GU14" t="s">
        <v>335</v>
      </c>
      <c r="GV14" t="s">
        <v>335</v>
      </c>
      <c r="GW14" t="s">
        <v>334</v>
      </c>
      <c r="GX14" t="s">
        <v>334</v>
      </c>
      <c r="GY14" t="s">
        <v>335</v>
      </c>
      <c r="GZ14" t="s">
        <v>334</v>
      </c>
      <c r="HA14" t="s">
        <v>335</v>
      </c>
      <c r="HB14" t="s">
        <v>334</v>
      </c>
      <c r="HC14" t="s">
        <v>335</v>
      </c>
      <c r="HD14" t="s">
        <v>334</v>
      </c>
      <c r="HE14" t="s">
        <v>335</v>
      </c>
      <c r="HF14" t="s">
        <v>334</v>
      </c>
      <c r="HG14" t="s">
        <v>335</v>
      </c>
      <c r="HH14" t="s">
        <v>334</v>
      </c>
      <c r="HI14" t="s">
        <v>335</v>
      </c>
      <c r="HJ14" t="s">
        <v>379</v>
      </c>
      <c r="HK14">
        <v>25</v>
      </c>
      <c r="HM14" t="s">
        <v>336</v>
      </c>
      <c r="HO14" t="s">
        <v>335</v>
      </c>
      <c r="HP14" t="s">
        <v>334</v>
      </c>
      <c r="HQ14" t="s">
        <v>334</v>
      </c>
      <c r="HR14" t="s">
        <v>335</v>
      </c>
      <c r="HS14" t="s">
        <v>334</v>
      </c>
      <c r="HT14" t="s">
        <v>335</v>
      </c>
      <c r="HU14" t="s">
        <v>334</v>
      </c>
      <c r="HV14" t="s">
        <v>335</v>
      </c>
      <c r="HW14" t="s">
        <v>334</v>
      </c>
      <c r="HX14" t="s">
        <v>335</v>
      </c>
      <c r="HY14" t="s">
        <v>334</v>
      </c>
      <c r="HZ14" t="s">
        <v>335</v>
      </c>
      <c r="IA14" t="s">
        <v>342</v>
      </c>
    </row>
    <row r="15" spans="1:235" x14ac:dyDescent="0.3">
      <c r="A15">
        <v>14</v>
      </c>
      <c r="B15" t="s">
        <v>733</v>
      </c>
      <c r="C15" s="1">
        <v>45104</v>
      </c>
      <c r="D15" t="s">
        <v>334</v>
      </c>
      <c r="E15" t="s">
        <v>335</v>
      </c>
      <c r="F15" t="s">
        <v>335</v>
      </c>
      <c r="G15" t="s">
        <v>335</v>
      </c>
      <c r="H15" t="s">
        <v>337</v>
      </c>
      <c r="I15" t="s">
        <v>345</v>
      </c>
      <c r="J15" t="s">
        <v>343</v>
      </c>
      <c r="K15">
        <v>100</v>
      </c>
      <c r="L15">
        <v>60</v>
      </c>
      <c r="O15">
        <v>746</v>
      </c>
      <c r="P15">
        <v>2302469135802469</v>
      </c>
      <c r="R15">
        <v>116</v>
      </c>
      <c r="Z15">
        <v>33</v>
      </c>
      <c r="AF15">
        <v>21</v>
      </c>
      <c r="AG15">
        <v>18</v>
      </c>
      <c r="AH15">
        <v>138</v>
      </c>
      <c r="AI15">
        <v>46</v>
      </c>
      <c r="AM15" t="s">
        <v>336</v>
      </c>
      <c r="AP15" t="s">
        <v>336</v>
      </c>
      <c r="AQ15" t="s">
        <v>335</v>
      </c>
      <c r="AR15" t="s">
        <v>335</v>
      </c>
      <c r="AS15" t="s">
        <v>335</v>
      </c>
      <c r="AT15" t="s">
        <v>335</v>
      </c>
      <c r="AU15" t="s">
        <v>335</v>
      </c>
      <c r="AV15" t="s">
        <v>335</v>
      </c>
      <c r="AW15" t="s">
        <v>335</v>
      </c>
      <c r="AX15" t="s">
        <v>335</v>
      </c>
      <c r="AY15" t="s">
        <v>335</v>
      </c>
      <c r="AZ15" t="s">
        <v>335</v>
      </c>
      <c r="BA15" t="s">
        <v>335</v>
      </c>
      <c r="BB15" t="s">
        <v>335</v>
      </c>
      <c r="BC15" t="s">
        <v>335</v>
      </c>
      <c r="BD15" t="s">
        <v>335</v>
      </c>
      <c r="BE15" t="s">
        <v>335</v>
      </c>
      <c r="BF15" t="s">
        <v>335</v>
      </c>
      <c r="BG15" t="s">
        <v>335</v>
      </c>
      <c r="BH15" t="s">
        <v>335</v>
      </c>
      <c r="BI15" t="s">
        <v>335</v>
      </c>
      <c r="BJ15" t="s">
        <v>336</v>
      </c>
      <c r="BK15" t="s">
        <v>335</v>
      </c>
      <c r="BL15" t="s">
        <v>335</v>
      </c>
      <c r="BM15" t="s">
        <v>335</v>
      </c>
      <c r="BN15" t="s">
        <v>335</v>
      </c>
      <c r="BO15" t="s">
        <v>335</v>
      </c>
      <c r="BP15" t="s">
        <v>335</v>
      </c>
      <c r="BQ15" t="s">
        <v>335</v>
      </c>
      <c r="BR15" t="s">
        <v>335</v>
      </c>
      <c r="BS15" t="s">
        <v>335</v>
      </c>
      <c r="BT15" t="s">
        <v>335</v>
      </c>
      <c r="BU15" t="s">
        <v>335</v>
      </c>
      <c r="BV15" t="s">
        <v>335</v>
      </c>
      <c r="BW15" t="s">
        <v>335</v>
      </c>
      <c r="BX15" t="s">
        <v>335</v>
      </c>
      <c r="BY15" t="s">
        <v>335</v>
      </c>
      <c r="BZ15" t="s">
        <v>335</v>
      </c>
      <c r="CA15" t="s">
        <v>336</v>
      </c>
      <c r="CJ15" t="s">
        <v>336</v>
      </c>
      <c r="CL15" t="s">
        <v>336</v>
      </c>
      <c r="CM15" t="s">
        <v>336</v>
      </c>
      <c r="CN15" t="s">
        <v>336</v>
      </c>
      <c r="CO15" t="s">
        <v>336</v>
      </c>
      <c r="CP15" t="s">
        <v>336</v>
      </c>
      <c r="CQ15" t="s">
        <v>336</v>
      </c>
      <c r="CR15" t="s">
        <v>336</v>
      </c>
      <c r="CS15" t="s">
        <v>336</v>
      </c>
      <c r="CT15" t="s">
        <v>336</v>
      </c>
      <c r="CU15" t="s">
        <v>336</v>
      </c>
      <c r="CV15" t="s">
        <v>336</v>
      </c>
      <c r="CW15" t="s">
        <v>336</v>
      </c>
      <c r="CX15" t="s">
        <v>336</v>
      </c>
      <c r="CY15" t="s">
        <v>336</v>
      </c>
      <c r="CZ15" t="s">
        <v>336</v>
      </c>
      <c r="DA15" t="s">
        <v>336</v>
      </c>
      <c r="DB15" t="s">
        <v>336</v>
      </c>
      <c r="DC15" t="s">
        <v>336</v>
      </c>
      <c r="DD15" t="s">
        <v>336</v>
      </c>
      <c r="DE15" t="s">
        <v>336</v>
      </c>
      <c r="DF15" t="s">
        <v>336</v>
      </c>
      <c r="DG15" t="s">
        <v>336</v>
      </c>
      <c r="DH15" t="s">
        <v>336</v>
      </c>
      <c r="DJ15">
        <v>280</v>
      </c>
      <c r="DK15">
        <v>56</v>
      </c>
      <c r="DL15">
        <v>103</v>
      </c>
      <c r="DM15">
        <v>2</v>
      </c>
      <c r="DN15">
        <v>96</v>
      </c>
      <c r="DO15" t="s">
        <v>336</v>
      </c>
      <c r="DP15">
        <v>8</v>
      </c>
      <c r="DQ15" t="s">
        <v>336</v>
      </c>
      <c r="DR15" t="s">
        <v>336</v>
      </c>
      <c r="DS15" t="s">
        <v>336</v>
      </c>
      <c r="DT15" t="s">
        <v>336</v>
      </c>
      <c r="DU15" t="s">
        <v>336</v>
      </c>
      <c r="DV15" t="s">
        <v>336</v>
      </c>
      <c r="DW15" t="s">
        <v>336</v>
      </c>
      <c r="DX15" t="s">
        <v>336</v>
      </c>
      <c r="DY15" t="s">
        <v>336</v>
      </c>
      <c r="DZ15" t="s">
        <v>336</v>
      </c>
      <c r="EA15" t="s">
        <v>336</v>
      </c>
      <c r="EB15" t="s">
        <v>336</v>
      </c>
      <c r="EC15" t="s">
        <v>336</v>
      </c>
      <c r="ED15" t="s">
        <v>336</v>
      </c>
      <c r="EE15" t="s">
        <v>336</v>
      </c>
      <c r="EF15" t="s">
        <v>336</v>
      </c>
      <c r="EK15">
        <v>10</v>
      </c>
      <c r="EN15" t="s">
        <v>336</v>
      </c>
      <c r="EO15" t="s">
        <v>336</v>
      </c>
      <c r="EP15" t="s">
        <v>336</v>
      </c>
      <c r="EQ15" t="s">
        <v>336</v>
      </c>
      <c r="ER15" t="s">
        <v>336</v>
      </c>
      <c r="ES15" t="s">
        <v>336</v>
      </c>
      <c r="ET15" t="s">
        <v>337</v>
      </c>
      <c r="EU15" s="1"/>
      <c r="EV15" t="s">
        <v>336</v>
      </c>
      <c r="EX15" t="s">
        <v>336</v>
      </c>
      <c r="EY15" t="s">
        <v>336</v>
      </c>
      <c r="EZ15" t="s">
        <v>337</v>
      </c>
      <c r="FA15" s="1"/>
      <c r="FB15" t="s">
        <v>336</v>
      </c>
      <c r="FD15" s="1"/>
      <c r="FE15" t="s">
        <v>336</v>
      </c>
      <c r="FF15" t="s">
        <v>330</v>
      </c>
      <c r="FG15" s="1"/>
      <c r="FH15" t="s">
        <v>383</v>
      </c>
      <c r="FI15">
        <v>25</v>
      </c>
      <c r="FJ15" t="s">
        <v>336</v>
      </c>
      <c r="FK15" t="s">
        <v>336</v>
      </c>
      <c r="FL15" t="s">
        <v>330</v>
      </c>
      <c r="FM15" s="1"/>
      <c r="FN15" t="s">
        <v>336</v>
      </c>
      <c r="FO15">
        <v>100</v>
      </c>
      <c r="FP15" s="1"/>
      <c r="FQ15" t="s">
        <v>336</v>
      </c>
      <c r="FR15" t="s">
        <v>330</v>
      </c>
      <c r="FS15" s="1"/>
      <c r="FT15" t="s">
        <v>394</v>
      </c>
      <c r="FU15">
        <v>25</v>
      </c>
      <c r="FV15" s="1"/>
      <c r="FW15" t="s">
        <v>336</v>
      </c>
      <c r="FX15" t="s">
        <v>330</v>
      </c>
      <c r="FY15" s="1"/>
      <c r="FZ15" t="s">
        <v>378</v>
      </c>
      <c r="GA15">
        <v>10</v>
      </c>
      <c r="GB15" s="1"/>
      <c r="GC15" t="s">
        <v>336</v>
      </c>
      <c r="GD15" t="s">
        <v>335</v>
      </c>
      <c r="GE15" t="s">
        <v>334</v>
      </c>
      <c r="GF15" t="s">
        <v>334</v>
      </c>
      <c r="GG15" t="s">
        <v>335</v>
      </c>
      <c r="GH15" t="s">
        <v>334</v>
      </c>
      <c r="GI15" t="s">
        <v>335</v>
      </c>
      <c r="GJ15" t="s">
        <v>335</v>
      </c>
      <c r="GK15" t="s">
        <v>334</v>
      </c>
      <c r="GL15" t="s">
        <v>334</v>
      </c>
      <c r="GM15" t="s">
        <v>335</v>
      </c>
      <c r="GN15" t="s">
        <v>334</v>
      </c>
      <c r="GO15" t="s">
        <v>335</v>
      </c>
      <c r="GP15" t="s">
        <v>335</v>
      </c>
      <c r="GQ15" t="s">
        <v>334</v>
      </c>
      <c r="GR15" t="s">
        <v>334</v>
      </c>
      <c r="GS15" t="s">
        <v>335</v>
      </c>
      <c r="GT15" t="s">
        <v>334</v>
      </c>
      <c r="GU15" t="s">
        <v>335</v>
      </c>
      <c r="GV15" t="s">
        <v>334</v>
      </c>
      <c r="GW15" t="s">
        <v>335</v>
      </c>
      <c r="GX15" t="s">
        <v>335</v>
      </c>
      <c r="GY15" t="s">
        <v>334</v>
      </c>
      <c r="GZ15" t="s">
        <v>334</v>
      </c>
      <c r="HA15" t="s">
        <v>335</v>
      </c>
      <c r="HB15" t="s">
        <v>334</v>
      </c>
      <c r="HC15" t="s">
        <v>335</v>
      </c>
      <c r="HD15" t="s">
        <v>334</v>
      </c>
      <c r="HE15" t="s">
        <v>335</v>
      </c>
      <c r="HF15" t="s">
        <v>334</v>
      </c>
      <c r="HG15" t="s">
        <v>335</v>
      </c>
      <c r="HH15" t="s">
        <v>334</v>
      </c>
      <c r="HI15" t="s">
        <v>335</v>
      </c>
      <c r="HJ15" t="s">
        <v>379</v>
      </c>
      <c r="HK15">
        <v>25</v>
      </c>
      <c r="HM15" t="s">
        <v>336</v>
      </c>
      <c r="HO15" t="s">
        <v>334</v>
      </c>
      <c r="HP15" t="s">
        <v>335</v>
      </c>
      <c r="HQ15" t="s">
        <v>334</v>
      </c>
      <c r="HR15" t="s">
        <v>335</v>
      </c>
      <c r="HS15" t="s">
        <v>334</v>
      </c>
      <c r="HT15" t="s">
        <v>335</v>
      </c>
      <c r="HU15" t="s">
        <v>334</v>
      </c>
      <c r="HV15" t="s">
        <v>335</v>
      </c>
      <c r="HW15" t="s">
        <v>334</v>
      </c>
      <c r="HX15" t="s">
        <v>335</v>
      </c>
      <c r="HY15" t="s">
        <v>334</v>
      </c>
      <c r="HZ15" t="s">
        <v>335</v>
      </c>
      <c r="IA15" t="s">
        <v>342</v>
      </c>
    </row>
    <row r="16" spans="1:235" x14ac:dyDescent="0.3">
      <c r="A16">
        <v>15</v>
      </c>
      <c r="B16" t="s">
        <v>733</v>
      </c>
      <c r="C16" s="1">
        <v>45133</v>
      </c>
      <c r="D16" t="s">
        <v>334</v>
      </c>
      <c r="E16" t="s">
        <v>335</v>
      </c>
      <c r="F16" t="s">
        <v>335</v>
      </c>
      <c r="G16" t="s">
        <v>335</v>
      </c>
      <c r="H16" t="s">
        <v>337</v>
      </c>
      <c r="I16" t="s">
        <v>336</v>
      </c>
      <c r="J16" t="s">
        <v>343</v>
      </c>
      <c r="K16">
        <v>110</v>
      </c>
      <c r="L16">
        <v>65</v>
      </c>
      <c r="R16">
        <v>114</v>
      </c>
      <c r="T16">
        <v>84</v>
      </c>
      <c r="U16">
        <v>136</v>
      </c>
      <c r="V16">
        <v>40</v>
      </c>
      <c r="W16">
        <v>81</v>
      </c>
      <c r="X16">
        <v>74</v>
      </c>
      <c r="Z16">
        <v>7285</v>
      </c>
      <c r="AA16">
        <v>67</v>
      </c>
      <c r="AD16">
        <v>67</v>
      </c>
      <c r="AH16">
        <v>140</v>
      </c>
      <c r="AI16">
        <v>56</v>
      </c>
      <c r="AM16" t="s">
        <v>336</v>
      </c>
      <c r="AP16" t="s">
        <v>336</v>
      </c>
      <c r="AQ16" t="s">
        <v>335</v>
      </c>
      <c r="AR16" t="s">
        <v>335</v>
      </c>
      <c r="AS16" t="s">
        <v>334</v>
      </c>
      <c r="AT16" t="s">
        <v>335</v>
      </c>
      <c r="AU16" t="s">
        <v>335</v>
      </c>
      <c r="AV16" t="s">
        <v>335</v>
      </c>
      <c r="AW16" t="s">
        <v>335</v>
      </c>
      <c r="AX16" t="s">
        <v>335</v>
      </c>
      <c r="AY16" t="s">
        <v>335</v>
      </c>
      <c r="AZ16" t="s">
        <v>335</v>
      </c>
      <c r="BA16" t="s">
        <v>335</v>
      </c>
      <c r="BB16" t="s">
        <v>335</v>
      </c>
      <c r="BC16" t="s">
        <v>335</v>
      </c>
      <c r="BD16" t="s">
        <v>335</v>
      </c>
      <c r="BE16" t="s">
        <v>335</v>
      </c>
      <c r="BF16" t="s">
        <v>334</v>
      </c>
      <c r="BG16" t="s">
        <v>335</v>
      </c>
      <c r="BH16" t="s">
        <v>335</v>
      </c>
      <c r="BI16" t="s">
        <v>335</v>
      </c>
      <c r="BJ16" t="s">
        <v>336</v>
      </c>
      <c r="BK16" t="s">
        <v>334</v>
      </c>
      <c r="BL16" t="s">
        <v>335</v>
      </c>
      <c r="BM16" t="s">
        <v>335</v>
      </c>
      <c r="BN16" t="s">
        <v>335</v>
      </c>
      <c r="BO16" t="s">
        <v>335</v>
      </c>
      <c r="BP16" t="s">
        <v>335</v>
      </c>
      <c r="BQ16" t="s">
        <v>335</v>
      </c>
      <c r="BR16" t="s">
        <v>335</v>
      </c>
      <c r="BS16" t="s">
        <v>335</v>
      </c>
      <c r="BT16" t="s">
        <v>335</v>
      </c>
      <c r="BU16" t="s">
        <v>335</v>
      </c>
      <c r="BV16" t="s">
        <v>335</v>
      </c>
      <c r="BW16" t="s">
        <v>335</v>
      </c>
      <c r="BX16" t="s">
        <v>335</v>
      </c>
      <c r="BY16" t="s">
        <v>335</v>
      </c>
      <c r="BZ16" t="s">
        <v>335</v>
      </c>
      <c r="CA16" t="s">
        <v>336</v>
      </c>
      <c r="CJ16" t="s">
        <v>336</v>
      </c>
      <c r="CL16" t="s">
        <v>336</v>
      </c>
      <c r="CM16" t="s">
        <v>336</v>
      </c>
      <c r="CN16" t="s">
        <v>336</v>
      </c>
      <c r="CO16" t="s">
        <v>336</v>
      </c>
      <c r="CP16" t="s">
        <v>336</v>
      </c>
      <c r="CQ16" t="s">
        <v>336</v>
      </c>
      <c r="CR16" t="s">
        <v>336</v>
      </c>
      <c r="CS16" t="s">
        <v>336</v>
      </c>
      <c r="CT16" t="s">
        <v>336</v>
      </c>
      <c r="CU16" t="s">
        <v>336</v>
      </c>
      <c r="CV16" t="s">
        <v>336</v>
      </c>
      <c r="CW16" t="s">
        <v>336</v>
      </c>
      <c r="CX16" t="s">
        <v>336</v>
      </c>
      <c r="CY16" t="s">
        <v>336</v>
      </c>
      <c r="CZ16" t="s">
        <v>336</v>
      </c>
      <c r="DA16" t="s">
        <v>336</v>
      </c>
      <c r="DB16" t="s">
        <v>336</v>
      </c>
      <c r="DC16" t="s">
        <v>336</v>
      </c>
      <c r="DD16" t="s">
        <v>336</v>
      </c>
      <c r="DE16" t="s">
        <v>336</v>
      </c>
      <c r="DF16" t="s">
        <v>336</v>
      </c>
      <c r="DG16" t="s">
        <v>336</v>
      </c>
      <c r="DH16" t="s">
        <v>336</v>
      </c>
      <c r="DI16">
        <v>0</v>
      </c>
      <c r="DJ16">
        <v>90</v>
      </c>
      <c r="DL16">
        <v>64</v>
      </c>
      <c r="DM16">
        <v>4</v>
      </c>
      <c r="DN16">
        <v>98</v>
      </c>
      <c r="DO16" t="s">
        <v>330</v>
      </c>
      <c r="DQ16" t="s">
        <v>336</v>
      </c>
      <c r="DR16" t="s">
        <v>336</v>
      </c>
      <c r="DS16" t="s">
        <v>371</v>
      </c>
      <c r="DT16" t="s">
        <v>411</v>
      </c>
      <c r="DU16" t="s">
        <v>374</v>
      </c>
      <c r="DV16" t="s">
        <v>350</v>
      </c>
      <c r="DW16" t="s">
        <v>375</v>
      </c>
      <c r="DX16" t="s">
        <v>347</v>
      </c>
      <c r="DY16" t="s">
        <v>358</v>
      </c>
      <c r="DZ16" t="s">
        <v>371</v>
      </c>
      <c r="EA16" t="s">
        <v>371</v>
      </c>
      <c r="EB16" t="s">
        <v>355</v>
      </c>
      <c r="EC16" t="s">
        <v>374</v>
      </c>
      <c r="ED16" t="s">
        <v>350</v>
      </c>
      <c r="EE16" t="s">
        <v>371</v>
      </c>
      <c r="EF16" t="s">
        <v>402</v>
      </c>
      <c r="EG16">
        <v>1</v>
      </c>
      <c r="EH16">
        <v>1</v>
      </c>
      <c r="EI16">
        <v>6</v>
      </c>
      <c r="EJ16">
        <v>1</v>
      </c>
      <c r="EN16" t="s">
        <v>336</v>
      </c>
      <c r="EO16" t="s">
        <v>337</v>
      </c>
      <c r="EP16" t="s">
        <v>337</v>
      </c>
      <c r="EQ16" t="s">
        <v>330</v>
      </c>
      <c r="ER16" t="s">
        <v>330</v>
      </c>
      <c r="ES16" t="s">
        <v>337</v>
      </c>
      <c r="ET16" t="s">
        <v>337</v>
      </c>
      <c r="EU16" s="1"/>
      <c r="EV16" t="s">
        <v>336</v>
      </c>
      <c r="EX16" t="s">
        <v>336</v>
      </c>
      <c r="EY16" t="s">
        <v>336</v>
      </c>
      <c r="EZ16" t="s">
        <v>337</v>
      </c>
      <c r="FA16" s="1"/>
      <c r="FB16" t="s">
        <v>336</v>
      </c>
      <c r="FD16" s="1"/>
      <c r="FE16" t="s">
        <v>336</v>
      </c>
      <c r="FF16" t="s">
        <v>330</v>
      </c>
      <c r="FG16" s="1"/>
      <c r="FH16" t="s">
        <v>339</v>
      </c>
      <c r="FI16">
        <v>125</v>
      </c>
      <c r="FJ16" t="s">
        <v>336</v>
      </c>
      <c r="FK16" t="s">
        <v>336</v>
      </c>
      <c r="FL16" t="s">
        <v>337</v>
      </c>
      <c r="FM16" s="1"/>
      <c r="FN16" t="s">
        <v>336</v>
      </c>
      <c r="FP16" s="1"/>
      <c r="FQ16" t="s">
        <v>336</v>
      </c>
      <c r="FR16" t="s">
        <v>337</v>
      </c>
      <c r="FS16" s="1"/>
      <c r="FT16" t="s">
        <v>336</v>
      </c>
      <c r="FV16" s="1"/>
      <c r="FW16" t="s">
        <v>336</v>
      </c>
      <c r="FX16" t="s">
        <v>330</v>
      </c>
      <c r="FY16" s="1"/>
      <c r="FZ16" t="s">
        <v>410</v>
      </c>
      <c r="GA16">
        <v>10</v>
      </c>
      <c r="GB16" s="1"/>
      <c r="GC16" t="s">
        <v>336</v>
      </c>
      <c r="GD16" t="s">
        <v>335</v>
      </c>
      <c r="GE16" t="s">
        <v>334</v>
      </c>
      <c r="GF16" t="s">
        <v>334</v>
      </c>
      <c r="GG16" t="s">
        <v>335</v>
      </c>
      <c r="GH16" t="s">
        <v>334</v>
      </c>
      <c r="GI16" t="s">
        <v>335</v>
      </c>
      <c r="GJ16" t="s">
        <v>334</v>
      </c>
      <c r="GK16" t="s">
        <v>335</v>
      </c>
      <c r="GL16" t="s">
        <v>334</v>
      </c>
      <c r="GM16" t="s">
        <v>335</v>
      </c>
      <c r="GN16" t="s">
        <v>334</v>
      </c>
      <c r="GO16" t="s">
        <v>335</v>
      </c>
      <c r="GP16" t="s">
        <v>334</v>
      </c>
      <c r="GQ16" t="s">
        <v>335</v>
      </c>
      <c r="GR16" t="s">
        <v>334</v>
      </c>
      <c r="GS16" t="s">
        <v>335</v>
      </c>
      <c r="GT16" t="s">
        <v>334</v>
      </c>
      <c r="GU16" t="s">
        <v>335</v>
      </c>
      <c r="GV16" t="s">
        <v>334</v>
      </c>
      <c r="GW16" t="s">
        <v>335</v>
      </c>
      <c r="GX16" t="s">
        <v>335</v>
      </c>
      <c r="GY16" t="s">
        <v>334</v>
      </c>
      <c r="GZ16" t="s">
        <v>334</v>
      </c>
      <c r="HA16" t="s">
        <v>335</v>
      </c>
      <c r="HB16" t="s">
        <v>334</v>
      </c>
      <c r="HC16" t="s">
        <v>335</v>
      </c>
      <c r="HD16" t="s">
        <v>334</v>
      </c>
      <c r="HE16" t="s">
        <v>335</v>
      </c>
      <c r="HF16" t="s">
        <v>334</v>
      </c>
      <c r="HG16" t="s">
        <v>335</v>
      </c>
      <c r="HH16" t="s">
        <v>334</v>
      </c>
      <c r="HI16" t="s">
        <v>335</v>
      </c>
      <c r="HJ16" t="s">
        <v>341</v>
      </c>
      <c r="HK16">
        <v>25</v>
      </c>
      <c r="HM16" t="s">
        <v>336</v>
      </c>
      <c r="HO16" t="s">
        <v>335</v>
      </c>
      <c r="HP16" t="s">
        <v>334</v>
      </c>
      <c r="HQ16" t="s">
        <v>334</v>
      </c>
      <c r="HR16" t="s">
        <v>335</v>
      </c>
      <c r="HS16" t="s">
        <v>335</v>
      </c>
      <c r="HT16" t="s">
        <v>334</v>
      </c>
      <c r="HU16" t="s">
        <v>334</v>
      </c>
      <c r="HV16" t="s">
        <v>335</v>
      </c>
      <c r="HW16" t="s">
        <v>334</v>
      </c>
      <c r="HX16" t="s">
        <v>335</v>
      </c>
      <c r="HY16" t="s">
        <v>334</v>
      </c>
      <c r="HZ16" t="s">
        <v>335</v>
      </c>
      <c r="IA16" t="s">
        <v>364</v>
      </c>
    </row>
    <row r="17" spans="1:235" x14ac:dyDescent="0.3">
      <c r="A17">
        <v>16</v>
      </c>
      <c r="B17" t="s">
        <v>733</v>
      </c>
      <c r="C17" s="1">
        <v>45131</v>
      </c>
      <c r="D17" t="s">
        <v>335</v>
      </c>
      <c r="E17" t="s">
        <v>335</v>
      </c>
      <c r="F17" t="s">
        <v>335</v>
      </c>
      <c r="G17" t="s">
        <v>335</v>
      </c>
      <c r="H17" t="s">
        <v>337</v>
      </c>
      <c r="I17" t="s">
        <v>359</v>
      </c>
      <c r="J17" t="s">
        <v>343</v>
      </c>
      <c r="K17">
        <v>110</v>
      </c>
      <c r="L17">
        <v>60</v>
      </c>
      <c r="N17">
        <v>3243</v>
      </c>
      <c r="O17">
        <v>100</v>
      </c>
      <c r="P17">
        <v>3673094582185492</v>
      </c>
      <c r="R17">
        <v>119</v>
      </c>
      <c r="T17">
        <v>122</v>
      </c>
      <c r="U17">
        <v>67</v>
      </c>
      <c r="V17">
        <v>24</v>
      </c>
      <c r="W17">
        <v>13</v>
      </c>
      <c r="X17">
        <v>152</v>
      </c>
      <c r="Z17">
        <v>7437</v>
      </c>
      <c r="AA17">
        <v>42</v>
      </c>
      <c r="AD17">
        <v>62</v>
      </c>
      <c r="AF17">
        <v>28</v>
      </c>
      <c r="AG17">
        <v>29</v>
      </c>
      <c r="AH17">
        <v>141</v>
      </c>
      <c r="AI17">
        <v>43</v>
      </c>
      <c r="AM17" t="s">
        <v>336</v>
      </c>
      <c r="AP17" t="s">
        <v>336</v>
      </c>
      <c r="AQ17" t="s">
        <v>334</v>
      </c>
      <c r="AR17" t="s">
        <v>335</v>
      </c>
      <c r="AS17" t="s">
        <v>335</v>
      </c>
      <c r="AT17" t="s">
        <v>335</v>
      </c>
      <c r="AU17" t="s">
        <v>335</v>
      </c>
      <c r="AV17" t="s">
        <v>335</v>
      </c>
      <c r="AW17" t="s">
        <v>335</v>
      </c>
      <c r="AX17" t="s">
        <v>335</v>
      </c>
      <c r="AY17" t="s">
        <v>335</v>
      </c>
      <c r="AZ17" t="s">
        <v>335</v>
      </c>
      <c r="BA17" t="s">
        <v>335</v>
      </c>
      <c r="BB17" t="s">
        <v>335</v>
      </c>
      <c r="BC17" t="s">
        <v>335</v>
      </c>
      <c r="BD17" t="s">
        <v>335</v>
      </c>
      <c r="BE17" t="s">
        <v>335</v>
      </c>
      <c r="BF17" t="s">
        <v>335</v>
      </c>
      <c r="BG17" t="s">
        <v>335</v>
      </c>
      <c r="BH17" t="s">
        <v>335</v>
      </c>
      <c r="BI17" t="s">
        <v>335</v>
      </c>
      <c r="BJ17" t="s">
        <v>336</v>
      </c>
      <c r="BK17" t="s">
        <v>334</v>
      </c>
      <c r="BL17" t="s">
        <v>335</v>
      </c>
      <c r="BM17" t="s">
        <v>335</v>
      </c>
      <c r="BN17" t="s">
        <v>335</v>
      </c>
      <c r="BO17" t="s">
        <v>335</v>
      </c>
      <c r="BP17" t="s">
        <v>335</v>
      </c>
      <c r="BQ17" t="s">
        <v>335</v>
      </c>
      <c r="BR17" t="s">
        <v>335</v>
      </c>
      <c r="BS17" t="s">
        <v>335</v>
      </c>
      <c r="BT17" t="s">
        <v>335</v>
      </c>
      <c r="BU17" t="s">
        <v>335</v>
      </c>
      <c r="BV17" t="s">
        <v>335</v>
      </c>
      <c r="BW17" t="s">
        <v>335</v>
      </c>
      <c r="BX17" t="s">
        <v>335</v>
      </c>
      <c r="BY17" t="s">
        <v>335</v>
      </c>
      <c r="BZ17" t="s">
        <v>335</v>
      </c>
      <c r="CA17" t="s">
        <v>336</v>
      </c>
      <c r="CJ17" t="s">
        <v>336</v>
      </c>
      <c r="CL17" t="s">
        <v>336</v>
      </c>
      <c r="CM17" t="s">
        <v>336</v>
      </c>
      <c r="CN17" t="s">
        <v>336</v>
      </c>
      <c r="CO17" t="s">
        <v>336</v>
      </c>
      <c r="CP17" t="s">
        <v>336</v>
      </c>
      <c r="CQ17" t="s">
        <v>336</v>
      </c>
      <c r="CR17" t="s">
        <v>336</v>
      </c>
      <c r="CS17" t="s">
        <v>336</v>
      </c>
      <c r="CT17" t="s">
        <v>336</v>
      </c>
      <c r="CU17" t="s">
        <v>336</v>
      </c>
      <c r="CV17" t="s">
        <v>336</v>
      </c>
      <c r="CW17" t="s">
        <v>336</v>
      </c>
      <c r="CX17" t="s">
        <v>336</v>
      </c>
      <c r="CY17" t="s">
        <v>336</v>
      </c>
      <c r="CZ17" t="s">
        <v>336</v>
      </c>
      <c r="DA17" t="s">
        <v>336</v>
      </c>
      <c r="DB17" t="s">
        <v>336</v>
      </c>
      <c r="DC17" t="s">
        <v>336</v>
      </c>
      <c r="DD17" t="s">
        <v>336</v>
      </c>
      <c r="DE17" t="s">
        <v>336</v>
      </c>
      <c r="DF17" t="s">
        <v>336</v>
      </c>
      <c r="DG17" t="s">
        <v>336</v>
      </c>
      <c r="DH17" t="s">
        <v>336</v>
      </c>
      <c r="DJ17">
        <v>250</v>
      </c>
      <c r="DL17">
        <v>82</v>
      </c>
      <c r="DM17">
        <v>2</v>
      </c>
      <c r="DN17">
        <v>98</v>
      </c>
      <c r="DO17" t="s">
        <v>337</v>
      </c>
      <c r="DQ17" t="s">
        <v>336</v>
      </c>
      <c r="DR17" t="s">
        <v>336</v>
      </c>
      <c r="DS17" t="s">
        <v>353</v>
      </c>
      <c r="DT17" t="s">
        <v>348</v>
      </c>
      <c r="DU17" t="s">
        <v>374</v>
      </c>
      <c r="DV17" t="s">
        <v>350</v>
      </c>
      <c r="DW17" t="s">
        <v>375</v>
      </c>
      <c r="DX17" t="s">
        <v>347</v>
      </c>
      <c r="DY17" t="s">
        <v>352</v>
      </c>
      <c r="DZ17" t="s">
        <v>353</v>
      </c>
      <c r="EA17" t="s">
        <v>371</v>
      </c>
      <c r="EB17" t="s">
        <v>355</v>
      </c>
      <c r="EC17" t="s">
        <v>374</v>
      </c>
      <c r="ED17" t="s">
        <v>350</v>
      </c>
      <c r="EE17" t="s">
        <v>371</v>
      </c>
      <c r="EF17" t="s">
        <v>358</v>
      </c>
      <c r="EG17">
        <v>1</v>
      </c>
      <c r="EH17">
        <v>1</v>
      </c>
      <c r="EI17">
        <v>1</v>
      </c>
      <c r="EJ17">
        <v>1</v>
      </c>
      <c r="EN17" t="s">
        <v>330</v>
      </c>
      <c r="EO17" t="s">
        <v>337</v>
      </c>
      <c r="EP17" t="s">
        <v>337</v>
      </c>
      <c r="EQ17" t="s">
        <v>337</v>
      </c>
      <c r="ER17" t="s">
        <v>337</v>
      </c>
      <c r="ES17" t="s">
        <v>337</v>
      </c>
      <c r="ET17" t="s">
        <v>337</v>
      </c>
      <c r="EU17" s="1"/>
      <c r="EV17" t="s">
        <v>336</v>
      </c>
      <c r="EX17" t="s">
        <v>336</v>
      </c>
      <c r="EY17" t="s">
        <v>336</v>
      </c>
      <c r="EZ17" t="s">
        <v>337</v>
      </c>
      <c r="FA17" s="1"/>
      <c r="FB17" t="s">
        <v>336</v>
      </c>
      <c r="FD17" s="1"/>
      <c r="FE17" t="s">
        <v>336</v>
      </c>
      <c r="FF17" t="s">
        <v>337</v>
      </c>
      <c r="FG17" s="1"/>
      <c r="FH17" t="s">
        <v>336</v>
      </c>
      <c r="FJ17" t="s">
        <v>336</v>
      </c>
      <c r="FK17" t="s">
        <v>336</v>
      </c>
      <c r="FL17" t="s">
        <v>330</v>
      </c>
      <c r="FM17" s="1"/>
      <c r="FN17" t="s">
        <v>403</v>
      </c>
      <c r="FP17" s="1"/>
      <c r="FQ17" t="s">
        <v>336</v>
      </c>
      <c r="FR17" t="s">
        <v>330</v>
      </c>
      <c r="FS17" s="1"/>
      <c r="FT17" t="s">
        <v>736</v>
      </c>
      <c r="FU17">
        <v>25</v>
      </c>
      <c r="FV17" s="1"/>
      <c r="FW17" t="s">
        <v>336</v>
      </c>
      <c r="FX17" t="s">
        <v>330</v>
      </c>
      <c r="FY17" s="1"/>
      <c r="FZ17" t="s">
        <v>389</v>
      </c>
      <c r="GA17">
        <v>10</v>
      </c>
      <c r="GB17" s="1"/>
      <c r="GC17" t="s">
        <v>336</v>
      </c>
      <c r="GD17" t="s">
        <v>334</v>
      </c>
      <c r="GE17" t="s">
        <v>335</v>
      </c>
      <c r="GF17" t="s">
        <v>334</v>
      </c>
      <c r="GG17" t="s">
        <v>335</v>
      </c>
      <c r="GH17" t="s">
        <v>334</v>
      </c>
      <c r="GI17" t="s">
        <v>335</v>
      </c>
      <c r="GJ17" t="s">
        <v>334</v>
      </c>
      <c r="GK17" t="s">
        <v>335</v>
      </c>
      <c r="GL17" t="s">
        <v>334</v>
      </c>
      <c r="GM17" t="s">
        <v>335</v>
      </c>
      <c r="GN17" t="s">
        <v>335</v>
      </c>
      <c r="GO17" t="s">
        <v>334</v>
      </c>
      <c r="GP17" t="s">
        <v>335</v>
      </c>
      <c r="GQ17" t="s">
        <v>334</v>
      </c>
      <c r="GR17" t="s">
        <v>335</v>
      </c>
      <c r="GS17" t="s">
        <v>334</v>
      </c>
      <c r="GT17" t="s">
        <v>335</v>
      </c>
      <c r="GU17" t="s">
        <v>334</v>
      </c>
      <c r="GV17" t="s">
        <v>335</v>
      </c>
      <c r="GW17" t="s">
        <v>334</v>
      </c>
      <c r="GX17" t="s">
        <v>334</v>
      </c>
      <c r="GY17" t="s">
        <v>335</v>
      </c>
      <c r="GZ17" t="s">
        <v>334</v>
      </c>
      <c r="HA17" t="s">
        <v>335</v>
      </c>
      <c r="HB17" t="s">
        <v>334</v>
      </c>
      <c r="HC17" t="s">
        <v>335</v>
      </c>
      <c r="HD17" t="s">
        <v>334</v>
      </c>
      <c r="HE17" t="s">
        <v>335</v>
      </c>
      <c r="HF17" t="s">
        <v>334</v>
      </c>
      <c r="HG17" t="s">
        <v>335</v>
      </c>
      <c r="HH17" t="s">
        <v>334</v>
      </c>
      <c r="HI17" t="s">
        <v>335</v>
      </c>
      <c r="HJ17" t="s">
        <v>336</v>
      </c>
      <c r="HM17" t="s">
        <v>336</v>
      </c>
      <c r="HO17" t="s">
        <v>334</v>
      </c>
      <c r="HP17" t="s">
        <v>335</v>
      </c>
      <c r="HQ17" t="s">
        <v>334</v>
      </c>
      <c r="HR17" t="s">
        <v>335</v>
      </c>
      <c r="HS17" t="s">
        <v>334</v>
      </c>
      <c r="HT17" t="s">
        <v>335</v>
      </c>
      <c r="HU17" t="s">
        <v>334</v>
      </c>
      <c r="HV17" t="s">
        <v>335</v>
      </c>
      <c r="HW17" t="s">
        <v>334</v>
      </c>
      <c r="HX17" t="s">
        <v>335</v>
      </c>
      <c r="HY17" t="s">
        <v>334</v>
      </c>
      <c r="HZ17" t="s">
        <v>335</v>
      </c>
      <c r="IA17" t="s">
        <v>364</v>
      </c>
    </row>
    <row r="18" spans="1:235" x14ac:dyDescent="0.3">
      <c r="A18">
        <v>17</v>
      </c>
      <c r="B18" t="s">
        <v>733</v>
      </c>
      <c r="C18" s="1"/>
      <c r="D18" t="s">
        <v>335</v>
      </c>
      <c r="E18" t="s">
        <v>335</v>
      </c>
      <c r="F18" t="s">
        <v>335</v>
      </c>
      <c r="G18" t="s">
        <v>335</v>
      </c>
      <c r="H18" t="s">
        <v>336</v>
      </c>
      <c r="I18" t="s">
        <v>336</v>
      </c>
      <c r="J18" t="s">
        <v>343</v>
      </c>
      <c r="AM18" t="s">
        <v>336</v>
      </c>
      <c r="AP18" t="s">
        <v>336</v>
      </c>
      <c r="AQ18" t="s">
        <v>335</v>
      </c>
      <c r="AR18" t="s">
        <v>335</v>
      </c>
      <c r="AS18" t="s">
        <v>335</v>
      </c>
      <c r="AT18" t="s">
        <v>335</v>
      </c>
      <c r="AU18" t="s">
        <v>335</v>
      </c>
      <c r="AV18" t="s">
        <v>335</v>
      </c>
      <c r="AW18" t="s">
        <v>335</v>
      </c>
      <c r="AX18" t="s">
        <v>335</v>
      </c>
      <c r="AY18" t="s">
        <v>335</v>
      </c>
      <c r="AZ18" t="s">
        <v>335</v>
      </c>
      <c r="BA18" t="s">
        <v>335</v>
      </c>
      <c r="BB18" t="s">
        <v>335</v>
      </c>
      <c r="BC18" t="s">
        <v>335</v>
      </c>
      <c r="BD18" t="s">
        <v>335</v>
      </c>
      <c r="BE18" t="s">
        <v>335</v>
      </c>
      <c r="BF18" t="s">
        <v>335</v>
      </c>
      <c r="BG18" t="s">
        <v>335</v>
      </c>
      <c r="BH18" t="s">
        <v>335</v>
      </c>
      <c r="BI18" t="s">
        <v>335</v>
      </c>
      <c r="BJ18" t="s">
        <v>336</v>
      </c>
      <c r="BK18" t="s">
        <v>335</v>
      </c>
      <c r="BL18" t="s">
        <v>335</v>
      </c>
      <c r="BM18" t="s">
        <v>335</v>
      </c>
      <c r="BN18" t="s">
        <v>335</v>
      </c>
      <c r="BO18" t="s">
        <v>335</v>
      </c>
      <c r="BP18" t="s">
        <v>335</v>
      </c>
      <c r="BQ18" t="s">
        <v>335</v>
      </c>
      <c r="BR18" t="s">
        <v>335</v>
      </c>
      <c r="BS18" t="s">
        <v>335</v>
      </c>
      <c r="BT18" t="s">
        <v>335</v>
      </c>
      <c r="BU18" t="s">
        <v>335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336</v>
      </c>
      <c r="CJ18" t="s">
        <v>336</v>
      </c>
      <c r="CL18" t="s">
        <v>336</v>
      </c>
      <c r="CM18" t="s">
        <v>336</v>
      </c>
      <c r="CN18" t="s">
        <v>336</v>
      </c>
      <c r="CO18" t="s">
        <v>336</v>
      </c>
      <c r="CP18" t="s">
        <v>336</v>
      </c>
      <c r="CQ18" t="s">
        <v>336</v>
      </c>
      <c r="CR18" t="s">
        <v>336</v>
      </c>
      <c r="CS18" t="s">
        <v>336</v>
      </c>
      <c r="CT18" t="s">
        <v>336</v>
      </c>
      <c r="CU18" t="s">
        <v>336</v>
      </c>
      <c r="CV18" t="s">
        <v>336</v>
      </c>
      <c r="CW18" t="s">
        <v>336</v>
      </c>
      <c r="CX18" t="s">
        <v>336</v>
      </c>
      <c r="CY18" t="s">
        <v>336</v>
      </c>
      <c r="CZ18" t="s">
        <v>336</v>
      </c>
      <c r="DA18" t="s">
        <v>336</v>
      </c>
      <c r="DB18" t="s">
        <v>336</v>
      </c>
      <c r="DC18" t="s">
        <v>336</v>
      </c>
      <c r="DD18" t="s">
        <v>336</v>
      </c>
      <c r="DE18" t="s">
        <v>336</v>
      </c>
      <c r="DF18" t="s">
        <v>336</v>
      </c>
      <c r="DG18" t="s">
        <v>336</v>
      </c>
      <c r="DH18" t="s">
        <v>336</v>
      </c>
      <c r="DO18" t="s">
        <v>336</v>
      </c>
      <c r="DQ18" t="s">
        <v>336</v>
      </c>
      <c r="DR18" t="s">
        <v>336</v>
      </c>
      <c r="DS18" t="s">
        <v>353</v>
      </c>
      <c r="DT18" t="s">
        <v>348</v>
      </c>
      <c r="DU18" t="s">
        <v>374</v>
      </c>
      <c r="DV18" t="s">
        <v>350</v>
      </c>
      <c r="DW18" t="s">
        <v>351</v>
      </c>
      <c r="DX18" t="s">
        <v>353</v>
      </c>
      <c r="DY18" t="s">
        <v>352</v>
      </c>
      <c r="DZ18" t="s">
        <v>353</v>
      </c>
      <c r="EA18" t="s">
        <v>371</v>
      </c>
      <c r="EB18" t="s">
        <v>355</v>
      </c>
      <c r="EC18" t="s">
        <v>374</v>
      </c>
      <c r="ED18" t="s">
        <v>350</v>
      </c>
      <c r="EE18" t="s">
        <v>371</v>
      </c>
      <c r="EF18" t="s">
        <v>358</v>
      </c>
      <c r="EG18">
        <v>2</v>
      </c>
      <c r="EH18">
        <v>1</v>
      </c>
      <c r="EI18">
        <v>2</v>
      </c>
      <c r="EJ18">
        <v>1</v>
      </c>
      <c r="EN18" t="s">
        <v>336</v>
      </c>
      <c r="EO18" t="s">
        <v>336</v>
      </c>
      <c r="EP18" t="s">
        <v>336</v>
      </c>
      <c r="EQ18" t="s">
        <v>336</v>
      </c>
      <c r="ER18" t="s">
        <v>336</v>
      </c>
      <c r="ES18" t="s">
        <v>336</v>
      </c>
      <c r="ET18" t="s">
        <v>336</v>
      </c>
      <c r="EU18" s="1"/>
      <c r="EV18" t="s">
        <v>336</v>
      </c>
      <c r="EX18" t="s">
        <v>336</v>
      </c>
      <c r="EY18" t="s">
        <v>336</v>
      </c>
      <c r="EZ18" t="s">
        <v>336</v>
      </c>
      <c r="FA18" s="1"/>
      <c r="FB18" t="s">
        <v>336</v>
      </c>
      <c r="FD18" s="1"/>
      <c r="FE18" t="s">
        <v>336</v>
      </c>
      <c r="FF18" t="s">
        <v>336</v>
      </c>
      <c r="FG18" s="1"/>
      <c r="FH18" t="s">
        <v>336</v>
      </c>
      <c r="FJ18" t="s">
        <v>336</v>
      </c>
      <c r="FK18" t="s">
        <v>336</v>
      </c>
      <c r="FL18" t="s">
        <v>336</v>
      </c>
      <c r="FM18" s="1"/>
      <c r="FN18" t="s">
        <v>336</v>
      </c>
      <c r="FP18" s="1"/>
      <c r="FQ18" t="s">
        <v>336</v>
      </c>
      <c r="FR18" t="s">
        <v>336</v>
      </c>
      <c r="FS18" s="1"/>
      <c r="FT18" t="s">
        <v>336</v>
      </c>
      <c r="FV18" s="1"/>
      <c r="FW18" t="s">
        <v>336</v>
      </c>
      <c r="FX18" t="s">
        <v>336</v>
      </c>
      <c r="FY18" s="1"/>
      <c r="FZ18" t="s">
        <v>336</v>
      </c>
      <c r="GB18" s="1"/>
      <c r="GC18" t="s">
        <v>336</v>
      </c>
      <c r="GD18" t="s">
        <v>335</v>
      </c>
      <c r="GE18" t="s">
        <v>335</v>
      </c>
      <c r="GF18" t="s">
        <v>335</v>
      </c>
      <c r="GG18" t="s">
        <v>335</v>
      </c>
      <c r="GH18" t="s">
        <v>335</v>
      </c>
      <c r="GI18" t="s">
        <v>335</v>
      </c>
      <c r="GJ18" t="s">
        <v>335</v>
      </c>
      <c r="GK18" t="s">
        <v>335</v>
      </c>
      <c r="GL18" t="s">
        <v>335</v>
      </c>
      <c r="GM18" t="s">
        <v>335</v>
      </c>
      <c r="GN18" t="s">
        <v>335</v>
      </c>
      <c r="GO18" t="s">
        <v>335</v>
      </c>
      <c r="GP18" t="s">
        <v>335</v>
      </c>
      <c r="GQ18" t="s">
        <v>335</v>
      </c>
      <c r="GR18" t="s">
        <v>335</v>
      </c>
      <c r="GS18" t="s">
        <v>335</v>
      </c>
      <c r="GT18" t="s">
        <v>335</v>
      </c>
      <c r="GU18" t="s">
        <v>335</v>
      </c>
      <c r="GV18" t="s">
        <v>335</v>
      </c>
      <c r="GW18" t="s">
        <v>335</v>
      </c>
      <c r="GX18" t="s">
        <v>335</v>
      </c>
      <c r="GY18" t="s">
        <v>335</v>
      </c>
      <c r="GZ18" t="s">
        <v>335</v>
      </c>
      <c r="HA18" t="s">
        <v>335</v>
      </c>
      <c r="HB18" t="s">
        <v>335</v>
      </c>
      <c r="HC18" t="s">
        <v>335</v>
      </c>
      <c r="HD18" t="s">
        <v>335</v>
      </c>
      <c r="HE18" t="s">
        <v>335</v>
      </c>
      <c r="HF18" t="s">
        <v>335</v>
      </c>
      <c r="HG18" t="s">
        <v>335</v>
      </c>
      <c r="HH18" t="s">
        <v>335</v>
      </c>
      <c r="HI18" t="s">
        <v>335</v>
      </c>
      <c r="HJ18" t="s">
        <v>336</v>
      </c>
      <c r="HM18" t="s">
        <v>336</v>
      </c>
      <c r="HO18" t="s">
        <v>335</v>
      </c>
      <c r="HP18" t="s">
        <v>335</v>
      </c>
      <c r="HQ18" t="s">
        <v>335</v>
      </c>
      <c r="HR18" t="s">
        <v>335</v>
      </c>
      <c r="HS18" t="s">
        <v>335</v>
      </c>
      <c r="HT18" t="s">
        <v>335</v>
      </c>
      <c r="HU18" t="s">
        <v>335</v>
      </c>
      <c r="HV18" t="s">
        <v>335</v>
      </c>
      <c r="HW18" t="s">
        <v>335</v>
      </c>
      <c r="HX18" t="s">
        <v>335</v>
      </c>
      <c r="HY18" t="s">
        <v>335</v>
      </c>
      <c r="HZ18" t="s">
        <v>335</v>
      </c>
      <c r="IA18" t="s">
        <v>364</v>
      </c>
    </row>
    <row r="19" spans="1:235" x14ac:dyDescent="0.3">
      <c r="A19">
        <v>18</v>
      </c>
      <c r="B19" t="s">
        <v>733</v>
      </c>
      <c r="C19" s="1">
        <v>45134</v>
      </c>
      <c r="D19" t="s">
        <v>334</v>
      </c>
      <c r="E19" t="s">
        <v>335</v>
      </c>
      <c r="F19" t="s">
        <v>335</v>
      </c>
      <c r="G19" t="s">
        <v>335</v>
      </c>
      <c r="H19" t="s">
        <v>337</v>
      </c>
      <c r="I19" t="s">
        <v>359</v>
      </c>
      <c r="J19" t="s">
        <v>420</v>
      </c>
      <c r="K19">
        <v>90</v>
      </c>
      <c r="L19">
        <v>50</v>
      </c>
      <c r="O19">
        <v>63</v>
      </c>
      <c r="P19">
        <v>1.9444444444444444E+16</v>
      </c>
      <c r="R19">
        <v>139</v>
      </c>
      <c r="T19">
        <v>76</v>
      </c>
      <c r="U19">
        <v>144</v>
      </c>
      <c r="V19">
        <v>56</v>
      </c>
      <c r="W19">
        <v>76</v>
      </c>
      <c r="X19">
        <v>60</v>
      </c>
      <c r="Z19">
        <v>7587</v>
      </c>
      <c r="AB19">
        <v>74</v>
      </c>
      <c r="AD19">
        <v>63</v>
      </c>
      <c r="AH19">
        <v>139</v>
      </c>
      <c r="AI19">
        <v>43</v>
      </c>
      <c r="AJ19">
        <v>16</v>
      </c>
      <c r="AL19">
        <v>19</v>
      </c>
      <c r="AM19" t="s">
        <v>359</v>
      </c>
      <c r="AN19">
        <v>20</v>
      </c>
      <c r="AP19" t="s">
        <v>346</v>
      </c>
      <c r="AQ19" t="s">
        <v>335</v>
      </c>
      <c r="AR19" t="s">
        <v>335</v>
      </c>
      <c r="AS19" t="s">
        <v>334</v>
      </c>
      <c r="AT19" t="s">
        <v>335</v>
      </c>
      <c r="AU19" t="s">
        <v>335</v>
      </c>
      <c r="AV19" t="s">
        <v>335</v>
      </c>
      <c r="AW19" t="s">
        <v>335</v>
      </c>
      <c r="AX19" t="s">
        <v>335</v>
      </c>
      <c r="AY19" t="s">
        <v>335</v>
      </c>
      <c r="AZ19" t="s">
        <v>335</v>
      </c>
      <c r="BA19" t="s">
        <v>335</v>
      </c>
      <c r="BB19" t="s">
        <v>335</v>
      </c>
      <c r="BC19" t="s">
        <v>335</v>
      </c>
      <c r="BD19" t="s">
        <v>335</v>
      </c>
      <c r="BE19" t="s">
        <v>335</v>
      </c>
      <c r="BF19" t="s">
        <v>335</v>
      </c>
      <c r="BG19" t="s">
        <v>335</v>
      </c>
      <c r="BH19" t="s">
        <v>335</v>
      </c>
      <c r="BI19" t="s">
        <v>335</v>
      </c>
      <c r="BJ19" t="s">
        <v>336</v>
      </c>
      <c r="BK19" t="s">
        <v>334</v>
      </c>
      <c r="BL19" t="s">
        <v>335</v>
      </c>
      <c r="BM19" t="s">
        <v>335</v>
      </c>
      <c r="BN19" t="s">
        <v>335</v>
      </c>
      <c r="BO19" t="s">
        <v>335</v>
      </c>
      <c r="BP19" t="s">
        <v>335</v>
      </c>
      <c r="BQ19" t="s">
        <v>335</v>
      </c>
      <c r="BR19" t="s">
        <v>335</v>
      </c>
      <c r="BS19" t="s">
        <v>335</v>
      </c>
      <c r="BT19" t="s">
        <v>335</v>
      </c>
      <c r="BU19" t="s">
        <v>335</v>
      </c>
      <c r="BV19" t="s">
        <v>335</v>
      </c>
      <c r="BW19" t="s">
        <v>335</v>
      </c>
      <c r="BX19" t="s">
        <v>335</v>
      </c>
      <c r="BY19" t="s">
        <v>335</v>
      </c>
      <c r="BZ19" t="s">
        <v>335</v>
      </c>
      <c r="CA19" t="s">
        <v>336</v>
      </c>
      <c r="CJ19" t="s">
        <v>336</v>
      </c>
      <c r="CL19" t="s">
        <v>336</v>
      </c>
      <c r="CM19" t="s">
        <v>336</v>
      </c>
      <c r="CN19" t="s">
        <v>336</v>
      </c>
      <c r="CO19" t="s">
        <v>336</v>
      </c>
      <c r="CP19" t="s">
        <v>336</v>
      </c>
      <c r="CQ19" t="s">
        <v>336</v>
      </c>
      <c r="CR19" t="s">
        <v>336</v>
      </c>
      <c r="CS19" t="s">
        <v>336</v>
      </c>
      <c r="CT19" t="s">
        <v>336</v>
      </c>
      <c r="CU19" t="s">
        <v>336</v>
      </c>
      <c r="CV19" t="s">
        <v>336</v>
      </c>
      <c r="CW19" t="s">
        <v>336</v>
      </c>
      <c r="CX19" t="s">
        <v>336</v>
      </c>
      <c r="CY19" t="s">
        <v>336</v>
      </c>
      <c r="CZ19" t="s">
        <v>336</v>
      </c>
      <c r="DA19" t="s">
        <v>336</v>
      </c>
      <c r="DB19" t="s">
        <v>336</v>
      </c>
      <c r="DC19" t="s">
        <v>336</v>
      </c>
      <c r="DD19" t="s">
        <v>336</v>
      </c>
      <c r="DE19" t="s">
        <v>336</v>
      </c>
      <c r="DF19" t="s">
        <v>336</v>
      </c>
      <c r="DG19" t="s">
        <v>336</v>
      </c>
      <c r="DH19" t="s">
        <v>336</v>
      </c>
      <c r="DJ19">
        <v>461</v>
      </c>
      <c r="DL19">
        <v>75</v>
      </c>
      <c r="DM19">
        <v>0</v>
      </c>
      <c r="DN19">
        <v>100</v>
      </c>
      <c r="DO19" t="s">
        <v>337</v>
      </c>
      <c r="DP19">
        <v>12</v>
      </c>
      <c r="DQ19" t="s">
        <v>336</v>
      </c>
      <c r="DR19" t="s">
        <v>336</v>
      </c>
      <c r="DS19" t="s">
        <v>336</v>
      </c>
      <c r="DT19" t="s">
        <v>336</v>
      </c>
      <c r="DU19" t="s">
        <v>336</v>
      </c>
      <c r="DV19" t="s">
        <v>336</v>
      </c>
      <c r="DW19" t="s">
        <v>336</v>
      </c>
      <c r="DX19" t="s">
        <v>336</v>
      </c>
      <c r="DY19" t="s">
        <v>336</v>
      </c>
      <c r="DZ19" t="s">
        <v>336</v>
      </c>
      <c r="EA19" t="s">
        <v>336</v>
      </c>
      <c r="EB19" t="s">
        <v>336</v>
      </c>
      <c r="EC19" t="s">
        <v>336</v>
      </c>
      <c r="ED19" t="s">
        <v>336</v>
      </c>
      <c r="EE19" t="s">
        <v>336</v>
      </c>
      <c r="EF19" t="s">
        <v>336</v>
      </c>
      <c r="EN19" t="s">
        <v>336</v>
      </c>
      <c r="EO19" t="s">
        <v>337</v>
      </c>
      <c r="EP19" t="s">
        <v>337</v>
      </c>
      <c r="EQ19" t="s">
        <v>337</v>
      </c>
      <c r="ER19" t="s">
        <v>337</v>
      </c>
      <c r="ES19" t="s">
        <v>337</v>
      </c>
      <c r="ET19" t="s">
        <v>337</v>
      </c>
      <c r="EU19" s="1"/>
      <c r="EV19" t="s">
        <v>336</v>
      </c>
      <c r="EX19" t="s">
        <v>336</v>
      </c>
      <c r="EY19" t="s">
        <v>336</v>
      </c>
      <c r="EZ19" t="s">
        <v>337</v>
      </c>
      <c r="FA19" s="1"/>
      <c r="FB19" t="s">
        <v>336</v>
      </c>
      <c r="FD19" s="1"/>
      <c r="FE19" t="s">
        <v>336</v>
      </c>
      <c r="FF19" t="s">
        <v>330</v>
      </c>
      <c r="FG19" s="1"/>
      <c r="FH19" t="s">
        <v>339</v>
      </c>
      <c r="FI19">
        <v>5</v>
      </c>
      <c r="FJ19" t="s">
        <v>336</v>
      </c>
      <c r="FK19" t="s">
        <v>336</v>
      </c>
      <c r="FL19" t="s">
        <v>330</v>
      </c>
      <c r="FM19" s="1"/>
      <c r="FN19" t="s">
        <v>414</v>
      </c>
      <c r="FP19" s="1"/>
      <c r="FQ19" t="s">
        <v>336</v>
      </c>
      <c r="FR19" t="s">
        <v>330</v>
      </c>
      <c r="FS19" s="1"/>
      <c r="FT19" t="s">
        <v>408</v>
      </c>
      <c r="FU19">
        <v>25</v>
      </c>
      <c r="FV19" s="1"/>
      <c r="FW19" t="s">
        <v>336</v>
      </c>
      <c r="FX19" t="s">
        <v>330</v>
      </c>
      <c r="FY19" s="1"/>
      <c r="FZ19" t="s">
        <v>389</v>
      </c>
      <c r="GA19">
        <v>10</v>
      </c>
      <c r="GB19" s="1"/>
      <c r="GC19" t="s">
        <v>336</v>
      </c>
      <c r="GD19" t="s">
        <v>334</v>
      </c>
      <c r="GE19" t="s">
        <v>335</v>
      </c>
      <c r="GF19" t="s">
        <v>334</v>
      </c>
      <c r="GG19" t="s">
        <v>335</v>
      </c>
      <c r="GH19" t="s">
        <v>334</v>
      </c>
      <c r="GI19" t="s">
        <v>335</v>
      </c>
      <c r="GJ19" t="s">
        <v>334</v>
      </c>
      <c r="GK19" t="s">
        <v>335</v>
      </c>
      <c r="GL19" t="s">
        <v>334</v>
      </c>
      <c r="GM19" t="s">
        <v>335</v>
      </c>
      <c r="GN19" t="s">
        <v>334</v>
      </c>
      <c r="GO19" t="s">
        <v>335</v>
      </c>
      <c r="GP19" t="s">
        <v>334</v>
      </c>
      <c r="GQ19" t="s">
        <v>335</v>
      </c>
      <c r="GR19" t="s">
        <v>335</v>
      </c>
      <c r="GS19" t="s">
        <v>334</v>
      </c>
      <c r="GT19" t="s">
        <v>334</v>
      </c>
      <c r="GU19" t="s">
        <v>335</v>
      </c>
      <c r="GV19" t="s">
        <v>334</v>
      </c>
      <c r="GW19" t="s">
        <v>335</v>
      </c>
      <c r="GX19" t="s">
        <v>335</v>
      </c>
      <c r="GY19" t="s">
        <v>334</v>
      </c>
      <c r="GZ19" t="s">
        <v>334</v>
      </c>
      <c r="HA19" t="s">
        <v>335</v>
      </c>
      <c r="HB19" t="s">
        <v>334</v>
      </c>
      <c r="HC19" t="s">
        <v>335</v>
      </c>
      <c r="HD19" t="s">
        <v>334</v>
      </c>
      <c r="HE19" t="s">
        <v>335</v>
      </c>
      <c r="HF19" t="s">
        <v>334</v>
      </c>
      <c r="HG19" t="s">
        <v>335</v>
      </c>
      <c r="HH19" t="s">
        <v>334</v>
      </c>
      <c r="HI19" t="s">
        <v>335</v>
      </c>
      <c r="HJ19" t="s">
        <v>336</v>
      </c>
      <c r="HM19" t="s">
        <v>336</v>
      </c>
      <c r="HO19" t="s">
        <v>335</v>
      </c>
      <c r="HP19" t="s">
        <v>334</v>
      </c>
      <c r="HQ19" t="s">
        <v>334</v>
      </c>
      <c r="HR19" t="s">
        <v>335</v>
      </c>
      <c r="HS19" t="s">
        <v>334</v>
      </c>
      <c r="HT19" t="s">
        <v>335</v>
      </c>
      <c r="HU19" t="s">
        <v>334</v>
      </c>
      <c r="HV19" t="s">
        <v>335</v>
      </c>
      <c r="HW19" t="s">
        <v>334</v>
      </c>
      <c r="HX19" t="s">
        <v>335</v>
      </c>
      <c r="HY19" t="s">
        <v>334</v>
      </c>
      <c r="HZ19" t="s">
        <v>335</v>
      </c>
      <c r="IA19" t="s">
        <v>364</v>
      </c>
    </row>
    <row r="20" spans="1:235" x14ac:dyDescent="0.3">
      <c r="A20">
        <v>19</v>
      </c>
      <c r="B20" t="s">
        <v>733</v>
      </c>
      <c r="C20" s="1">
        <v>45126</v>
      </c>
      <c r="D20" t="s">
        <v>334</v>
      </c>
      <c r="E20" t="s">
        <v>335</v>
      </c>
      <c r="F20" t="s">
        <v>335</v>
      </c>
      <c r="G20" t="s">
        <v>335</v>
      </c>
      <c r="H20" t="s">
        <v>337</v>
      </c>
      <c r="I20" t="s">
        <v>345</v>
      </c>
      <c r="J20" t="s">
        <v>343</v>
      </c>
      <c r="K20">
        <v>110</v>
      </c>
      <c r="L20">
        <v>60</v>
      </c>
      <c r="M20">
        <v>158</v>
      </c>
      <c r="O20">
        <v>64</v>
      </c>
      <c r="P20">
        <v>2.1383941996057336E+16</v>
      </c>
      <c r="R20">
        <v>138</v>
      </c>
      <c r="T20">
        <v>92</v>
      </c>
      <c r="Z20">
        <v>64</v>
      </c>
      <c r="AF20">
        <v>22</v>
      </c>
      <c r="AG20">
        <v>24</v>
      </c>
      <c r="AH20">
        <v>140</v>
      </c>
      <c r="AI20">
        <v>46</v>
      </c>
      <c r="AM20" t="s">
        <v>336</v>
      </c>
      <c r="AP20" t="s">
        <v>336</v>
      </c>
      <c r="AQ20" t="s">
        <v>335</v>
      </c>
      <c r="AR20" t="s">
        <v>335</v>
      </c>
      <c r="AS20" t="s">
        <v>335</v>
      </c>
      <c r="AT20" t="s">
        <v>335</v>
      </c>
      <c r="AU20" t="s">
        <v>335</v>
      </c>
      <c r="AV20" t="s">
        <v>335</v>
      </c>
      <c r="AW20" t="s">
        <v>335</v>
      </c>
      <c r="AX20" t="s">
        <v>335</v>
      </c>
      <c r="AY20" t="s">
        <v>335</v>
      </c>
      <c r="AZ20" t="s">
        <v>335</v>
      </c>
      <c r="BA20" t="s">
        <v>335</v>
      </c>
      <c r="BB20" t="s">
        <v>335</v>
      </c>
      <c r="BC20" t="s">
        <v>335</v>
      </c>
      <c r="BD20" t="s">
        <v>335</v>
      </c>
      <c r="BE20" t="s">
        <v>335</v>
      </c>
      <c r="BF20" t="s">
        <v>335</v>
      </c>
      <c r="BG20" t="s">
        <v>335</v>
      </c>
      <c r="BH20" t="s">
        <v>335</v>
      </c>
      <c r="BI20" t="s">
        <v>335</v>
      </c>
      <c r="BJ20" t="s">
        <v>336</v>
      </c>
      <c r="BK20" t="s">
        <v>335</v>
      </c>
      <c r="BL20" t="s">
        <v>335</v>
      </c>
      <c r="BM20" t="s">
        <v>335</v>
      </c>
      <c r="BN20" t="s">
        <v>335</v>
      </c>
      <c r="BO20" t="s">
        <v>335</v>
      </c>
      <c r="BP20" t="s">
        <v>335</v>
      </c>
      <c r="BQ20" t="s">
        <v>335</v>
      </c>
      <c r="BR20" t="s">
        <v>335</v>
      </c>
      <c r="BS20" t="s">
        <v>335</v>
      </c>
      <c r="BT20" t="s">
        <v>335</v>
      </c>
      <c r="BU20" t="s">
        <v>335</v>
      </c>
      <c r="BV20" t="s">
        <v>335</v>
      </c>
      <c r="BW20" t="s">
        <v>335</v>
      </c>
      <c r="BX20" t="s">
        <v>335</v>
      </c>
      <c r="BY20" t="s">
        <v>335</v>
      </c>
      <c r="BZ20" t="s">
        <v>335</v>
      </c>
      <c r="CA20" t="s">
        <v>336</v>
      </c>
      <c r="CJ20" t="s">
        <v>336</v>
      </c>
      <c r="CL20" t="s">
        <v>336</v>
      </c>
      <c r="CM20" t="s">
        <v>336</v>
      </c>
      <c r="CN20" t="s">
        <v>336</v>
      </c>
      <c r="CO20" t="s">
        <v>336</v>
      </c>
      <c r="CP20" t="s">
        <v>336</v>
      </c>
      <c r="CQ20" t="s">
        <v>336</v>
      </c>
      <c r="CR20" t="s">
        <v>336</v>
      </c>
      <c r="CS20" t="s">
        <v>336</v>
      </c>
      <c r="CT20" t="s">
        <v>336</v>
      </c>
      <c r="CU20" t="s">
        <v>336</v>
      </c>
      <c r="CV20" t="s">
        <v>336</v>
      </c>
      <c r="CW20" t="s">
        <v>336</v>
      </c>
      <c r="CX20" t="s">
        <v>336</v>
      </c>
      <c r="CY20" t="s">
        <v>336</v>
      </c>
      <c r="CZ20" t="s">
        <v>336</v>
      </c>
      <c r="DA20" t="s">
        <v>336</v>
      </c>
      <c r="DB20" t="s">
        <v>336</v>
      </c>
      <c r="DC20" t="s">
        <v>336</v>
      </c>
      <c r="DD20" t="s">
        <v>336</v>
      </c>
      <c r="DE20" t="s">
        <v>336</v>
      </c>
      <c r="DF20" t="s">
        <v>336</v>
      </c>
      <c r="DG20" t="s">
        <v>336</v>
      </c>
      <c r="DH20" t="s">
        <v>336</v>
      </c>
      <c r="DJ20">
        <v>560</v>
      </c>
      <c r="DK20">
        <v>103</v>
      </c>
      <c r="DL20">
        <v>114</v>
      </c>
      <c r="DM20">
        <v>0</v>
      </c>
      <c r="DN20">
        <v>96</v>
      </c>
      <c r="DO20" t="s">
        <v>336</v>
      </c>
      <c r="DQ20" t="s">
        <v>336</v>
      </c>
      <c r="DR20" t="s">
        <v>336</v>
      </c>
      <c r="DS20" t="s">
        <v>336</v>
      </c>
      <c r="DT20" t="s">
        <v>336</v>
      </c>
      <c r="DU20" t="s">
        <v>336</v>
      </c>
      <c r="DV20" t="s">
        <v>336</v>
      </c>
      <c r="DW20" t="s">
        <v>336</v>
      </c>
      <c r="DX20" t="s">
        <v>336</v>
      </c>
      <c r="DY20" t="s">
        <v>336</v>
      </c>
      <c r="DZ20" t="s">
        <v>336</v>
      </c>
      <c r="EA20" t="s">
        <v>336</v>
      </c>
      <c r="EB20" t="s">
        <v>336</v>
      </c>
      <c r="EC20" t="s">
        <v>336</v>
      </c>
      <c r="ED20" t="s">
        <v>336</v>
      </c>
      <c r="EE20" t="s">
        <v>336</v>
      </c>
      <c r="EF20" t="s">
        <v>336</v>
      </c>
      <c r="EN20" t="s">
        <v>336</v>
      </c>
      <c r="EO20" t="s">
        <v>336</v>
      </c>
      <c r="EP20" t="s">
        <v>336</v>
      </c>
      <c r="EQ20" t="s">
        <v>336</v>
      </c>
      <c r="ER20" t="s">
        <v>336</v>
      </c>
      <c r="ES20" t="s">
        <v>336</v>
      </c>
      <c r="ET20" t="s">
        <v>337</v>
      </c>
      <c r="EU20" s="1"/>
      <c r="EV20" t="s">
        <v>336</v>
      </c>
      <c r="EX20" t="s">
        <v>336</v>
      </c>
      <c r="EY20" t="s">
        <v>336</v>
      </c>
      <c r="EZ20" t="s">
        <v>337</v>
      </c>
      <c r="FA20" s="1"/>
      <c r="FB20" t="s">
        <v>336</v>
      </c>
      <c r="FD20" s="1"/>
      <c r="FE20" t="s">
        <v>336</v>
      </c>
      <c r="FF20" t="s">
        <v>330</v>
      </c>
      <c r="FG20" s="1"/>
      <c r="FH20" t="s">
        <v>383</v>
      </c>
      <c r="FI20">
        <v>125</v>
      </c>
      <c r="FJ20" t="s">
        <v>336</v>
      </c>
      <c r="FK20" t="s">
        <v>336</v>
      </c>
      <c r="FL20" t="s">
        <v>330</v>
      </c>
      <c r="FM20" s="1"/>
      <c r="FN20" t="s">
        <v>336</v>
      </c>
      <c r="FO20">
        <v>100</v>
      </c>
      <c r="FP20" s="1"/>
      <c r="FQ20" t="s">
        <v>336</v>
      </c>
      <c r="FR20" t="s">
        <v>330</v>
      </c>
      <c r="FS20" s="1"/>
      <c r="FT20" t="s">
        <v>384</v>
      </c>
      <c r="FU20">
        <v>25</v>
      </c>
      <c r="FV20" s="1"/>
      <c r="FW20" t="s">
        <v>336</v>
      </c>
      <c r="FX20" t="s">
        <v>330</v>
      </c>
      <c r="FY20" s="1"/>
      <c r="FZ20" t="s">
        <v>378</v>
      </c>
      <c r="GA20">
        <v>10</v>
      </c>
      <c r="GB20" s="1"/>
      <c r="GC20" t="s">
        <v>336</v>
      </c>
      <c r="GD20" t="s">
        <v>335</v>
      </c>
      <c r="GE20" t="s">
        <v>334</v>
      </c>
      <c r="GF20" t="s">
        <v>334</v>
      </c>
      <c r="GG20" t="s">
        <v>335</v>
      </c>
      <c r="GH20" t="s">
        <v>334</v>
      </c>
      <c r="GI20" t="s">
        <v>335</v>
      </c>
      <c r="GJ20" t="s">
        <v>334</v>
      </c>
      <c r="GK20" t="s">
        <v>335</v>
      </c>
      <c r="GL20" t="s">
        <v>334</v>
      </c>
      <c r="GM20" t="s">
        <v>335</v>
      </c>
      <c r="GN20" t="s">
        <v>334</v>
      </c>
      <c r="GO20" t="s">
        <v>335</v>
      </c>
      <c r="GP20" t="s">
        <v>334</v>
      </c>
      <c r="GQ20" t="s">
        <v>335</v>
      </c>
      <c r="GR20" t="s">
        <v>334</v>
      </c>
      <c r="GS20" t="s">
        <v>335</v>
      </c>
      <c r="GT20" t="s">
        <v>334</v>
      </c>
      <c r="GU20" t="s">
        <v>335</v>
      </c>
      <c r="GV20" t="s">
        <v>334</v>
      </c>
      <c r="GW20" t="s">
        <v>335</v>
      </c>
      <c r="GX20" t="s">
        <v>334</v>
      </c>
      <c r="GY20" t="s">
        <v>335</v>
      </c>
      <c r="GZ20" t="s">
        <v>334</v>
      </c>
      <c r="HA20" t="s">
        <v>335</v>
      </c>
      <c r="HB20" t="s">
        <v>334</v>
      </c>
      <c r="HC20" t="s">
        <v>335</v>
      </c>
      <c r="HD20" t="s">
        <v>334</v>
      </c>
      <c r="HE20" t="s">
        <v>335</v>
      </c>
      <c r="HF20" t="s">
        <v>334</v>
      </c>
      <c r="HG20" t="s">
        <v>335</v>
      </c>
      <c r="HH20" t="s">
        <v>334</v>
      </c>
      <c r="HI20" t="s">
        <v>335</v>
      </c>
      <c r="HJ20" t="s">
        <v>379</v>
      </c>
      <c r="HK20">
        <v>125</v>
      </c>
      <c r="HM20" t="s">
        <v>336</v>
      </c>
      <c r="HO20" t="s">
        <v>335</v>
      </c>
      <c r="HP20" t="s">
        <v>334</v>
      </c>
      <c r="HQ20" t="s">
        <v>334</v>
      </c>
      <c r="HR20" t="s">
        <v>335</v>
      </c>
      <c r="HS20" t="s">
        <v>334</v>
      </c>
      <c r="HT20" t="s">
        <v>335</v>
      </c>
      <c r="HU20" t="s">
        <v>334</v>
      </c>
      <c r="HV20" t="s">
        <v>335</v>
      </c>
      <c r="HW20" t="s">
        <v>334</v>
      </c>
      <c r="HX20" t="s">
        <v>335</v>
      </c>
      <c r="HY20" t="s">
        <v>334</v>
      </c>
      <c r="HZ20" t="s">
        <v>335</v>
      </c>
      <c r="IA20" t="s">
        <v>342</v>
      </c>
    </row>
    <row r="21" spans="1:235" x14ac:dyDescent="0.3">
      <c r="A21">
        <v>20</v>
      </c>
      <c r="B21" t="s">
        <v>733</v>
      </c>
      <c r="C21" s="1">
        <v>45145</v>
      </c>
      <c r="D21" t="s">
        <v>334</v>
      </c>
      <c r="E21" t="s">
        <v>335</v>
      </c>
      <c r="F21" t="s">
        <v>335</v>
      </c>
      <c r="G21" t="s">
        <v>335</v>
      </c>
      <c r="H21" t="s">
        <v>337</v>
      </c>
      <c r="I21" t="s">
        <v>359</v>
      </c>
      <c r="J21" t="s">
        <v>336</v>
      </c>
      <c r="K21">
        <v>135</v>
      </c>
      <c r="L21">
        <v>85</v>
      </c>
      <c r="R21">
        <v>128</v>
      </c>
      <c r="T21">
        <v>84</v>
      </c>
      <c r="U21">
        <v>95</v>
      </c>
      <c r="V21">
        <v>34</v>
      </c>
      <c r="W21">
        <v>41</v>
      </c>
      <c r="X21">
        <v>99</v>
      </c>
      <c r="Z21">
        <v>2173</v>
      </c>
      <c r="AA21">
        <v>63</v>
      </c>
      <c r="AD21">
        <v>57</v>
      </c>
      <c r="AH21">
        <v>138</v>
      </c>
      <c r="AI21">
        <v>47</v>
      </c>
      <c r="AM21" t="s">
        <v>336</v>
      </c>
      <c r="AP21" t="s">
        <v>336</v>
      </c>
      <c r="AQ21" t="s">
        <v>334</v>
      </c>
      <c r="AR21" t="s">
        <v>335</v>
      </c>
      <c r="AS21" t="s">
        <v>335</v>
      </c>
      <c r="AT21" t="s">
        <v>335</v>
      </c>
      <c r="AU21" t="s">
        <v>335</v>
      </c>
      <c r="AV21" t="s">
        <v>335</v>
      </c>
      <c r="AW21" t="s">
        <v>335</v>
      </c>
      <c r="AX21" t="s">
        <v>335</v>
      </c>
      <c r="AY21" t="s">
        <v>335</v>
      </c>
      <c r="AZ21" t="s">
        <v>335</v>
      </c>
      <c r="BA21" t="s">
        <v>335</v>
      </c>
      <c r="BB21" t="s">
        <v>335</v>
      </c>
      <c r="BC21" t="s">
        <v>335</v>
      </c>
      <c r="BD21" t="s">
        <v>335</v>
      </c>
      <c r="BE21" t="s">
        <v>335</v>
      </c>
      <c r="BF21" t="s">
        <v>335</v>
      </c>
      <c r="BG21" t="s">
        <v>335</v>
      </c>
      <c r="BH21" t="s">
        <v>335</v>
      </c>
      <c r="BI21" t="s">
        <v>335</v>
      </c>
      <c r="BJ21" t="s">
        <v>336</v>
      </c>
      <c r="BK21" t="s">
        <v>334</v>
      </c>
      <c r="BL21" t="s">
        <v>335</v>
      </c>
      <c r="BM21" t="s">
        <v>335</v>
      </c>
      <c r="BN21" t="s">
        <v>335</v>
      </c>
      <c r="BO21" t="s">
        <v>335</v>
      </c>
      <c r="BP21" t="s">
        <v>335</v>
      </c>
      <c r="BQ21" t="s">
        <v>335</v>
      </c>
      <c r="BR21" t="s">
        <v>335</v>
      </c>
      <c r="BS21" t="s">
        <v>335</v>
      </c>
      <c r="BT21" t="s">
        <v>335</v>
      </c>
      <c r="BU21" t="s">
        <v>335</v>
      </c>
      <c r="BV21" t="s">
        <v>335</v>
      </c>
      <c r="BW21" t="s">
        <v>335</v>
      </c>
      <c r="BX21" t="s">
        <v>335</v>
      </c>
      <c r="BY21" t="s">
        <v>335</v>
      </c>
      <c r="BZ21" t="s">
        <v>335</v>
      </c>
      <c r="CA21" t="s">
        <v>336</v>
      </c>
      <c r="CJ21" t="s">
        <v>336</v>
      </c>
      <c r="CL21" t="s">
        <v>336</v>
      </c>
      <c r="CM21" t="s">
        <v>336</v>
      </c>
      <c r="CN21" t="s">
        <v>336</v>
      </c>
      <c r="CO21" t="s">
        <v>336</v>
      </c>
      <c r="CP21" t="s">
        <v>336</v>
      </c>
      <c r="CQ21" t="s">
        <v>336</v>
      </c>
      <c r="CR21" t="s">
        <v>336</v>
      </c>
      <c r="CS21" t="s">
        <v>336</v>
      </c>
      <c r="CT21" t="s">
        <v>336</v>
      </c>
      <c r="CU21" t="s">
        <v>336</v>
      </c>
      <c r="CV21" t="s">
        <v>336</v>
      </c>
      <c r="CW21" t="s">
        <v>336</v>
      </c>
      <c r="CX21" t="s">
        <v>336</v>
      </c>
      <c r="CY21" t="s">
        <v>336</v>
      </c>
      <c r="CZ21" t="s">
        <v>336</v>
      </c>
      <c r="DA21" t="s">
        <v>336</v>
      </c>
      <c r="DB21" t="s">
        <v>336</v>
      </c>
      <c r="DC21" t="s">
        <v>336</v>
      </c>
      <c r="DD21" t="s">
        <v>336</v>
      </c>
      <c r="DE21" t="s">
        <v>336</v>
      </c>
      <c r="DF21" t="s">
        <v>336</v>
      </c>
      <c r="DG21" t="s">
        <v>336</v>
      </c>
      <c r="DH21" t="s">
        <v>336</v>
      </c>
      <c r="DI21">
        <v>14</v>
      </c>
      <c r="DJ21">
        <v>420</v>
      </c>
      <c r="DL21">
        <v>80</v>
      </c>
      <c r="DM21">
        <v>6</v>
      </c>
      <c r="DN21">
        <v>97</v>
      </c>
      <c r="DO21" t="s">
        <v>337</v>
      </c>
      <c r="DP21">
        <v>12</v>
      </c>
      <c r="DQ21" t="s">
        <v>336</v>
      </c>
      <c r="DR21" t="s">
        <v>336</v>
      </c>
      <c r="DS21" t="s">
        <v>353</v>
      </c>
      <c r="DT21" t="s">
        <v>348</v>
      </c>
      <c r="DU21" t="s">
        <v>367</v>
      </c>
      <c r="DV21" t="s">
        <v>350</v>
      </c>
      <c r="DW21" t="s">
        <v>375</v>
      </c>
      <c r="DX21" t="s">
        <v>347</v>
      </c>
      <c r="DY21" t="s">
        <v>352</v>
      </c>
      <c r="DZ21" t="s">
        <v>371</v>
      </c>
      <c r="EA21" t="s">
        <v>353</v>
      </c>
      <c r="EB21" t="s">
        <v>355</v>
      </c>
      <c r="EC21" t="s">
        <v>374</v>
      </c>
      <c r="ED21" t="s">
        <v>350</v>
      </c>
      <c r="EE21" t="s">
        <v>371</v>
      </c>
      <c r="EF21" t="s">
        <v>358</v>
      </c>
      <c r="EG21">
        <v>3</v>
      </c>
      <c r="EH21">
        <v>1</v>
      </c>
      <c r="EI21">
        <v>0</v>
      </c>
      <c r="EJ21">
        <v>1</v>
      </c>
      <c r="EK21">
        <v>100</v>
      </c>
      <c r="EL21">
        <v>98</v>
      </c>
      <c r="EM21">
        <v>8</v>
      </c>
      <c r="EN21" t="s">
        <v>337</v>
      </c>
      <c r="EO21" t="s">
        <v>337</v>
      </c>
      <c r="EP21" t="s">
        <v>337</v>
      </c>
      <c r="EQ21" t="s">
        <v>337</v>
      </c>
      <c r="ER21" t="s">
        <v>337</v>
      </c>
      <c r="ES21" t="s">
        <v>337</v>
      </c>
      <c r="ET21" t="s">
        <v>337</v>
      </c>
      <c r="EU21" s="1"/>
      <c r="EV21" t="s">
        <v>336</v>
      </c>
      <c r="EX21" t="s">
        <v>336</v>
      </c>
      <c r="EY21" t="s">
        <v>336</v>
      </c>
      <c r="EZ21" t="s">
        <v>330</v>
      </c>
      <c r="FA21" s="1"/>
      <c r="FB21" t="s">
        <v>338</v>
      </c>
      <c r="FC21">
        <v>320</v>
      </c>
      <c r="FD21" s="1"/>
      <c r="FE21" t="s">
        <v>336</v>
      </c>
      <c r="FF21" t="s">
        <v>330</v>
      </c>
      <c r="FG21" s="1"/>
      <c r="FH21" t="s">
        <v>339</v>
      </c>
      <c r="FI21">
        <v>5</v>
      </c>
      <c r="FJ21" t="s">
        <v>336</v>
      </c>
      <c r="FK21" t="s">
        <v>336</v>
      </c>
      <c r="FL21" t="s">
        <v>337</v>
      </c>
      <c r="FM21" s="1"/>
      <c r="FN21" t="s">
        <v>336</v>
      </c>
      <c r="FP21" s="1"/>
      <c r="FQ21" t="s">
        <v>336</v>
      </c>
      <c r="FR21" t="s">
        <v>337</v>
      </c>
      <c r="FS21" s="1"/>
      <c r="FT21" t="s">
        <v>336</v>
      </c>
      <c r="FV21" s="1"/>
      <c r="FW21" t="s">
        <v>336</v>
      </c>
      <c r="FX21" t="s">
        <v>337</v>
      </c>
      <c r="FY21" s="1"/>
      <c r="FZ21" t="s">
        <v>336</v>
      </c>
      <c r="GB21" s="1"/>
      <c r="GC21" t="s">
        <v>336</v>
      </c>
      <c r="GD21" t="s">
        <v>335</v>
      </c>
      <c r="GE21" t="s">
        <v>334</v>
      </c>
      <c r="GF21" t="s">
        <v>334</v>
      </c>
      <c r="GG21" t="s">
        <v>335</v>
      </c>
      <c r="GH21" t="s">
        <v>334</v>
      </c>
      <c r="GI21" t="s">
        <v>335</v>
      </c>
      <c r="GJ21" t="s">
        <v>334</v>
      </c>
      <c r="GK21" t="s">
        <v>335</v>
      </c>
      <c r="GL21" t="s">
        <v>334</v>
      </c>
      <c r="GM21" t="s">
        <v>335</v>
      </c>
      <c r="GN21" t="s">
        <v>334</v>
      </c>
      <c r="GO21" t="s">
        <v>335</v>
      </c>
      <c r="GP21" t="s">
        <v>335</v>
      </c>
      <c r="GQ21" t="s">
        <v>334</v>
      </c>
      <c r="GR21" t="s">
        <v>334</v>
      </c>
      <c r="GS21" t="s">
        <v>335</v>
      </c>
      <c r="GT21" t="s">
        <v>335</v>
      </c>
      <c r="GU21" t="s">
        <v>334</v>
      </c>
      <c r="GV21" t="s">
        <v>334</v>
      </c>
      <c r="GW21" t="s">
        <v>335</v>
      </c>
      <c r="GX21" t="s">
        <v>334</v>
      </c>
      <c r="GY21" t="s">
        <v>335</v>
      </c>
      <c r="GZ21" t="s">
        <v>334</v>
      </c>
      <c r="HA21" t="s">
        <v>335</v>
      </c>
      <c r="HB21" t="s">
        <v>334</v>
      </c>
      <c r="HC21" t="s">
        <v>335</v>
      </c>
      <c r="HD21" t="s">
        <v>334</v>
      </c>
      <c r="HE21" t="s">
        <v>335</v>
      </c>
      <c r="HF21" t="s">
        <v>334</v>
      </c>
      <c r="HG21" t="s">
        <v>335</v>
      </c>
      <c r="HH21" t="s">
        <v>334</v>
      </c>
      <c r="HI21" t="s">
        <v>335</v>
      </c>
      <c r="HJ21" t="s">
        <v>341</v>
      </c>
      <c r="HK21">
        <v>50</v>
      </c>
      <c r="HM21" t="s">
        <v>336</v>
      </c>
      <c r="HO21" t="s">
        <v>334</v>
      </c>
      <c r="HP21" t="s">
        <v>335</v>
      </c>
      <c r="HQ21" t="s">
        <v>334</v>
      </c>
      <c r="HR21" t="s">
        <v>335</v>
      </c>
      <c r="HS21" t="s">
        <v>334</v>
      </c>
      <c r="HT21" t="s">
        <v>335</v>
      </c>
      <c r="HU21" t="s">
        <v>334</v>
      </c>
      <c r="HV21" t="s">
        <v>335</v>
      </c>
      <c r="HW21" t="s">
        <v>334</v>
      </c>
      <c r="HX21" t="s">
        <v>335</v>
      </c>
      <c r="HY21" t="s">
        <v>334</v>
      </c>
      <c r="HZ21" t="s">
        <v>335</v>
      </c>
      <c r="IA21" t="s">
        <v>364</v>
      </c>
    </row>
    <row r="22" spans="1:235" x14ac:dyDescent="0.3">
      <c r="A22">
        <v>21</v>
      </c>
      <c r="B22" t="s">
        <v>733</v>
      </c>
      <c r="C22" s="1">
        <v>45142</v>
      </c>
      <c r="D22" t="s">
        <v>334</v>
      </c>
      <c r="E22" t="s">
        <v>335</v>
      </c>
      <c r="F22" t="s">
        <v>335</v>
      </c>
      <c r="G22" t="s">
        <v>335</v>
      </c>
      <c r="H22" t="s">
        <v>337</v>
      </c>
      <c r="I22" t="s">
        <v>359</v>
      </c>
      <c r="J22" t="s">
        <v>420</v>
      </c>
      <c r="K22">
        <v>110</v>
      </c>
      <c r="L22">
        <v>70</v>
      </c>
      <c r="M22">
        <v>16</v>
      </c>
      <c r="O22">
        <v>107</v>
      </c>
      <c r="P22">
        <v>3454287190082645</v>
      </c>
      <c r="U22">
        <v>131</v>
      </c>
      <c r="V22">
        <v>35</v>
      </c>
      <c r="W22">
        <v>79</v>
      </c>
      <c r="X22">
        <v>139</v>
      </c>
      <c r="Z22">
        <v>59</v>
      </c>
      <c r="AF22">
        <v>39</v>
      </c>
      <c r="AG22">
        <v>45</v>
      </c>
      <c r="AH22">
        <v>139</v>
      </c>
      <c r="AI22">
        <v>42</v>
      </c>
      <c r="AM22" t="s">
        <v>336</v>
      </c>
      <c r="AP22" t="s">
        <v>336</v>
      </c>
      <c r="AQ22" t="s">
        <v>335</v>
      </c>
      <c r="AR22" t="s">
        <v>335</v>
      </c>
      <c r="AS22" t="s">
        <v>335</v>
      </c>
      <c r="AT22" t="s">
        <v>335</v>
      </c>
      <c r="AU22" t="s">
        <v>335</v>
      </c>
      <c r="AV22" t="s">
        <v>335</v>
      </c>
      <c r="AW22" t="s">
        <v>335</v>
      </c>
      <c r="AX22" t="s">
        <v>335</v>
      </c>
      <c r="AY22" t="s">
        <v>335</v>
      </c>
      <c r="AZ22" t="s">
        <v>335</v>
      </c>
      <c r="BA22" t="s">
        <v>335</v>
      </c>
      <c r="BB22" t="s">
        <v>335</v>
      </c>
      <c r="BC22" t="s">
        <v>335</v>
      </c>
      <c r="BD22" t="s">
        <v>335</v>
      </c>
      <c r="BE22" t="s">
        <v>335</v>
      </c>
      <c r="BF22" t="s">
        <v>335</v>
      </c>
      <c r="BG22" t="s">
        <v>335</v>
      </c>
      <c r="BH22" t="s">
        <v>335</v>
      </c>
      <c r="BI22" t="s">
        <v>335</v>
      </c>
      <c r="BJ22" t="s">
        <v>336</v>
      </c>
      <c r="BK22" t="s">
        <v>335</v>
      </c>
      <c r="BL22" t="s">
        <v>335</v>
      </c>
      <c r="BM22" t="s">
        <v>335</v>
      </c>
      <c r="BN22" t="s">
        <v>335</v>
      </c>
      <c r="BO22" t="s">
        <v>335</v>
      </c>
      <c r="BP22" t="s">
        <v>335</v>
      </c>
      <c r="BQ22" t="s">
        <v>335</v>
      </c>
      <c r="BR22" t="s">
        <v>335</v>
      </c>
      <c r="BS22" t="s">
        <v>335</v>
      </c>
      <c r="BT22" t="s">
        <v>335</v>
      </c>
      <c r="BU22" t="s">
        <v>335</v>
      </c>
      <c r="BV22" t="s">
        <v>335</v>
      </c>
      <c r="BW22" t="s">
        <v>335</v>
      </c>
      <c r="BX22" t="s">
        <v>335</v>
      </c>
      <c r="BY22" t="s">
        <v>335</v>
      </c>
      <c r="BZ22" t="s">
        <v>335</v>
      </c>
      <c r="CA22" t="s">
        <v>336</v>
      </c>
      <c r="CB22">
        <v>21</v>
      </c>
      <c r="CC22">
        <v>110</v>
      </c>
      <c r="CD22">
        <v>11</v>
      </c>
      <c r="CE22">
        <v>12</v>
      </c>
      <c r="CF22">
        <v>195</v>
      </c>
      <c r="CG22">
        <v>159</v>
      </c>
      <c r="CH22">
        <v>137</v>
      </c>
      <c r="CI22">
        <v>305</v>
      </c>
      <c r="CJ22" t="s">
        <v>336</v>
      </c>
      <c r="CK22">
        <v>103</v>
      </c>
      <c r="CL22" t="s">
        <v>337</v>
      </c>
      <c r="CM22" t="s">
        <v>337</v>
      </c>
      <c r="CN22" t="s">
        <v>337</v>
      </c>
      <c r="CO22" t="s">
        <v>337</v>
      </c>
      <c r="CP22" t="s">
        <v>337</v>
      </c>
      <c r="CQ22" t="s">
        <v>337</v>
      </c>
      <c r="CR22" t="s">
        <v>337</v>
      </c>
      <c r="CS22" t="s">
        <v>337</v>
      </c>
      <c r="CT22" t="s">
        <v>337</v>
      </c>
      <c r="CU22" t="s">
        <v>336</v>
      </c>
      <c r="CV22" t="s">
        <v>336</v>
      </c>
      <c r="CW22" t="s">
        <v>336</v>
      </c>
      <c r="CX22" t="s">
        <v>336</v>
      </c>
      <c r="CY22" t="s">
        <v>336</v>
      </c>
      <c r="CZ22" t="s">
        <v>336</v>
      </c>
      <c r="DA22" t="s">
        <v>336</v>
      </c>
      <c r="DB22" t="s">
        <v>336</v>
      </c>
      <c r="DC22" t="s">
        <v>336</v>
      </c>
      <c r="DD22" t="s">
        <v>336</v>
      </c>
      <c r="DE22" t="s">
        <v>336</v>
      </c>
      <c r="DF22" t="s">
        <v>336</v>
      </c>
      <c r="DG22" t="s">
        <v>336</v>
      </c>
      <c r="DH22" t="s">
        <v>336</v>
      </c>
      <c r="DJ22">
        <v>520</v>
      </c>
      <c r="DK22">
        <v>89</v>
      </c>
      <c r="DL22">
        <v>111</v>
      </c>
      <c r="DM22">
        <v>0</v>
      </c>
      <c r="DN22">
        <v>91</v>
      </c>
      <c r="DO22" t="s">
        <v>337</v>
      </c>
      <c r="DQ22" t="s">
        <v>336</v>
      </c>
      <c r="DR22" t="s">
        <v>336</v>
      </c>
      <c r="DS22" t="s">
        <v>358</v>
      </c>
      <c r="DT22" t="s">
        <v>348</v>
      </c>
      <c r="DU22" t="s">
        <v>406</v>
      </c>
      <c r="DV22" t="s">
        <v>399</v>
      </c>
      <c r="DW22" t="s">
        <v>358</v>
      </c>
      <c r="DX22" t="s">
        <v>353</v>
      </c>
      <c r="DY22" t="s">
        <v>353</v>
      </c>
      <c r="DZ22" t="s">
        <v>353</v>
      </c>
      <c r="EA22" t="s">
        <v>353</v>
      </c>
      <c r="EB22" t="s">
        <v>355</v>
      </c>
      <c r="EC22" t="s">
        <v>412</v>
      </c>
      <c r="ED22" t="s">
        <v>399</v>
      </c>
      <c r="EE22" t="s">
        <v>392</v>
      </c>
      <c r="EF22" t="s">
        <v>353</v>
      </c>
      <c r="EG22">
        <v>13</v>
      </c>
      <c r="EH22">
        <v>3</v>
      </c>
      <c r="EI22">
        <v>5</v>
      </c>
      <c r="EJ22">
        <v>1</v>
      </c>
      <c r="EN22" t="s">
        <v>337</v>
      </c>
      <c r="EO22" t="s">
        <v>337</v>
      </c>
      <c r="EP22" t="s">
        <v>337</v>
      </c>
      <c r="EQ22" t="s">
        <v>337</v>
      </c>
      <c r="ER22" t="s">
        <v>330</v>
      </c>
      <c r="ES22" t="s">
        <v>337</v>
      </c>
      <c r="ET22" t="s">
        <v>337</v>
      </c>
      <c r="EU22" s="1"/>
      <c r="EV22" t="s">
        <v>336</v>
      </c>
      <c r="EX22" t="s">
        <v>336</v>
      </c>
      <c r="EY22" t="s">
        <v>336</v>
      </c>
      <c r="EZ22" t="s">
        <v>337</v>
      </c>
      <c r="FA22" s="1"/>
      <c r="FB22" t="s">
        <v>336</v>
      </c>
      <c r="FD22" s="1"/>
      <c r="FE22" t="s">
        <v>336</v>
      </c>
      <c r="FF22" t="s">
        <v>330</v>
      </c>
      <c r="FG22" s="1"/>
      <c r="FH22" t="s">
        <v>383</v>
      </c>
      <c r="FI22">
        <v>25</v>
      </c>
      <c r="FJ22" t="s">
        <v>336</v>
      </c>
      <c r="FK22" t="s">
        <v>336</v>
      </c>
      <c r="FL22" t="s">
        <v>330</v>
      </c>
      <c r="FM22" s="1"/>
      <c r="FN22" t="s">
        <v>336</v>
      </c>
      <c r="FO22">
        <v>200</v>
      </c>
      <c r="FP22" s="1"/>
      <c r="FQ22" t="s">
        <v>336</v>
      </c>
      <c r="FR22" t="s">
        <v>330</v>
      </c>
      <c r="FS22" s="1"/>
      <c r="FT22" t="s">
        <v>384</v>
      </c>
      <c r="FU22">
        <v>25</v>
      </c>
      <c r="FV22" s="1"/>
      <c r="FW22" t="s">
        <v>336</v>
      </c>
      <c r="FX22" t="s">
        <v>330</v>
      </c>
      <c r="FY22" s="1"/>
      <c r="FZ22" t="s">
        <v>413</v>
      </c>
      <c r="GA22">
        <v>10</v>
      </c>
      <c r="GB22" s="1"/>
      <c r="GC22" t="s">
        <v>336</v>
      </c>
      <c r="GD22" t="s">
        <v>335</v>
      </c>
      <c r="GE22" t="s">
        <v>334</v>
      </c>
      <c r="GF22" t="s">
        <v>334</v>
      </c>
      <c r="GG22" t="s">
        <v>335</v>
      </c>
      <c r="GH22" t="s">
        <v>334</v>
      </c>
      <c r="GI22" t="s">
        <v>335</v>
      </c>
      <c r="GJ22" t="s">
        <v>334</v>
      </c>
      <c r="GK22" t="s">
        <v>335</v>
      </c>
      <c r="GL22" t="s">
        <v>334</v>
      </c>
      <c r="GM22" t="s">
        <v>335</v>
      </c>
      <c r="GN22" t="s">
        <v>334</v>
      </c>
      <c r="GO22" t="s">
        <v>335</v>
      </c>
      <c r="GP22" t="s">
        <v>335</v>
      </c>
      <c r="GQ22" t="s">
        <v>334</v>
      </c>
      <c r="GR22" t="s">
        <v>335</v>
      </c>
      <c r="GS22" t="s">
        <v>334</v>
      </c>
      <c r="GT22" t="s">
        <v>335</v>
      </c>
      <c r="GU22" t="s">
        <v>334</v>
      </c>
      <c r="GV22" t="s">
        <v>334</v>
      </c>
      <c r="GW22" t="s">
        <v>335</v>
      </c>
      <c r="GX22" t="s">
        <v>334</v>
      </c>
      <c r="GY22" t="s">
        <v>335</v>
      </c>
      <c r="GZ22" t="s">
        <v>334</v>
      </c>
      <c r="HA22" t="s">
        <v>335</v>
      </c>
      <c r="HB22" t="s">
        <v>334</v>
      </c>
      <c r="HC22" t="s">
        <v>335</v>
      </c>
      <c r="HD22" t="s">
        <v>334</v>
      </c>
      <c r="HE22" t="s">
        <v>335</v>
      </c>
      <c r="HF22" t="s">
        <v>334</v>
      </c>
      <c r="HG22" t="s">
        <v>335</v>
      </c>
      <c r="HH22" t="s">
        <v>334</v>
      </c>
      <c r="HI22" t="s">
        <v>335</v>
      </c>
      <c r="HJ22" t="s">
        <v>379</v>
      </c>
      <c r="HK22">
        <v>25</v>
      </c>
      <c r="HM22" t="s">
        <v>336</v>
      </c>
      <c r="HO22" t="s">
        <v>334</v>
      </c>
      <c r="HP22" t="s">
        <v>335</v>
      </c>
      <c r="HQ22" t="s">
        <v>334</v>
      </c>
      <c r="HR22" t="s">
        <v>335</v>
      </c>
      <c r="HS22" t="s">
        <v>334</v>
      </c>
      <c r="HT22" t="s">
        <v>335</v>
      </c>
      <c r="HU22" t="s">
        <v>334</v>
      </c>
      <c r="HV22" t="s">
        <v>335</v>
      </c>
      <c r="HW22" t="s">
        <v>334</v>
      </c>
      <c r="HX22" t="s">
        <v>335</v>
      </c>
      <c r="HY22" t="s">
        <v>334</v>
      </c>
      <c r="HZ22" t="s">
        <v>335</v>
      </c>
      <c r="IA22" t="s">
        <v>342</v>
      </c>
    </row>
    <row r="23" spans="1:235" x14ac:dyDescent="0.3">
      <c r="A23">
        <v>22</v>
      </c>
      <c r="B23" t="s">
        <v>733</v>
      </c>
      <c r="C23" s="1">
        <v>45149</v>
      </c>
      <c r="D23" t="s">
        <v>334</v>
      </c>
      <c r="E23" t="s">
        <v>335</v>
      </c>
      <c r="F23" t="s">
        <v>335</v>
      </c>
      <c r="G23" t="s">
        <v>335</v>
      </c>
      <c r="H23" t="s">
        <v>337</v>
      </c>
      <c r="I23" t="s">
        <v>359</v>
      </c>
      <c r="J23" t="s">
        <v>336</v>
      </c>
      <c r="K23">
        <v>105</v>
      </c>
      <c r="L23">
        <v>55</v>
      </c>
      <c r="N23">
        <v>978</v>
      </c>
      <c r="O23">
        <v>995</v>
      </c>
      <c r="P23">
        <v>2.9072315558802044E+16</v>
      </c>
      <c r="R23">
        <v>166</v>
      </c>
      <c r="T23">
        <v>79</v>
      </c>
      <c r="Z23">
        <v>6561</v>
      </c>
      <c r="AF23">
        <v>60</v>
      </c>
      <c r="AG23">
        <v>117</v>
      </c>
      <c r="AH23">
        <v>139</v>
      </c>
      <c r="AI23">
        <v>47</v>
      </c>
      <c r="AM23" t="s">
        <v>336</v>
      </c>
      <c r="AP23" t="s">
        <v>336</v>
      </c>
      <c r="AQ23" t="s">
        <v>334</v>
      </c>
      <c r="AR23" t="s">
        <v>335</v>
      </c>
      <c r="AS23" t="s">
        <v>335</v>
      </c>
      <c r="AT23" t="s">
        <v>335</v>
      </c>
      <c r="AU23" t="s">
        <v>335</v>
      </c>
      <c r="AV23" t="s">
        <v>335</v>
      </c>
      <c r="AW23" t="s">
        <v>335</v>
      </c>
      <c r="AX23" t="s">
        <v>335</v>
      </c>
      <c r="AY23" t="s">
        <v>335</v>
      </c>
      <c r="AZ23" t="s">
        <v>335</v>
      </c>
      <c r="BA23" t="s">
        <v>335</v>
      </c>
      <c r="BB23" t="s">
        <v>335</v>
      </c>
      <c r="BC23" t="s">
        <v>335</v>
      </c>
      <c r="BD23" t="s">
        <v>335</v>
      </c>
      <c r="BE23" t="s">
        <v>335</v>
      </c>
      <c r="BF23" t="s">
        <v>335</v>
      </c>
      <c r="BG23" t="s">
        <v>335</v>
      </c>
      <c r="BH23" t="s">
        <v>335</v>
      </c>
      <c r="BI23" t="s">
        <v>335</v>
      </c>
      <c r="BJ23" t="s">
        <v>336</v>
      </c>
      <c r="BK23" t="s">
        <v>334</v>
      </c>
      <c r="BL23" t="s">
        <v>335</v>
      </c>
      <c r="BM23" t="s">
        <v>335</v>
      </c>
      <c r="BN23" t="s">
        <v>335</v>
      </c>
      <c r="BO23" t="s">
        <v>335</v>
      </c>
      <c r="BP23" t="s">
        <v>335</v>
      </c>
      <c r="BQ23" t="s">
        <v>335</v>
      </c>
      <c r="BR23" t="s">
        <v>335</v>
      </c>
      <c r="BS23" t="s">
        <v>335</v>
      </c>
      <c r="BT23" t="s">
        <v>335</v>
      </c>
      <c r="BU23" t="s">
        <v>335</v>
      </c>
      <c r="BV23" t="s">
        <v>335</v>
      </c>
      <c r="BW23" t="s">
        <v>335</v>
      </c>
      <c r="BX23" t="s">
        <v>335</v>
      </c>
      <c r="BY23" t="s">
        <v>335</v>
      </c>
      <c r="BZ23" t="s">
        <v>335</v>
      </c>
      <c r="CA23" t="s">
        <v>336</v>
      </c>
      <c r="CJ23" t="s">
        <v>336</v>
      </c>
      <c r="CL23" t="s">
        <v>336</v>
      </c>
      <c r="CM23" t="s">
        <v>336</v>
      </c>
      <c r="CN23" t="s">
        <v>336</v>
      </c>
      <c r="CO23" t="s">
        <v>336</v>
      </c>
      <c r="CP23" t="s">
        <v>336</v>
      </c>
      <c r="CQ23" t="s">
        <v>336</v>
      </c>
      <c r="CR23" t="s">
        <v>336</v>
      </c>
      <c r="CS23" t="s">
        <v>336</v>
      </c>
      <c r="CT23" t="s">
        <v>336</v>
      </c>
      <c r="CU23" t="s">
        <v>336</v>
      </c>
      <c r="CV23" t="s">
        <v>336</v>
      </c>
      <c r="CW23" t="s">
        <v>336</v>
      </c>
      <c r="CX23" t="s">
        <v>336</v>
      </c>
      <c r="CY23" t="s">
        <v>336</v>
      </c>
      <c r="CZ23" t="s">
        <v>336</v>
      </c>
      <c r="DA23" t="s">
        <v>336</v>
      </c>
      <c r="DB23" t="s">
        <v>336</v>
      </c>
      <c r="DC23" t="s">
        <v>336</v>
      </c>
      <c r="DD23" t="s">
        <v>336</v>
      </c>
      <c r="DE23" t="s">
        <v>336</v>
      </c>
      <c r="DF23" t="s">
        <v>336</v>
      </c>
      <c r="DG23" t="s">
        <v>336</v>
      </c>
      <c r="DH23" t="s">
        <v>336</v>
      </c>
      <c r="DI23">
        <v>10</v>
      </c>
      <c r="DJ23">
        <v>450</v>
      </c>
      <c r="DL23">
        <v>87</v>
      </c>
      <c r="DM23">
        <v>4</v>
      </c>
      <c r="DN23">
        <v>95</v>
      </c>
      <c r="DO23" t="s">
        <v>337</v>
      </c>
      <c r="DP23">
        <v>12</v>
      </c>
      <c r="DQ23" t="s">
        <v>336</v>
      </c>
      <c r="DR23" t="s">
        <v>336</v>
      </c>
      <c r="DS23" t="s">
        <v>353</v>
      </c>
      <c r="DT23" t="s">
        <v>348</v>
      </c>
      <c r="DU23" t="s">
        <v>374</v>
      </c>
      <c r="DV23" t="s">
        <v>350</v>
      </c>
      <c r="DW23" t="s">
        <v>358</v>
      </c>
      <c r="DX23" t="s">
        <v>353</v>
      </c>
      <c r="DY23" t="s">
        <v>358</v>
      </c>
      <c r="DZ23" t="s">
        <v>347</v>
      </c>
      <c r="EA23" t="s">
        <v>371</v>
      </c>
      <c r="EB23" t="s">
        <v>355</v>
      </c>
      <c r="EC23" t="s">
        <v>412</v>
      </c>
      <c r="ED23" t="s">
        <v>350</v>
      </c>
      <c r="EE23" t="s">
        <v>371</v>
      </c>
      <c r="EF23" t="s">
        <v>358</v>
      </c>
      <c r="EG23">
        <v>6</v>
      </c>
      <c r="EH23">
        <v>1</v>
      </c>
      <c r="EI23">
        <v>4</v>
      </c>
      <c r="EJ23">
        <v>1</v>
      </c>
      <c r="EK23">
        <v>100</v>
      </c>
      <c r="EL23">
        <v>100</v>
      </c>
      <c r="EM23">
        <v>8</v>
      </c>
      <c r="EN23" t="s">
        <v>330</v>
      </c>
      <c r="EO23" t="s">
        <v>337</v>
      </c>
      <c r="EP23" t="s">
        <v>337</v>
      </c>
      <c r="EQ23" t="s">
        <v>337</v>
      </c>
      <c r="ER23" t="s">
        <v>337</v>
      </c>
      <c r="ES23" t="s">
        <v>337</v>
      </c>
      <c r="ET23" t="s">
        <v>337</v>
      </c>
      <c r="EU23" s="1"/>
      <c r="EV23" t="s">
        <v>336</v>
      </c>
      <c r="EX23" t="s">
        <v>336</v>
      </c>
      <c r="EY23" t="s">
        <v>336</v>
      </c>
      <c r="EZ23" t="s">
        <v>337</v>
      </c>
      <c r="FA23" s="1"/>
      <c r="FB23" t="s">
        <v>336</v>
      </c>
      <c r="FD23" s="1"/>
      <c r="FE23" t="s">
        <v>336</v>
      </c>
      <c r="FF23" t="s">
        <v>330</v>
      </c>
      <c r="FG23" s="1"/>
      <c r="FH23" t="s">
        <v>339</v>
      </c>
      <c r="FI23">
        <v>125</v>
      </c>
      <c r="FJ23" t="s">
        <v>336</v>
      </c>
      <c r="FK23" t="s">
        <v>336</v>
      </c>
      <c r="FL23" t="s">
        <v>330</v>
      </c>
      <c r="FM23" s="1"/>
      <c r="FN23" t="s">
        <v>414</v>
      </c>
      <c r="FP23" s="1"/>
      <c r="FQ23" t="s">
        <v>336</v>
      </c>
      <c r="FR23" t="s">
        <v>337</v>
      </c>
      <c r="FS23" s="1"/>
      <c r="FT23" t="s">
        <v>336</v>
      </c>
      <c r="FV23" s="1"/>
      <c r="FW23" t="s">
        <v>336</v>
      </c>
      <c r="FX23" t="s">
        <v>330</v>
      </c>
      <c r="FY23" s="1"/>
      <c r="FZ23" t="s">
        <v>410</v>
      </c>
      <c r="GA23">
        <v>10</v>
      </c>
      <c r="GB23" s="1"/>
      <c r="GC23" t="s">
        <v>336</v>
      </c>
      <c r="GD23" t="s">
        <v>334</v>
      </c>
      <c r="GE23" t="s">
        <v>335</v>
      </c>
      <c r="GF23" t="s">
        <v>334</v>
      </c>
      <c r="GG23" t="s">
        <v>335</v>
      </c>
      <c r="GH23" t="s">
        <v>334</v>
      </c>
      <c r="GI23" t="s">
        <v>335</v>
      </c>
      <c r="GJ23" t="s">
        <v>334</v>
      </c>
      <c r="GK23" t="s">
        <v>335</v>
      </c>
      <c r="GL23" t="s">
        <v>334</v>
      </c>
      <c r="GM23" t="s">
        <v>335</v>
      </c>
      <c r="GN23" t="s">
        <v>334</v>
      </c>
      <c r="GO23" t="s">
        <v>335</v>
      </c>
      <c r="GP23" t="s">
        <v>335</v>
      </c>
      <c r="GQ23" t="s">
        <v>334</v>
      </c>
      <c r="GR23" t="s">
        <v>334</v>
      </c>
      <c r="GS23" t="s">
        <v>335</v>
      </c>
      <c r="GT23" t="s">
        <v>335</v>
      </c>
      <c r="GU23" t="s">
        <v>334</v>
      </c>
      <c r="GV23" t="s">
        <v>334</v>
      </c>
      <c r="GW23" t="s">
        <v>335</v>
      </c>
      <c r="GX23" t="s">
        <v>334</v>
      </c>
      <c r="GY23" t="s">
        <v>335</v>
      </c>
      <c r="GZ23" t="s">
        <v>334</v>
      </c>
      <c r="HA23" t="s">
        <v>335</v>
      </c>
      <c r="HB23" t="s">
        <v>334</v>
      </c>
      <c r="HC23" t="s">
        <v>335</v>
      </c>
      <c r="HD23" t="s">
        <v>334</v>
      </c>
      <c r="HE23" t="s">
        <v>335</v>
      </c>
      <c r="HF23" t="s">
        <v>334</v>
      </c>
      <c r="HG23" t="s">
        <v>335</v>
      </c>
      <c r="HH23" t="s">
        <v>334</v>
      </c>
      <c r="HI23" t="s">
        <v>335</v>
      </c>
      <c r="HJ23" t="s">
        <v>336</v>
      </c>
      <c r="HM23" t="s">
        <v>336</v>
      </c>
      <c r="HO23" t="s">
        <v>334</v>
      </c>
      <c r="HP23" t="s">
        <v>335</v>
      </c>
      <c r="HQ23" t="s">
        <v>334</v>
      </c>
      <c r="HR23" t="s">
        <v>335</v>
      </c>
      <c r="HS23" t="s">
        <v>334</v>
      </c>
      <c r="HT23" t="s">
        <v>335</v>
      </c>
      <c r="HU23" t="s">
        <v>334</v>
      </c>
      <c r="HV23" t="s">
        <v>335</v>
      </c>
      <c r="HW23" t="s">
        <v>334</v>
      </c>
      <c r="HX23" t="s">
        <v>335</v>
      </c>
      <c r="HY23" t="s">
        <v>334</v>
      </c>
      <c r="HZ23" t="s">
        <v>335</v>
      </c>
      <c r="IA23" t="s">
        <v>364</v>
      </c>
    </row>
    <row r="24" spans="1:235" x14ac:dyDescent="0.3">
      <c r="A24">
        <v>23</v>
      </c>
      <c r="B24" t="s">
        <v>733</v>
      </c>
      <c r="C24" s="1">
        <v>45159</v>
      </c>
      <c r="D24" t="s">
        <v>335</v>
      </c>
      <c r="E24" t="s">
        <v>334</v>
      </c>
      <c r="F24" t="s">
        <v>335</v>
      </c>
      <c r="G24" t="s">
        <v>335</v>
      </c>
      <c r="H24" t="s">
        <v>337</v>
      </c>
      <c r="I24" t="s">
        <v>359</v>
      </c>
      <c r="J24" t="s">
        <v>336</v>
      </c>
      <c r="K24">
        <v>120</v>
      </c>
      <c r="L24">
        <v>70</v>
      </c>
      <c r="O24">
        <v>61</v>
      </c>
      <c r="P24">
        <v>224058769513315</v>
      </c>
      <c r="R24">
        <v>101</v>
      </c>
      <c r="T24">
        <v>100</v>
      </c>
      <c r="U24">
        <v>109</v>
      </c>
      <c r="V24">
        <v>44</v>
      </c>
      <c r="W24">
        <v>51</v>
      </c>
      <c r="X24">
        <v>68</v>
      </c>
      <c r="Y24">
        <v>23</v>
      </c>
      <c r="Z24">
        <v>809</v>
      </c>
      <c r="AA24">
        <v>54</v>
      </c>
      <c r="AD24">
        <v>67</v>
      </c>
      <c r="AF24">
        <v>12</v>
      </c>
      <c r="AG24">
        <v>8</v>
      </c>
      <c r="AH24">
        <v>140</v>
      </c>
      <c r="AI24">
        <v>44</v>
      </c>
      <c r="AJ24">
        <v>26</v>
      </c>
      <c r="AL24">
        <v>17</v>
      </c>
      <c r="AM24" t="s">
        <v>345</v>
      </c>
      <c r="AN24">
        <v>18</v>
      </c>
      <c r="AO24">
        <v>25</v>
      </c>
      <c r="AP24" t="s">
        <v>346</v>
      </c>
      <c r="AQ24" t="s">
        <v>335</v>
      </c>
      <c r="AR24" t="s">
        <v>335</v>
      </c>
      <c r="AS24" t="s">
        <v>335</v>
      </c>
      <c r="AT24" t="s">
        <v>335</v>
      </c>
      <c r="AU24" t="s">
        <v>335</v>
      </c>
      <c r="AV24" t="s">
        <v>335</v>
      </c>
      <c r="AW24" t="s">
        <v>334</v>
      </c>
      <c r="AX24" t="s">
        <v>335</v>
      </c>
      <c r="AY24" t="s">
        <v>335</v>
      </c>
      <c r="AZ24" t="s">
        <v>335</v>
      </c>
      <c r="BA24" t="s">
        <v>335</v>
      </c>
      <c r="BB24" t="s">
        <v>335</v>
      </c>
      <c r="BC24" t="s">
        <v>335</v>
      </c>
      <c r="BD24" t="s">
        <v>335</v>
      </c>
      <c r="BE24" t="s">
        <v>335</v>
      </c>
      <c r="BF24" t="s">
        <v>335</v>
      </c>
      <c r="BG24" t="s">
        <v>335</v>
      </c>
      <c r="BH24" t="s">
        <v>335</v>
      </c>
      <c r="BI24" t="s">
        <v>334</v>
      </c>
      <c r="BJ24" t="s">
        <v>737</v>
      </c>
      <c r="BK24" t="s">
        <v>335</v>
      </c>
      <c r="BL24" t="s">
        <v>335</v>
      </c>
      <c r="BM24" t="s">
        <v>335</v>
      </c>
      <c r="BN24" t="s">
        <v>335</v>
      </c>
      <c r="BO24" t="s">
        <v>335</v>
      </c>
      <c r="BP24" t="s">
        <v>335</v>
      </c>
      <c r="BQ24" t="s">
        <v>335</v>
      </c>
      <c r="BR24" t="s">
        <v>335</v>
      </c>
      <c r="BS24" t="s">
        <v>335</v>
      </c>
      <c r="BT24" t="s">
        <v>335</v>
      </c>
      <c r="BU24" t="s">
        <v>335</v>
      </c>
      <c r="BV24" t="s">
        <v>335</v>
      </c>
      <c r="BW24" t="s">
        <v>335</v>
      </c>
      <c r="BX24" t="s">
        <v>335</v>
      </c>
      <c r="BY24" t="s">
        <v>334</v>
      </c>
      <c r="BZ24" t="s">
        <v>335</v>
      </c>
      <c r="CA24" t="s">
        <v>336</v>
      </c>
      <c r="CJ24" t="s">
        <v>336</v>
      </c>
      <c r="CL24" t="s">
        <v>336</v>
      </c>
      <c r="CM24" t="s">
        <v>336</v>
      </c>
      <c r="CN24" t="s">
        <v>336</v>
      </c>
      <c r="CO24" t="s">
        <v>336</v>
      </c>
      <c r="CP24" t="s">
        <v>336</v>
      </c>
      <c r="CQ24" t="s">
        <v>336</v>
      </c>
      <c r="CR24" t="s">
        <v>336</v>
      </c>
      <c r="CS24" t="s">
        <v>336</v>
      </c>
      <c r="CT24" t="s">
        <v>336</v>
      </c>
      <c r="CU24" t="s">
        <v>336</v>
      </c>
      <c r="CV24" t="s">
        <v>336</v>
      </c>
      <c r="CW24" t="s">
        <v>336</v>
      </c>
      <c r="CX24" t="s">
        <v>336</v>
      </c>
      <c r="CY24" t="s">
        <v>336</v>
      </c>
      <c r="CZ24" t="s">
        <v>336</v>
      </c>
      <c r="DA24" t="s">
        <v>336</v>
      </c>
      <c r="DB24" t="s">
        <v>336</v>
      </c>
      <c r="DC24" t="s">
        <v>336</v>
      </c>
      <c r="DD24" t="s">
        <v>336</v>
      </c>
      <c r="DE24" t="s">
        <v>336</v>
      </c>
      <c r="DF24" t="s">
        <v>336</v>
      </c>
      <c r="DG24" t="s">
        <v>336</v>
      </c>
      <c r="DH24" t="s">
        <v>336</v>
      </c>
      <c r="DO24" t="s">
        <v>337</v>
      </c>
      <c r="DP24">
        <v>12</v>
      </c>
      <c r="DQ24" t="s">
        <v>336</v>
      </c>
      <c r="DR24" t="s">
        <v>336</v>
      </c>
      <c r="DS24" t="s">
        <v>336</v>
      </c>
      <c r="DT24" t="s">
        <v>336</v>
      </c>
      <c r="DU24" t="s">
        <v>336</v>
      </c>
      <c r="DV24" t="s">
        <v>336</v>
      </c>
      <c r="DW24" t="s">
        <v>336</v>
      </c>
      <c r="DX24" t="s">
        <v>336</v>
      </c>
      <c r="DY24" t="s">
        <v>336</v>
      </c>
      <c r="DZ24" t="s">
        <v>336</v>
      </c>
      <c r="EA24" t="s">
        <v>336</v>
      </c>
      <c r="EB24" t="s">
        <v>336</v>
      </c>
      <c r="EC24" t="s">
        <v>336</v>
      </c>
      <c r="ED24" t="s">
        <v>336</v>
      </c>
      <c r="EE24" t="s">
        <v>336</v>
      </c>
      <c r="EF24" t="s">
        <v>336</v>
      </c>
      <c r="EK24">
        <v>100</v>
      </c>
      <c r="EL24">
        <v>98</v>
      </c>
      <c r="EM24">
        <v>8</v>
      </c>
      <c r="EN24" t="s">
        <v>336</v>
      </c>
      <c r="EO24" t="s">
        <v>337</v>
      </c>
      <c r="EP24" t="s">
        <v>337</v>
      </c>
      <c r="EQ24" t="s">
        <v>337</v>
      </c>
      <c r="ER24" t="s">
        <v>337</v>
      </c>
      <c r="ES24" t="s">
        <v>337</v>
      </c>
      <c r="ET24" t="s">
        <v>337</v>
      </c>
      <c r="EU24" s="1"/>
      <c r="EV24" t="s">
        <v>336</v>
      </c>
      <c r="EX24" t="s">
        <v>336</v>
      </c>
      <c r="EY24" t="s">
        <v>336</v>
      </c>
      <c r="EZ24" t="s">
        <v>337</v>
      </c>
      <c r="FA24" s="1"/>
      <c r="FB24" t="s">
        <v>336</v>
      </c>
      <c r="FD24" s="1"/>
      <c r="FE24" t="s">
        <v>336</v>
      </c>
      <c r="FF24" t="s">
        <v>330</v>
      </c>
      <c r="FG24" s="1"/>
      <c r="FH24" t="s">
        <v>339</v>
      </c>
      <c r="FI24">
        <v>250</v>
      </c>
      <c r="FJ24" t="s">
        <v>336</v>
      </c>
      <c r="FK24" t="s">
        <v>336</v>
      </c>
      <c r="FL24" t="s">
        <v>330</v>
      </c>
      <c r="FM24" s="1"/>
      <c r="FN24" t="s">
        <v>414</v>
      </c>
      <c r="FP24" s="1"/>
      <c r="FQ24" t="s">
        <v>336</v>
      </c>
      <c r="FR24" t="s">
        <v>330</v>
      </c>
      <c r="FS24" s="1"/>
      <c r="FT24" t="s">
        <v>408</v>
      </c>
      <c r="FU24">
        <v>25</v>
      </c>
      <c r="FV24" s="1"/>
      <c r="FW24" t="s">
        <v>336</v>
      </c>
      <c r="FX24" t="s">
        <v>337</v>
      </c>
      <c r="FY24" s="1"/>
      <c r="FZ24" t="s">
        <v>336</v>
      </c>
      <c r="GB24" s="1"/>
      <c r="GC24" t="s">
        <v>336</v>
      </c>
      <c r="GD24" t="s">
        <v>335</v>
      </c>
      <c r="GE24" t="s">
        <v>334</v>
      </c>
      <c r="GF24" t="s">
        <v>334</v>
      </c>
      <c r="GG24" t="s">
        <v>335</v>
      </c>
      <c r="GH24" t="s">
        <v>334</v>
      </c>
      <c r="GI24" t="s">
        <v>335</v>
      </c>
      <c r="GJ24" t="s">
        <v>335</v>
      </c>
      <c r="GK24" t="s">
        <v>334</v>
      </c>
      <c r="GL24" t="s">
        <v>334</v>
      </c>
      <c r="GM24" t="s">
        <v>335</v>
      </c>
      <c r="GN24" t="s">
        <v>334</v>
      </c>
      <c r="GO24" t="s">
        <v>335</v>
      </c>
      <c r="GP24" t="s">
        <v>335</v>
      </c>
      <c r="GQ24" t="s">
        <v>334</v>
      </c>
      <c r="GR24" t="s">
        <v>335</v>
      </c>
      <c r="GS24" t="s">
        <v>334</v>
      </c>
      <c r="GT24" t="s">
        <v>335</v>
      </c>
      <c r="GU24" t="s">
        <v>335</v>
      </c>
      <c r="GV24" t="s">
        <v>335</v>
      </c>
      <c r="GW24" t="s">
        <v>334</v>
      </c>
      <c r="GX24" t="s">
        <v>334</v>
      </c>
      <c r="GY24" t="s">
        <v>335</v>
      </c>
      <c r="GZ24" t="s">
        <v>334</v>
      </c>
      <c r="HA24" t="s">
        <v>335</v>
      </c>
      <c r="HB24" t="s">
        <v>334</v>
      </c>
      <c r="HC24" t="s">
        <v>335</v>
      </c>
      <c r="HD24" t="s">
        <v>334</v>
      </c>
      <c r="HE24" t="s">
        <v>335</v>
      </c>
      <c r="HF24" t="s">
        <v>334</v>
      </c>
      <c r="HG24" t="s">
        <v>335</v>
      </c>
      <c r="HH24" t="s">
        <v>334</v>
      </c>
      <c r="HI24" t="s">
        <v>335</v>
      </c>
      <c r="HJ24" t="s">
        <v>341</v>
      </c>
      <c r="HK24">
        <v>75</v>
      </c>
      <c r="HM24" t="s">
        <v>336</v>
      </c>
      <c r="HO24" t="s">
        <v>335</v>
      </c>
      <c r="HP24" t="s">
        <v>334</v>
      </c>
      <c r="HQ24" t="s">
        <v>334</v>
      </c>
      <c r="HR24" t="s">
        <v>335</v>
      </c>
      <c r="HS24" t="s">
        <v>334</v>
      </c>
      <c r="HT24" t="s">
        <v>335</v>
      </c>
      <c r="HU24" t="s">
        <v>334</v>
      </c>
      <c r="HV24" t="s">
        <v>335</v>
      </c>
      <c r="HW24" t="s">
        <v>334</v>
      </c>
      <c r="HX24" t="s">
        <v>335</v>
      </c>
      <c r="HY24" t="s">
        <v>334</v>
      </c>
      <c r="HZ24" t="s">
        <v>335</v>
      </c>
      <c r="IA24" t="s">
        <v>364</v>
      </c>
    </row>
    <row r="25" spans="1:235" x14ac:dyDescent="0.3">
      <c r="A25">
        <v>24</v>
      </c>
      <c r="B25" t="s">
        <v>733</v>
      </c>
      <c r="C25" s="1">
        <v>45139</v>
      </c>
      <c r="D25" t="s">
        <v>334</v>
      </c>
      <c r="E25" t="s">
        <v>335</v>
      </c>
      <c r="F25" t="s">
        <v>335</v>
      </c>
      <c r="G25" t="s">
        <v>335</v>
      </c>
      <c r="H25" t="s">
        <v>337</v>
      </c>
      <c r="I25" t="s">
        <v>345</v>
      </c>
      <c r="J25" t="s">
        <v>420</v>
      </c>
      <c r="K25">
        <v>110</v>
      </c>
      <c r="L25">
        <v>70</v>
      </c>
      <c r="O25">
        <v>68</v>
      </c>
      <c r="P25">
        <v>2.5910684346898332E+16</v>
      </c>
      <c r="R25">
        <v>141</v>
      </c>
      <c r="Z25">
        <v>66</v>
      </c>
      <c r="AF25">
        <v>37</v>
      </c>
      <c r="AG25">
        <v>53</v>
      </c>
      <c r="AH25">
        <v>142</v>
      </c>
      <c r="AI25">
        <v>44</v>
      </c>
      <c r="AM25" t="s">
        <v>336</v>
      </c>
      <c r="AP25" t="s">
        <v>336</v>
      </c>
      <c r="AQ25" t="s">
        <v>335</v>
      </c>
      <c r="AR25" t="s">
        <v>335</v>
      </c>
      <c r="AS25" t="s">
        <v>335</v>
      </c>
      <c r="AT25" t="s">
        <v>335</v>
      </c>
      <c r="AU25" t="s">
        <v>335</v>
      </c>
      <c r="AV25" t="s">
        <v>335</v>
      </c>
      <c r="AW25" t="s">
        <v>335</v>
      </c>
      <c r="AX25" t="s">
        <v>335</v>
      </c>
      <c r="AY25" t="s">
        <v>335</v>
      </c>
      <c r="AZ25" t="s">
        <v>335</v>
      </c>
      <c r="BA25" t="s">
        <v>335</v>
      </c>
      <c r="BB25" t="s">
        <v>335</v>
      </c>
      <c r="BC25" t="s">
        <v>335</v>
      </c>
      <c r="BD25" t="s">
        <v>335</v>
      </c>
      <c r="BE25" t="s">
        <v>335</v>
      </c>
      <c r="BF25" t="s">
        <v>335</v>
      </c>
      <c r="BG25" t="s">
        <v>335</v>
      </c>
      <c r="BH25" t="s">
        <v>335</v>
      </c>
      <c r="BI25" t="s">
        <v>335</v>
      </c>
      <c r="BJ25" t="s">
        <v>336</v>
      </c>
      <c r="BK25" t="s">
        <v>335</v>
      </c>
      <c r="BL25" t="s">
        <v>335</v>
      </c>
      <c r="BM25" t="s">
        <v>335</v>
      </c>
      <c r="BN25" t="s">
        <v>335</v>
      </c>
      <c r="BO25" t="s">
        <v>335</v>
      </c>
      <c r="BP25" t="s">
        <v>335</v>
      </c>
      <c r="BQ25" t="s">
        <v>335</v>
      </c>
      <c r="BR25" t="s">
        <v>335</v>
      </c>
      <c r="BS25" t="s">
        <v>335</v>
      </c>
      <c r="BT25" t="s">
        <v>335</v>
      </c>
      <c r="BU25" t="s">
        <v>335</v>
      </c>
      <c r="BV25" t="s">
        <v>335</v>
      </c>
      <c r="BW25" t="s">
        <v>335</v>
      </c>
      <c r="BX25" t="s">
        <v>335</v>
      </c>
      <c r="BY25" t="s">
        <v>335</v>
      </c>
      <c r="BZ25" t="s">
        <v>335</v>
      </c>
      <c r="CA25" t="s">
        <v>336</v>
      </c>
      <c r="CJ25" t="s">
        <v>336</v>
      </c>
      <c r="CL25" t="s">
        <v>336</v>
      </c>
      <c r="CM25" t="s">
        <v>336</v>
      </c>
      <c r="CN25" t="s">
        <v>336</v>
      </c>
      <c r="CO25" t="s">
        <v>336</v>
      </c>
      <c r="CP25" t="s">
        <v>336</v>
      </c>
      <c r="CQ25" t="s">
        <v>336</v>
      </c>
      <c r="CR25" t="s">
        <v>336</v>
      </c>
      <c r="CS25" t="s">
        <v>336</v>
      </c>
      <c r="CT25" t="s">
        <v>336</v>
      </c>
      <c r="CU25" t="s">
        <v>336</v>
      </c>
      <c r="CV25" t="s">
        <v>336</v>
      </c>
      <c r="CW25" t="s">
        <v>336</v>
      </c>
      <c r="CX25" t="s">
        <v>336</v>
      </c>
      <c r="CY25" t="s">
        <v>336</v>
      </c>
      <c r="CZ25" t="s">
        <v>336</v>
      </c>
      <c r="DA25" t="s">
        <v>336</v>
      </c>
      <c r="DB25" t="s">
        <v>336</v>
      </c>
      <c r="DC25" t="s">
        <v>336</v>
      </c>
      <c r="DD25" t="s">
        <v>336</v>
      </c>
      <c r="DE25" t="s">
        <v>336</v>
      </c>
      <c r="DF25" t="s">
        <v>336</v>
      </c>
      <c r="DG25" t="s">
        <v>336</v>
      </c>
      <c r="DH25" t="s">
        <v>336</v>
      </c>
      <c r="DJ25">
        <v>305</v>
      </c>
      <c r="DK25">
        <v>80</v>
      </c>
      <c r="DL25">
        <v>70</v>
      </c>
      <c r="DM25">
        <v>0</v>
      </c>
      <c r="DN25">
        <v>91</v>
      </c>
      <c r="DO25" t="s">
        <v>337</v>
      </c>
      <c r="DQ25" t="s">
        <v>336</v>
      </c>
      <c r="DR25" t="s">
        <v>336</v>
      </c>
      <c r="DS25" t="s">
        <v>336</v>
      </c>
      <c r="DT25" t="s">
        <v>336</v>
      </c>
      <c r="DU25" t="s">
        <v>336</v>
      </c>
      <c r="DV25" t="s">
        <v>336</v>
      </c>
      <c r="DW25" t="s">
        <v>336</v>
      </c>
      <c r="DX25" t="s">
        <v>336</v>
      </c>
      <c r="DY25" t="s">
        <v>336</v>
      </c>
      <c r="DZ25" t="s">
        <v>336</v>
      </c>
      <c r="EA25" t="s">
        <v>336</v>
      </c>
      <c r="EB25" t="s">
        <v>336</v>
      </c>
      <c r="EC25" t="s">
        <v>336</v>
      </c>
      <c r="ED25" t="s">
        <v>336</v>
      </c>
      <c r="EE25" t="s">
        <v>336</v>
      </c>
      <c r="EF25" t="s">
        <v>336</v>
      </c>
      <c r="EN25" t="s">
        <v>336</v>
      </c>
      <c r="EO25" t="s">
        <v>336</v>
      </c>
      <c r="EP25" t="s">
        <v>336</v>
      </c>
      <c r="EQ25" t="s">
        <v>336</v>
      </c>
      <c r="ER25" t="s">
        <v>336</v>
      </c>
      <c r="ES25" t="s">
        <v>336</v>
      </c>
      <c r="ET25" t="s">
        <v>337</v>
      </c>
      <c r="EU25" s="1"/>
      <c r="EV25" t="s">
        <v>336</v>
      </c>
      <c r="EX25" t="s">
        <v>336</v>
      </c>
      <c r="EY25" t="s">
        <v>336</v>
      </c>
      <c r="EZ25" t="s">
        <v>330</v>
      </c>
      <c r="FA25" s="1">
        <v>45132</v>
      </c>
      <c r="FB25" t="s">
        <v>428</v>
      </c>
      <c r="FC25">
        <v>40</v>
      </c>
      <c r="FD25" s="1"/>
      <c r="FE25" t="s">
        <v>336</v>
      </c>
      <c r="FF25" t="s">
        <v>330</v>
      </c>
      <c r="FG25" s="1"/>
      <c r="FH25" t="s">
        <v>383</v>
      </c>
      <c r="FI25">
        <v>125</v>
      </c>
      <c r="FJ25" t="s">
        <v>336</v>
      </c>
      <c r="FK25" t="s">
        <v>336</v>
      </c>
      <c r="FL25" t="s">
        <v>330</v>
      </c>
      <c r="FM25" s="1"/>
      <c r="FN25" t="s">
        <v>416</v>
      </c>
      <c r="FO25">
        <v>100</v>
      </c>
      <c r="FP25" s="1">
        <v>45132</v>
      </c>
      <c r="FQ25" t="s">
        <v>738</v>
      </c>
      <c r="FR25" t="s">
        <v>337</v>
      </c>
      <c r="FS25" s="1"/>
      <c r="FT25" t="s">
        <v>336</v>
      </c>
      <c r="FV25" s="1"/>
      <c r="FW25" t="s">
        <v>336</v>
      </c>
      <c r="FX25" t="s">
        <v>330</v>
      </c>
      <c r="FY25" s="1">
        <v>45133</v>
      </c>
      <c r="FZ25" t="s">
        <v>378</v>
      </c>
      <c r="GA25">
        <v>10</v>
      </c>
      <c r="GB25" s="1"/>
      <c r="GC25" t="s">
        <v>336</v>
      </c>
      <c r="GD25" t="s">
        <v>334</v>
      </c>
      <c r="GE25" t="s">
        <v>335</v>
      </c>
      <c r="GF25" t="s">
        <v>334</v>
      </c>
      <c r="GG25" t="s">
        <v>335</v>
      </c>
      <c r="GH25" t="s">
        <v>334</v>
      </c>
      <c r="GI25" t="s">
        <v>335</v>
      </c>
      <c r="GJ25" t="s">
        <v>335</v>
      </c>
      <c r="GK25" t="s">
        <v>334</v>
      </c>
      <c r="GL25" t="s">
        <v>334</v>
      </c>
      <c r="GM25" t="s">
        <v>335</v>
      </c>
      <c r="GN25" t="s">
        <v>334</v>
      </c>
      <c r="GO25" t="s">
        <v>335</v>
      </c>
      <c r="GP25" t="s">
        <v>335</v>
      </c>
      <c r="GQ25" t="s">
        <v>334</v>
      </c>
      <c r="GR25" t="s">
        <v>335</v>
      </c>
      <c r="GS25" t="s">
        <v>334</v>
      </c>
      <c r="GT25" t="s">
        <v>334</v>
      </c>
      <c r="GU25" t="s">
        <v>335</v>
      </c>
      <c r="GV25" t="s">
        <v>335</v>
      </c>
      <c r="GW25" t="s">
        <v>334</v>
      </c>
      <c r="GX25" t="s">
        <v>334</v>
      </c>
      <c r="GY25" t="s">
        <v>335</v>
      </c>
      <c r="GZ25" t="s">
        <v>334</v>
      </c>
      <c r="HA25" t="s">
        <v>335</v>
      </c>
      <c r="HB25" t="s">
        <v>334</v>
      </c>
      <c r="HC25" t="s">
        <v>335</v>
      </c>
      <c r="HD25" t="s">
        <v>334</v>
      </c>
      <c r="HE25" t="s">
        <v>335</v>
      </c>
      <c r="HF25" t="s">
        <v>334</v>
      </c>
      <c r="HG25" t="s">
        <v>335</v>
      </c>
      <c r="HH25" t="s">
        <v>334</v>
      </c>
      <c r="HI25" t="s">
        <v>335</v>
      </c>
      <c r="HJ25" t="s">
        <v>336</v>
      </c>
      <c r="HM25" t="s">
        <v>336</v>
      </c>
      <c r="HO25" t="s">
        <v>335</v>
      </c>
      <c r="HP25" t="s">
        <v>334</v>
      </c>
      <c r="HQ25" t="s">
        <v>334</v>
      </c>
      <c r="HR25" t="s">
        <v>335</v>
      </c>
      <c r="HS25" t="s">
        <v>334</v>
      </c>
      <c r="HT25" t="s">
        <v>335</v>
      </c>
      <c r="HU25" t="s">
        <v>334</v>
      </c>
      <c r="HV25" t="s">
        <v>335</v>
      </c>
      <c r="HW25" t="s">
        <v>334</v>
      </c>
      <c r="HX25" t="s">
        <v>335</v>
      </c>
      <c r="HY25" t="s">
        <v>334</v>
      </c>
      <c r="HZ25" t="s">
        <v>335</v>
      </c>
      <c r="IA25" t="s">
        <v>342</v>
      </c>
    </row>
    <row r="26" spans="1:235" x14ac:dyDescent="0.3">
      <c r="A26">
        <v>25</v>
      </c>
      <c r="B26" t="s">
        <v>733</v>
      </c>
      <c r="C26" s="1">
        <v>45156</v>
      </c>
      <c r="D26" t="s">
        <v>334</v>
      </c>
      <c r="E26" t="s">
        <v>335</v>
      </c>
      <c r="F26" t="s">
        <v>335</v>
      </c>
      <c r="G26" t="s">
        <v>335</v>
      </c>
      <c r="H26" t="s">
        <v>337</v>
      </c>
      <c r="I26" t="s">
        <v>345</v>
      </c>
      <c r="J26" t="s">
        <v>420</v>
      </c>
      <c r="K26">
        <v>100</v>
      </c>
      <c r="L26">
        <v>60</v>
      </c>
      <c r="O26">
        <v>78</v>
      </c>
      <c r="P26">
        <v>2.4074074074074072E+16</v>
      </c>
      <c r="R26">
        <v>114</v>
      </c>
      <c r="U26">
        <v>100</v>
      </c>
      <c r="V26">
        <v>12</v>
      </c>
      <c r="W26">
        <v>47</v>
      </c>
      <c r="X26">
        <v>158</v>
      </c>
      <c r="Z26">
        <v>101</v>
      </c>
      <c r="AF26">
        <v>24</v>
      </c>
      <c r="AG26">
        <v>23</v>
      </c>
      <c r="AH26">
        <v>139</v>
      </c>
      <c r="AI26">
        <v>44</v>
      </c>
      <c r="AJ26">
        <v>39</v>
      </c>
      <c r="AK26">
        <v>84</v>
      </c>
      <c r="AL26">
        <v>12</v>
      </c>
      <c r="AM26" t="s">
        <v>345</v>
      </c>
      <c r="AN26">
        <v>19</v>
      </c>
      <c r="AO26">
        <v>43</v>
      </c>
      <c r="AP26" t="s">
        <v>346</v>
      </c>
      <c r="AQ26" t="s">
        <v>335</v>
      </c>
      <c r="AR26" t="s">
        <v>335</v>
      </c>
      <c r="AS26" t="s">
        <v>335</v>
      </c>
      <c r="AT26" t="s">
        <v>335</v>
      </c>
      <c r="AU26" t="s">
        <v>335</v>
      </c>
      <c r="AV26" t="s">
        <v>335</v>
      </c>
      <c r="AW26" t="s">
        <v>335</v>
      </c>
      <c r="AX26" t="s">
        <v>335</v>
      </c>
      <c r="AY26" t="s">
        <v>335</v>
      </c>
      <c r="AZ26" t="s">
        <v>335</v>
      </c>
      <c r="BA26" t="s">
        <v>335</v>
      </c>
      <c r="BB26" t="s">
        <v>335</v>
      </c>
      <c r="BC26" t="s">
        <v>335</v>
      </c>
      <c r="BD26" t="s">
        <v>335</v>
      </c>
      <c r="BE26" t="s">
        <v>335</v>
      </c>
      <c r="BF26" t="s">
        <v>335</v>
      </c>
      <c r="BG26" t="s">
        <v>335</v>
      </c>
      <c r="BH26" t="s">
        <v>334</v>
      </c>
      <c r="BI26" t="s">
        <v>335</v>
      </c>
      <c r="BJ26" t="s">
        <v>336</v>
      </c>
      <c r="BK26" t="s">
        <v>335</v>
      </c>
      <c r="BL26" t="s">
        <v>335</v>
      </c>
      <c r="BM26" t="s">
        <v>335</v>
      </c>
      <c r="BN26" t="s">
        <v>335</v>
      </c>
      <c r="BO26" t="s">
        <v>335</v>
      </c>
      <c r="BP26" t="s">
        <v>335</v>
      </c>
      <c r="BQ26" t="s">
        <v>335</v>
      </c>
      <c r="BR26" t="s">
        <v>335</v>
      </c>
      <c r="BS26" t="s">
        <v>335</v>
      </c>
      <c r="BT26" t="s">
        <v>335</v>
      </c>
      <c r="BU26" t="s">
        <v>335</v>
      </c>
      <c r="BV26" t="s">
        <v>335</v>
      </c>
      <c r="BW26" t="s">
        <v>335</v>
      </c>
      <c r="BX26" t="s">
        <v>335</v>
      </c>
      <c r="BY26" t="s">
        <v>335</v>
      </c>
      <c r="BZ26" t="s">
        <v>335</v>
      </c>
      <c r="CA26" t="s">
        <v>336</v>
      </c>
      <c r="CJ26" t="s">
        <v>336</v>
      </c>
      <c r="CL26" t="s">
        <v>336</v>
      </c>
      <c r="CM26" t="s">
        <v>336</v>
      </c>
      <c r="CN26" t="s">
        <v>336</v>
      </c>
      <c r="CO26" t="s">
        <v>336</v>
      </c>
      <c r="CP26" t="s">
        <v>336</v>
      </c>
      <c r="CQ26" t="s">
        <v>336</v>
      </c>
      <c r="CR26" t="s">
        <v>336</v>
      </c>
      <c r="CS26" t="s">
        <v>336</v>
      </c>
      <c r="CT26" t="s">
        <v>336</v>
      </c>
      <c r="CU26" t="s">
        <v>336</v>
      </c>
      <c r="CV26" t="s">
        <v>336</v>
      </c>
      <c r="CW26" t="s">
        <v>336</v>
      </c>
      <c r="CX26" t="s">
        <v>336</v>
      </c>
      <c r="CY26" t="s">
        <v>336</v>
      </c>
      <c r="CZ26" t="s">
        <v>336</v>
      </c>
      <c r="DA26" t="s">
        <v>336</v>
      </c>
      <c r="DB26" t="s">
        <v>336</v>
      </c>
      <c r="DC26" t="s">
        <v>336</v>
      </c>
      <c r="DD26" t="s">
        <v>336</v>
      </c>
      <c r="DE26" t="s">
        <v>336</v>
      </c>
      <c r="DF26" t="s">
        <v>336</v>
      </c>
      <c r="DG26" t="s">
        <v>336</v>
      </c>
      <c r="DH26" t="s">
        <v>336</v>
      </c>
      <c r="DJ26">
        <v>520</v>
      </c>
      <c r="DK26">
        <v>91</v>
      </c>
      <c r="DL26">
        <v>114</v>
      </c>
      <c r="DM26">
        <v>1</v>
      </c>
      <c r="DN26">
        <v>96</v>
      </c>
      <c r="DO26" t="s">
        <v>337</v>
      </c>
      <c r="DQ26" t="s">
        <v>336</v>
      </c>
      <c r="DR26" t="s">
        <v>336</v>
      </c>
      <c r="DS26" t="s">
        <v>336</v>
      </c>
      <c r="DT26" t="s">
        <v>336</v>
      </c>
      <c r="DU26" t="s">
        <v>336</v>
      </c>
      <c r="DV26" t="s">
        <v>336</v>
      </c>
      <c r="DW26" t="s">
        <v>336</v>
      </c>
      <c r="DX26" t="s">
        <v>336</v>
      </c>
      <c r="DY26" t="s">
        <v>336</v>
      </c>
      <c r="DZ26" t="s">
        <v>336</v>
      </c>
      <c r="EA26" t="s">
        <v>336</v>
      </c>
      <c r="EB26" t="s">
        <v>336</v>
      </c>
      <c r="EC26" t="s">
        <v>336</v>
      </c>
      <c r="ED26" t="s">
        <v>336</v>
      </c>
      <c r="EE26" t="s">
        <v>336</v>
      </c>
      <c r="EF26" t="s">
        <v>336</v>
      </c>
      <c r="EN26" t="s">
        <v>336</v>
      </c>
      <c r="EO26" t="s">
        <v>336</v>
      </c>
      <c r="EP26" t="s">
        <v>336</v>
      </c>
      <c r="EQ26" t="s">
        <v>336</v>
      </c>
      <c r="ER26" t="s">
        <v>336</v>
      </c>
      <c r="ES26" t="s">
        <v>336</v>
      </c>
      <c r="ET26" t="s">
        <v>337</v>
      </c>
      <c r="EU26" s="1"/>
      <c r="EV26" t="s">
        <v>336</v>
      </c>
      <c r="EX26" t="s">
        <v>336</v>
      </c>
      <c r="EY26" t="s">
        <v>336</v>
      </c>
      <c r="EZ26" t="s">
        <v>337</v>
      </c>
      <c r="FA26" s="1"/>
      <c r="FB26" t="s">
        <v>336</v>
      </c>
      <c r="FD26" s="1"/>
      <c r="FE26" t="s">
        <v>336</v>
      </c>
      <c r="FF26" t="s">
        <v>330</v>
      </c>
      <c r="FG26" s="1"/>
      <c r="FH26" t="s">
        <v>383</v>
      </c>
      <c r="FI26">
        <v>875</v>
      </c>
      <c r="FJ26" t="s">
        <v>336</v>
      </c>
      <c r="FK26" t="s">
        <v>336</v>
      </c>
      <c r="FL26" t="s">
        <v>330</v>
      </c>
      <c r="FM26" s="1"/>
      <c r="FN26" t="s">
        <v>417</v>
      </c>
      <c r="FO26">
        <v>400</v>
      </c>
      <c r="FP26" s="1"/>
      <c r="FQ26" t="s">
        <v>336</v>
      </c>
      <c r="FR26" t="s">
        <v>330</v>
      </c>
      <c r="FS26" s="1"/>
      <c r="FT26" t="s">
        <v>384</v>
      </c>
      <c r="FU26">
        <v>100</v>
      </c>
      <c r="FV26" s="1"/>
      <c r="FW26" t="s">
        <v>336</v>
      </c>
      <c r="FX26" t="s">
        <v>330</v>
      </c>
      <c r="FY26" s="1"/>
      <c r="FZ26" t="s">
        <v>413</v>
      </c>
      <c r="GA26">
        <v>125</v>
      </c>
      <c r="GB26" s="1"/>
      <c r="GC26" t="s">
        <v>336</v>
      </c>
      <c r="GD26" t="s">
        <v>335</v>
      </c>
      <c r="GE26" t="s">
        <v>334</v>
      </c>
      <c r="GF26" t="s">
        <v>334</v>
      </c>
      <c r="GG26" t="s">
        <v>335</v>
      </c>
      <c r="GH26" t="s">
        <v>334</v>
      </c>
      <c r="GI26" t="s">
        <v>335</v>
      </c>
      <c r="GJ26" t="s">
        <v>334</v>
      </c>
      <c r="GK26" t="s">
        <v>335</v>
      </c>
      <c r="GL26" t="s">
        <v>334</v>
      </c>
      <c r="GM26" t="s">
        <v>335</v>
      </c>
      <c r="GN26" t="s">
        <v>334</v>
      </c>
      <c r="GO26" t="s">
        <v>335</v>
      </c>
      <c r="GP26" t="s">
        <v>335</v>
      </c>
      <c r="GQ26" t="s">
        <v>334</v>
      </c>
      <c r="GR26" t="s">
        <v>334</v>
      </c>
      <c r="GS26" t="s">
        <v>335</v>
      </c>
      <c r="GT26" t="s">
        <v>334</v>
      </c>
      <c r="GU26" t="s">
        <v>335</v>
      </c>
      <c r="GV26" t="s">
        <v>334</v>
      </c>
      <c r="GW26" t="s">
        <v>335</v>
      </c>
      <c r="GX26" t="s">
        <v>335</v>
      </c>
      <c r="GY26" t="s">
        <v>334</v>
      </c>
      <c r="GZ26" t="s">
        <v>334</v>
      </c>
      <c r="HA26" t="s">
        <v>335</v>
      </c>
      <c r="HB26" t="s">
        <v>335</v>
      </c>
      <c r="HC26" t="s">
        <v>334</v>
      </c>
      <c r="HD26" t="s">
        <v>334</v>
      </c>
      <c r="HE26" t="s">
        <v>335</v>
      </c>
      <c r="HF26" t="s">
        <v>334</v>
      </c>
      <c r="HG26" t="s">
        <v>335</v>
      </c>
      <c r="HH26" t="s">
        <v>334</v>
      </c>
      <c r="HI26" t="s">
        <v>335</v>
      </c>
      <c r="HJ26" t="s">
        <v>379</v>
      </c>
      <c r="HK26">
        <v>125</v>
      </c>
      <c r="HM26" t="s">
        <v>336</v>
      </c>
      <c r="HO26" t="s">
        <v>335</v>
      </c>
      <c r="HP26" t="s">
        <v>334</v>
      </c>
      <c r="HQ26" t="s">
        <v>334</v>
      </c>
      <c r="HR26" t="s">
        <v>335</v>
      </c>
      <c r="HS26" t="s">
        <v>334</v>
      </c>
      <c r="HT26" t="s">
        <v>335</v>
      </c>
      <c r="HU26" t="s">
        <v>334</v>
      </c>
      <c r="HV26" t="s">
        <v>335</v>
      </c>
      <c r="HW26" t="s">
        <v>334</v>
      </c>
      <c r="HX26" t="s">
        <v>335</v>
      </c>
      <c r="HY26" t="s">
        <v>334</v>
      </c>
      <c r="HZ26" t="s">
        <v>335</v>
      </c>
      <c r="IA26" t="s">
        <v>342</v>
      </c>
    </row>
    <row r="27" spans="1:235" x14ac:dyDescent="0.3">
      <c r="A27">
        <v>26</v>
      </c>
      <c r="B27" t="s">
        <v>733</v>
      </c>
      <c r="C27" s="1">
        <v>45198</v>
      </c>
      <c r="D27" t="s">
        <v>334</v>
      </c>
      <c r="E27" t="s">
        <v>335</v>
      </c>
      <c r="F27" t="s">
        <v>335</v>
      </c>
      <c r="G27" t="s">
        <v>335</v>
      </c>
      <c r="H27" t="s">
        <v>337</v>
      </c>
      <c r="I27" t="s">
        <v>739</v>
      </c>
      <c r="J27" t="s">
        <v>420</v>
      </c>
      <c r="K27">
        <v>110</v>
      </c>
      <c r="L27">
        <v>60</v>
      </c>
      <c r="O27">
        <v>85</v>
      </c>
      <c r="P27">
        <v>2.8075042938300964E+16</v>
      </c>
      <c r="R27">
        <v>152</v>
      </c>
      <c r="T27">
        <v>111</v>
      </c>
      <c r="U27">
        <v>183</v>
      </c>
      <c r="V27">
        <v>36</v>
      </c>
      <c r="W27">
        <v>125</v>
      </c>
      <c r="X27">
        <v>160</v>
      </c>
      <c r="Y27">
        <v>4</v>
      </c>
      <c r="Z27">
        <v>65</v>
      </c>
      <c r="AF27">
        <v>19</v>
      </c>
      <c r="AG27">
        <v>24</v>
      </c>
      <c r="AH27">
        <v>142</v>
      </c>
      <c r="AI27">
        <v>44</v>
      </c>
      <c r="AJ27">
        <v>32</v>
      </c>
      <c r="AK27">
        <v>53</v>
      </c>
      <c r="AL27">
        <v>9</v>
      </c>
      <c r="AM27" t="s">
        <v>345</v>
      </c>
      <c r="AN27">
        <v>15</v>
      </c>
      <c r="AO27">
        <v>22</v>
      </c>
      <c r="AP27" t="s">
        <v>346</v>
      </c>
      <c r="AQ27" t="s">
        <v>334</v>
      </c>
      <c r="AR27" t="s">
        <v>335</v>
      </c>
      <c r="AS27" t="s">
        <v>335</v>
      </c>
      <c r="AT27" t="s">
        <v>335</v>
      </c>
      <c r="AU27" t="s">
        <v>335</v>
      </c>
      <c r="AV27" t="s">
        <v>335</v>
      </c>
      <c r="AW27" t="s">
        <v>335</v>
      </c>
      <c r="AX27" t="s">
        <v>335</v>
      </c>
      <c r="AY27" t="s">
        <v>335</v>
      </c>
      <c r="AZ27" t="s">
        <v>335</v>
      </c>
      <c r="BA27" t="s">
        <v>335</v>
      </c>
      <c r="BB27" t="s">
        <v>335</v>
      </c>
      <c r="BC27" t="s">
        <v>335</v>
      </c>
      <c r="BD27" t="s">
        <v>335</v>
      </c>
      <c r="BE27" t="s">
        <v>335</v>
      </c>
      <c r="BF27" t="s">
        <v>335</v>
      </c>
      <c r="BG27" t="s">
        <v>335</v>
      </c>
      <c r="BH27" t="s">
        <v>335</v>
      </c>
      <c r="BI27" t="s">
        <v>335</v>
      </c>
      <c r="BJ27" t="s">
        <v>336</v>
      </c>
      <c r="BK27" t="s">
        <v>335</v>
      </c>
      <c r="BL27" t="s">
        <v>335</v>
      </c>
      <c r="BM27" t="s">
        <v>335</v>
      </c>
      <c r="BN27" t="s">
        <v>335</v>
      </c>
      <c r="BO27" t="s">
        <v>335</v>
      </c>
      <c r="BP27" t="s">
        <v>335</v>
      </c>
      <c r="BQ27" t="s">
        <v>335</v>
      </c>
      <c r="BR27" t="s">
        <v>335</v>
      </c>
      <c r="BS27" t="s">
        <v>335</v>
      </c>
      <c r="BT27" t="s">
        <v>335</v>
      </c>
      <c r="BU27" t="s">
        <v>335</v>
      </c>
      <c r="BV27" t="s">
        <v>335</v>
      </c>
      <c r="BW27" t="s">
        <v>335</v>
      </c>
      <c r="BX27" t="s">
        <v>335</v>
      </c>
      <c r="BY27" t="s">
        <v>335</v>
      </c>
      <c r="BZ27" t="s">
        <v>335</v>
      </c>
      <c r="CA27" t="s">
        <v>336</v>
      </c>
      <c r="CB27">
        <v>196</v>
      </c>
      <c r="CC27">
        <v>96</v>
      </c>
      <c r="CD27">
        <v>106</v>
      </c>
      <c r="CE27">
        <v>91</v>
      </c>
      <c r="CG27">
        <v>120</v>
      </c>
      <c r="CH27">
        <v>100</v>
      </c>
      <c r="CI27">
        <v>28</v>
      </c>
      <c r="CJ27" t="s">
        <v>336</v>
      </c>
      <c r="CK27">
        <v>11</v>
      </c>
      <c r="CL27" t="s">
        <v>330</v>
      </c>
      <c r="CM27" t="s">
        <v>337</v>
      </c>
      <c r="CN27" t="s">
        <v>337</v>
      </c>
      <c r="CO27" t="s">
        <v>337</v>
      </c>
      <c r="CP27" t="s">
        <v>330</v>
      </c>
      <c r="CQ27" t="s">
        <v>337</v>
      </c>
      <c r="CR27" t="s">
        <v>337</v>
      </c>
      <c r="CS27" t="s">
        <v>337</v>
      </c>
      <c r="CT27" t="s">
        <v>337</v>
      </c>
      <c r="CU27" t="s">
        <v>336</v>
      </c>
      <c r="CV27" t="s">
        <v>336</v>
      </c>
      <c r="CW27" t="s">
        <v>336</v>
      </c>
      <c r="CX27" t="s">
        <v>336</v>
      </c>
      <c r="CY27" t="s">
        <v>336</v>
      </c>
      <c r="CZ27" t="s">
        <v>336</v>
      </c>
      <c r="DA27" t="s">
        <v>336</v>
      </c>
      <c r="DB27" t="s">
        <v>336</v>
      </c>
      <c r="DC27" t="s">
        <v>336</v>
      </c>
      <c r="DD27" t="s">
        <v>336</v>
      </c>
      <c r="DE27" t="s">
        <v>336</v>
      </c>
      <c r="DF27" t="s">
        <v>336</v>
      </c>
      <c r="DG27" t="s">
        <v>336</v>
      </c>
      <c r="DH27" t="s">
        <v>336</v>
      </c>
      <c r="DJ27">
        <v>550</v>
      </c>
      <c r="DK27">
        <v>106</v>
      </c>
      <c r="DL27">
        <v>91</v>
      </c>
      <c r="DM27">
        <v>0</v>
      </c>
      <c r="DN27">
        <v>90</v>
      </c>
      <c r="DO27" t="s">
        <v>337</v>
      </c>
      <c r="DQ27" t="s">
        <v>336</v>
      </c>
      <c r="DR27" t="s">
        <v>336</v>
      </c>
      <c r="DS27" t="s">
        <v>336</v>
      </c>
      <c r="DT27" t="s">
        <v>336</v>
      </c>
      <c r="DU27" t="s">
        <v>336</v>
      </c>
      <c r="DV27" t="s">
        <v>336</v>
      </c>
      <c r="DW27" t="s">
        <v>336</v>
      </c>
      <c r="DX27" t="s">
        <v>336</v>
      </c>
      <c r="DY27" t="s">
        <v>336</v>
      </c>
      <c r="DZ27" t="s">
        <v>336</v>
      </c>
      <c r="EA27" t="s">
        <v>336</v>
      </c>
      <c r="EB27" t="s">
        <v>336</v>
      </c>
      <c r="EC27" t="s">
        <v>336</v>
      </c>
      <c r="ED27" t="s">
        <v>336</v>
      </c>
      <c r="EE27" t="s">
        <v>336</v>
      </c>
      <c r="EF27" t="s">
        <v>336</v>
      </c>
      <c r="EN27" t="s">
        <v>337</v>
      </c>
      <c r="EO27" t="s">
        <v>337</v>
      </c>
      <c r="EP27" t="s">
        <v>337</v>
      </c>
      <c r="EQ27" t="s">
        <v>337</v>
      </c>
      <c r="ER27" t="s">
        <v>337</v>
      </c>
      <c r="ES27" t="s">
        <v>337</v>
      </c>
      <c r="ET27" t="s">
        <v>337</v>
      </c>
      <c r="EU27" s="1"/>
      <c r="EV27" t="s">
        <v>336</v>
      </c>
      <c r="EX27" t="s">
        <v>336</v>
      </c>
      <c r="EY27" t="s">
        <v>336</v>
      </c>
      <c r="EZ27" t="s">
        <v>337</v>
      </c>
      <c r="FA27" s="1"/>
      <c r="FB27" t="s">
        <v>336</v>
      </c>
      <c r="FD27" s="1"/>
      <c r="FE27" t="s">
        <v>336</v>
      </c>
      <c r="FF27" t="s">
        <v>330</v>
      </c>
      <c r="FG27" s="1"/>
      <c r="FH27" t="s">
        <v>383</v>
      </c>
      <c r="FI27">
        <v>75</v>
      </c>
      <c r="FJ27" t="s">
        <v>336</v>
      </c>
      <c r="FK27" t="s">
        <v>336</v>
      </c>
      <c r="FL27" t="s">
        <v>330</v>
      </c>
      <c r="FM27" s="1"/>
      <c r="FN27" t="s">
        <v>740</v>
      </c>
      <c r="FO27">
        <v>400</v>
      </c>
      <c r="FP27" s="1"/>
      <c r="FQ27" t="s">
        <v>336</v>
      </c>
      <c r="FR27" t="s">
        <v>330</v>
      </c>
      <c r="FS27" s="1"/>
      <c r="FT27" t="s">
        <v>473</v>
      </c>
      <c r="FU27">
        <v>50</v>
      </c>
      <c r="FV27" s="1"/>
      <c r="FW27" t="s">
        <v>336</v>
      </c>
      <c r="FX27" t="s">
        <v>330</v>
      </c>
      <c r="FY27" s="1"/>
      <c r="FZ27" t="s">
        <v>378</v>
      </c>
      <c r="GA27">
        <v>10</v>
      </c>
      <c r="GB27" s="1"/>
      <c r="GC27" t="s">
        <v>336</v>
      </c>
      <c r="GD27" t="s">
        <v>334</v>
      </c>
      <c r="GE27" t="s">
        <v>335</v>
      </c>
      <c r="GF27" t="s">
        <v>334</v>
      </c>
      <c r="GG27" t="s">
        <v>335</v>
      </c>
      <c r="GH27" t="s">
        <v>334</v>
      </c>
      <c r="GI27" t="s">
        <v>335</v>
      </c>
      <c r="GJ27" t="s">
        <v>334</v>
      </c>
      <c r="GK27" t="s">
        <v>335</v>
      </c>
      <c r="GL27" t="s">
        <v>334</v>
      </c>
      <c r="GM27" t="s">
        <v>335</v>
      </c>
      <c r="GN27" t="s">
        <v>334</v>
      </c>
      <c r="GO27" t="s">
        <v>335</v>
      </c>
      <c r="GP27" t="s">
        <v>334</v>
      </c>
      <c r="GQ27" t="s">
        <v>335</v>
      </c>
      <c r="GR27" t="s">
        <v>335</v>
      </c>
      <c r="GS27" t="s">
        <v>334</v>
      </c>
      <c r="GT27" t="s">
        <v>334</v>
      </c>
      <c r="GU27" t="s">
        <v>335</v>
      </c>
      <c r="GV27" t="s">
        <v>334</v>
      </c>
      <c r="GW27" t="s">
        <v>335</v>
      </c>
      <c r="GX27" t="s">
        <v>334</v>
      </c>
      <c r="GY27" t="s">
        <v>335</v>
      </c>
      <c r="GZ27" t="s">
        <v>334</v>
      </c>
      <c r="HA27" t="s">
        <v>335</v>
      </c>
      <c r="HB27" t="s">
        <v>334</v>
      </c>
      <c r="HC27" t="s">
        <v>335</v>
      </c>
      <c r="HD27" t="s">
        <v>334</v>
      </c>
      <c r="HE27" t="s">
        <v>335</v>
      </c>
      <c r="HF27" t="s">
        <v>334</v>
      </c>
      <c r="HG27" t="s">
        <v>335</v>
      </c>
      <c r="HH27" t="s">
        <v>334</v>
      </c>
      <c r="HI27" t="s">
        <v>335</v>
      </c>
      <c r="HJ27" t="s">
        <v>336</v>
      </c>
      <c r="HM27" t="s">
        <v>336</v>
      </c>
      <c r="HO27" t="s">
        <v>334</v>
      </c>
      <c r="HP27" t="s">
        <v>335</v>
      </c>
      <c r="HQ27" t="s">
        <v>334</v>
      </c>
      <c r="HR27" t="s">
        <v>335</v>
      </c>
      <c r="HS27" t="s">
        <v>334</v>
      </c>
      <c r="HT27" t="s">
        <v>335</v>
      </c>
      <c r="HU27" t="s">
        <v>334</v>
      </c>
      <c r="HV27" t="s">
        <v>335</v>
      </c>
      <c r="HW27" t="s">
        <v>334</v>
      </c>
      <c r="HX27" t="s">
        <v>335</v>
      </c>
      <c r="HY27" t="s">
        <v>334</v>
      </c>
      <c r="HZ27" t="s">
        <v>335</v>
      </c>
      <c r="IA27" t="s">
        <v>342</v>
      </c>
    </row>
    <row r="28" spans="1:235" x14ac:dyDescent="0.3">
      <c r="A28">
        <v>27</v>
      </c>
      <c r="B28" t="s">
        <v>733</v>
      </c>
      <c r="C28" s="1">
        <v>45184</v>
      </c>
      <c r="D28" t="s">
        <v>334</v>
      </c>
      <c r="E28" t="s">
        <v>335</v>
      </c>
      <c r="F28" t="s">
        <v>335</v>
      </c>
      <c r="G28" t="s">
        <v>335</v>
      </c>
      <c r="H28" t="s">
        <v>337</v>
      </c>
      <c r="I28" t="s">
        <v>359</v>
      </c>
      <c r="J28" t="s">
        <v>336</v>
      </c>
      <c r="K28">
        <v>105</v>
      </c>
      <c r="L28">
        <v>55</v>
      </c>
      <c r="N28">
        <v>1634</v>
      </c>
      <c r="R28">
        <v>119</v>
      </c>
      <c r="T28">
        <v>75</v>
      </c>
      <c r="U28">
        <v>92</v>
      </c>
      <c r="V28">
        <v>36</v>
      </c>
      <c r="W28">
        <v>34</v>
      </c>
      <c r="X28">
        <v>109</v>
      </c>
      <c r="AA28">
        <v>62</v>
      </c>
      <c r="AD28">
        <v>51</v>
      </c>
      <c r="AF28">
        <v>36</v>
      </c>
      <c r="AG28">
        <v>50</v>
      </c>
      <c r="AH28">
        <v>139</v>
      </c>
      <c r="AI28">
        <v>43</v>
      </c>
      <c r="AJ28">
        <v>29</v>
      </c>
      <c r="AK28">
        <v>95</v>
      </c>
      <c r="AL28">
        <v>62</v>
      </c>
      <c r="AM28" t="s">
        <v>359</v>
      </c>
      <c r="AN28">
        <v>23</v>
      </c>
      <c r="AP28" t="s">
        <v>346</v>
      </c>
      <c r="AQ28" t="s">
        <v>334</v>
      </c>
      <c r="AR28" t="s">
        <v>335</v>
      </c>
      <c r="AS28" t="s">
        <v>335</v>
      </c>
      <c r="AT28" t="s">
        <v>335</v>
      </c>
      <c r="AU28" t="s">
        <v>335</v>
      </c>
      <c r="AV28" t="s">
        <v>335</v>
      </c>
      <c r="AW28" t="s">
        <v>335</v>
      </c>
      <c r="AX28" t="s">
        <v>335</v>
      </c>
      <c r="AY28" t="s">
        <v>335</v>
      </c>
      <c r="AZ28" t="s">
        <v>335</v>
      </c>
      <c r="BA28" t="s">
        <v>335</v>
      </c>
      <c r="BB28" t="s">
        <v>335</v>
      </c>
      <c r="BC28" t="s">
        <v>335</v>
      </c>
      <c r="BD28" t="s">
        <v>335</v>
      </c>
      <c r="BE28" t="s">
        <v>335</v>
      </c>
      <c r="BF28" t="s">
        <v>335</v>
      </c>
      <c r="BG28" t="s">
        <v>335</v>
      </c>
      <c r="BH28" t="s">
        <v>335</v>
      </c>
      <c r="BI28" t="s">
        <v>335</v>
      </c>
      <c r="BJ28" t="s">
        <v>336</v>
      </c>
      <c r="BK28" t="s">
        <v>335</v>
      </c>
      <c r="BL28" t="s">
        <v>335</v>
      </c>
      <c r="BM28" t="s">
        <v>335</v>
      </c>
      <c r="BN28" t="s">
        <v>335</v>
      </c>
      <c r="BO28" t="s">
        <v>335</v>
      </c>
      <c r="BP28" t="s">
        <v>335</v>
      </c>
      <c r="BQ28" t="s">
        <v>335</v>
      </c>
      <c r="BR28" t="s">
        <v>335</v>
      </c>
      <c r="BS28" t="s">
        <v>335</v>
      </c>
      <c r="BT28" t="s">
        <v>335</v>
      </c>
      <c r="BU28" t="s">
        <v>335</v>
      </c>
      <c r="BV28" t="s">
        <v>335</v>
      </c>
      <c r="BW28" t="s">
        <v>335</v>
      </c>
      <c r="BX28" t="s">
        <v>335</v>
      </c>
      <c r="BY28" t="s">
        <v>334</v>
      </c>
      <c r="BZ28" t="s">
        <v>335</v>
      </c>
      <c r="CA28" t="s">
        <v>336</v>
      </c>
      <c r="CJ28" t="s">
        <v>336</v>
      </c>
      <c r="CL28" t="s">
        <v>336</v>
      </c>
      <c r="CM28" t="s">
        <v>336</v>
      </c>
      <c r="CN28" t="s">
        <v>336</v>
      </c>
      <c r="CO28" t="s">
        <v>336</v>
      </c>
      <c r="CP28" t="s">
        <v>336</v>
      </c>
      <c r="CQ28" t="s">
        <v>336</v>
      </c>
      <c r="CR28" t="s">
        <v>336</v>
      </c>
      <c r="CS28" t="s">
        <v>336</v>
      </c>
      <c r="CT28" t="s">
        <v>336</v>
      </c>
      <c r="CU28" t="s">
        <v>336</v>
      </c>
      <c r="CV28" t="s">
        <v>336</v>
      </c>
      <c r="CW28" t="s">
        <v>336</v>
      </c>
      <c r="CX28" t="s">
        <v>336</v>
      </c>
      <c r="CY28" t="s">
        <v>336</v>
      </c>
      <c r="CZ28" t="s">
        <v>336</v>
      </c>
      <c r="DA28" t="s">
        <v>336</v>
      </c>
      <c r="DB28" t="s">
        <v>336</v>
      </c>
      <c r="DC28" t="s">
        <v>336</v>
      </c>
      <c r="DD28" t="s">
        <v>336</v>
      </c>
      <c r="DE28" t="s">
        <v>336</v>
      </c>
      <c r="DF28" t="s">
        <v>336</v>
      </c>
      <c r="DG28" t="s">
        <v>336</v>
      </c>
      <c r="DH28" t="s">
        <v>336</v>
      </c>
      <c r="DI28">
        <v>9</v>
      </c>
      <c r="DJ28">
        <v>212</v>
      </c>
      <c r="DL28">
        <v>72</v>
      </c>
      <c r="DM28">
        <v>4</v>
      </c>
      <c r="DN28">
        <v>100</v>
      </c>
      <c r="DO28" t="s">
        <v>337</v>
      </c>
      <c r="DQ28" t="s">
        <v>336</v>
      </c>
      <c r="DR28" t="s">
        <v>336</v>
      </c>
      <c r="DS28" t="s">
        <v>371</v>
      </c>
      <c r="DT28" t="s">
        <v>348</v>
      </c>
      <c r="DU28" t="s">
        <v>374</v>
      </c>
      <c r="DV28" t="s">
        <v>350</v>
      </c>
      <c r="DW28" t="s">
        <v>375</v>
      </c>
      <c r="DX28" t="s">
        <v>347</v>
      </c>
      <c r="DY28" t="s">
        <v>352</v>
      </c>
      <c r="DZ28" t="s">
        <v>353</v>
      </c>
      <c r="EA28" t="s">
        <v>371</v>
      </c>
      <c r="EB28" t="s">
        <v>355</v>
      </c>
      <c r="EC28" t="s">
        <v>374</v>
      </c>
      <c r="ED28" t="s">
        <v>350</v>
      </c>
      <c r="EE28" t="s">
        <v>371</v>
      </c>
      <c r="EF28" t="s">
        <v>445</v>
      </c>
      <c r="EG28">
        <v>0</v>
      </c>
      <c r="EH28">
        <v>1</v>
      </c>
      <c r="EI28">
        <v>3</v>
      </c>
      <c r="EJ28">
        <v>1</v>
      </c>
      <c r="EK28">
        <v>90</v>
      </c>
      <c r="EL28">
        <v>90</v>
      </c>
      <c r="EM28">
        <v>8</v>
      </c>
      <c r="EN28" t="s">
        <v>330</v>
      </c>
      <c r="EO28" t="s">
        <v>337</v>
      </c>
      <c r="EP28" t="s">
        <v>337</v>
      </c>
      <c r="EQ28" t="s">
        <v>330</v>
      </c>
      <c r="ER28" t="s">
        <v>337</v>
      </c>
      <c r="ES28" t="s">
        <v>337</v>
      </c>
      <c r="ET28" t="s">
        <v>337</v>
      </c>
      <c r="EU28" s="1"/>
      <c r="EV28" t="s">
        <v>336</v>
      </c>
      <c r="EX28" t="s">
        <v>336</v>
      </c>
      <c r="EY28" t="s">
        <v>336</v>
      </c>
      <c r="EZ28" t="s">
        <v>337</v>
      </c>
      <c r="FA28" s="1"/>
      <c r="FB28" t="s">
        <v>336</v>
      </c>
      <c r="FD28" s="1"/>
      <c r="FE28" t="s">
        <v>336</v>
      </c>
      <c r="FF28" t="s">
        <v>330</v>
      </c>
      <c r="FG28" s="1"/>
      <c r="FH28" t="s">
        <v>339</v>
      </c>
      <c r="FI28">
        <v>375</v>
      </c>
      <c r="FJ28" t="s">
        <v>336</v>
      </c>
      <c r="FK28" t="s">
        <v>336</v>
      </c>
      <c r="FL28" t="s">
        <v>330</v>
      </c>
      <c r="FM28" s="1"/>
      <c r="FN28" t="s">
        <v>414</v>
      </c>
      <c r="FO28">
        <v>200</v>
      </c>
      <c r="FP28" s="1"/>
      <c r="FQ28" t="s">
        <v>336</v>
      </c>
      <c r="FR28" t="s">
        <v>330</v>
      </c>
      <c r="FS28" s="1"/>
      <c r="FT28" t="s">
        <v>408</v>
      </c>
      <c r="FU28">
        <v>25</v>
      </c>
      <c r="FV28" s="1"/>
      <c r="FW28" t="s">
        <v>336</v>
      </c>
      <c r="FX28" t="s">
        <v>337</v>
      </c>
      <c r="FY28" s="1"/>
      <c r="FZ28" t="s">
        <v>336</v>
      </c>
      <c r="GB28" s="1"/>
      <c r="GC28" t="s">
        <v>336</v>
      </c>
      <c r="GD28" t="s">
        <v>334</v>
      </c>
      <c r="GE28" t="s">
        <v>335</v>
      </c>
      <c r="GF28" t="s">
        <v>334</v>
      </c>
      <c r="GG28" t="s">
        <v>335</v>
      </c>
      <c r="GH28" t="s">
        <v>334</v>
      </c>
      <c r="GI28" t="s">
        <v>335</v>
      </c>
      <c r="GJ28" t="s">
        <v>335</v>
      </c>
      <c r="GK28" t="s">
        <v>334</v>
      </c>
      <c r="GL28" t="s">
        <v>334</v>
      </c>
      <c r="GM28" t="s">
        <v>335</v>
      </c>
      <c r="GN28" t="s">
        <v>335</v>
      </c>
      <c r="GO28" t="s">
        <v>334</v>
      </c>
      <c r="GP28" t="s">
        <v>335</v>
      </c>
      <c r="GQ28" t="s">
        <v>334</v>
      </c>
      <c r="GR28" t="s">
        <v>334</v>
      </c>
      <c r="GS28" t="s">
        <v>335</v>
      </c>
      <c r="GT28" t="s">
        <v>334</v>
      </c>
      <c r="GU28" t="s">
        <v>335</v>
      </c>
      <c r="GV28" t="s">
        <v>335</v>
      </c>
      <c r="GW28" t="s">
        <v>334</v>
      </c>
      <c r="GX28" t="s">
        <v>334</v>
      </c>
      <c r="GY28" t="s">
        <v>335</v>
      </c>
      <c r="GZ28" t="s">
        <v>334</v>
      </c>
      <c r="HA28" t="s">
        <v>335</v>
      </c>
      <c r="HB28" t="s">
        <v>334</v>
      </c>
      <c r="HC28" t="s">
        <v>335</v>
      </c>
      <c r="HD28" t="s">
        <v>334</v>
      </c>
      <c r="HE28" t="s">
        <v>335</v>
      </c>
      <c r="HF28" t="s">
        <v>334</v>
      </c>
      <c r="HG28" t="s">
        <v>335</v>
      </c>
      <c r="HH28" t="s">
        <v>334</v>
      </c>
      <c r="HI28" t="s">
        <v>335</v>
      </c>
      <c r="HJ28" t="s">
        <v>336</v>
      </c>
      <c r="HM28" t="s">
        <v>336</v>
      </c>
      <c r="HO28" t="s">
        <v>335</v>
      </c>
      <c r="HP28" t="s">
        <v>334</v>
      </c>
      <c r="HQ28" t="s">
        <v>334</v>
      </c>
      <c r="HR28" t="s">
        <v>335</v>
      </c>
      <c r="HS28" t="s">
        <v>334</v>
      </c>
      <c r="HT28" t="s">
        <v>335</v>
      </c>
      <c r="HU28" t="s">
        <v>334</v>
      </c>
      <c r="HV28" t="s">
        <v>335</v>
      </c>
      <c r="HW28" t="s">
        <v>334</v>
      </c>
      <c r="HX28" t="s">
        <v>335</v>
      </c>
      <c r="HY28" t="s">
        <v>334</v>
      </c>
      <c r="HZ28" t="s">
        <v>335</v>
      </c>
      <c r="IA28" t="s">
        <v>364</v>
      </c>
    </row>
    <row r="29" spans="1:235" x14ac:dyDescent="0.3">
      <c r="A29">
        <v>28</v>
      </c>
      <c r="B29" t="s">
        <v>733</v>
      </c>
      <c r="C29" s="1">
        <v>45183</v>
      </c>
      <c r="D29" t="s">
        <v>334</v>
      </c>
      <c r="E29" t="s">
        <v>335</v>
      </c>
      <c r="F29" t="s">
        <v>335</v>
      </c>
      <c r="G29" t="s">
        <v>335</v>
      </c>
      <c r="H29" t="s">
        <v>337</v>
      </c>
      <c r="I29" t="s">
        <v>359</v>
      </c>
      <c r="J29" t="s">
        <v>420</v>
      </c>
      <c r="K29">
        <v>110</v>
      </c>
      <c r="L29">
        <v>80</v>
      </c>
      <c r="R29">
        <v>125</v>
      </c>
      <c r="T29">
        <v>80</v>
      </c>
      <c r="U29">
        <v>116</v>
      </c>
      <c r="V29">
        <v>23</v>
      </c>
      <c r="W29">
        <v>65</v>
      </c>
      <c r="X29">
        <v>138</v>
      </c>
      <c r="Z29">
        <v>8272</v>
      </c>
      <c r="AA29">
        <v>49</v>
      </c>
      <c r="AD29">
        <v>57</v>
      </c>
      <c r="AF29">
        <v>28</v>
      </c>
      <c r="AG29">
        <v>33</v>
      </c>
      <c r="AH29">
        <v>141</v>
      </c>
      <c r="AI29">
        <v>43</v>
      </c>
      <c r="AM29" t="s">
        <v>336</v>
      </c>
      <c r="AP29" t="s">
        <v>336</v>
      </c>
      <c r="AQ29" t="s">
        <v>335</v>
      </c>
      <c r="AR29" t="s">
        <v>335</v>
      </c>
      <c r="AS29" t="s">
        <v>335</v>
      </c>
      <c r="AT29" t="s">
        <v>335</v>
      </c>
      <c r="AU29" t="s">
        <v>335</v>
      </c>
      <c r="AV29" t="s">
        <v>335</v>
      </c>
      <c r="AW29" t="s">
        <v>335</v>
      </c>
      <c r="AX29" t="s">
        <v>335</v>
      </c>
      <c r="AY29" t="s">
        <v>335</v>
      </c>
      <c r="AZ29" t="s">
        <v>335</v>
      </c>
      <c r="BA29" t="s">
        <v>335</v>
      </c>
      <c r="BB29" t="s">
        <v>335</v>
      </c>
      <c r="BC29" t="s">
        <v>335</v>
      </c>
      <c r="BD29" t="s">
        <v>335</v>
      </c>
      <c r="BE29" t="s">
        <v>335</v>
      </c>
      <c r="BF29" t="s">
        <v>335</v>
      </c>
      <c r="BG29" t="s">
        <v>335</v>
      </c>
      <c r="BH29" t="s">
        <v>335</v>
      </c>
      <c r="BI29" t="s">
        <v>335</v>
      </c>
      <c r="BJ29" t="s">
        <v>336</v>
      </c>
      <c r="BK29" t="s">
        <v>335</v>
      </c>
      <c r="BL29" t="s">
        <v>335</v>
      </c>
      <c r="BM29" t="s">
        <v>335</v>
      </c>
      <c r="BN29" t="s">
        <v>335</v>
      </c>
      <c r="BO29" t="s">
        <v>335</v>
      </c>
      <c r="BP29" t="s">
        <v>335</v>
      </c>
      <c r="BQ29" t="s">
        <v>335</v>
      </c>
      <c r="BR29" t="s">
        <v>335</v>
      </c>
      <c r="BS29" t="s">
        <v>335</v>
      </c>
      <c r="BT29" t="s">
        <v>335</v>
      </c>
      <c r="BU29" t="s">
        <v>335</v>
      </c>
      <c r="BV29" t="s">
        <v>335</v>
      </c>
      <c r="BW29" t="s">
        <v>335</v>
      </c>
      <c r="BX29" t="s">
        <v>335</v>
      </c>
      <c r="BY29" t="s">
        <v>335</v>
      </c>
      <c r="BZ29" t="s">
        <v>335</v>
      </c>
      <c r="CA29" t="s">
        <v>336</v>
      </c>
      <c r="CJ29" t="s">
        <v>336</v>
      </c>
      <c r="CL29" t="s">
        <v>336</v>
      </c>
      <c r="CM29" t="s">
        <v>336</v>
      </c>
      <c r="CN29" t="s">
        <v>336</v>
      </c>
      <c r="CO29" t="s">
        <v>336</v>
      </c>
      <c r="CP29" t="s">
        <v>336</v>
      </c>
      <c r="CQ29" t="s">
        <v>336</v>
      </c>
      <c r="CR29" t="s">
        <v>336</v>
      </c>
      <c r="CS29" t="s">
        <v>336</v>
      </c>
      <c r="CT29" t="s">
        <v>336</v>
      </c>
      <c r="CU29" t="s">
        <v>336</v>
      </c>
      <c r="CV29" t="s">
        <v>336</v>
      </c>
      <c r="CW29" t="s">
        <v>336</v>
      </c>
      <c r="CX29" t="s">
        <v>336</v>
      </c>
      <c r="CY29" t="s">
        <v>336</v>
      </c>
      <c r="CZ29" t="s">
        <v>336</v>
      </c>
      <c r="DA29" t="s">
        <v>336</v>
      </c>
      <c r="DB29" t="s">
        <v>336</v>
      </c>
      <c r="DC29" t="s">
        <v>336</v>
      </c>
      <c r="DD29" t="s">
        <v>336</v>
      </c>
      <c r="DE29" t="s">
        <v>336</v>
      </c>
      <c r="DF29" t="s">
        <v>336</v>
      </c>
      <c r="DG29" t="s">
        <v>336</v>
      </c>
      <c r="DH29" t="s">
        <v>336</v>
      </c>
      <c r="DI29">
        <v>15</v>
      </c>
      <c r="DJ29">
        <v>490</v>
      </c>
      <c r="DL29">
        <v>94</v>
      </c>
      <c r="DM29">
        <v>2</v>
      </c>
      <c r="DN29">
        <v>98</v>
      </c>
      <c r="DO29" t="s">
        <v>337</v>
      </c>
      <c r="DQ29" t="s">
        <v>336</v>
      </c>
      <c r="DR29" t="s">
        <v>336</v>
      </c>
      <c r="DS29" t="s">
        <v>353</v>
      </c>
      <c r="DT29" t="s">
        <v>348</v>
      </c>
      <c r="DU29" t="s">
        <v>367</v>
      </c>
      <c r="DV29" t="s">
        <v>350</v>
      </c>
      <c r="DW29" t="s">
        <v>375</v>
      </c>
      <c r="DX29" t="s">
        <v>347</v>
      </c>
      <c r="DY29" t="s">
        <v>352</v>
      </c>
      <c r="DZ29" t="s">
        <v>353</v>
      </c>
      <c r="EA29" t="s">
        <v>371</v>
      </c>
      <c r="EB29" t="s">
        <v>355</v>
      </c>
      <c r="EC29" t="s">
        <v>374</v>
      </c>
      <c r="ED29" t="s">
        <v>350</v>
      </c>
      <c r="EE29" t="s">
        <v>371</v>
      </c>
      <c r="EF29" t="s">
        <v>358</v>
      </c>
      <c r="EG29">
        <v>2</v>
      </c>
      <c r="EH29">
        <v>1</v>
      </c>
      <c r="EI29">
        <v>1</v>
      </c>
      <c r="EJ29">
        <v>1</v>
      </c>
      <c r="EN29" t="s">
        <v>336</v>
      </c>
      <c r="EO29" t="s">
        <v>337</v>
      </c>
      <c r="EP29" t="s">
        <v>337</v>
      </c>
      <c r="EQ29" t="s">
        <v>337</v>
      </c>
      <c r="ER29" t="s">
        <v>337</v>
      </c>
      <c r="ES29" t="s">
        <v>337</v>
      </c>
      <c r="ET29" t="s">
        <v>337</v>
      </c>
      <c r="EU29" s="1"/>
      <c r="EV29" t="s">
        <v>336</v>
      </c>
      <c r="EX29" t="s">
        <v>336</v>
      </c>
      <c r="EY29" t="s">
        <v>336</v>
      </c>
      <c r="EZ29" t="s">
        <v>337</v>
      </c>
      <c r="FA29" s="1"/>
      <c r="FB29" t="s">
        <v>336</v>
      </c>
      <c r="FD29" s="1"/>
      <c r="FE29" t="s">
        <v>336</v>
      </c>
      <c r="FF29" t="s">
        <v>330</v>
      </c>
      <c r="FG29" s="1"/>
      <c r="FH29" t="s">
        <v>339</v>
      </c>
      <c r="FI29">
        <v>25</v>
      </c>
      <c r="FJ29" t="s">
        <v>336</v>
      </c>
      <c r="FK29" t="s">
        <v>336</v>
      </c>
      <c r="FL29" t="s">
        <v>330</v>
      </c>
      <c r="FM29" s="1"/>
      <c r="FN29" t="s">
        <v>414</v>
      </c>
      <c r="FO29">
        <v>200</v>
      </c>
      <c r="FP29" s="1"/>
      <c r="FQ29" t="s">
        <v>336</v>
      </c>
      <c r="FR29" t="s">
        <v>330</v>
      </c>
      <c r="FS29" s="1"/>
      <c r="FT29" t="s">
        <v>340</v>
      </c>
      <c r="FU29">
        <v>25</v>
      </c>
      <c r="FV29" s="1"/>
      <c r="FW29" t="s">
        <v>336</v>
      </c>
      <c r="FX29" t="s">
        <v>330</v>
      </c>
      <c r="FY29" s="1"/>
      <c r="FZ29" t="s">
        <v>389</v>
      </c>
      <c r="GA29">
        <v>10</v>
      </c>
      <c r="GB29" s="1"/>
      <c r="GC29" t="s">
        <v>336</v>
      </c>
      <c r="GD29" t="s">
        <v>334</v>
      </c>
      <c r="GE29" t="s">
        <v>335</v>
      </c>
      <c r="GF29" t="s">
        <v>334</v>
      </c>
      <c r="GG29" t="s">
        <v>335</v>
      </c>
      <c r="GH29" t="s">
        <v>334</v>
      </c>
      <c r="GI29" t="s">
        <v>335</v>
      </c>
      <c r="GJ29" t="s">
        <v>335</v>
      </c>
      <c r="GK29" t="s">
        <v>334</v>
      </c>
      <c r="GL29" t="s">
        <v>334</v>
      </c>
      <c r="GM29" t="s">
        <v>335</v>
      </c>
      <c r="GN29" t="s">
        <v>334</v>
      </c>
      <c r="GO29" t="s">
        <v>335</v>
      </c>
      <c r="GP29" t="s">
        <v>335</v>
      </c>
      <c r="GQ29" t="s">
        <v>334</v>
      </c>
      <c r="GR29" t="s">
        <v>334</v>
      </c>
      <c r="GS29" t="s">
        <v>335</v>
      </c>
      <c r="GT29" t="s">
        <v>334</v>
      </c>
      <c r="GU29" t="s">
        <v>335</v>
      </c>
      <c r="GV29" t="s">
        <v>334</v>
      </c>
      <c r="GW29" t="s">
        <v>335</v>
      </c>
      <c r="GX29" t="s">
        <v>335</v>
      </c>
      <c r="GY29" t="s">
        <v>334</v>
      </c>
      <c r="GZ29" t="s">
        <v>334</v>
      </c>
      <c r="HA29" t="s">
        <v>335</v>
      </c>
      <c r="HB29" t="s">
        <v>334</v>
      </c>
      <c r="HC29" t="s">
        <v>335</v>
      </c>
      <c r="HD29" t="s">
        <v>334</v>
      </c>
      <c r="HE29" t="s">
        <v>335</v>
      </c>
      <c r="HF29" t="s">
        <v>334</v>
      </c>
      <c r="HG29" t="s">
        <v>335</v>
      </c>
      <c r="HH29" t="s">
        <v>334</v>
      </c>
      <c r="HI29" t="s">
        <v>335</v>
      </c>
      <c r="HJ29" t="s">
        <v>336</v>
      </c>
      <c r="HM29" t="s">
        <v>336</v>
      </c>
      <c r="HO29" t="s">
        <v>334</v>
      </c>
      <c r="HP29" t="s">
        <v>335</v>
      </c>
      <c r="HQ29" t="s">
        <v>334</v>
      </c>
      <c r="HR29" t="s">
        <v>335</v>
      </c>
      <c r="HS29" t="s">
        <v>334</v>
      </c>
      <c r="HT29" t="s">
        <v>335</v>
      </c>
      <c r="HU29" t="s">
        <v>334</v>
      </c>
      <c r="HV29" t="s">
        <v>335</v>
      </c>
      <c r="HW29" t="s">
        <v>334</v>
      </c>
      <c r="HX29" t="s">
        <v>335</v>
      </c>
      <c r="HY29" t="s">
        <v>334</v>
      </c>
      <c r="HZ29" t="s">
        <v>335</v>
      </c>
      <c r="IA29" t="s">
        <v>364</v>
      </c>
    </row>
    <row r="30" spans="1:235" x14ac:dyDescent="0.3">
      <c r="A30">
        <v>29</v>
      </c>
      <c r="B30" t="s">
        <v>733</v>
      </c>
      <c r="C30" s="1">
        <v>45181</v>
      </c>
      <c r="D30" t="s">
        <v>334</v>
      </c>
      <c r="E30" t="s">
        <v>335</v>
      </c>
      <c r="F30" t="s">
        <v>335</v>
      </c>
      <c r="G30" t="s">
        <v>335</v>
      </c>
      <c r="H30" t="s">
        <v>337</v>
      </c>
      <c r="I30" t="s">
        <v>359</v>
      </c>
      <c r="J30" t="s">
        <v>420</v>
      </c>
      <c r="K30">
        <v>110</v>
      </c>
      <c r="L30">
        <v>80</v>
      </c>
      <c r="R30">
        <v>125</v>
      </c>
      <c r="T30">
        <v>80</v>
      </c>
      <c r="U30">
        <v>116</v>
      </c>
      <c r="V30">
        <v>23</v>
      </c>
      <c r="W30">
        <v>65</v>
      </c>
      <c r="X30">
        <v>138</v>
      </c>
      <c r="Y30">
        <v>31</v>
      </c>
      <c r="Z30">
        <v>8272</v>
      </c>
      <c r="AA30">
        <v>49</v>
      </c>
      <c r="AD30">
        <v>57</v>
      </c>
      <c r="AF30">
        <v>28</v>
      </c>
      <c r="AG30">
        <v>33</v>
      </c>
      <c r="AH30">
        <v>141</v>
      </c>
      <c r="AI30">
        <v>43</v>
      </c>
      <c r="AM30" t="s">
        <v>336</v>
      </c>
      <c r="AP30" t="s">
        <v>336</v>
      </c>
      <c r="AQ30" t="s">
        <v>335</v>
      </c>
      <c r="AR30" t="s">
        <v>335</v>
      </c>
      <c r="AS30" t="s">
        <v>335</v>
      </c>
      <c r="AT30" t="s">
        <v>335</v>
      </c>
      <c r="AU30" t="s">
        <v>335</v>
      </c>
      <c r="AV30" t="s">
        <v>335</v>
      </c>
      <c r="AW30" t="s">
        <v>335</v>
      </c>
      <c r="AX30" t="s">
        <v>335</v>
      </c>
      <c r="AY30" t="s">
        <v>335</v>
      </c>
      <c r="AZ30" t="s">
        <v>335</v>
      </c>
      <c r="BA30" t="s">
        <v>335</v>
      </c>
      <c r="BB30" t="s">
        <v>335</v>
      </c>
      <c r="BC30" t="s">
        <v>335</v>
      </c>
      <c r="BD30" t="s">
        <v>335</v>
      </c>
      <c r="BE30" t="s">
        <v>335</v>
      </c>
      <c r="BF30" t="s">
        <v>335</v>
      </c>
      <c r="BG30" t="s">
        <v>335</v>
      </c>
      <c r="BH30" t="s">
        <v>335</v>
      </c>
      <c r="BI30" t="s">
        <v>334</v>
      </c>
      <c r="BJ30" t="s">
        <v>741</v>
      </c>
      <c r="BK30" t="s">
        <v>335</v>
      </c>
      <c r="BL30" t="s">
        <v>335</v>
      </c>
      <c r="BM30" t="s">
        <v>335</v>
      </c>
      <c r="BN30" t="s">
        <v>335</v>
      </c>
      <c r="BO30" t="s">
        <v>335</v>
      </c>
      <c r="BP30" t="s">
        <v>335</v>
      </c>
      <c r="BQ30" t="s">
        <v>335</v>
      </c>
      <c r="BR30" t="s">
        <v>335</v>
      </c>
      <c r="BS30" t="s">
        <v>335</v>
      </c>
      <c r="BT30" t="s">
        <v>335</v>
      </c>
      <c r="BU30" t="s">
        <v>335</v>
      </c>
      <c r="BV30" t="s">
        <v>335</v>
      </c>
      <c r="BW30" t="s">
        <v>335</v>
      </c>
      <c r="BX30" t="s">
        <v>335</v>
      </c>
      <c r="BY30" t="s">
        <v>334</v>
      </c>
      <c r="BZ30" t="s">
        <v>335</v>
      </c>
      <c r="CA30" t="s">
        <v>336</v>
      </c>
      <c r="CJ30" t="s">
        <v>336</v>
      </c>
      <c r="CL30" t="s">
        <v>336</v>
      </c>
      <c r="CM30" t="s">
        <v>336</v>
      </c>
      <c r="CN30" t="s">
        <v>336</v>
      </c>
      <c r="CO30" t="s">
        <v>336</v>
      </c>
      <c r="CP30" t="s">
        <v>336</v>
      </c>
      <c r="CQ30" t="s">
        <v>336</v>
      </c>
      <c r="CR30" t="s">
        <v>336</v>
      </c>
      <c r="CS30" t="s">
        <v>336</v>
      </c>
      <c r="CT30" t="s">
        <v>336</v>
      </c>
      <c r="CU30" t="s">
        <v>336</v>
      </c>
      <c r="CV30" t="s">
        <v>336</v>
      </c>
      <c r="CW30" t="s">
        <v>336</v>
      </c>
      <c r="CX30" t="s">
        <v>336</v>
      </c>
      <c r="CY30" t="s">
        <v>336</v>
      </c>
      <c r="CZ30" t="s">
        <v>336</v>
      </c>
      <c r="DA30" t="s">
        <v>336</v>
      </c>
      <c r="DB30" t="s">
        <v>336</v>
      </c>
      <c r="DC30" t="s">
        <v>336</v>
      </c>
      <c r="DD30" t="s">
        <v>336</v>
      </c>
      <c r="DE30" t="s">
        <v>336</v>
      </c>
      <c r="DF30" t="s">
        <v>336</v>
      </c>
      <c r="DG30" t="s">
        <v>336</v>
      </c>
      <c r="DH30" t="s">
        <v>336</v>
      </c>
      <c r="DI30">
        <v>16</v>
      </c>
      <c r="DJ30">
        <v>490</v>
      </c>
      <c r="DL30">
        <v>94</v>
      </c>
      <c r="DM30">
        <v>2</v>
      </c>
      <c r="DN30">
        <v>98</v>
      </c>
      <c r="DO30" t="s">
        <v>337</v>
      </c>
      <c r="DQ30" t="s">
        <v>336</v>
      </c>
      <c r="DR30" t="s">
        <v>336</v>
      </c>
      <c r="DS30" t="s">
        <v>353</v>
      </c>
      <c r="DT30" t="s">
        <v>366</v>
      </c>
      <c r="DU30" t="s">
        <v>367</v>
      </c>
      <c r="DV30" t="s">
        <v>350</v>
      </c>
      <c r="DW30" t="s">
        <v>351</v>
      </c>
      <c r="DX30" t="s">
        <v>353</v>
      </c>
      <c r="DY30" t="s">
        <v>353</v>
      </c>
      <c r="DZ30" t="s">
        <v>353</v>
      </c>
      <c r="EA30" t="s">
        <v>353</v>
      </c>
      <c r="EB30" t="s">
        <v>369</v>
      </c>
      <c r="EC30" t="s">
        <v>412</v>
      </c>
      <c r="ED30" t="s">
        <v>350</v>
      </c>
      <c r="EE30" t="s">
        <v>336</v>
      </c>
      <c r="EF30" t="s">
        <v>353</v>
      </c>
      <c r="EI30">
        <v>5</v>
      </c>
      <c r="EJ30">
        <v>1</v>
      </c>
      <c r="EK30">
        <v>100</v>
      </c>
      <c r="EL30">
        <v>100</v>
      </c>
      <c r="EM30">
        <v>8</v>
      </c>
      <c r="EN30" t="s">
        <v>336</v>
      </c>
      <c r="EO30" t="s">
        <v>337</v>
      </c>
      <c r="EP30" t="s">
        <v>337</v>
      </c>
      <c r="EQ30" t="s">
        <v>337</v>
      </c>
      <c r="ER30" t="s">
        <v>337</v>
      </c>
      <c r="ES30" t="s">
        <v>337</v>
      </c>
      <c r="ET30" t="s">
        <v>337</v>
      </c>
      <c r="EU30" s="1"/>
      <c r="EV30" t="s">
        <v>336</v>
      </c>
      <c r="EX30" t="s">
        <v>336</v>
      </c>
      <c r="EY30" t="s">
        <v>336</v>
      </c>
      <c r="EZ30" t="s">
        <v>337</v>
      </c>
      <c r="FA30" s="1"/>
      <c r="FB30" t="s">
        <v>336</v>
      </c>
      <c r="FD30" s="1"/>
      <c r="FE30" t="s">
        <v>336</v>
      </c>
      <c r="FF30" t="s">
        <v>330</v>
      </c>
      <c r="FG30" s="1"/>
      <c r="FH30" t="s">
        <v>339</v>
      </c>
      <c r="FI30">
        <v>25</v>
      </c>
      <c r="FJ30" t="s">
        <v>336</v>
      </c>
      <c r="FK30" t="s">
        <v>336</v>
      </c>
      <c r="FL30" t="s">
        <v>330</v>
      </c>
      <c r="FM30" s="1"/>
      <c r="FN30" t="s">
        <v>414</v>
      </c>
      <c r="FO30">
        <v>200</v>
      </c>
      <c r="FP30" s="1"/>
      <c r="FQ30" t="s">
        <v>336</v>
      </c>
      <c r="FR30" t="s">
        <v>330</v>
      </c>
      <c r="FS30" s="1"/>
      <c r="FT30" t="s">
        <v>340</v>
      </c>
      <c r="FU30">
        <v>25</v>
      </c>
      <c r="FV30" s="1"/>
      <c r="FW30" t="s">
        <v>336</v>
      </c>
      <c r="FX30" t="s">
        <v>330</v>
      </c>
      <c r="FY30" s="1"/>
      <c r="FZ30" t="s">
        <v>389</v>
      </c>
      <c r="GA30">
        <v>10</v>
      </c>
      <c r="GB30" s="1"/>
      <c r="GC30" t="s">
        <v>336</v>
      </c>
      <c r="GD30" t="s">
        <v>334</v>
      </c>
      <c r="GE30" t="s">
        <v>335</v>
      </c>
      <c r="GF30" t="s">
        <v>334</v>
      </c>
      <c r="GG30" t="s">
        <v>335</v>
      </c>
      <c r="GH30" t="s">
        <v>334</v>
      </c>
      <c r="GI30" t="s">
        <v>335</v>
      </c>
      <c r="GJ30" t="s">
        <v>335</v>
      </c>
      <c r="GK30" t="s">
        <v>334</v>
      </c>
      <c r="GL30" t="s">
        <v>334</v>
      </c>
      <c r="GM30" t="s">
        <v>335</v>
      </c>
      <c r="GN30" t="s">
        <v>334</v>
      </c>
      <c r="GO30" t="s">
        <v>335</v>
      </c>
      <c r="GP30" t="s">
        <v>335</v>
      </c>
      <c r="GQ30" t="s">
        <v>334</v>
      </c>
      <c r="GR30" t="s">
        <v>334</v>
      </c>
      <c r="GS30" t="s">
        <v>335</v>
      </c>
      <c r="GT30" t="s">
        <v>334</v>
      </c>
      <c r="GU30" t="s">
        <v>335</v>
      </c>
      <c r="GV30" t="s">
        <v>334</v>
      </c>
      <c r="GW30" t="s">
        <v>335</v>
      </c>
      <c r="GX30" t="s">
        <v>335</v>
      </c>
      <c r="GY30" t="s">
        <v>334</v>
      </c>
      <c r="GZ30" t="s">
        <v>334</v>
      </c>
      <c r="HA30" t="s">
        <v>335</v>
      </c>
      <c r="HB30" t="s">
        <v>334</v>
      </c>
      <c r="HC30" t="s">
        <v>335</v>
      </c>
      <c r="HD30" t="s">
        <v>334</v>
      </c>
      <c r="HE30" t="s">
        <v>335</v>
      </c>
      <c r="HF30" t="s">
        <v>334</v>
      </c>
      <c r="HG30" t="s">
        <v>335</v>
      </c>
      <c r="HH30" t="s">
        <v>334</v>
      </c>
      <c r="HI30" t="s">
        <v>335</v>
      </c>
      <c r="HJ30" t="s">
        <v>336</v>
      </c>
      <c r="HM30" t="s">
        <v>336</v>
      </c>
      <c r="HO30" t="s">
        <v>334</v>
      </c>
      <c r="HP30" t="s">
        <v>335</v>
      </c>
      <c r="HQ30" t="s">
        <v>334</v>
      </c>
      <c r="HR30" t="s">
        <v>335</v>
      </c>
      <c r="HS30" t="s">
        <v>334</v>
      </c>
      <c r="HT30" t="s">
        <v>335</v>
      </c>
      <c r="HU30" t="s">
        <v>334</v>
      </c>
      <c r="HV30" t="s">
        <v>335</v>
      </c>
      <c r="HW30" t="s">
        <v>334</v>
      </c>
      <c r="HX30" t="s">
        <v>335</v>
      </c>
      <c r="HY30" t="s">
        <v>334</v>
      </c>
      <c r="HZ30" t="s">
        <v>335</v>
      </c>
      <c r="IA30" t="s">
        <v>364</v>
      </c>
    </row>
    <row r="31" spans="1:235" x14ac:dyDescent="0.3">
      <c r="A31">
        <v>30</v>
      </c>
      <c r="B31" t="s">
        <v>733</v>
      </c>
      <c r="C31" s="1">
        <v>45182</v>
      </c>
      <c r="D31" t="s">
        <v>334</v>
      </c>
      <c r="E31" t="s">
        <v>335</v>
      </c>
      <c r="F31" t="s">
        <v>335</v>
      </c>
      <c r="G31" t="s">
        <v>335</v>
      </c>
      <c r="H31" t="s">
        <v>337</v>
      </c>
      <c r="I31" t="s">
        <v>359</v>
      </c>
      <c r="J31" t="s">
        <v>343</v>
      </c>
      <c r="K31">
        <v>110</v>
      </c>
      <c r="L31">
        <v>70</v>
      </c>
      <c r="O31">
        <v>74</v>
      </c>
      <c r="P31">
        <v>2.5013520822065984E+16</v>
      </c>
      <c r="R31">
        <v>121</v>
      </c>
      <c r="T31">
        <v>86</v>
      </c>
      <c r="U31">
        <v>94</v>
      </c>
      <c r="V31">
        <v>37</v>
      </c>
      <c r="W31">
        <v>38</v>
      </c>
      <c r="X31">
        <v>78</v>
      </c>
      <c r="Z31">
        <v>72</v>
      </c>
      <c r="AF31">
        <v>46</v>
      </c>
      <c r="AG31">
        <v>36</v>
      </c>
      <c r="AH31">
        <v>134</v>
      </c>
      <c r="AI31">
        <v>53</v>
      </c>
      <c r="AM31" t="s">
        <v>336</v>
      </c>
      <c r="AP31" t="s">
        <v>336</v>
      </c>
      <c r="AQ31" t="s">
        <v>335</v>
      </c>
      <c r="AR31" t="s">
        <v>335</v>
      </c>
      <c r="AS31" t="s">
        <v>335</v>
      </c>
      <c r="AT31" t="s">
        <v>335</v>
      </c>
      <c r="AU31" t="s">
        <v>335</v>
      </c>
      <c r="AV31" t="s">
        <v>335</v>
      </c>
      <c r="AW31" t="s">
        <v>335</v>
      </c>
      <c r="AX31" t="s">
        <v>335</v>
      </c>
      <c r="AY31" t="s">
        <v>335</v>
      </c>
      <c r="AZ31" t="s">
        <v>335</v>
      </c>
      <c r="BA31" t="s">
        <v>335</v>
      </c>
      <c r="BB31" t="s">
        <v>335</v>
      </c>
      <c r="BC31" t="s">
        <v>335</v>
      </c>
      <c r="BD31" t="s">
        <v>335</v>
      </c>
      <c r="BE31" t="s">
        <v>335</v>
      </c>
      <c r="BF31" t="s">
        <v>335</v>
      </c>
      <c r="BG31" t="s">
        <v>335</v>
      </c>
      <c r="BH31" t="s">
        <v>335</v>
      </c>
      <c r="BI31" t="s">
        <v>335</v>
      </c>
      <c r="BJ31" t="s">
        <v>336</v>
      </c>
      <c r="BK31" t="s">
        <v>335</v>
      </c>
      <c r="BL31" t="s">
        <v>335</v>
      </c>
      <c r="BM31" t="s">
        <v>335</v>
      </c>
      <c r="BN31" t="s">
        <v>335</v>
      </c>
      <c r="BO31" t="s">
        <v>335</v>
      </c>
      <c r="BP31" t="s">
        <v>335</v>
      </c>
      <c r="BQ31" t="s">
        <v>335</v>
      </c>
      <c r="BR31" t="s">
        <v>335</v>
      </c>
      <c r="BS31" t="s">
        <v>335</v>
      </c>
      <c r="BT31" t="s">
        <v>335</v>
      </c>
      <c r="BU31" t="s">
        <v>335</v>
      </c>
      <c r="BV31" t="s">
        <v>335</v>
      </c>
      <c r="BW31" t="s">
        <v>335</v>
      </c>
      <c r="BX31" t="s">
        <v>335</v>
      </c>
      <c r="BY31" t="s">
        <v>335</v>
      </c>
      <c r="BZ31" t="s">
        <v>335</v>
      </c>
      <c r="CA31" t="s">
        <v>336</v>
      </c>
      <c r="CJ31" t="s">
        <v>336</v>
      </c>
      <c r="CL31" t="s">
        <v>336</v>
      </c>
      <c r="CM31" t="s">
        <v>336</v>
      </c>
      <c r="CN31" t="s">
        <v>336</v>
      </c>
      <c r="CO31" t="s">
        <v>336</v>
      </c>
      <c r="CP31" t="s">
        <v>336</v>
      </c>
      <c r="CQ31" t="s">
        <v>336</v>
      </c>
      <c r="CR31" t="s">
        <v>336</v>
      </c>
      <c r="CS31" t="s">
        <v>336</v>
      </c>
      <c r="CT31" t="s">
        <v>336</v>
      </c>
      <c r="CU31" t="s">
        <v>336</v>
      </c>
      <c r="CV31" t="s">
        <v>336</v>
      </c>
      <c r="CW31" t="s">
        <v>336</v>
      </c>
      <c r="CX31" t="s">
        <v>336</v>
      </c>
      <c r="CY31" t="s">
        <v>336</v>
      </c>
      <c r="CZ31" t="s">
        <v>336</v>
      </c>
      <c r="DA31" t="s">
        <v>336</v>
      </c>
      <c r="DB31" t="s">
        <v>336</v>
      </c>
      <c r="DC31" t="s">
        <v>336</v>
      </c>
      <c r="DD31" t="s">
        <v>336</v>
      </c>
      <c r="DE31" t="s">
        <v>336</v>
      </c>
      <c r="DF31" t="s">
        <v>336</v>
      </c>
      <c r="DG31" t="s">
        <v>336</v>
      </c>
      <c r="DH31" t="s">
        <v>336</v>
      </c>
      <c r="DO31" t="s">
        <v>336</v>
      </c>
      <c r="DP31">
        <v>3</v>
      </c>
      <c r="DQ31" t="s">
        <v>336</v>
      </c>
      <c r="DR31" t="s">
        <v>336</v>
      </c>
      <c r="DS31" t="s">
        <v>336</v>
      </c>
      <c r="DT31" t="s">
        <v>336</v>
      </c>
      <c r="DU31" t="s">
        <v>336</v>
      </c>
      <c r="DV31" t="s">
        <v>336</v>
      </c>
      <c r="DW31" t="s">
        <v>336</v>
      </c>
      <c r="DX31" t="s">
        <v>336</v>
      </c>
      <c r="DY31" t="s">
        <v>336</v>
      </c>
      <c r="DZ31" t="s">
        <v>336</v>
      </c>
      <c r="EA31" t="s">
        <v>336</v>
      </c>
      <c r="EB31" t="s">
        <v>336</v>
      </c>
      <c r="EC31" t="s">
        <v>336</v>
      </c>
      <c r="ED31" t="s">
        <v>336</v>
      </c>
      <c r="EE31" t="s">
        <v>336</v>
      </c>
      <c r="EF31" t="s">
        <v>336</v>
      </c>
      <c r="EN31" t="s">
        <v>336</v>
      </c>
      <c r="EO31" t="s">
        <v>336</v>
      </c>
      <c r="EP31" t="s">
        <v>336</v>
      </c>
      <c r="EQ31" t="s">
        <v>336</v>
      </c>
      <c r="ER31" t="s">
        <v>336</v>
      </c>
      <c r="ES31" t="s">
        <v>336</v>
      </c>
      <c r="ET31" t="s">
        <v>330</v>
      </c>
      <c r="EU31" s="1"/>
      <c r="EV31" t="s">
        <v>422</v>
      </c>
      <c r="EW31">
        <v>375</v>
      </c>
      <c r="EX31" t="s">
        <v>336</v>
      </c>
      <c r="EY31" t="s">
        <v>336</v>
      </c>
      <c r="EZ31" t="s">
        <v>337</v>
      </c>
      <c r="FA31" s="1"/>
      <c r="FB31" t="s">
        <v>336</v>
      </c>
      <c r="FD31" s="1"/>
      <c r="FE31" t="s">
        <v>336</v>
      </c>
      <c r="FF31" t="s">
        <v>330</v>
      </c>
      <c r="FG31" s="1"/>
      <c r="FH31" t="s">
        <v>383</v>
      </c>
      <c r="FI31">
        <v>10</v>
      </c>
      <c r="FJ31" t="s">
        <v>336</v>
      </c>
      <c r="FK31" t="s">
        <v>336</v>
      </c>
      <c r="FL31" t="s">
        <v>337</v>
      </c>
      <c r="FM31" s="1"/>
      <c r="FN31" t="s">
        <v>336</v>
      </c>
      <c r="FP31" s="1"/>
      <c r="FQ31" t="s">
        <v>336</v>
      </c>
      <c r="FR31" t="s">
        <v>330</v>
      </c>
      <c r="FS31" s="1"/>
      <c r="FT31" t="s">
        <v>384</v>
      </c>
      <c r="FU31">
        <v>100</v>
      </c>
      <c r="FV31" s="1"/>
      <c r="FW31" t="s">
        <v>336</v>
      </c>
      <c r="FX31" t="s">
        <v>330</v>
      </c>
      <c r="FY31" s="1">
        <v>45150</v>
      </c>
      <c r="FZ31" t="s">
        <v>378</v>
      </c>
      <c r="GA31">
        <v>10</v>
      </c>
      <c r="GB31" s="1"/>
      <c r="GC31" t="s">
        <v>336</v>
      </c>
      <c r="GD31" t="s">
        <v>335</v>
      </c>
      <c r="GE31" t="s">
        <v>334</v>
      </c>
      <c r="GF31" t="s">
        <v>334</v>
      </c>
      <c r="GG31" t="s">
        <v>335</v>
      </c>
      <c r="GH31" t="s">
        <v>334</v>
      </c>
      <c r="GI31" t="s">
        <v>335</v>
      </c>
      <c r="GJ31" t="s">
        <v>334</v>
      </c>
      <c r="GK31" t="s">
        <v>335</v>
      </c>
      <c r="GL31" t="s">
        <v>334</v>
      </c>
      <c r="GM31" t="s">
        <v>335</v>
      </c>
      <c r="GN31" t="s">
        <v>334</v>
      </c>
      <c r="GO31" t="s">
        <v>335</v>
      </c>
      <c r="GP31" t="s">
        <v>335</v>
      </c>
      <c r="GQ31" t="s">
        <v>334</v>
      </c>
      <c r="GR31" t="s">
        <v>335</v>
      </c>
      <c r="GS31" t="s">
        <v>334</v>
      </c>
      <c r="GT31" t="s">
        <v>334</v>
      </c>
      <c r="GU31" t="s">
        <v>335</v>
      </c>
      <c r="GV31" t="s">
        <v>335</v>
      </c>
      <c r="GW31" t="s">
        <v>334</v>
      </c>
      <c r="GX31" t="s">
        <v>335</v>
      </c>
      <c r="GY31" t="s">
        <v>334</v>
      </c>
      <c r="GZ31" t="s">
        <v>334</v>
      </c>
      <c r="HA31" t="s">
        <v>335</v>
      </c>
      <c r="HB31" t="s">
        <v>334</v>
      </c>
      <c r="HC31" t="s">
        <v>335</v>
      </c>
      <c r="HD31" t="s">
        <v>334</v>
      </c>
      <c r="HE31" t="s">
        <v>335</v>
      </c>
      <c r="HF31" t="s">
        <v>334</v>
      </c>
      <c r="HG31" t="s">
        <v>335</v>
      </c>
      <c r="HH31" t="s">
        <v>334</v>
      </c>
      <c r="HI31" t="s">
        <v>335</v>
      </c>
      <c r="HJ31" t="s">
        <v>379</v>
      </c>
      <c r="HK31">
        <v>125</v>
      </c>
      <c r="HM31" t="s">
        <v>336</v>
      </c>
      <c r="HO31" t="s">
        <v>334</v>
      </c>
      <c r="HP31" t="s">
        <v>335</v>
      </c>
      <c r="HQ31" t="s">
        <v>334</v>
      </c>
      <c r="HR31" t="s">
        <v>335</v>
      </c>
      <c r="HS31" t="s">
        <v>334</v>
      </c>
      <c r="HT31" t="s">
        <v>335</v>
      </c>
      <c r="HU31" t="s">
        <v>334</v>
      </c>
      <c r="HV31" t="s">
        <v>335</v>
      </c>
      <c r="HW31" t="s">
        <v>334</v>
      </c>
      <c r="HX31" t="s">
        <v>335</v>
      </c>
      <c r="HY31" t="s">
        <v>334</v>
      </c>
      <c r="HZ31" t="s">
        <v>335</v>
      </c>
      <c r="IA31" t="s">
        <v>342</v>
      </c>
    </row>
    <row r="32" spans="1:235" x14ac:dyDescent="0.3">
      <c r="A32">
        <v>31</v>
      </c>
      <c r="B32" t="s">
        <v>733</v>
      </c>
      <c r="C32" s="1">
        <v>45201</v>
      </c>
      <c r="D32" t="s">
        <v>334</v>
      </c>
      <c r="E32" t="s">
        <v>335</v>
      </c>
      <c r="F32" t="s">
        <v>335</v>
      </c>
      <c r="G32" t="s">
        <v>335</v>
      </c>
      <c r="H32" t="s">
        <v>337</v>
      </c>
      <c r="I32" t="s">
        <v>359</v>
      </c>
      <c r="J32" t="s">
        <v>336</v>
      </c>
      <c r="K32">
        <v>105</v>
      </c>
      <c r="L32">
        <v>60</v>
      </c>
      <c r="R32">
        <v>147</v>
      </c>
      <c r="S32">
        <v>37</v>
      </c>
      <c r="T32">
        <v>80</v>
      </c>
      <c r="U32">
        <v>144</v>
      </c>
      <c r="V32">
        <v>48</v>
      </c>
      <c r="W32">
        <v>80</v>
      </c>
      <c r="X32">
        <v>79</v>
      </c>
      <c r="Z32">
        <v>1049</v>
      </c>
      <c r="AA32">
        <v>73</v>
      </c>
      <c r="AD32">
        <v>59</v>
      </c>
      <c r="AF32">
        <v>33</v>
      </c>
      <c r="AG32">
        <v>102</v>
      </c>
      <c r="AH32">
        <v>142</v>
      </c>
      <c r="AI32">
        <v>42</v>
      </c>
      <c r="AJ32">
        <v>38</v>
      </c>
      <c r="AL32">
        <v>9</v>
      </c>
      <c r="AM32" t="s">
        <v>373</v>
      </c>
      <c r="AP32" t="s">
        <v>346</v>
      </c>
      <c r="AQ32" t="s">
        <v>334</v>
      </c>
      <c r="AR32" t="s">
        <v>335</v>
      </c>
      <c r="AS32" t="s">
        <v>335</v>
      </c>
      <c r="AT32" t="s">
        <v>335</v>
      </c>
      <c r="AU32" t="s">
        <v>335</v>
      </c>
      <c r="AV32" t="s">
        <v>335</v>
      </c>
      <c r="AW32" t="s">
        <v>335</v>
      </c>
      <c r="AX32" t="s">
        <v>335</v>
      </c>
      <c r="AY32" t="s">
        <v>335</v>
      </c>
      <c r="AZ32" t="s">
        <v>335</v>
      </c>
      <c r="BA32" t="s">
        <v>335</v>
      </c>
      <c r="BB32" t="s">
        <v>335</v>
      </c>
      <c r="BC32" t="s">
        <v>335</v>
      </c>
      <c r="BD32" t="s">
        <v>335</v>
      </c>
      <c r="BE32" t="s">
        <v>335</v>
      </c>
      <c r="BF32" t="s">
        <v>335</v>
      </c>
      <c r="BG32" t="s">
        <v>335</v>
      </c>
      <c r="BH32" t="s">
        <v>335</v>
      </c>
      <c r="BI32" t="s">
        <v>335</v>
      </c>
      <c r="BJ32" t="s">
        <v>336</v>
      </c>
      <c r="BK32" t="s">
        <v>334</v>
      </c>
      <c r="BL32" t="s">
        <v>335</v>
      </c>
      <c r="BM32" t="s">
        <v>335</v>
      </c>
      <c r="BN32" t="s">
        <v>335</v>
      </c>
      <c r="BO32" t="s">
        <v>335</v>
      </c>
      <c r="BP32" t="s">
        <v>335</v>
      </c>
      <c r="BQ32" t="s">
        <v>335</v>
      </c>
      <c r="BR32" t="s">
        <v>335</v>
      </c>
      <c r="BS32" t="s">
        <v>335</v>
      </c>
      <c r="BT32" t="s">
        <v>335</v>
      </c>
      <c r="BU32" t="s">
        <v>335</v>
      </c>
      <c r="BV32" t="s">
        <v>335</v>
      </c>
      <c r="BW32" t="s">
        <v>335</v>
      </c>
      <c r="BX32" t="s">
        <v>335</v>
      </c>
      <c r="BY32" t="s">
        <v>335</v>
      </c>
      <c r="BZ32" t="s">
        <v>335</v>
      </c>
      <c r="CA32" t="s">
        <v>336</v>
      </c>
      <c r="CJ32" t="s">
        <v>336</v>
      </c>
      <c r="CL32" t="s">
        <v>336</v>
      </c>
      <c r="CM32" t="s">
        <v>336</v>
      </c>
      <c r="CN32" t="s">
        <v>336</v>
      </c>
      <c r="CO32" t="s">
        <v>336</v>
      </c>
      <c r="CP32" t="s">
        <v>336</v>
      </c>
      <c r="CQ32" t="s">
        <v>336</v>
      </c>
      <c r="CR32" t="s">
        <v>336</v>
      </c>
      <c r="CS32" t="s">
        <v>336</v>
      </c>
      <c r="CT32" t="s">
        <v>336</v>
      </c>
      <c r="CU32" t="s">
        <v>336</v>
      </c>
      <c r="CV32" t="s">
        <v>336</v>
      </c>
      <c r="CW32" t="s">
        <v>336</v>
      </c>
      <c r="CX32" t="s">
        <v>336</v>
      </c>
      <c r="CY32" t="s">
        <v>336</v>
      </c>
      <c r="CZ32" t="s">
        <v>336</v>
      </c>
      <c r="DA32" t="s">
        <v>336</v>
      </c>
      <c r="DB32" t="s">
        <v>336</v>
      </c>
      <c r="DC32" t="s">
        <v>336</v>
      </c>
      <c r="DD32" t="s">
        <v>336</v>
      </c>
      <c r="DE32" t="s">
        <v>336</v>
      </c>
      <c r="DF32" t="s">
        <v>336</v>
      </c>
      <c r="DG32" t="s">
        <v>336</v>
      </c>
      <c r="DH32" t="s">
        <v>336</v>
      </c>
      <c r="DJ32">
        <v>541</v>
      </c>
      <c r="DL32">
        <v>92</v>
      </c>
      <c r="DM32">
        <v>0</v>
      </c>
      <c r="DN32">
        <v>99</v>
      </c>
      <c r="DO32" t="s">
        <v>337</v>
      </c>
      <c r="DQ32" t="s">
        <v>336</v>
      </c>
      <c r="DR32" t="s">
        <v>336</v>
      </c>
      <c r="DS32" t="s">
        <v>371</v>
      </c>
      <c r="DT32" t="s">
        <v>348</v>
      </c>
      <c r="DU32" t="s">
        <v>374</v>
      </c>
      <c r="DV32" t="s">
        <v>350</v>
      </c>
      <c r="DW32" t="s">
        <v>375</v>
      </c>
      <c r="DX32" t="s">
        <v>347</v>
      </c>
      <c r="DY32" t="s">
        <v>352</v>
      </c>
      <c r="DZ32" t="s">
        <v>371</v>
      </c>
      <c r="EA32" t="s">
        <v>371</v>
      </c>
      <c r="EB32" t="s">
        <v>355</v>
      </c>
      <c r="EC32" t="s">
        <v>374</v>
      </c>
      <c r="ED32" t="s">
        <v>350</v>
      </c>
      <c r="EE32" t="s">
        <v>371</v>
      </c>
      <c r="EF32" t="s">
        <v>358</v>
      </c>
      <c r="EG32">
        <v>0</v>
      </c>
      <c r="EH32">
        <v>1</v>
      </c>
      <c r="EI32">
        <v>0</v>
      </c>
      <c r="EJ32">
        <v>1</v>
      </c>
      <c r="EK32">
        <v>100</v>
      </c>
      <c r="EL32">
        <v>100</v>
      </c>
      <c r="EM32">
        <v>8</v>
      </c>
      <c r="EN32" t="s">
        <v>337</v>
      </c>
      <c r="EO32" t="s">
        <v>337</v>
      </c>
      <c r="EP32" t="s">
        <v>337</v>
      </c>
      <c r="EQ32" t="s">
        <v>337</v>
      </c>
      <c r="ER32" t="s">
        <v>337</v>
      </c>
      <c r="ES32" t="s">
        <v>337</v>
      </c>
      <c r="ET32" t="s">
        <v>336</v>
      </c>
      <c r="EU32" s="1"/>
      <c r="EV32" t="s">
        <v>336</v>
      </c>
      <c r="EX32" t="s">
        <v>336</v>
      </c>
      <c r="EY32" t="s">
        <v>336</v>
      </c>
      <c r="EZ32" t="s">
        <v>336</v>
      </c>
      <c r="FA32" s="1"/>
      <c r="FB32" t="s">
        <v>336</v>
      </c>
      <c r="FD32" s="1"/>
      <c r="FE32" t="s">
        <v>336</v>
      </c>
      <c r="FF32" t="s">
        <v>336</v>
      </c>
      <c r="FG32" s="1"/>
      <c r="FH32" t="s">
        <v>336</v>
      </c>
      <c r="FJ32" t="s">
        <v>336</v>
      </c>
      <c r="FK32" t="s">
        <v>336</v>
      </c>
      <c r="FL32" t="s">
        <v>336</v>
      </c>
      <c r="FM32" s="1"/>
      <c r="FN32" t="s">
        <v>336</v>
      </c>
      <c r="FP32" s="1"/>
      <c r="FQ32" t="s">
        <v>336</v>
      </c>
      <c r="FR32" t="s">
        <v>336</v>
      </c>
      <c r="FS32" s="1"/>
      <c r="FT32" t="s">
        <v>336</v>
      </c>
      <c r="FV32" s="1"/>
      <c r="FW32" t="s">
        <v>336</v>
      </c>
      <c r="FX32" t="s">
        <v>336</v>
      </c>
      <c r="FY32" s="1"/>
      <c r="FZ32" t="s">
        <v>336</v>
      </c>
      <c r="GB32" s="1"/>
      <c r="GC32" t="s">
        <v>336</v>
      </c>
      <c r="GD32" t="s">
        <v>335</v>
      </c>
      <c r="GE32" t="s">
        <v>335</v>
      </c>
      <c r="GF32" t="s">
        <v>335</v>
      </c>
      <c r="GG32" t="s">
        <v>335</v>
      </c>
      <c r="GH32" t="s">
        <v>335</v>
      </c>
      <c r="GI32" t="s">
        <v>335</v>
      </c>
      <c r="GJ32" t="s">
        <v>335</v>
      </c>
      <c r="GK32" t="s">
        <v>335</v>
      </c>
      <c r="GL32" t="s">
        <v>335</v>
      </c>
      <c r="GM32" t="s">
        <v>335</v>
      </c>
      <c r="GN32" t="s">
        <v>335</v>
      </c>
      <c r="GO32" t="s">
        <v>335</v>
      </c>
      <c r="GP32" t="s">
        <v>335</v>
      </c>
      <c r="GQ32" t="s">
        <v>335</v>
      </c>
      <c r="GR32" t="s">
        <v>335</v>
      </c>
      <c r="GS32" t="s">
        <v>335</v>
      </c>
      <c r="GT32" t="s">
        <v>335</v>
      </c>
      <c r="GU32" t="s">
        <v>335</v>
      </c>
      <c r="GV32" t="s">
        <v>335</v>
      </c>
      <c r="GW32" t="s">
        <v>335</v>
      </c>
      <c r="GX32" t="s">
        <v>335</v>
      </c>
      <c r="GY32" t="s">
        <v>335</v>
      </c>
      <c r="GZ32" t="s">
        <v>335</v>
      </c>
      <c r="HA32" t="s">
        <v>335</v>
      </c>
      <c r="HB32" t="s">
        <v>335</v>
      </c>
      <c r="HC32" t="s">
        <v>335</v>
      </c>
      <c r="HD32" t="s">
        <v>335</v>
      </c>
      <c r="HE32" t="s">
        <v>335</v>
      </c>
      <c r="HF32" t="s">
        <v>335</v>
      </c>
      <c r="HG32" t="s">
        <v>335</v>
      </c>
      <c r="HH32" t="s">
        <v>335</v>
      </c>
      <c r="HI32" t="s">
        <v>335</v>
      </c>
      <c r="HJ32" t="s">
        <v>336</v>
      </c>
      <c r="HM32" t="s">
        <v>336</v>
      </c>
      <c r="HO32" t="s">
        <v>335</v>
      </c>
      <c r="HP32" t="s">
        <v>335</v>
      </c>
      <c r="HQ32" t="s">
        <v>335</v>
      </c>
      <c r="HR32" t="s">
        <v>335</v>
      </c>
      <c r="HS32" t="s">
        <v>335</v>
      </c>
      <c r="HT32" t="s">
        <v>335</v>
      </c>
      <c r="HU32" t="s">
        <v>335</v>
      </c>
      <c r="HV32" t="s">
        <v>335</v>
      </c>
      <c r="HW32" t="s">
        <v>335</v>
      </c>
      <c r="HX32" t="s">
        <v>335</v>
      </c>
      <c r="HY32" t="s">
        <v>335</v>
      </c>
      <c r="HZ32" t="s">
        <v>335</v>
      </c>
      <c r="IA32" t="s">
        <v>364</v>
      </c>
    </row>
    <row r="33" spans="1:235" x14ac:dyDescent="0.3">
      <c r="A33">
        <v>32</v>
      </c>
      <c r="B33" t="s">
        <v>733</v>
      </c>
      <c r="C33" s="1">
        <v>45205</v>
      </c>
      <c r="D33" t="s">
        <v>334</v>
      </c>
      <c r="E33" t="s">
        <v>335</v>
      </c>
      <c r="F33" t="s">
        <v>335</v>
      </c>
      <c r="G33" t="s">
        <v>335</v>
      </c>
      <c r="H33" t="s">
        <v>337</v>
      </c>
      <c r="I33" t="s">
        <v>359</v>
      </c>
      <c r="J33" t="s">
        <v>336</v>
      </c>
      <c r="K33">
        <v>103</v>
      </c>
      <c r="L33">
        <v>75</v>
      </c>
      <c r="O33">
        <v>64</v>
      </c>
      <c r="P33">
        <v>2066115702479339</v>
      </c>
      <c r="R33">
        <v>15</v>
      </c>
      <c r="T33">
        <v>77</v>
      </c>
      <c r="U33">
        <v>133</v>
      </c>
      <c r="V33">
        <v>48</v>
      </c>
      <c r="W33">
        <v>75</v>
      </c>
      <c r="X33">
        <v>51</v>
      </c>
      <c r="Z33">
        <v>6851</v>
      </c>
      <c r="AA33">
        <v>105</v>
      </c>
      <c r="AD33">
        <v>65</v>
      </c>
      <c r="AH33">
        <v>141</v>
      </c>
      <c r="AI33">
        <v>43</v>
      </c>
      <c r="AJ33">
        <v>32</v>
      </c>
      <c r="AL33">
        <v>14</v>
      </c>
      <c r="AM33" t="s">
        <v>345</v>
      </c>
      <c r="AN33">
        <v>22</v>
      </c>
      <c r="AP33" t="s">
        <v>336</v>
      </c>
      <c r="AQ33" t="s">
        <v>334</v>
      </c>
      <c r="AR33" t="s">
        <v>335</v>
      </c>
      <c r="AS33" t="s">
        <v>335</v>
      </c>
      <c r="AT33" t="s">
        <v>335</v>
      </c>
      <c r="AU33" t="s">
        <v>335</v>
      </c>
      <c r="AV33" t="s">
        <v>335</v>
      </c>
      <c r="AW33" t="s">
        <v>335</v>
      </c>
      <c r="AX33" t="s">
        <v>335</v>
      </c>
      <c r="AY33" t="s">
        <v>335</v>
      </c>
      <c r="AZ33" t="s">
        <v>335</v>
      </c>
      <c r="BA33" t="s">
        <v>335</v>
      </c>
      <c r="BB33" t="s">
        <v>335</v>
      </c>
      <c r="BC33" t="s">
        <v>335</v>
      </c>
      <c r="BD33" t="s">
        <v>335</v>
      </c>
      <c r="BE33" t="s">
        <v>335</v>
      </c>
      <c r="BF33" t="s">
        <v>335</v>
      </c>
      <c r="BG33" t="s">
        <v>335</v>
      </c>
      <c r="BH33" t="s">
        <v>335</v>
      </c>
      <c r="BI33" t="s">
        <v>335</v>
      </c>
      <c r="BJ33" t="s">
        <v>336</v>
      </c>
      <c r="BK33" t="s">
        <v>335</v>
      </c>
      <c r="BL33" t="s">
        <v>335</v>
      </c>
      <c r="BM33" t="s">
        <v>335</v>
      </c>
      <c r="BN33" t="s">
        <v>335</v>
      </c>
      <c r="BO33" t="s">
        <v>335</v>
      </c>
      <c r="BP33" t="s">
        <v>335</v>
      </c>
      <c r="BQ33" t="s">
        <v>335</v>
      </c>
      <c r="BR33" t="s">
        <v>335</v>
      </c>
      <c r="BS33" t="s">
        <v>335</v>
      </c>
      <c r="BT33" t="s">
        <v>335</v>
      </c>
      <c r="BU33" t="s">
        <v>335</v>
      </c>
      <c r="BV33" t="s">
        <v>335</v>
      </c>
      <c r="BW33" t="s">
        <v>335</v>
      </c>
      <c r="BX33" t="s">
        <v>335</v>
      </c>
      <c r="BY33" t="s">
        <v>335</v>
      </c>
      <c r="BZ33" t="s">
        <v>335</v>
      </c>
      <c r="CA33" t="s">
        <v>336</v>
      </c>
      <c r="CJ33" t="s">
        <v>336</v>
      </c>
      <c r="CL33" t="s">
        <v>336</v>
      </c>
      <c r="CM33" t="s">
        <v>336</v>
      </c>
      <c r="CN33" t="s">
        <v>336</v>
      </c>
      <c r="CO33" t="s">
        <v>336</v>
      </c>
      <c r="CP33" t="s">
        <v>336</v>
      </c>
      <c r="CQ33" t="s">
        <v>336</v>
      </c>
      <c r="CR33" t="s">
        <v>336</v>
      </c>
      <c r="CS33" t="s">
        <v>336</v>
      </c>
      <c r="CT33" t="s">
        <v>336</v>
      </c>
      <c r="CU33" t="s">
        <v>336</v>
      </c>
      <c r="CV33" t="s">
        <v>336</v>
      </c>
      <c r="CW33" t="s">
        <v>336</v>
      </c>
      <c r="CX33" t="s">
        <v>336</v>
      </c>
      <c r="CY33" t="s">
        <v>336</v>
      </c>
      <c r="CZ33" t="s">
        <v>336</v>
      </c>
      <c r="DA33" t="s">
        <v>336</v>
      </c>
      <c r="DB33" t="s">
        <v>336</v>
      </c>
      <c r="DC33" t="s">
        <v>336</v>
      </c>
      <c r="DD33" t="s">
        <v>336</v>
      </c>
      <c r="DE33" t="s">
        <v>336</v>
      </c>
      <c r="DF33" t="s">
        <v>336</v>
      </c>
      <c r="DG33" t="s">
        <v>336</v>
      </c>
      <c r="DH33" t="s">
        <v>336</v>
      </c>
      <c r="DJ33">
        <v>690</v>
      </c>
      <c r="DL33">
        <v>62</v>
      </c>
      <c r="DM33">
        <v>2</v>
      </c>
      <c r="DN33">
        <v>99</v>
      </c>
      <c r="DO33" t="s">
        <v>337</v>
      </c>
      <c r="DQ33" t="s">
        <v>336</v>
      </c>
      <c r="DR33" t="s">
        <v>336</v>
      </c>
      <c r="DS33" t="s">
        <v>336</v>
      </c>
      <c r="DT33" t="s">
        <v>336</v>
      </c>
      <c r="DU33" t="s">
        <v>336</v>
      </c>
      <c r="DV33" t="s">
        <v>336</v>
      </c>
      <c r="DW33" t="s">
        <v>336</v>
      </c>
      <c r="DX33" t="s">
        <v>336</v>
      </c>
      <c r="DY33" t="s">
        <v>336</v>
      </c>
      <c r="DZ33" t="s">
        <v>336</v>
      </c>
      <c r="EA33" t="s">
        <v>336</v>
      </c>
      <c r="EB33" t="s">
        <v>336</v>
      </c>
      <c r="EC33" t="s">
        <v>336</v>
      </c>
      <c r="ED33" t="s">
        <v>336</v>
      </c>
      <c r="EE33" t="s">
        <v>336</v>
      </c>
      <c r="EF33" t="s">
        <v>336</v>
      </c>
      <c r="EM33">
        <v>8</v>
      </c>
      <c r="EN33" t="s">
        <v>336</v>
      </c>
      <c r="EO33" t="s">
        <v>337</v>
      </c>
      <c r="EP33" t="s">
        <v>337</v>
      </c>
      <c r="EQ33" t="s">
        <v>337</v>
      </c>
      <c r="ER33" t="s">
        <v>337</v>
      </c>
      <c r="ES33" t="s">
        <v>337</v>
      </c>
      <c r="ET33" t="s">
        <v>337</v>
      </c>
      <c r="EU33" s="1"/>
      <c r="EV33" t="s">
        <v>336</v>
      </c>
      <c r="EX33" t="s">
        <v>336</v>
      </c>
      <c r="EY33" t="s">
        <v>336</v>
      </c>
      <c r="EZ33" t="s">
        <v>337</v>
      </c>
      <c r="FA33" s="1"/>
      <c r="FB33" t="s">
        <v>336</v>
      </c>
      <c r="FD33" s="1"/>
      <c r="FE33" t="s">
        <v>336</v>
      </c>
      <c r="FF33" t="s">
        <v>330</v>
      </c>
      <c r="FG33" s="1"/>
      <c r="FH33" t="s">
        <v>339</v>
      </c>
      <c r="FI33">
        <v>250</v>
      </c>
      <c r="FJ33" t="s">
        <v>336</v>
      </c>
      <c r="FK33" t="s">
        <v>336</v>
      </c>
      <c r="FL33" t="s">
        <v>330</v>
      </c>
      <c r="FM33" s="1"/>
      <c r="FN33" t="s">
        <v>403</v>
      </c>
      <c r="FO33">
        <v>100</v>
      </c>
      <c r="FP33" s="1"/>
      <c r="FQ33" t="s">
        <v>336</v>
      </c>
      <c r="FR33" t="s">
        <v>330</v>
      </c>
      <c r="FS33" s="1"/>
      <c r="FT33" t="s">
        <v>388</v>
      </c>
      <c r="FU33">
        <v>25</v>
      </c>
      <c r="FV33" s="1"/>
      <c r="FW33" t="s">
        <v>336</v>
      </c>
      <c r="FX33" t="s">
        <v>330</v>
      </c>
      <c r="FY33" s="1"/>
      <c r="FZ33" t="s">
        <v>742</v>
      </c>
      <c r="GA33">
        <v>10</v>
      </c>
      <c r="GB33" s="1"/>
      <c r="GC33" t="s">
        <v>336</v>
      </c>
      <c r="GD33" t="s">
        <v>335</v>
      </c>
      <c r="GE33" t="s">
        <v>334</v>
      </c>
      <c r="GF33" t="s">
        <v>334</v>
      </c>
      <c r="GG33" t="s">
        <v>335</v>
      </c>
      <c r="GH33" t="s">
        <v>334</v>
      </c>
      <c r="GI33" t="s">
        <v>335</v>
      </c>
      <c r="GJ33" t="s">
        <v>335</v>
      </c>
      <c r="GK33" t="s">
        <v>334</v>
      </c>
      <c r="GL33" t="s">
        <v>334</v>
      </c>
      <c r="GM33" t="s">
        <v>335</v>
      </c>
      <c r="GN33" t="s">
        <v>334</v>
      </c>
      <c r="GO33" t="s">
        <v>335</v>
      </c>
      <c r="GP33" t="s">
        <v>334</v>
      </c>
      <c r="GQ33" t="s">
        <v>335</v>
      </c>
      <c r="GR33" t="s">
        <v>334</v>
      </c>
      <c r="GS33" t="s">
        <v>335</v>
      </c>
      <c r="GT33" t="s">
        <v>334</v>
      </c>
      <c r="GU33" t="s">
        <v>335</v>
      </c>
      <c r="GV33" t="s">
        <v>334</v>
      </c>
      <c r="GW33" t="s">
        <v>335</v>
      </c>
      <c r="GX33" t="s">
        <v>335</v>
      </c>
      <c r="GY33" t="s">
        <v>334</v>
      </c>
      <c r="GZ33" t="s">
        <v>334</v>
      </c>
      <c r="HA33" t="s">
        <v>335</v>
      </c>
      <c r="HB33" t="s">
        <v>334</v>
      </c>
      <c r="HC33" t="s">
        <v>335</v>
      </c>
      <c r="HD33" t="s">
        <v>334</v>
      </c>
      <c r="HE33" t="s">
        <v>335</v>
      </c>
      <c r="HF33" t="s">
        <v>334</v>
      </c>
      <c r="HG33" t="s">
        <v>335</v>
      </c>
      <c r="HH33" t="s">
        <v>334</v>
      </c>
      <c r="HI33" t="s">
        <v>335</v>
      </c>
      <c r="HJ33" t="s">
        <v>390</v>
      </c>
      <c r="HK33">
        <v>25</v>
      </c>
      <c r="HM33" t="s">
        <v>336</v>
      </c>
      <c r="HO33" t="s">
        <v>335</v>
      </c>
      <c r="HP33" t="s">
        <v>334</v>
      </c>
      <c r="HQ33" t="s">
        <v>334</v>
      </c>
      <c r="HR33" t="s">
        <v>335</v>
      </c>
      <c r="HS33" t="s">
        <v>334</v>
      </c>
      <c r="HT33" t="s">
        <v>335</v>
      </c>
      <c r="HU33" t="s">
        <v>334</v>
      </c>
      <c r="HV33" t="s">
        <v>335</v>
      </c>
      <c r="HW33" t="s">
        <v>334</v>
      </c>
      <c r="HX33" t="s">
        <v>335</v>
      </c>
      <c r="HY33" t="s">
        <v>334</v>
      </c>
      <c r="HZ33" t="s">
        <v>335</v>
      </c>
      <c r="IA33" t="s">
        <v>364</v>
      </c>
    </row>
    <row r="34" spans="1:235" x14ac:dyDescent="0.3">
      <c r="A34">
        <v>33</v>
      </c>
      <c r="B34" t="s">
        <v>733</v>
      </c>
      <c r="C34" s="1">
        <v>45260</v>
      </c>
      <c r="D34" t="s">
        <v>334</v>
      </c>
      <c r="E34" t="s">
        <v>335</v>
      </c>
      <c r="F34" t="s">
        <v>335</v>
      </c>
      <c r="G34" t="s">
        <v>335</v>
      </c>
      <c r="H34" t="s">
        <v>337</v>
      </c>
      <c r="I34" t="s">
        <v>359</v>
      </c>
      <c r="J34" t="s">
        <v>336</v>
      </c>
      <c r="N34">
        <v>2093</v>
      </c>
      <c r="Z34">
        <v>4811</v>
      </c>
      <c r="AF34">
        <v>21</v>
      </c>
      <c r="AG34">
        <v>20</v>
      </c>
      <c r="AH34">
        <v>141</v>
      </c>
      <c r="AI34">
        <v>48</v>
      </c>
      <c r="AM34" t="s">
        <v>336</v>
      </c>
      <c r="AP34" t="s">
        <v>336</v>
      </c>
      <c r="AQ34" t="s">
        <v>335</v>
      </c>
      <c r="AR34" t="s">
        <v>335</v>
      </c>
      <c r="AS34" t="s">
        <v>335</v>
      </c>
      <c r="AT34" t="s">
        <v>335</v>
      </c>
      <c r="AU34" t="s">
        <v>335</v>
      </c>
      <c r="AV34" t="s">
        <v>335</v>
      </c>
      <c r="AW34" t="s">
        <v>335</v>
      </c>
      <c r="AX34" t="s">
        <v>335</v>
      </c>
      <c r="AY34" t="s">
        <v>335</v>
      </c>
      <c r="AZ34" t="s">
        <v>335</v>
      </c>
      <c r="BA34" t="s">
        <v>334</v>
      </c>
      <c r="BB34" t="s">
        <v>335</v>
      </c>
      <c r="BC34" t="s">
        <v>335</v>
      </c>
      <c r="BD34" t="s">
        <v>335</v>
      </c>
      <c r="BE34" t="s">
        <v>335</v>
      </c>
      <c r="BF34" t="s">
        <v>335</v>
      </c>
      <c r="BG34" t="s">
        <v>335</v>
      </c>
      <c r="BH34" t="s">
        <v>335</v>
      </c>
      <c r="BI34" t="s">
        <v>335</v>
      </c>
      <c r="BJ34" t="s">
        <v>336</v>
      </c>
      <c r="BK34" t="s">
        <v>335</v>
      </c>
      <c r="BL34" t="s">
        <v>335</v>
      </c>
      <c r="BM34" t="s">
        <v>335</v>
      </c>
      <c r="BN34" t="s">
        <v>335</v>
      </c>
      <c r="BO34" t="s">
        <v>335</v>
      </c>
      <c r="BP34" t="s">
        <v>335</v>
      </c>
      <c r="BQ34" t="s">
        <v>335</v>
      </c>
      <c r="BR34" t="s">
        <v>335</v>
      </c>
      <c r="BS34" t="s">
        <v>335</v>
      </c>
      <c r="BT34" t="s">
        <v>334</v>
      </c>
      <c r="BU34" t="s">
        <v>335</v>
      </c>
      <c r="BV34" t="s">
        <v>335</v>
      </c>
      <c r="BW34" t="s">
        <v>335</v>
      </c>
      <c r="BX34" t="s">
        <v>335</v>
      </c>
      <c r="BY34" t="s">
        <v>334</v>
      </c>
      <c r="BZ34" t="s">
        <v>335</v>
      </c>
      <c r="CA34" t="s">
        <v>336</v>
      </c>
      <c r="CJ34" t="s">
        <v>336</v>
      </c>
      <c r="CL34" t="s">
        <v>336</v>
      </c>
      <c r="CM34" t="s">
        <v>336</v>
      </c>
      <c r="CN34" t="s">
        <v>336</v>
      </c>
      <c r="CO34" t="s">
        <v>336</v>
      </c>
      <c r="CP34" t="s">
        <v>336</v>
      </c>
      <c r="CQ34" t="s">
        <v>336</v>
      </c>
      <c r="CR34" t="s">
        <v>336</v>
      </c>
      <c r="CS34" t="s">
        <v>336</v>
      </c>
      <c r="CT34" t="s">
        <v>336</v>
      </c>
      <c r="CU34" t="s">
        <v>336</v>
      </c>
      <c r="CV34" t="s">
        <v>336</v>
      </c>
      <c r="CW34" t="s">
        <v>336</v>
      </c>
      <c r="CX34" t="s">
        <v>336</v>
      </c>
      <c r="CY34" t="s">
        <v>336</v>
      </c>
      <c r="CZ34" t="s">
        <v>336</v>
      </c>
      <c r="DA34" t="s">
        <v>336</v>
      </c>
      <c r="DB34" t="s">
        <v>336</v>
      </c>
      <c r="DC34" t="s">
        <v>336</v>
      </c>
      <c r="DD34" t="s">
        <v>336</v>
      </c>
      <c r="DE34" t="s">
        <v>336</v>
      </c>
      <c r="DF34" t="s">
        <v>336</v>
      </c>
      <c r="DG34" t="s">
        <v>336</v>
      </c>
      <c r="DH34" t="s">
        <v>336</v>
      </c>
      <c r="DJ34">
        <v>465</v>
      </c>
      <c r="DL34">
        <v>90</v>
      </c>
      <c r="DM34">
        <v>2</v>
      </c>
      <c r="DN34">
        <v>98</v>
      </c>
      <c r="DO34" t="s">
        <v>337</v>
      </c>
      <c r="DQ34" t="s">
        <v>336</v>
      </c>
      <c r="DR34" t="s">
        <v>336</v>
      </c>
      <c r="DS34" t="s">
        <v>371</v>
      </c>
      <c r="DT34" t="s">
        <v>348</v>
      </c>
      <c r="DU34" t="s">
        <v>374</v>
      </c>
      <c r="DV34" t="s">
        <v>350</v>
      </c>
      <c r="DW34" t="s">
        <v>375</v>
      </c>
      <c r="DX34" t="s">
        <v>347</v>
      </c>
      <c r="DY34" t="s">
        <v>352</v>
      </c>
      <c r="DZ34" t="s">
        <v>371</v>
      </c>
      <c r="EA34" t="s">
        <v>371</v>
      </c>
      <c r="EB34" t="s">
        <v>355</v>
      </c>
      <c r="EC34" t="s">
        <v>374</v>
      </c>
      <c r="ED34" t="s">
        <v>350</v>
      </c>
      <c r="EE34" t="s">
        <v>371</v>
      </c>
      <c r="EF34" t="s">
        <v>358</v>
      </c>
      <c r="EG34">
        <v>0</v>
      </c>
      <c r="EH34">
        <v>1</v>
      </c>
      <c r="EI34">
        <v>0</v>
      </c>
      <c r="EJ34">
        <v>1</v>
      </c>
      <c r="EN34" t="s">
        <v>337</v>
      </c>
      <c r="EO34" t="s">
        <v>337</v>
      </c>
      <c r="EP34" t="s">
        <v>337</v>
      </c>
      <c r="EQ34" t="s">
        <v>337</v>
      </c>
      <c r="ER34" t="s">
        <v>337</v>
      </c>
      <c r="ES34" t="s">
        <v>337</v>
      </c>
      <c r="ET34" t="s">
        <v>336</v>
      </c>
      <c r="EU34" s="1"/>
      <c r="EV34" t="s">
        <v>336</v>
      </c>
      <c r="EX34" t="s">
        <v>336</v>
      </c>
      <c r="EY34" t="s">
        <v>336</v>
      </c>
      <c r="EZ34" t="s">
        <v>336</v>
      </c>
      <c r="FA34" s="1"/>
      <c r="FB34" t="s">
        <v>336</v>
      </c>
      <c r="FD34" s="1"/>
      <c r="FE34" t="s">
        <v>336</v>
      </c>
      <c r="FF34" t="s">
        <v>336</v>
      </c>
      <c r="FG34" s="1"/>
      <c r="FH34" t="s">
        <v>336</v>
      </c>
      <c r="FJ34" t="s">
        <v>336</v>
      </c>
      <c r="FK34" t="s">
        <v>336</v>
      </c>
      <c r="FL34" t="s">
        <v>336</v>
      </c>
      <c r="FM34" s="1"/>
      <c r="FN34" t="s">
        <v>336</v>
      </c>
      <c r="FP34" s="1"/>
      <c r="FQ34" t="s">
        <v>336</v>
      </c>
      <c r="FR34" t="s">
        <v>336</v>
      </c>
      <c r="FS34" s="1"/>
      <c r="FT34" t="s">
        <v>336</v>
      </c>
      <c r="FV34" s="1"/>
      <c r="FW34" t="s">
        <v>336</v>
      </c>
      <c r="FX34" t="s">
        <v>336</v>
      </c>
      <c r="FY34" s="1"/>
      <c r="FZ34" t="s">
        <v>336</v>
      </c>
      <c r="GB34" s="1"/>
      <c r="GC34" t="s">
        <v>336</v>
      </c>
      <c r="GD34" t="s">
        <v>335</v>
      </c>
      <c r="GE34" t="s">
        <v>335</v>
      </c>
      <c r="GF34" t="s">
        <v>335</v>
      </c>
      <c r="GG34" t="s">
        <v>335</v>
      </c>
      <c r="GH34" t="s">
        <v>335</v>
      </c>
      <c r="GI34" t="s">
        <v>335</v>
      </c>
      <c r="GJ34" t="s">
        <v>335</v>
      </c>
      <c r="GK34" t="s">
        <v>335</v>
      </c>
      <c r="GL34" t="s">
        <v>335</v>
      </c>
      <c r="GM34" t="s">
        <v>335</v>
      </c>
      <c r="GN34" t="s">
        <v>335</v>
      </c>
      <c r="GO34" t="s">
        <v>335</v>
      </c>
      <c r="GP34" t="s">
        <v>335</v>
      </c>
      <c r="GQ34" t="s">
        <v>335</v>
      </c>
      <c r="GR34" t="s">
        <v>335</v>
      </c>
      <c r="GS34" t="s">
        <v>335</v>
      </c>
      <c r="GT34" t="s">
        <v>335</v>
      </c>
      <c r="GU34" t="s">
        <v>335</v>
      </c>
      <c r="GV34" t="s">
        <v>335</v>
      </c>
      <c r="GW34" t="s">
        <v>335</v>
      </c>
      <c r="GX34" t="s">
        <v>335</v>
      </c>
      <c r="GY34" t="s">
        <v>335</v>
      </c>
      <c r="GZ34" t="s">
        <v>335</v>
      </c>
      <c r="HA34" t="s">
        <v>335</v>
      </c>
      <c r="HB34" t="s">
        <v>335</v>
      </c>
      <c r="HC34" t="s">
        <v>335</v>
      </c>
      <c r="HD34" t="s">
        <v>335</v>
      </c>
      <c r="HE34" t="s">
        <v>335</v>
      </c>
      <c r="HF34" t="s">
        <v>335</v>
      </c>
      <c r="HG34" t="s">
        <v>335</v>
      </c>
      <c r="HH34" t="s">
        <v>335</v>
      </c>
      <c r="HI34" t="s">
        <v>335</v>
      </c>
      <c r="HJ34" t="s">
        <v>336</v>
      </c>
      <c r="HM34" t="s">
        <v>336</v>
      </c>
      <c r="HO34" t="s">
        <v>335</v>
      </c>
      <c r="HP34" t="s">
        <v>335</v>
      </c>
      <c r="HQ34" t="s">
        <v>335</v>
      </c>
      <c r="HR34" t="s">
        <v>335</v>
      </c>
      <c r="HS34" t="s">
        <v>335</v>
      </c>
      <c r="HT34" t="s">
        <v>335</v>
      </c>
      <c r="HU34" t="s">
        <v>335</v>
      </c>
      <c r="HV34" t="s">
        <v>335</v>
      </c>
      <c r="HW34" t="s">
        <v>335</v>
      </c>
      <c r="HX34" t="s">
        <v>335</v>
      </c>
      <c r="HY34" t="s">
        <v>335</v>
      </c>
      <c r="HZ34" t="s">
        <v>335</v>
      </c>
      <c r="IA34" t="s">
        <v>364</v>
      </c>
    </row>
    <row r="35" spans="1:235" x14ac:dyDescent="0.3">
      <c r="A35">
        <v>34</v>
      </c>
      <c r="B35" t="s">
        <v>733</v>
      </c>
      <c r="C35" s="1">
        <v>45223</v>
      </c>
      <c r="D35" t="s">
        <v>334</v>
      </c>
      <c r="E35" t="s">
        <v>335</v>
      </c>
      <c r="F35" t="s">
        <v>335</v>
      </c>
      <c r="G35" t="s">
        <v>335</v>
      </c>
      <c r="H35" t="s">
        <v>337</v>
      </c>
      <c r="I35" t="s">
        <v>359</v>
      </c>
      <c r="J35" t="s">
        <v>336</v>
      </c>
      <c r="K35">
        <v>125</v>
      </c>
      <c r="L35">
        <v>55</v>
      </c>
      <c r="O35">
        <v>92</v>
      </c>
      <c r="P35">
        <v>3.5055631763450684E+16</v>
      </c>
      <c r="AJ35">
        <v>29</v>
      </c>
      <c r="AK35">
        <v>98</v>
      </c>
      <c r="AM35" t="s">
        <v>345</v>
      </c>
      <c r="AP35" t="s">
        <v>346</v>
      </c>
      <c r="AQ35" t="s">
        <v>335</v>
      </c>
      <c r="AR35" t="s">
        <v>335</v>
      </c>
      <c r="AS35" t="s">
        <v>335</v>
      </c>
      <c r="AT35" t="s">
        <v>335</v>
      </c>
      <c r="AU35" t="s">
        <v>335</v>
      </c>
      <c r="AV35" t="s">
        <v>335</v>
      </c>
      <c r="AW35" t="s">
        <v>335</v>
      </c>
      <c r="AX35" t="s">
        <v>335</v>
      </c>
      <c r="AY35" t="s">
        <v>335</v>
      </c>
      <c r="AZ35" t="s">
        <v>335</v>
      </c>
      <c r="BA35" t="s">
        <v>335</v>
      </c>
      <c r="BB35" t="s">
        <v>335</v>
      </c>
      <c r="BC35" t="s">
        <v>335</v>
      </c>
      <c r="BD35" t="s">
        <v>335</v>
      </c>
      <c r="BE35" t="s">
        <v>335</v>
      </c>
      <c r="BF35" t="s">
        <v>335</v>
      </c>
      <c r="BG35" t="s">
        <v>335</v>
      </c>
      <c r="BH35" t="s">
        <v>334</v>
      </c>
      <c r="BI35" t="s">
        <v>335</v>
      </c>
      <c r="BJ35" t="s">
        <v>336</v>
      </c>
      <c r="BK35" t="s">
        <v>335</v>
      </c>
      <c r="BL35" t="s">
        <v>335</v>
      </c>
      <c r="BM35" t="s">
        <v>335</v>
      </c>
      <c r="BN35" t="s">
        <v>335</v>
      </c>
      <c r="BO35" t="s">
        <v>335</v>
      </c>
      <c r="BP35" t="s">
        <v>335</v>
      </c>
      <c r="BQ35" t="s">
        <v>335</v>
      </c>
      <c r="BR35" t="s">
        <v>335</v>
      </c>
      <c r="BS35" t="s">
        <v>335</v>
      </c>
      <c r="BT35" t="s">
        <v>335</v>
      </c>
      <c r="BU35" t="s">
        <v>335</v>
      </c>
      <c r="BV35" t="s">
        <v>335</v>
      </c>
      <c r="BW35" t="s">
        <v>335</v>
      </c>
      <c r="BX35" t="s">
        <v>335</v>
      </c>
      <c r="BY35" t="s">
        <v>335</v>
      </c>
      <c r="BZ35" t="s">
        <v>335</v>
      </c>
      <c r="CA35" t="s">
        <v>336</v>
      </c>
      <c r="CJ35" t="s">
        <v>336</v>
      </c>
      <c r="CL35" t="s">
        <v>336</v>
      </c>
      <c r="CM35" t="s">
        <v>336</v>
      </c>
      <c r="CN35" t="s">
        <v>336</v>
      </c>
      <c r="CO35" t="s">
        <v>336</v>
      </c>
      <c r="CP35" t="s">
        <v>336</v>
      </c>
      <c r="CQ35" t="s">
        <v>336</v>
      </c>
      <c r="CR35" t="s">
        <v>336</v>
      </c>
      <c r="CS35" t="s">
        <v>336</v>
      </c>
      <c r="CT35" t="s">
        <v>336</v>
      </c>
      <c r="CU35" t="s">
        <v>336</v>
      </c>
      <c r="CV35" t="s">
        <v>336</v>
      </c>
      <c r="CW35" t="s">
        <v>336</v>
      </c>
      <c r="CX35" t="s">
        <v>336</v>
      </c>
      <c r="CY35" t="s">
        <v>336</v>
      </c>
      <c r="CZ35" t="s">
        <v>336</v>
      </c>
      <c r="DA35" t="s">
        <v>336</v>
      </c>
      <c r="DB35" t="s">
        <v>336</v>
      </c>
      <c r="DC35" t="s">
        <v>336</v>
      </c>
      <c r="DD35" t="s">
        <v>336</v>
      </c>
      <c r="DE35" t="s">
        <v>336</v>
      </c>
      <c r="DF35" t="s">
        <v>336</v>
      </c>
      <c r="DG35" t="s">
        <v>336</v>
      </c>
      <c r="DH35" t="s">
        <v>336</v>
      </c>
      <c r="DO35" t="s">
        <v>336</v>
      </c>
      <c r="DQ35" t="s">
        <v>336</v>
      </c>
      <c r="DR35" t="s">
        <v>336</v>
      </c>
      <c r="DS35" t="s">
        <v>358</v>
      </c>
      <c r="DT35" t="s">
        <v>443</v>
      </c>
      <c r="DU35" t="s">
        <v>406</v>
      </c>
      <c r="DV35" t="s">
        <v>350</v>
      </c>
      <c r="DW35" t="s">
        <v>375</v>
      </c>
      <c r="DX35" t="s">
        <v>353</v>
      </c>
      <c r="DY35" t="s">
        <v>358</v>
      </c>
      <c r="DZ35" t="s">
        <v>371</v>
      </c>
      <c r="EA35" t="s">
        <v>371</v>
      </c>
      <c r="EB35" t="s">
        <v>355</v>
      </c>
      <c r="EC35" t="s">
        <v>374</v>
      </c>
      <c r="ED35" t="s">
        <v>368</v>
      </c>
      <c r="EE35" t="s">
        <v>371</v>
      </c>
      <c r="EF35" t="s">
        <v>358</v>
      </c>
      <c r="EG35">
        <v>5</v>
      </c>
      <c r="EH35">
        <v>1</v>
      </c>
      <c r="EI35">
        <v>5</v>
      </c>
      <c r="EJ35">
        <v>1</v>
      </c>
      <c r="EN35" t="s">
        <v>336</v>
      </c>
      <c r="EO35" t="s">
        <v>336</v>
      </c>
      <c r="EP35" t="s">
        <v>336</v>
      </c>
      <c r="EQ35" t="s">
        <v>336</v>
      </c>
      <c r="ER35" t="s">
        <v>336</v>
      </c>
      <c r="ES35" t="s">
        <v>336</v>
      </c>
      <c r="ET35" t="s">
        <v>336</v>
      </c>
      <c r="EU35" s="1"/>
      <c r="EV35" t="s">
        <v>336</v>
      </c>
      <c r="EX35" t="s">
        <v>336</v>
      </c>
      <c r="EY35" t="s">
        <v>336</v>
      </c>
      <c r="EZ35" t="s">
        <v>336</v>
      </c>
      <c r="FA35" s="1"/>
      <c r="FB35" t="s">
        <v>336</v>
      </c>
      <c r="FD35" s="1"/>
      <c r="FE35" t="s">
        <v>336</v>
      </c>
      <c r="FF35" t="s">
        <v>336</v>
      </c>
      <c r="FG35" s="1"/>
      <c r="FH35" t="s">
        <v>336</v>
      </c>
      <c r="FJ35" t="s">
        <v>336</v>
      </c>
      <c r="FK35" t="s">
        <v>336</v>
      </c>
      <c r="FL35" t="s">
        <v>336</v>
      </c>
      <c r="FM35" s="1"/>
      <c r="FN35" t="s">
        <v>336</v>
      </c>
      <c r="FP35" s="1"/>
      <c r="FQ35" t="s">
        <v>336</v>
      </c>
      <c r="FR35" t="s">
        <v>336</v>
      </c>
      <c r="FS35" s="1"/>
      <c r="FT35" t="s">
        <v>336</v>
      </c>
      <c r="FV35" s="1"/>
      <c r="FW35" t="s">
        <v>336</v>
      </c>
      <c r="FX35" t="s">
        <v>336</v>
      </c>
      <c r="FY35" s="1"/>
      <c r="FZ35" t="s">
        <v>336</v>
      </c>
      <c r="GB35" s="1"/>
      <c r="GC35" t="s">
        <v>336</v>
      </c>
      <c r="GD35" t="s">
        <v>335</v>
      </c>
      <c r="GE35" t="s">
        <v>335</v>
      </c>
      <c r="GF35" t="s">
        <v>335</v>
      </c>
      <c r="GG35" t="s">
        <v>335</v>
      </c>
      <c r="GH35" t="s">
        <v>335</v>
      </c>
      <c r="GI35" t="s">
        <v>335</v>
      </c>
      <c r="GJ35" t="s">
        <v>335</v>
      </c>
      <c r="GK35" t="s">
        <v>335</v>
      </c>
      <c r="GL35" t="s">
        <v>335</v>
      </c>
      <c r="GM35" t="s">
        <v>335</v>
      </c>
      <c r="GN35" t="s">
        <v>335</v>
      </c>
      <c r="GO35" t="s">
        <v>335</v>
      </c>
      <c r="GP35" t="s">
        <v>335</v>
      </c>
      <c r="GQ35" t="s">
        <v>335</v>
      </c>
      <c r="GR35" t="s">
        <v>335</v>
      </c>
      <c r="GS35" t="s">
        <v>335</v>
      </c>
      <c r="GT35" t="s">
        <v>335</v>
      </c>
      <c r="GU35" t="s">
        <v>335</v>
      </c>
      <c r="GV35" t="s">
        <v>335</v>
      </c>
      <c r="GW35" t="s">
        <v>335</v>
      </c>
      <c r="GX35" t="s">
        <v>335</v>
      </c>
      <c r="GY35" t="s">
        <v>335</v>
      </c>
      <c r="GZ35" t="s">
        <v>335</v>
      </c>
      <c r="HA35" t="s">
        <v>335</v>
      </c>
      <c r="HB35" t="s">
        <v>335</v>
      </c>
      <c r="HC35" t="s">
        <v>335</v>
      </c>
      <c r="HD35" t="s">
        <v>335</v>
      </c>
      <c r="HE35" t="s">
        <v>335</v>
      </c>
      <c r="HF35" t="s">
        <v>335</v>
      </c>
      <c r="HG35" t="s">
        <v>335</v>
      </c>
      <c r="HH35" t="s">
        <v>335</v>
      </c>
      <c r="HI35" t="s">
        <v>335</v>
      </c>
      <c r="HJ35" t="s">
        <v>336</v>
      </c>
      <c r="HM35" t="s">
        <v>336</v>
      </c>
      <c r="HO35" t="s">
        <v>335</v>
      </c>
      <c r="HP35" t="s">
        <v>335</v>
      </c>
      <c r="HQ35" t="s">
        <v>335</v>
      </c>
      <c r="HR35" t="s">
        <v>335</v>
      </c>
      <c r="HS35" t="s">
        <v>335</v>
      </c>
      <c r="HT35" t="s">
        <v>335</v>
      </c>
      <c r="HU35" t="s">
        <v>335</v>
      </c>
      <c r="HV35" t="s">
        <v>335</v>
      </c>
      <c r="HW35" t="s">
        <v>335</v>
      </c>
      <c r="HX35" t="s">
        <v>335</v>
      </c>
      <c r="HY35" t="s">
        <v>335</v>
      </c>
      <c r="HZ35" t="s">
        <v>335</v>
      </c>
      <c r="IA35" t="s">
        <v>364</v>
      </c>
    </row>
    <row r="36" spans="1:235" x14ac:dyDescent="0.3">
      <c r="A36">
        <v>35</v>
      </c>
      <c r="B36" t="s">
        <v>733</v>
      </c>
      <c r="C36" s="1">
        <v>45209</v>
      </c>
      <c r="D36" t="s">
        <v>334</v>
      </c>
      <c r="E36" t="s">
        <v>335</v>
      </c>
      <c r="F36" t="s">
        <v>335</v>
      </c>
      <c r="G36" t="s">
        <v>335</v>
      </c>
      <c r="H36" t="s">
        <v>337</v>
      </c>
      <c r="I36" t="s">
        <v>345</v>
      </c>
      <c r="J36" t="s">
        <v>343</v>
      </c>
      <c r="K36">
        <v>100</v>
      </c>
      <c r="L36">
        <v>60</v>
      </c>
      <c r="M36">
        <v>419</v>
      </c>
      <c r="O36">
        <v>70</v>
      </c>
      <c r="P36">
        <v>2.7343749999999996E+16</v>
      </c>
      <c r="R36">
        <v>119</v>
      </c>
      <c r="U36">
        <v>109</v>
      </c>
      <c r="V36">
        <v>43</v>
      </c>
      <c r="W36">
        <v>48</v>
      </c>
      <c r="X36">
        <v>56</v>
      </c>
      <c r="Z36">
        <v>34</v>
      </c>
      <c r="AF36">
        <v>17</v>
      </c>
      <c r="AG36">
        <v>9</v>
      </c>
      <c r="AH36">
        <v>142</v>
      </c>
      <c r="AI36">
        <v>47</v>
      </c>
      <c r="AM36" t="s">
        <v>336</v>
      </c>
      <c r="AP36" t="s">
        <v>336</v>
      </c>
      <c r="AQ36" t="s">
        <v>334</v>
      </c>
      <c r="AR36" t="s">
        <v>335</v>
      </c>
      <c r="AS36" t="s">
        <v>335</v>
      </c>
      <c r="AT36" t="s">
        <v>335</v>
      </c>
      <c r="AU36" t="s">
        <v>335</v>
      </c>
      <c r="AV36" t="s">
        <v>335</v>
      </c>
      <c r="AW36" t="s">
        <v>335</v>
      </c>
      <c r="AX36" t="s">
        <v>335</v>
      </c>
      <c r="AY36" t="s">
        <v>335</v>
      </c>
      <c r="AZ36" t="s">
        <v>335</v>
      </c>
      <c r="BA36" t="s">
        <v>335</v>
      </c>
      <c r="BB36" t="s">
        <v>335</v>
      </c>
      <c r="BC36" t="s">
        <v>335</v>
      </c>
      <c r="BD36" t="s">
        <v>335</v>
      </c>
      <c r="BE36" t="s">
        <v>335</v>
      </c>
      <c r="BF36" t="s">
        <v>335</v>
      </c>
      <c r="BG36" t="s">
        <v>335</v>
      </c>
      <c r="BH36" t="s">
        <v>335</v>
      </c>
      <c r="BI36" t="s">
        <v>335</v>
      </c>
      <c r="BJ36" t="s">
        <v>336</v>
      </c>
      <c r="BK36" t="s">
        <v>334</v>
      </c>
      <c r="BL36" t="s">
        <v>335</v>
      </c>
      <c r="BM36" t="s">
        <v>335</v>
      </c>
      <c r="BN36" t="s">
        <v>335</v>
      </c>
      <c r="BO36" t="s">
        <v>335</v>
      </c>
      <c r="BP36" t="s">
        <v>335</v>
      </c>
      <c r="BQ36" t="s">
        <v>335</v>
      </c>
      <c r="BR36" t="s">
        <v>335</v>
      </c>
      <c r="BS36" t="s">
        <v>335</v>
      </c>
      <c r="BT36" t="s">
        <v>335</v>
      </c>
      <c r="BU36" t="s">
        <v>335</v>
      </c>
      <c r="BV36" t="s">
        <v>335</v>
      </c>
      <c r="BW36" t="s">
        <v>335</v>
      </c>
      <c r="BX36" t="s">
        <v>335</v>
      </c>
      <c r="BY36" t="s">
        <v>335</v>
      </c>
      <c r="BZ36" t="s">
        <v>335</v>
      </c>
      <c r="CA36" t="s">
        <v>336</v>
      </c>
      <c r="CJ36" t="s">
        <v>336</v>
      </c>
      <c r="CL36" t="s">
        <v>336</v>
      </c>
      <c r="CM36" t="s">
        <v>336</v>
      </c>
      <c r="CN36" t="s">
        <v>336</v>
      </c>
      <c r="CO36" t="s">
        <v>336</v>
      </c>
      <c r="CP36" t="s">
        <v>336</v>
      </c>
      <c r="CQ36" t="s">
        <v>336</v>
      </c>
      <c r="CR36" t="s">
        <v>336</v>
      </c>
      <c r="CS36" t="s">
        <v>336</v>
      </c>
      <c r="CT36" t="s">
        <v>336</v>
      </c>
      <c r="CU36" t="s">
        <v>336</v>
      </c>
      <c r="CV36" t="s">
        <v>336</v>
      </c>
      <c r="CW36" t="s">
        <v>336</v>
      </c>
      <c r="CX36" t="s">
        <v>336</v>
      </c>
      <c r="CY36" t="s">
        <v>336</v>
      </c>
      <c r="CZ36" t="s">
        <v>336</v>
      </c>
      <c r="DA36" t="s">
        <v>336</v>
      </c>
      <c r="DB36" t="s">
        <v>336</v>
      </c>
      <c r="DC36" t="s">
        <v>336</v>
      </c>
      <c r="DD36" t="s">
        <v>336</v>
      </c>
      <c r="DE36" t="s">
        <v>336</v>
      </c>
      <c r="DF36" t="s">
        <v>336</v>
      </c>
      <c r="DG36" t="s">
        <v>336</v>
      </c>
      <c r="DH36" t="s">
        <v>336</v>
      </c>
      <c r="DJ36">
        <v>365</v>
      </c>
      <c r="DK36">
        <v>100</v>
      </c>
      <c r="DL36">
        <v>86</v>
      </c>
      <c r="DM36">
        <v>0</v>
      </c>
      <c r="DN36">
        <v>89</v>
      </c>
      <c r="DO36" t="s">
        <v>330</v>
      </c>
      <c r="DQ36" t="s">
        <v>336</v>
      </c>
      <c r="DR36" t="s">
        <v>336</v>
      </c>
      <c r="DS36" t="s">
        <v>336</v>
      </c>
      <c r="DT36" t="s">
        <v>336</v>
      </c>
      <c r="DU36" t="s">
        <v>336</v>
      </c>
      <c r="DV36" t="s">
        <v>336</v>
      </c>
      <c r="DW36" t="s">
        <v>336</v>
      </c>
      <c r="DX36" t="s">
        <v>336</v>
      </c>
      <c r="DY36" t="s">
        <v>336</v>
      </c>
      <c r="DZ36" t="s">
        <v>336</v>
      </c>
      <c r="EA36" t="s">
        <v>336</v>
      </c>
      <c r="EB36" t="s">
        <v>336</v>
      </c>
      <c r="EC36" t="s">
        <v>336</v>
      </c>
      <c r="ED36" t="s">
        <v>336</v>
      </c>
      <c r="EE36" t="s">
        <v>336</v>
      </c>
      <c r="EF36" t="s">
        <v>336</v>
      </c>
      <c r="EN36" t="s">
        <v>336</v>
      </c>
      <c r="EO36" t="s">
        <v>336</v>
      </c>
      <c r="EP36" t="s">
        <v>336</v>
      </c>
      <c r="EQ36" t="s">
        <v>336</v>
      </c>
      <c r="ER36" t="s">
        <v>336</v>
      </c>
      <c r="ES36" t="s">
        <v>336</v>
      </c>
      <c r="ET36" t="s">
        <v>337</v>
      </c>
      <c r="EU36" s="1"/>
      <c r="EV36" t="s">
        <v>336</v>
      </c>
      <c r="EX36" t="s">
        <v>336</v>
      </c>
      <c r="EY36" t="s">
        <v>336</v>
      </c>
      <c r="EZ36" t="s">
        <v>337</v>
      </c>
      <c r="FA36" s="1"/>
      <c r="FB36" t="s">
        <v>336</v>
      </c>
      <c r="FD36" s="1"/>
      <c r="FE36" t="s">
        <v>336</v>
      </c>
      <c r="FF36" t="s">
        <v>330</v>
      </c>
      <c r="FG36" s="1"/>
      <c r="FH36" t="s">
        <v>383</v>
      </c>
      <c r="FI36">
        <v>125</v>
      </c>
      <c r="FJ36" t="s">
        <v>336</v>
      </c>
      <c r="FK36" t="s">
        <v>336</v>
      </c>
      <c r="FL36" t="s">
        <v>330</v>
      </c>
      <c r="FM36" s="1"/>
      <c r="FN36" t="s">
        <v>416</v>
      </c>
      <c r="FO36">
        <v>100</v>
      </c>
      <c r="FP36" s="1"/>
      <c r="FQ36" t="s">
        <v>336</v>
      </c>
      <c r="FR36" t="s">
        <v>330</v>
      </c>
      <c r="FS36" s="1">
        <v>45187</v>
      </c>
      <c r="FT36" t="s">
        <v>394</v>
      </c>
      <c r="FU36">
        <v>50</v>
      </c>
      <c r="FV36" s="1"/>
      <c r="FW36" t="s">
        <v>336</v>
      </c>
      <c r="FX36" t="s">
        <v>330</v>
      </c>
      <c r="FY36" s="1">
        <v>45193</v>
      </c>
      <c r="FZ36" t="s">
        <v>378</v>
      </c>
      <c r="GA36">
        <v>10</v>
      </c>
      <c r="GB36" s="1"/>
      <c r="GC36" t="s">
        <v>336</v>
      </c>
      <c r="GD36" t="s">
        <v>335</v>
      </c>
      <c r="GE36" t="s">
        <v>334</v>
      </c>
      <c r="GF36" t="s">
        <v>334</v>
      </c>
      <c r="GG36" t="s">
        <v>335</v>
      </c>
      <c r="GH36" t="s">
        <v>334</v>
      </c>
      <c r="GI36" t="s">
        <v>335</v>
      </c>
      <c r="GJ36" t="s">
        <v>335</v>
      </c>
      <c r="GK36" t="s">
        <v>334</v>
      </c>
      <c r="GL36" t="s">
        <v>334</v>
      </c>
      <c r="GM36" t="s">
        <v>335</v>
      </c>
      <c r="GN36" t="s">
        <v>334</v>
      </c>
      <c r="GO36" t="s">
        <v>335</v>
      </c>
      <c r="GP36" t="s">
        <v>335</v>
      </c>
      <c r="GQ36" t="s">
        <v>334</v>
      </c>
      <c r="GR36" t="s">
        <v>334</v>
      </c>
      <c r="GS36" t="s">
        <v>335</v>
      </c>
      <c r="GT36" t="s">
        <v>334</v>
      </c>
      <c r="GU36" t="s">
        <v>335</v>
      </c>
      <c r="GV36" t="s">
        <v>335</v>
      </c>
      <c r="GW36" t="s">
        <v>334</v>
      </c>
      <c r="GX36" t="s">
        <v>334</v>
      </c>
      <c r="GY36" t="s">
        <v>335</v>
      </c>
      <c r="GZ36" t="s">
        <v>334</v>
      </c>
      <c r="HA36" t="s">
        <v>335</v>
      </c>
      <c r="HB36" t="s">
        <v>334</v>
      </c>
      <c r="HC36" t="s">
        <v>335</v>
      </c>
      <c r="HD36" t="s">
        <v>334</v>
      </c>
      <c r="HE36" t="s">
        <v>335</v>
      </c>
      <c r="HF36" t="s">
        <v>334</v>
      </c>
      <c r="HG36" t="s">
        <v>335</v>
      </c>
      <c r="HH36" t="s">
        <v>334</v>
      </c>
      <c r="HI36" t="s">
        <v>335</v>
      </c>
      <c r="HJ36" t="s">
        <v>379</v>
      </c>
      <c r="HK36">
        <v>25</v>
      </c>
      <c r="HM36" t="s">
        <v>336</v>
      </c>
      <c r="HO36" t="s">
        <v>334</v>
      </c>
      <c r="HP36" t="s">
        <v>335</v>
      </c>
      <c r="HQ36" t="s">
        <v>334</v>
      </c>
      <c r="HR36" t="s">
        <v>335</v>
      </c>
      <c r="HS36" t="s">
        <v>334</v>
      </c>
      <c r="HT36" t="s">
        <v>335</v>
      </c>
      <c r="HU36" t="s">
        <v>334</v>
      </c>
      <c r="HV36" t="s">
        <v>335</v>
      </c>
      <c r="HW36" t="s">
        <v>334</v>
      </c>
      <c r="HX36" t="s">
        <v>335</v>
      </c>
      <c r="HY36" t="s">
        <v>334</v>
      </c>
      <c r="HZ36" t="s">
        <v>335</v>
      </c>
      <c r="IA36" t="s">
        <v>342</v>
      </c>
    </row>
    <row r="37" spans="1:235" x14ac:dyDescent="0.3">
      <c r="A37">
        <v>36</v>
      </c>
      <c r="B37" t="s">
        <v>733</v>
      </c>
      <c r="C37" s="1">
        <v>45210</v>
      </c>
      <c r="D37" t="s">
        <v>334</v>
      </c>
      <c r="E37" t="s">
        <v>335</v>
      </c>
      <c r="F37" t="s">
        <v>335</v>
      </c>
      <c r="G37" t="s">
        <v>335</v>
      </c>
      <c r="H37" t="s">
        <v>330</v>
      </c>
      <c r="I37" t="s">
        <v>345</v>
      </c>
      <c r="J37" t="s">
        <v>343</v>
      </c>
      <c r="K37">
        <v>105</v>
      </c>
      <c r="L37">
        <v>60</v>
      </c>
      <c r="M37">
        <v>441</v>
      </c>
      <c r="O37">
        <v>89</v>
      </c>
      <c r="P37">
        <v>3008382909680909</v>
      </c>
      <c r="R37">
        <v>95</v>
      </c>
      <c r="Z37">
        <v>26</v>
      </c>
      <c r="AF37">
        <v>210</v>
      </c>
      <c r="AG37">
        <v>150</v>
      </c>
      <c r="AH37">
        <v>132</v>
      </c>
      <c r="AI37">
        <v>46</v>
      </c>
      <c r="AM37" t="s">
        <v>336</v>
      </c>
      <c r="AP37" t="s">
        <v>336</v>
      </c>
      <c r="AQ37" t="s">
        <v>335</v>
      </c>
      <c r="AR37" t="s">
        <v>335</v>
      </c>
      <c r="AS37" t="s">
        <v>335</v>
      </c>
      <c r="AT37" t="s">
        <v>335</v>
      </c>
      <c r="AU37" t="s">
        <v>335</v>
      </c>
      <c r="AV37" t="s">
        <v>335</v>
      </c>
      <c r="AW37" t="s">
        <v>335</v>
      </c>
      <c r="AX37" t="s">
        <v>335</v>
      </c>
      <c r="AY37" t="s">
        <v>335</v>
      </c>
      <c r="AZ37" t="s">
        <v>335</v>
      </c>
      <c r="BA37" t="s">
        <v>335</v>
      </c>
      <c r="BB37" t="s">
        <v>335</v>
      </c>
      <c r="BC37" t="s">
        <v>335</v>
      </c>
      <c r="BD37" t="s">
        <v>335</v>
      </c>
      <c r="BE37" t="s">
        <v>335</v>
      </c>
      <c r="BF37" t="s">
        <v>335</v>
      </c>
      <c r="BG37" t="s">
        <v>335</v>
      </c>
      <c r="BH37" t="s">
        <v>335</v>
      </c>
      <c r="BI37" t="s">
        <v>335</v>
      </c>
      <c r="BJ37" t="s">
        <v>336</v>
      </c>
      <c r="BK37" t="s">
        <v>335</v>
      </c>
      <c r="BL37" t="s">
        <v>335</v>
      </c>
      <c r="BM37" t="s">
        <v>335</v>
      </c>
      <c r="BN37" t="s">
        <v>335</v>
      </c>
      <c r="BO37" t="s">
        <v>335</v>
      </c>
      <c r="BP37" t="s">
        <v>335</v>
      </c>
      <c r="BQ37" t="s">
        <v>335</v>
      </c>
      <c r="BR37" t="s">
        <v>335</v>
      </c>
      <c r="BS37" t="s">
        <v>335</v>
      </c>
      <c r="BT37" t="s">
        <v>335</v>
      </c>
      <c r="BU37" t="s">
        <v>335</v>
      </c>
      <c r="BV37" t="s">
        <v>335</v>
      </c>
      <c r="BW37" t="s">
        <v>335</v>
      </c>
      <c r="BX37" t="s">
        <v>335</v>
      </c>
      <c r="BY37" t="s">
        <v>335</v>
      </c>
      <c r="BZ37" t="s">
        <v>335</v>
      </c>
      <c r="CA37" t="s">
        <v>336</v>
      </c>
      <c r="CJ37" t="s">
        <v>336</v>
      </c>
      <c r="CL37" t="s">
        <v>336</v>
      </c>
      <c r="CM37" t="s">
        <v>336</v>
      </c>
      <c r="CN37" t="s">
        <v>336</v>
      </c>
      <c r="CO37" t="s">
        <v>336</v>
      </c>
      <c r="CP37" t="s">
        <v>336</v>
      </c>
      <c r="CQ37" t="s">
        <v>336</v>
      </c>
      <c r="CR37" t="s">
        <v>336</v>
      </c>
      <c r="CS37" t="s">
        <v>336</v>
      </c>
      <c r="CT37" t="s">
        <v>336</v>
      </c>
      <c r="CU37" t="s">
        <v>336</v>
      </c>
      <c r="CV37" t="s">
        <v>336</v>
      </c>
      <c r="CW37" t="s">
        <v>336</v>
      </c>
      <c r="CX37" t="s">
        <v>336</v>
      </c>
      <c r="CY37" t="s">
        <v>336</v>
      </c>
      <c r="CZ37" t="s">
        <v>336</v>
      </c>
      <c r="DA37" t="s">
        <v>336</v>
      </c>
      <c r="DB37" t="s">
        <v>336</v>
      </c>
      <c r="DC37" t="s">
        <v>336</v>
      </c>
      <c r="DD37" t="s">
        <v>336</v>
      </c>
      <c r="DE37" t="s">
        <v>336</v>
      </c>
      <c r="DF37" t="s">
        <v>336</v>
      </c>
      <c r="DG37" t="s">
        <v>336</v>
      </c>
      <c r="DH37" t="s">
        <v>336</v>
      </c>
      <c r="DO37" t="s">
        <v>336</v>
      </c>
      <c r="DP37">
        <v>6</v>
      </c>
      <c r="DQ37" t="s">
        <v>336</v>
      </c>
      <c r="DR37" t="s">
        <v>336</v>
      </c>
      <c r="DS37" t="s">
        <v>336</v>
      </c>
      <c r="DT37" t="s">
        <v>336</v>
      </c>
      <c r="DU37" t="s">
        <v>336</v>
      </c>
      <c r="DV37" t="s">
        <v>336</v>
      </c>
      <c r="DW37" t="s">
        <v>336</v>
      </c>
      <c r="DX37" t="s">
        <v>336</v>
      </c>
      <c r="DY37" t="s">
        <v>336</v>
      </c>
      <c r="DZ37" t="s">
        <v>336</v>
      </c>
      <c r="EA37" t="s">
        <v>336</v>
      </c>
      <c r="EB37" t="s">
        <v>336</v>
      </c>
      <c r="EC37" t="s">
        <v>336</v>
      </c>
      <c r="ED37" t="s">
        <v>336</v>
      </c>
      <c r="EE37" t="s">
        <v>336</v>
      </c>
      <c r="EF37" t="s">
        <v>336</v>
      </c>
      <c r="EK37">
        <v>20</v>
      </c>
      <c r="EN37" t="s">
        <v>336</v>
      </c>
      <c r="EO37" t="s">
        <v>336</v>
      </c>
      <c r="EP37" t="s">
        <v>336</v>
      </c>
      <c r="EQ37" t="s">
        <v>336</v>
      </c>
      <c r="ER37" t="s">
        <v>336</v>
      </c>
      <c r="ES37" t="s">
        <v>336</v>
      </c>
      <c r="ET37" t="s">
        <v>337</v>
      </c>
      <c r="EU37" s="1"/>
      <c r="EV37" t="s">
        <v>336</v>
      </c>
      <c r="EX37" t="s">
        <v>336</v>
      </c>
      <c r="EY37" t="s">
        <v>336</v>
      </c>
      <c r="EZ37" t="s">
        <v>337</v>
      </c>
      <c r="FA37" s="1"/>
      <c r="FB37" t="s">
        <v>336</v>
      </c>
      <c r="FD37" s="1"/>
      <c r="FE37" t="s">
        <v>336</v>
      </c>
      <c r="FF37" t="s">
        <v>330</v>
      </c>
      <c r="FG37" s="1"/>
      <c r="FH37" t="s">
        <v>383</v>
      </c>
      <c r="FI37">
        <v>25</v>
      </c>
      <c r="FJ37" t="s">
        <v>336</v>
      </c>
      <c r="FK37" t="s">
        <v>336</v>
      </c>
      <c r="FL37" t="s">
        <v>337</v>
      </c>
      <c r="FM37" s="1"/>
      <c r="FN37" t="s">
        <v>336</v>
      </c>
      <c r="FP37" s="1"/>
      <c r="FQ37" t="s">
        <v>336</v>
      </c>
      <c r="FR37" t="s">
        <v>330</v>
      </c>
      <c r="FS37" s="1"/>
      <c r="FT37" t="s">
        <v>394</v>
      </c>
      <c r="FU37">
        <v>50</v>
      </c>
      <c r="FV37" s="1"/>
      <c r="FW37" t="s">
        <v>336</v>
      </c>
      <c r="FX37" t="s">
        <v>337</v>
      </c>
      <c r="FY37" s="1"/>
      <c r="FZ37" t="s">
        <v>336</v>
      </c>
      <c r="GB37" s="1"/>
      <c r="GC37" t="s">
        <v>336</v>
      </c>
      <c r="GD37" t="s">
        <v>335</v>
      </c>
      <c r="GE37" t="s">
        <v>334</v>
      </c>
      <c r="GF37" t="s">
        <v>334</v>
      </c>
      <c r="GG37" t="s">
        <v>335</v>
      </c>
      <c r="GH37" t="s">
        <v>334</v>
      </c>
      <c r="GI37" t="s">
        <v>335</v>
      </c>
      <c r="GJ37" t="s">
        <v>335</v>
      </c>
      <c r="GK37" t="s">
        <v>334</v>
      </c>
      <c r="GL37" t="s">
        <v>334</v>
      </c>
      <c r="GM37" t="s">
        <v>335</v>
      </c>
      <c r="GN37" t="s">
        <v>334</v>
      </c>
      <c r="GO37" t="s">
        <v>335</v>
      </c>
      <c r="GP37" t="s">
        <v>334</v>
      </c>
      <c r="GQ37" t="s">
        <v>335</v>
      </c>
      <c r="GR37" t="s">
        <v>334</v>
      </c>
      <c r="GS37" t="s">
        <v>335</v>
      </c>
      <c r="GT37" t="s">
        <v>335</v>
      </c>
      <c r="GU37" t="s">
        <v>334</v>
      </c>
      <c r="GV37" t="s">
        <v>334</v>
      </c>
      <c r="GW37" t="s">
        <v>335</v>
      </c>
      <c r="GX37" t="s">
        <v>335</v>
      </c>
      <c r="GY37" t="s">
        <v>334</v>
      </c>
      <c r="GZ37" t="s">
        <v>334</v>
      </c>
      <c r="HA37" t="s">
        <v>335</v>
      </c>
      <c r="HB37" t="s">
        <v>334</v>
      </c>
      <c r="HC37" t="s">
        <v>335</v>
      </c>
      <c r="HD37" t="s">
        <v>334</v>
      </c>
      <c r="HE37" t="s">
        <v>335</v>
      </c>
      <c r="HF37" t="s">
        <v>334</v>
      </c>
      <c r="HG37" t="s">
        <v>335</v>
      </c>
      <c r="HH37" t="s">
        <v>335</v>
      </c>
      <c r="HI37" t="s">
        <v>334</v>
      </c>
      <c r="HJ37" t="s">
        <v>379</v>
      </c>
      <c r="HK37">
        <v>200</v>
      </c>
      <c r="HM37" t="s">
        <v>336</v>
      </c>
      <c r="HO37" t="s">
        <v>335</v>
      </c>
      <c r="HP37" t="s">
        <v>335</v>
      </c>
      <c r="HQ37" t="s">
        <v>335</v>
      </c>
      <c r="HR37" t="s">
        <v>335</v>
      </c>
      <c r="HS37" t="s">
        <v>335</v>
      </c>
      <c r="HT37" t="s">
        <v>335</v>
      </c>
      <c r="HU37" t="s">
        <v>335</v>
      </c>
      <c r="HV37" t="s">
        <v>335</v>
      </c>
      <c r="HW37" t="s">
        <v>335</v>
      </c>
      <c r="HX37" t="s">
        <v>335</v>
      </c>
      <c r="HY37" t="s">
        <v>335</v>
      </c>
      <c r="HZ37" t="s">
        <v>335</v>
      </c>
      <c r="IA37" t="s">
        <v>342</v>
      </c>
    </row>
    <row r="38" spans="1:235" x14ac:dyDescent="0.3">
      <c r="A38">
        <v>37</v>
      </c>
      <c r="B38" t="s">
        <v>733</v>
      </c>
      <c r="C38" s="1">
        <v>45221</v>
      </c>
      <c r="D38" t="s">
        <v>334</v>
      </c>
      <c r="E38" t="s">
        <v>335</v>
      </c>
      <c r="F38" t="s">
        <v>335</v>
      </c>
      <c r="G38" t="s">
        <v>335</v>
      </c>
      <c r="H38" t="s">
        <v>337</v>
      </c>
      <c r="I38" t="s">
        <v>345</v>
      </c>
      <c r="J38" t="s">
        <v>420</v>
      </c>
      <c r="K38">
        <v>110</v>
      </c>
      <c r="L38">
        <v>70</v>
      </c>
      <c r="O38">
        <v>57</v>
      </c>
      <c r="P38">
        <v>2.0936639118457304E+16</v>
      </c>
      <c r="R38">
        <v>11</v>
      </c>
      <c r="AF38">
        <v>16</v>
      </c>
      <c r="AG38">
        <v>20</v>
      </c>
      <c r="AM38" t="s">
        <v>336</v>
      </c>
      <c r="AP38" t="s">
        <v>336</v>
      </c>
      <c r="AQ38" t="s">
        <v>335</v>
      </c>
      <c r="AR38" t="s">
        <v>335</v>
      </c>
      <c r="AS38" t="s">
        <v>335</v>
      </c>
      <c r="AT38" t="s">
        <v>335</v>
      </c>
      <c r="AU38" t="s">
        <v>335</v>
      </c>
      <c r="AV38" t="s">
        <v>335</v>
      </c>
      <c r="AW38" t="s">
        <v>335</v>
      </c>
      <c r="AX38" t="s">
        <v>335</v>
      </c>
      <c r="AY38" t="s">
        <v>335</v>
      </c>
      <c r="AZ38" t="s">
        <v>335</v>
      </c>
      <c r="BA38" t="s">
        <v>335</v>
      </c>
      <c r="BB38" t="s">
        <v>335</v>
      </c>
      <c r="BC38" t="s">
        <v>335</v>
      </c>
      <c r="BD38" t="s">
        <v>335</v>
      </c>
      <c r="BE38" t="s">
        <v>335</v>
      </c>
      <c r="BF38" t="s">
        <v>335</v>
      </c>
      <c r="BG38" t="s">
        <v>335</v>
      </c>
      <c r="BH38" t="s">
        <v>335</v>
      </c>
      <c r="BI38" t="s">
        <v>335</v>
      </c>
      <c r="BJ38" t="s">
        <v>336</v>
      </c>
      <c r="BK38" t="s">
        <v>335</v>
      </c>
      <c r="BL38" t="s">
        <v>335</v>
      </c>
      <c r="BM38" t="s">
        <v>335</v>
      </c>
      <c r="BN38" t="s">
        <v>335</v>
      </c>
      <c r="BO38" t="s">
        <v>335</v>
      </c>
      <c r="BP38" t="s">
        <v>335</v>
      </c>
      <c r="BQ38" t="s">
        <v>335</v>
      </c>
      <c r="BR38" t="s">
        <v>335</v>
      </c>
      <c r="BS38" t="s">
        <v>335</v>
      </c>
      <c r="BT38" t="s">
        <v>335</v>
      </c>
      <c r="BU38" t="s">
        <v>335</v>
      </c>
      <c r="BV38" t="s">
        <v>335</v>
      </c>
      <c r="BW38" t="s">
        <v>335</v>
      </c>
      <c r="BX38" t="s">
        <v>335</v>
      </c>
      <c r="BY38" t="s">
        <v>335</v>
      </c>
      <c r="BZ38" t="s">
        <v>335</v>
      </c>
      <c r="CA38" t="s">
        <v>336</v>
      </c>
      <c r="CJ38" t="s">
        <v>336</v>
      </c>
      <c r="CL38" t="s">
        <v>336</v>
      </c>
      <c r="CM38" t="s">
        <v>336</v>
      </c>
      <c r="CN38" t="s">
        <v>336</v>
      </c>
      <c r="CO38" t="s">
        <v>336</v>
      </c>
      <c r="CP38" t="s">
        <v>336</v>
      </c>
      <c r="CQ38" t="s">
        <v>336</v>
      </c>
      <c r="CR38" t="s">
        <v>336</v>
      </c>
      <c r="CS38" t="s">
        <v>336</v>
      </c>
      <c r="CT38" t="s">
        <v>336</v>
      </c>
      <c r="CU38" t="s">
        <v>336</v>
      </c>
      <c r="CV38" t="s">
        <v>336</v>
      </c>
      <c r="CW38" t="s">
        <v>336</v>
      </c>
      <c r="CX38" t="s">
        <v>336</v>
      </c>
      <c r="CY38" t="s">
        <v>336</v>
      </c>
      <c r="CZ38" t="s">
        <v>336</v>
      </c>
      <c r="DA38" t="s">
        <v>336</v>
      </c>
      <c r="DB38" t="s">
        <v>336</v>
      </c>
      <c r="DC38" t="s">
        <v>336</v>
      </c>
      <c r="DD38" t="s">
        <v>336</v>
      </c>
      <c r="DE38" t="s">
        <v>336</v>
      </c>
      <c r="DF38" t="s">
        <v>336</v>
      </c>
      <c r="DG38" t="s">
        <v>336</v>
      </c>
      <c r="DH38" t="s">
        <v>336</v>
      </c>
      <c r="DJ38">
        <v>470</v>
      </c>
      <c r="DK38">
        <v>78</v>
      </c>
      <c r="DL38">
        <v>90</v>
      </c>
      <c r="DM38">
        <v>0</v>
      </c>
      <c r="DN38">
        <v>97</v>
      </c>
      <c r="DO38" t="s">
        <v>337</v>
      </c>
      <c r="DQ38" t="s">
        <v>336</v>
      </c>
      <c r="DR38" t="s">
        <v>336</v>
      </c>
      <c r="DS38" t="s">
        <v>336</v>
      </c>
      <c r="DT38" t="s">
        <v>336</v>
      </c>
      <c r="DU38" t="s">
        <v>336</v>
      </c>
      <c r="DV38" t="s">
        <v>336</v>
      </c>
      <c r="DW38" t="s">
        <v>336</v>
      </c>
      <c r="DX38" t="s">
        <v>336</v>
      </c>
      <c r="DY38" t="s">
        <v>336</v>
      </c>
      <c r="DZ38" t="s">
        <v>336</v>
      </c>
      <c r="EA38" t="s">
        <v>336</v>
      </c>
      <c r="EB38" t="s">
        <v>336</v>
      </c>
      <c r="EC38" t="s">
        <v>336</v>
      </c>
      <c r="ED38" t="s">
        <v>336</v>
      </c>
      <c r="EE38" t="s">
        <v>336</v>
      </c>
      <c r="EF38" t="s">
        <v>336</v>
      </c>
      <c r="EN38" t="s">
        <v>336</v>
      </c>
      <c r="EO38" t="s">
        <v>336</v>
      </c>
      <c r="EP38" t="s">
        <v>336</v>
      </c>
      <c r="EQ38" t="s">
        <v>336</v>
      </c>
      <c r="ER38" t="s">
        <v>336</v>
      </c>
      <c r="ES38" t="s">
        <v>336</v>
      </c>
      <c r="ET38" t="s">
        <v>337</v>
      </c>
      <c r="EU38" s="1"/>
      <c r="EV38" t="s">
        <v>336</v>
      </c>
      <c r="EX38" t="s">
        <v>336</v>
      </c>
      <c r="EY38" t="s">
        <v>336</v>
      </c>
      <c r="EZ38" t="s">
        <v>330</v>
      </c>
      <c r="FA38" s="1"/>
      <c r="FB38" t="s">
        <v>428</v>
      </c>
      <c r="FC38">
        <v>20</v>
      </c>
      <c r="FD38" s="1"/>
      <c r="FE38" t="s">
        <v>336</v>
      </c>
      <c r="FF38" t="s">
        <v>330</v>
      </c>
      <c r="FG38" s="1"/>
      <c r="FH38" t="s">
        <v>383</v>
      </c>
      <c r="FI38">
        <v>25</v>
      </c>
      <c r="FJ38" t="s">
        <v>336</v>
      </c>
      <c r="FK38" t="s">
        <v>336</v>
      </c>
      <c r="FL38" t="s">
        <v>337</v>
      </c>
      <c r="FM38" s="1"/>
      <c r="FN38" t="s">
        <v>336</v>
      </c>
      <c r="FP38" s="1"/>
      <c r="FQ38" t="s">
        <v>336</v>
      </c>
      <c r="FR38" t="s">
        <v>337</v>
      </c>
      <c r="FS38" s="1"/>
      <c r="FT38" t="s">
        <v>336</v>
      </c>
      <c r="FV38" s="1"/>
      <c r="FW38" t="s">
        <v>336</v>
      </c>
      <c r="FX38" t="s">
        <v>337</v>
      </c>
      <c r="FY38" s="1"/>
      <c r="FZ38" t="s">
        <v>336</v>
      </c>
      <c r="GB38" s="1"/>
      <c r="GC38" t="s">
        <v>336</v>
      </c>
      <c r="GD38" t="s">
        <v>334</v>
      </c>
      <c r="GE38" t="s">
        <v>335</v>
      </c>
      <c r="GF38" t="s">
        <v>334</v>
      </c>
      <c r="GG38" t="s">
        <v>335</v>
      </c>
      <c r="GH38" t="s">
        <v>334</v>
      </c>
      <c r="GI38" t="s">
        <v>335</v>
      </c>
      <c r="GJ38" t="s">
        <v>334</v>
      </c>
      <c r="GK38" t="s">
        <v>335</v>
      </c>
      <c r="GL38" t="s">
        <v>334</v>
      </c>
      <c r="GM38" t="s">
        <v>335</v>
      </c>
      <c r="GN38" t="s">
        <v>334</v>
      </c>
      <c r="GO38" t="s">
        <v>335</v>
      </c>
      <c r="GP38" t="s">
        <v>335</v>
      </c>
      <c r="GQ38" t="s">
        <v>334</v>
      </c>
      <c r="GR38" t="s">
        <v>334</v>
      </c>
      <c r="GS38" t="s">
        <v>335</v>
      </c>
      <c r="GT38" t="s">
        <v>334</v>
      </c>
      <c r="GU38" t="s">
        <v>335</v>
      </c>
      <c r="GV38" t="s">
        <v>334</v>
      </c>
      <c r="GW38" t="s">
        <v>335</v>
      </c>
      <c r="GX38" t="s">
        <v>334</v>
      </c>
      <c r="GY38" t="s">
        <v>335</v>
      </c>
      <c r="GZ38" t="s">
        <v>334</v>
      </c>
      <c r="HA38" t="s">
        <v>335</v>
      </c>
      <c r="HB38" t="s">
        <v>334</v>
      </c>
      <c r="HC38" t="s">
        <v>335</v>
      </c>
      <c r="HD38" t="s">
        <v>334</v>
      </c>
      <c r="HE38" t="s">
        <v>335</v>
      </c>
      <c r="HF38" t="s">
        <v>334</v>
      </c>
      <c r="HG38" t="s">
        <v>335</v>
      </c>
      <c r="HH38" t="s">
        <v>334</v>
      </c>
      <c r="HI38" t="s">
        <v>335</v>
      </c>
      <c r="HJ38" t="s">
        <v>336</v>
      </c>
      <c r="HM38" t="s">
        <v>336</v>
      </c>
      <c r="HO38" t="s">
        <v>335</v>
      </c>
      <c r="HP38" t="s">
        <v>335</v>
      </c>
      <c r="HQ38" t="s">
        <v>335</v>
      </c>
      <c r="HR38" t="s">
        <v>335</v>
      </c>
      <c r="HS38" t="s">
        <v>335</v>
      </c>
      <c r="HT38" t="s">
        <v>335</v>
      </c>
      <c r="HU38" t="s">
        <v>335</v>
      </c>
      <c r="HV38" t="s">
        <v>335</v>
      </c>
      <c r="HW38" t="s">
        <v>335</v>
      </c>
      <c r="HX38" t="s">
        <v>335</v>
      </c>
      <c r="HY38" t="s">
        <v>335</v>
      </c>
      <c r="HZ38" t="s">
        <v>335</v>
      </c>
      <c r="IA38" t="s">
        <v>342</v>
      </c>
    </row>
    <row r="39" spans="1:235" x14ac:dyDescent="0.3">
      <c r="A39">
        <v>38</v>
      </c>
      <c r="B39" t="s">
        <v>733</v>
      </c>
      <c r="C39" s="1">
        <v>45229</v>
      </c>
      <c r="D39" t="s">
        <v>334</v>
      </c>
      <c r="E39" t="s">
        <v>335</v>
      </c>
      <c r="F39" t="s">
        <v>335</v>
      </c>
      <c r="G39" t="s">
        <v>335</v>
      </c>
      <c r="H39" t="s">
        <v>337</v>
      </c>
      <c r="I39" t="s">
        <v>345</v>
      </c>
      <c r="J39" t="s">
        <v>343</v>
      </c>
      <c r="K39">
        <v>110</v>
      </c>
      <c r="L39">
        <v>70</v>
      </c>
      <c r="O39">
        <v>54</v>
      </c>
      <c r="P39">
        <v>1.9834710743801656E+16</v>
      </c>
      <c r="R39">
        <v>106</v>
      </c>
      <c r="Z39">
        <v>54</v>
      </c>
      <c r="AF39">
        <v>15</v>
      </c>
      <c r="AG39">
        <v>17</v>
      </c>
      <c r="AH39">
        <v>142</v>
      </c>
      <c r="AI39">
        <v>51</v>
      </c>
      <c r="AJ39">
        <v>30</v>
      </c>
      <c r="AM39" t="s">
        <v>336</v>
      </c>
      <c r="AP39" t="s">
        <v>336</v>
      </c>
      <c r="AQ39" t="s">
        <v>335</v>
      </c>
      <c r="AR39" t="s">
        <v>335</v>
      </c>
      <c r="AS39" t="s">
        <v>335</v>
      </c>
      <c r="AT39" t="s">
        <v>335</v>
      </c>
      <c r="AU39" t="s">
        <v>335</v>
      </c>
      <c r="AV39" t="s">
        <v>335</v>
      </c>
      <c r="AW39" t="s">
        <v>335</v>
      </c>
      <c r="AX39" t="s">
        <v>335</v>
      </c>
      <c r="AY39" t="s">
        <v>335</v>
      </c>
      <c r="AZ39" t="s">
        <v>335</v>
      </c>
      <c r="BA39" t="s">
        <v>335</v>
      </c>
      <c r="BB39" t="s">
        <v>335</v>
      </c>
      <c r="BC39" t="s">
        <v>335</v>
      </c>
      <c r="BD39" t="s">
        <v>335</v>
      </c>
      <c r="BE39" t="s">
        <v>335</v>
      </c>
      <c r="BF39" t="s">
        <v>335</v>
      </c>
      <c r="BG39" t="s">
        <v>335</v>
      </c>
      <c r="BH39" t="s">
        <v>335</v>
      </c>
      <c r="BI39" t="s">
        <v>335</v>
      </c>
      <c r="BJ39" t="s">
        <v>336</v>
      </c>
      <c r="BK39" t="s">
        <v>335</v>
      </c>
      <c r="BL39" t="s">
        <v>335</v>
      </c>
      <c r="BM39" t="s">
        <v>335</v>
      </c>
      <c r="BN39" t="s">
        <v>335</v>
      </c>
      <c r="BO39" t="s">
        <v>335</v>
      </c>
      <c r="BP39" t="s">
        <v>335</v>
      </c>
      <c r="BQ39" t="s">
        <v>335</v>
      </c>
      <c r="BR39" t="s">
        <v>335</v>
      </c>
      <c r="BS39" t="s">
        <v>335</v>
      </c>
      <c r="BT39" t="s">
        <v>335</v>
      </c>
      <c r="BU39" t="s">
        <v>335</v>
      </c>
      <c r="BV39" t="s">
        <v>334</v>
      </c>
      <c r="BW39" t="s">
        <v>335</v>
      </c>
      <c r="BX39" t="s">
        <v>335</v>
      </c>
      <c r="BY39" t="s">
        <v>335</v>
      </c>
      <c r="BZ39" t="s">
        <v>335</v>
      </c>
      <c r="CA39" t="s">
        <v>336</v>
      </c>
      <c r="CJ39" t="s">
        <v>336</v>
      </c>
      <c r="CL39" t="s">
        <v>336</v>
      </c>
      <c r="CM39" t="s">
        <v>336</v>
      </c>
      <c r="CN39" t="s">
        <v>336</v>
      </c>
      <c r="CO39" t="s">
        <v>336</v>
      </c>
      <c r="CP39" t="s">
        <v>336</v>
      </c>
      <c r="CQ39" t="s">
        <v>336</v>
      </c>
      <c r="CR39" t="s">
        <v>336</v>
      </c>
      <c r="CS39" t="s">
        <v>336</v>
      </c>
      <c r="CT39" t="s">
        <v>336</v>
      </c>
      <c r="CU39" t="s">
        <v>336</v>
      </c>
      <c r="CV39" t="s">
        <v>336</v>
      </c>
      <c r="CW39" t="s">
        <v>336</v>
      </c>
      <c r="CX39" t="s">
        <v>336</v>
      </c>
      <c r="CY39" t="s">
        <v>336</v>
      </c>
      <c r="CZ39" t="s">
        <v>336</v>
      </c>
      <c r="DA39" t="s">
        <v>336</v>
      </c>
      <c r="DB39" t="s">
        <v>336</v>
      </c>
      <c r="DC39" t="s">
        <v>336</v>
      </c>
      <c r="DD39" t="s">
        <v>336</v>
      </c>
      <c r="DE39" t="s">
        <v>336</v>
      </c>
      <c r="DF39" t="s">
        <v>336</v>
      </c>
      <c r="DG39" t="s">
        <v>336</v>
      </c>
      <c r="DH39" t="s">
        <v>336</v>
      </c>
      <c r="DJ39">
        <v>420</v>
      </c>
      <c r="DK39">
        <v>87</v>
      </c>
      <c r="DL39">
        <v>87</v>
      </c>
      <c r="DM39">
        <v>0</v>
      </c>
      <c r="DN39">
        <v>94</v>
      </c>
      <c r="DO39" t="s">
        <v>337</v>
      </c>
      <c r="DQ39" t="s">
        <v>336</v>
      </c>
      <c r="DR39" t="s">
        <v>336</v>
      </c>
      <c r="DS39" t="s">
        <v>336</v>
      </c>
      <c r="DT39" t="s">
        <v>336</v>
      </c>
      <c r="DU39" t="s">
        <v>336</v>
      </c>
      <c r="DV39" t="s">
        <v>336</v>
      </c>
      <c r="DW39" t="s">
        <v>336</v>
      </c>
      <c r="DX39" t="s">
        <v>336</v>
      </c>
      <c r="DY39" t="s">
        <v>336</v>
      </c>
      <c r="DZ39" t="s">
        <v>336</v>
      </c>
      <c r="EA39" t="s">
        <v>336</v>
      </c>
      <c r="EB39" t="s">
        <v>336</v>
      </c>
      <c r="EC39" t="s">
        <v>336</v>
      </c>
      <c r="ED39" t="s">
        <v>336</v>
      </c>
      <c r="EE39" t="s">
        <v>336</v>
      </c>
      <c r="EF39" t="s">
        <v>336</v>
      </c>
      <c r="EN39" t="s">
        <v>336</v>
      </c>
      <c r="EO39" t="s">
        <v>336</v>
      </c>
      <c r="EP39" t="s">
        <v>336</v>
      </c>
      <c r="EQ39" t="s">
        <v>336</v>
      </c>
      <c r="ER39" t="s">
        <v>336</v>
      </c>
      <c r="ES39" t="s">
        <v>336</v>
      </c>
      <c r="ET39" t="s">
        <v>337</v>
      </c>
      <c r="EU39" s="1"/>
      <c r="EV39" t="s">
        <v>336</v>
      </c>
      <c r="EX39" t="s">
        <v>336</v>
      </c>
      <c r="EY39" t="s">
        <v>336</v>
      </c>
      <c r="EZ39" t="s">
        <v>337</v>
      </c>
      <c r="FA39" s="1"/>
      <c r="FB39" t="s">
        <v>336</v>
      </c>
      <c r="FD39" s="1"/>
      <c r="FE39" t="s">
        <v>336</v>
      </c>
      <c r="FF39" t="s">
        <v>330</v>
      </c>
      <c r="FG39" s="1"/>
      <c r="FH39" t="s">
        <v>383</v>
      </c>
      <c r="FI39">
        <v>375</v>
      </c>
      <c r="FJ39" t="s">
        <v>336</v>
      </c>
      <c r="FK39" t="s">
        <v>336</v>
      </c>
      <c r="FL39" t="s">
        <v>330</v>
      </c>
      <c r="FM39" s="1">
        <v>45219</v>
      </c>
      <c r="FN39" t="s">
        <v>740</v>
      </c>
      <c r="FO39">
        <v>100</v>
      </c>
      <c r="FP39" s="1"/>
      <c r="FQ39" t="s">
        <v>336</v>
      </c>
      <c r="FR39" t="s">
        <v>330</v>
      </c>
      <c r="FS39" s="1"/>
      <c r="FT39" t="s">
        <v>743</v>
      </c>
      <c r="FU39">
        <v>25</v>
      </c>
      <c r="FV39" s="1"/>
      <c r="FW39" t="s">
        <v>336</v>
      </c>
      <c r="FX39" t="s">
        <v>330</v>
      </c>
      <c r="FY39" s="1">
        <v>45219</v>
      </c>
      <c r="FZ39" t="s">
        <v>378</v>
      </c>
      <c r="GA39">
        <v>10</v>
      </c>
      <c r="GB39" s="1"/>
      <c r="GC39" t="s">
        <v>336</v>
      </c>
      <c r="GD39" t="s">
        <v>334</v>
      </c>
      <c r="GE39" t="s">
        <v>335</v>
      </c>
      <c r="GF39" t="s">
        <v>334</v>
      </c>
      <c r="GG39" t="s">
        <v>335</v>
      </c>
      <c r="GH39" t="s">
        <v>334</v>
      </c>
      <c r="GI39" t="s">
        <v>335</v>
      </c>
      <c r="GJ39" t="s">
        <v>335</v>
      </c>
      <c r="GK39" t="s">
        <v>334</v>
      </c>
      <c r="GL39" t="s">
        <v>334</v>
      </c>
      <c r="GM39" t="s">
        <v>335</v>
      </c>
      <c r="GN39" t="s">
        <v>334</v>
      </c>
      <c r="GO39" t="s">
        <v>335</v>
      </c>
      <c r="GP39" t="s">
        <v>335</v>
      </c>
      <c r="GQ39" t="s">
        <v>334</v>
      </c>
      <c r="GR39" t="s">
        <v>335</v>
      </c>
      <c r="GS39" t="s">
        <v>334</v>
      </c>
      <c r="GT39" t="s">
        <v>334</v>
      </c>
      <c r="GU39" t="s">
        <v>335</v>
      </c>
      <c r="GV39" t="s">
        <v>335</v>
      </c>
      <c r="GW39" t="s">
        <v>334</v>
      </c>
      <c r="GX39" t="s">
        <v>335</v>
      </c>
      <c r="GY39" t="s">
        <v>334</v>
      </c>
      <c r="GZ39" t="s">
        <v>334</v>
      </c>
      <c r="HA39" t="s">
        <v>335</v>
      </c>
      <c r="HB39" t="s">
        <v>334</v>
      </c>
      <c r="HC39" t="s">
        <v>335</v>
      </c>
      <c r="HD39" t="s">
        <v>334</v>
      </c>
      <c r="HE39" t="s">
        <v>335</v>
      </c>
      <c r="HF39" t="s">
        <v>334</v>
      </c>
      <c r="HG39" t="s">
        <v>335</v>
      </c>
      <c r="HH39" t="s">
        <v>334</v>
      </c>
      <c r="HI39" t="s">
        <v>335</v>
      </c>
      <c r="HJ39" t="s">
        <v>336</v>
      </c>
      <c r="HM39" t="s">
        <v>336</v>
      </c>
      <c r="HO39" t="s">
        <v>334</v>
      </c>
      <c r="HP39" t="s">
        <v>335</v>
      </c>
      <c r="HQ39" t="s">
        <v>334</v>
      </c>
      <c r="HR39" t="s">
        <v>335</v>
      </c>
      <c r="HS39" t="s">
        <v>334</v>
      </c>
      <c r="HT39" t="s">
        <v>335</v>
      </c>
      <c r="HU39" t="s">
        <v>334</v>
      </c>
      <c r="HV39" t="s">
        <v>335</v>
      </c>
      <c r="HW39" t="s">
        <v>334</v>
      </c>
      <c r="HX39" t="s">
        <v>335</v>
      </c>
      <c r="HY39" t="s">
        <v>334</v>
      </c>
      <c r="HZ39" t="s">
        <v>335</v>
      </c>
      <c r="IA39" t="s">
        <v>342</v>
      </c>
    </row>
    <row r="40" spans="1:235" x14ac:dyDescent="0.3">
      <c r="A40">
        <v>39</v>
      </c>
      <c r="B40" t="s">
        <v>733</v>
      </c>
      <c r="C40" s="1">
        <v>45233</v>
      </c>
      <c r="D40" t="s">
        <v>334</v>
      </c>
      <c r="E40" t="s">
        <v>335</v>
      </c>
      <c r="F40" t="s">
        <v>335</v>
      </c>
      <c r="G40" t="s">
        <v>335</v>
      </c>
      <c r="H40" t="s">
        <v>337</v>
      </c>
      <c r="I40" t="s">
        <v>359</v>
      </c>
      <c r="J40" t="s">
        <v>420</v>
      </c>
      <c r="K40">
        <v>130</v>
      </c>
      <c r="L40">
        <v>75</v>
      </c>
      <c r="O40">
        <v>82</v>
      </c>
      <c r="P40">
        <v>2.8373702422145332E+16</v>
      </c>
      <c r="AM40" t="s">
        <v>336</v>
      </c>
      <c r="AP40" t="s">
        <v>336</v>
      </c>
      <c r="AQ40" t="s">
        <v>335</v>
      </c>
      <c r="AR40" t="s">
        <v>335</v>
      </c>
      <c r="AS40" t="s">
        <v>335</v>
      </c>
      <c r="AT40" t="s">
        <v>335</v>
      </c>
      <c r="AU40" t="s">
        <v>335</v>
      </c>
      <c r="AV40" t="s">
        <v>335</v>
      </c>
      <c r="AW40" t="s">
        <v>335</v>
      </c>
      <c r="AX40" t="s">
        <v>335</v>
      </c>
      <c r="AY40" t="s">
        <v>335</v>
      </c>
      <c r="AZ40" t="s">
        <v>335</v>
      </c>
      <c r="BA40" t="s">
        <v>335</v>
      </c>
      <c r="BB40" t="s">
        <v>335</v>
      </c>
      <c r="BC40" t="s">
        <v>335</v>
      </c>
      <c r="BD40" t="s">
        <v>335</v>
      </c>
      <c r="BE40" t="s">
        <v>335</v>
      </c>
      <c r="BF40" t="s">
        <v>335</v>
      </c>
      <c r="BG40" t="s">
        <v>335</v>
      </c>
      <c r="BH40" t="s">
        <v>335</v>
      </c>
      <c r="BI40" t="s">
        <v>335</v>
      </c>
      <c r="BJ40" t="s">
        <v>336</v>
      </c>
      <c r="BK40" t="s">
        <v>335</v>
      </c>
      <c r="BL40" t="s">
        <v>335</v>
      </c>
      <c r="BM40" t="s">
        <v>335</v>
      </c>
      <c r="BN40" t="s">
        <v>335</v>
      </c>
      <c r="BO40" t="s">
        <v>335</v>
      </c>
      <c r="BP40" t="s">
        <v>335</v>
      </c>
      <c r="BQ40" t="s">
        <v>335</v>
      </c>
      <c r="BR40" t="s">
        <v>335</v>
      </c>
      <c r="BS40" t="s">
        <v>335</v>
      </c>
      <c r="BT40" t="s">
        <v>335</v>
      </c>
      <c r="BU40" t="s">
        <v>335</v>
      </c>
      <c r="BV40" t="s">
        <v>335</v>
      </c>
      <c r="BW40" t="s">
        <v>335</v>
      </c>
      <c r="BX40" t="s">
        <v>335</v>
      </c>
      <c r="BY40" t="s">
        <v>335</v>
      </c>
      <c r="BZ40" t="s">
        <v>335</v>
      </c>
      <c r="CA40" t="s">
        <v>336</v>
      </c>
      <c r="CJ40" t="s">
        <v>336</v>
      </c>
      <c r="CL40" t="s">
        <v>336</v>
      </c>
      <c r="CM40" t="s">
        <v>336</v>
      </c>
      <c r="CN40" t="s">
        <v>336</v>
      </c>
      <c r="CO40" t="s">
        <v>336</v>
      </c>
      <c r="CP40" t="s">
        <v>336</v>
      </c>
      <c r="CQ40" t="s">
        <v>336</v>
      </c>
      <c r="CR40" t="s">
        <v>336</v>
      </c>
      <c r="CS40" t="s">
        <v>336</v>
      </c>
      <c r="CT40" t="s">
        <v>336</v>
      </c>
      <c r="CU40" t="s">
        <v>336</v>
      </c>
      <c r="CV40" t="s">
        <v>336</v>
      </c>
      <c r="CW40" t="s">
        <v>336</v>
      </c>
      <c r="CX40" t="s">
        <v>336</v>
      </c>
      <c r="CY40" t="s">
        <v>336</v>
      </c>
      <c r="CZ40" t="s">
        <v>336</v>
      </c>
      <c r="DA40" t="s">
        <v>336</v>
      </c>
      <c r="DB40" t="s">
        <v>336</v>
      </c>
      <c r="DC40" t="s">
        <v>336</v>
      </c>
      <c r="DD40" t="s">
        <v>336</v>
      </c>
      <c r="DE40" t="s">
        <v>336</v>
      </c>
      <c r="DF40" t="s">
        <v>336</v>
      </c>
      <c r="DG40" t="s">
        <v>336</v>
      </c>
      <c r="DH40" t="s">
        <v>336</v>
      </c>
      <c r="DJ40">
        <v>495</v>
      </c>
      <c r="DK40">
        <v>103</v>
      </c>
      <c r="DL40">
        <v>91</v>
      </c>
      <c r="DM40">
        <v>0</v>
      </c>
      <c r="DN40">
        <v>93</v>
      </c>
      <c r="DO40" t="s">
        <v>336</v>
      </c>
      <c r="DQ40" t="s">
        <v>336</v>
      </c>
      <c r="DR40" t="s">
        <v>336</v>
      </c>
      <c r="DS40" t="s">
        <v>336</v>
      </c>
      <c r="DT40" t="s">
        <v>336</v>
      </c>
      <c r="DU40" t="s">
        <v>336</v>
      </c>
      <c r="DV40" t="s">
        <v>336</v>
      </c>
      <c r="DW40" t="s">
        <v>336</v>
      </c>
      <c r="DX40" t="s">
        <v>336</v>
      </c>
      <c r="DY40" t="s">
        <v>336</v>
      </c>
      <c r="DZ40" t="s">
        <v>336</v>
      </c>
      <c r="EA40" t="s">
        <v>336</v>
      </c>
      <c r="EB40" t="s">
        <v>336</v>
      </c>
      <c r="EC40" t="s">
        <v>336</v>
      </c>
      <c r="ED40" t="s">
        <v>336</v>
      </c>
      <c r="EE40" t="s">
        <v>336</v>
      </c>
      <c r="EF40" t="s">
        <v>336</v>
      </c>
      <c r="EN40" t="s">
        <v>336</v>
      </c>
      <c r="EO40" t="s">
        <v>336</v>
      </c>
      <c r="EP40" t="s">
        <v>336</v>
      </c>
      <c r="EQ40" t="s">
        <v>336</v>
      </c>
      <c r="ER40" t="s">
        <v>336</v>
      </c>
      <c r="ES40" t="s">
        <v>336</v>
      </c>
      <c r="ET40" t="s">
        <v>330</v>
      </c>
      <c r="EU40" s="1"/>
      <c r="EV40" t="s">
        <v>429</v>
      </c>
      <c r="EW40">
        <v>10</v>
      </c>
      <c r="EX40" t="s">
        <v>336</v>
      </c>
      <c r="EY40" t="s">
        <v>336</v>
      </c>
      <c r="EZ40" t="s">
        <v>337</v>
      </c>
      <c r="FA40" s="1"/>
      <c r="FB40" t="s">
        <v>336</v>
      </c>
      <c r="FD40" s="1"/>
      <c r="FE40" t="s">
        <v>336</v>
      </c>
      <c r="FF40" t="s">
        <v>330</v>
      </c>
      <c r="FG40" s="1">
        <v>45225</v>
      </c>
      <c r="FH40" t="s">
        <v>383</v>
      </c>
      <c r="FI40">
        <v>25</v>
      </c>
      <c r="FJ40" t="s">
        <v>336</v>
      </c>
      <c r="FK40" t="s">
        <v>336</v>
      </c>
      <c r="FL40" t="s">
        <v>337</v>
      </c>
      <c r="FM40" s="1"/>
      <c r="FN40" t="s">
        <v>336</v>
      </c>
      <c r="FP40" s="1"/>
      <c r="FQ40" t="s">
        <v>336</v>
      </c>
      <c r="FR40" t="s">
        <v>337</v>
      </c>
      <c r="FS40" s="1"/>
      <c r="FT40" t="s">
        <v>336</v>
      </c>
      <c r="FV40" s="1"/>
      <c r="FW40" t="s">
        <v>336</v>
      </c>
      <c r="FX40" t="s">
        <v>337</v>
      </c>
      <c r="FY40" s="1"/>
      <c r="FZ40" t="s">
        <v>336</v>
      </c>
      <c r="GB40" s="1"/>
      <c r="GC40" t="s">
        <v>336</v>
      </c>
      <c r="GD40" t="s">
        <v>334</v>
      </c>
      <c r="GE40" t="s">
        <v>335</v>
      </c>
      <c r="GF40" t="s">
        <v>334</v>
      </c>
      <c r="GG40" t="s">
        <v>335</v>
      </c>
      <c r="GH40" t="s">
        <v>334</v>
      </c>
      <c r="GI40" t="s">
        <v>335</v>
      </c>
      <c r="GJ40" t="s">
        <v>334</v>
      </c>
      <c r="GK40" t="s">
        <v>335</v>
      </c>
      <c r="GL40" t="s">
        <v>334</v>
      </c>
      <c r="GM40" t="s">
        <v>335</v>
      </c>
      <c r="GN40" t="s">
        <v>334</v>
      </c>
      <c r="GO40" t="s">
        <v>335</v>
      </c>
      <c r="GP40" t="s">
        <v>334</v>
      </c>
      <c r="GQ40" t="s">
        <v>335</v>
      </c>
      <c r="GR40" t="s">
        <v>335</v>
      </c>
      <c r="GS40" t="s">
        <v>334</v>
      </c>
      <c r="GT40" t="s">
        <v>334</v>
      </c>
      <c r="GU40" t="s">
        <v>335</v>
      </c>
      <c r="GV40" t="s">
        <v>335</v>
      </c>
      <c r="GW40" t="s">
        <v>334</v>
      </c>
      <c r="GX40" t="s">
        <v>334</v>
      </c>
      <c r="GY40" t="s">
        <v>335</v>
      </c>
      <c r="GZ40" t="s">
        <v>335</v>
      </c>
      <c r="HA40" t="s">
        <v>334</v>
      </c>
      <c r="HB40" t="s">
        <v>334</v>
      </c>
      <c r="HC40" t="s">
        <v>335</v>
      </c>
      <c r="HD40" t="s">
        <v>334</v>
      </c>
      <c r="HE40" t="s">
        <v>335</v>
      </c>
      <c r="HF40" t="s">
        <v>334</v>
      </c>
      <c r="HG40" t="s">
        <v>335</v>
      </c>
      <c r="HH40" t="s">
        <v>334</v>
      </c>
      <c r="HI40" t="s">
        <v>335</v>
      </c>
      <c r="HJ40" t="s">
        <v>336</v>
      </c>
      <c r="HM40" t="s">
        <v>336</v>
      </c>
      <c r="HO40" t="s">
        <v>335</v>
      </c>
      <c r="HP40" t="s">
        <v>335</v>
      </c>
      <c r="HQ40" t="s">
        <v>335</v>
      </c>
      <c r="HR40" t="s">
        <v>335</v>
      </c>
      <c r="HS40" t="s">
        <v>335</v>
      </c>
      <c r="HT40" t="s">
        <v>335</v>
      </c>
      <c r="HU40" t="s">
        <v>335</v>
      </c>
      <c r="HV40" t="s">
        <v>335</v>
      </c>
      <c r="HW40" t="s">
        <v>335</v>
      </c>
      <c r="HX40" t="s">
        <v>335</v>
      </c>
      <c r="HY40" t="s">
        <v>335</v>
      </c>
      <c r="HZ40" t="s">
        <v>335</v>
      </c>
      <c r="IA40" t="s">
        <v>342</v>
      </c>
    </row>
    <row r="41" spans="1:235" x14ac:dyDescent="0.3">
      <c r="A41">
        <v>40</v>
      </c>
      <c r="B41" t="s">
        <v>733</v>
      </c>
      <c r="C41" s="1"/>
      <c r="D41" t="s">
        <v>335</v>
      </c>
      <c r="E41" t="s">
        <v>335</v>
      </c>
      <c r="F41" t="s">
        <v>335</v>
      </c>
      <c r="G41" t="s">
        <v>335</v>
      </c>
      <c r="H41" t="s">
        <v>336</v>
      </c>
      <c r="I41" t="s">
        <v>336</v>
      </c>
      <c r="J41" t="s">
        <v>336</v>
      </c>
      <c r="AM41" t="s">
        <v>336</v>
      </c>
      <c r="AP41" t="s">
        <v>336</v>
      </c>
      <c r="AQ41" t="s">
        <v>335</v>
      </c>
      <c r="AR41" t="s">
        <v>335</v>
      </c>
      <c r="AS41" t="s">
        <v>335</v>
      </c>
      <c r="AT41" t="s">
        <v>335</v>
      </c>
      <c r="AU41" t="s">
        <v>335</v>
      </c>
      <c r="AV41" t="s">
        <v>335</v>
      </c>
      <c r="AW41" t="s">
        <v>335</v>
      </c>
      <c r="AX41" t="s">
        <v>335</v>
      </c>
      <c r="AY41" t="s">
        <v>335</v>
      </c>
      <c r="AZ41" t="s">
        <v>335</v>
      </c>
      <c r="BA41" t="s">
        <v>335</v>
      </c>
      <c r="BB41" t="s">
        <v>335</v>
      </c>
      <c r="BC41" t="s">
        <v>335</v>
      </c>
      <c r="BD41" t="s">
        <v>335</v>
      </c>
      <c r="BE41" t="s">
        <v>335</v>
      </c>
      <c r="BF41" t="s">
        <v>335</v>
      </c>
      <c r="BG41" t="s">
        <v>335</v>
      </c>
      <c r="BH41" t="s">
        <v>335</v>
      </c>
      <c r="BI41" t="s">
        <v>335</v>
      </c>
      <c r="BJ41" t="s">
        <v>336</v>
      </c>
      <c r="BK41" t="s">
        <v>335</v>
      </c>
      <c r="BL41" t="s">
        <v>335</v>
      </c>
      <c r="BM41" t="s">
        <v>335</v>
      </c>
      <c r="BN41" t="s">
        <v>335</v>
      </c>
      <c r="BO41" t="s">
        <v>335</v>
      </c>
      <c r="BP41" t="s">
        <v>335</v>
      </c>
      <c r="BQ41" t="s">
        <v>335</v>
      </c>
      <c r="BR41" t="s">
        <v>335</v>
      </c>
      <c r="BS41" t="s">
        <v>335</v>
      </c>
      <c r="BT41" t="s">
        <v>335</v>
      </c>
      <c r="BU41" t="s">
        <v>335</v>
      </c>
      <c r="BV41" t="s">
        <v>335</v>
      </c>
      <c r="BW41" t="s">
        <v>335</v>
      </c>
      <c r="BX41" t="s">
        <v>335</v>
      </c>
      <c r="BY41" t="s">
        <v>335</v>
      </c>
      <c r="BZ41" t="s">
        <v>335</v>
      </c>
      <c r="CA41" t="s">
        <v>336</v>
      </c>
      <c r="CJ41" t="s">
        <v>336</v>
      </c>
      <c r="CL41" t="s">
        <v>336</v>
      </c>
      <c r="CM41" t="s">
        <v>336</v>
      </c>
      <c r="CN41" t="s">
        <v>336</v>
      </c>
      <c r="CO41" t="s">
        <v>336</v>
      </c>
      <c r="CP41" t="s">
        <v>336</v>
      </c>
      <c r="CQ41" t="s">
        <v>336</v>
      </c>
      <c r="CR41" t="s">
        <v>336</v>
      </c>
      <c r="CS41" t="s">
        <v>336</v>
      </c>
      <c r="CT41" t="s">
        <v>336</v>
      </c>
      <c r="CU41" t="s">
        <v>336</v>
      </c>
      <c r="CV41" t="s">
        <v>336</v>
      </c>
      <c r="CW41" t="s">
        <v>336</v>
      </c>
      <c r="CX41" t="s">
        <v>336</v>
      </c>
      <c r="CY41" t="s">
        <v>336</v>
      </c>
      <c r="CZ41" t="s">
        <v>336</v>
      </c>
      <c r="DA41" t="s">
        <v>336</v>
      </c>
      <c r="DB41" t="s">
        <v>336</v>
      </c>
      <c r="DC41" t="s">
        <v>336</v>
      </c>
      <c r="DD41" t="s">
        <v>336</v>
      </c>
      <c r="DE41" t="s">
        <v>336</v>
      </c>
      <c r="DF41" t="s">
        <v>336</v>
      </c>
      <c r="DG41" t="s">
        <v>336</v>
      </c>
      <c r="DH41" t="s">
        <v>336</v>
      </c>
      <c r="DO41" t="s">
        <v>336</v>
      </c>
      <c r="DQ41" t="s">
        <v>336</v>
      </c>
      <c r="DR41" t="s">
        <v>336</v>
      </c>
      <c r="DS41" t="s">
        <v>371</v>
      </c>
      <c r="DT41" t="s">
        <v>348</v>
      </c>
      <c r="DU41" t="s">
        <v>374</v>
      </c>
      <c r="DV41" t="s">
        <v>350</v>
      </c>
      <c r="DW41" t="s">
        <v>375</v>
      </c>
      <c r="DX41" t="s">
        <v>347</v>
      </c>
      <c r="DY41" t="s">
        <v>352</v>
      </c>
      <c r="DZ41" t="s">
        <v>371</v>
      </c>
      <c r="EA41" t="s">
        <v>371</v>
      </c>
      <c r="EB41" t="s">
        <v>355</v>
      </c>
      <c r="EC41" t="s">
        <v>370</v>
      </c>
      <c r="ED41" t="s">
        <v>350</v>
      </c>
      <c r="EE41" t="s">
        <v>371</v>
      </c>
      <c r="EF41" t="s">
        <v>358</v>
      </c>
      <c r="EG41">
        <v>1</v>
      </c>
      <c r="EH41">
        <v>1</v>
      </c>
      <c r="EI41">
        <v>0</v>
      </c>
      <c r="EJ41">
        <v>1</v>
      </c>
      <c r="EN41" t="s">
        <v>336</v>
      </c>
      <c r="EO41" t="s">
        <v>336</v>
      </c>
      <c r="EP41" t="s">
        <v>336</v>
      </c>
      <c r="EQ41" t="s">
        <v>336</v>
      </c>
      <c r="ER41" t="s">
        <v>336</v>
      </c>
      <c r="ES41" t="s">
        <v>336</v>
      </c>
      <c r="ET41" t="s">
        <v>336</v>
      </c>
      <c r="EU41" s="1"/>
      <c r="EV41" t="s">
        <v>336</v>
      </c>
      <c r="EX41" t="s">
        <v>336</v>
      </c>
      <c r="EY41" t="s">
        <v>336</v>
      </c>
      <c r="EZ41" t="s">
        <v>336</v>
      </c>
      <c r="FA41" s="1"/>
      <c r="FB41" t="s">
        <v>336</v>
      </c>
      <c r="FD41" s="1"/>
      <c r="FE41" t="s">
        <v>336</v>
      </c>
      <c r="FF41" t="s">
        <v>336</v>
      </c>
      <c r="FG41" s="1"/>
      <c r="FH41" t="s">
        <v>336</v>
      </c>
      <c r="FJ41" t="s">
        <v>336</v>
      </c>
      <c r="FK41" t="s">
        <v>336</v>
      </c>
      <c r="FL41" t="s">
        <v>336</v>
      </c>
      <c r="FM41" s="1"/>
      <c r="FN41" t="s">
        <v>336</v>
      </c>
      <c r="FP41" s="1"/>
      <c r="FQ41" t="s">
        <v>336</v>
      </c>
      <c r="FR41" t="s">
        <v>336</v>
      </c>
      <c r="FS41" s="1"/>
      <c r="FT41" t="s">
        <v>336</v>
      </c>
      <c r="FV41" s="1"/>
      <c r="FW41" t="s">
        <v>336</v>
      </c>
      <c r="FX41" t="s">
        <v>336</v>
      </c>
      <c r="FY41" s="1"/>
      <c r="FZ41" t="s">
        <v>336</v>
      </c>
      <c r="GB41" s="1"/>
      <c r="GC41" t="s">
        <v>336</v>
      </c>
      <c r="GD41" t="s">
        <v>335</v>
      </c>
      <c r="GE41" t="s">
        <v>335</v>
      </c>
      <c r="GF41" t="s">
        <v>335</v>
      </c>
      <c r="GG41" t="s">
        <v>335</v>
      </c>
      <c r="GH41" t="s">
        <v>335</v>
      </c>
      <c r="GI41" t="s">
        <v>335</v>
      </c>
      <c r="GJ41" t="s">
        <v>335</v>
      </c>
      <c r="GK41" t="s">
        <v>335</v>
      </c>
      <c r="GL41" t="s">
        <v>335</v>
      </c>
      <c r="GM41" t="s">
        <v>335</v>
      </c>
      <c r="GN41" t="s">
        <v>335</v>
      </c>
      <c r="GO41" t="s">
        <v>335</v>
      </c>
      <c r="GP41" t="s">
        <v>335</v>
      </c>
      <c r="GQ41" t="s">
        <v>335</v>
      </c>
      <c r="GR41" t="s">
        <v>335</v>
      </c>
      <c r="GS41" t="s">
        <v>335</v>
      </c>
      <c r="GT41" t="s">
        <v>335</v>
      </c>
      <c r="GU41" t="s">
        <v>335</v>
      </c>
      <c r="GV41" t="s">
        <v>335</v>
      </c>
      <c r="GW41" t="s">
        <v>335</v>
      </c>
      <c r="GX41" t="s">
        <v>335</v>
      </c>
      <c r="GY41" t="s">
        <v>335</v>
      </c>
      <c r="GZ41" t="s">
        <v>335</v>
      </c>
      <c r="HA41" t="s">
        <v>335</v>
      </c>
      <c r="HB41" t="s">
        <v>335</v>
      </c>
      <c r="HC41" t="s">
        <v>335</v>
      </c>
      <c r="HD41" t="s">
        <v>335</v>
      </c>
      <c r="HE41" t="s">
        <v>335</v>
      </c>
      <c r="HF41" t="s">
        <v>335</v>
      </c>
      <c r="HG41" t="s">
        <v>335</v>
      </c>
      <c r="HH41" t="s">
        <v>335</v>
      </c>
      <c r="HI41" t="s">
        <v>335</v>
      </c>
      <c r="HJ41" t="s">
        <v>336</v>
      </c>
      <c r="HM41" t="s">
        <v>336</v>
      </c>
      <c r="HO41" t="s">
        <v>335</v>
      </c>
      <c r="HP41" t="s">
        <v>335</v>
      </c>
      <c r="HQ41" t="s">
        <v>335</v>
      </c>
      <c r="HR41" t="s">
        <v>335</v>
      </c>
      <c r="HS41" t="s">
        <v>335</v>
      </c>
      <c r="HT41" t="s">
        <v>335</v>
      </c>
      <c r="HU41" t="s">
        <v>335</v>
      </c>
      <c r="HV41" t="s">
        <v>335</v>
      </c>
      <c r="HW41" t="s">
        <v>335</v>
      </c>
      <c r="HX41" t="s">
        <v>335</v>
      </c>
      <c r="HY41" t="s">
        <v>335</v>
      </c>
      <c r="HZ41" t="s">
        <v>335</v>
      </c>
      <c r="IA41" t="s">
        <v>364</v>
      </c>
    </row>
    <row r="42" spans="1:235" x14ac:dyDescent="0.3">
      <c r="A42">
        <v>41</v>
      </c>
      <c r="B42" t="s">
        <v>733</v>
      </c>
      <c r="C42" s="1">
        <v>45244</v>
      </c>
      <c r="D42" t="s">
        <v>335</v>
      </c>
      <c r="E42" t="s">
        <v>335</v>
      </c>
      <c r="F42" t="s">
        <v>334</v>
      </c>
      <c r="G42" t="s">
        <v>335</v>
      </c>
      <c r="H42" t="s">
        <v>337</v>
      </c>
      <c r="I42" t="s">
        <v>359</v>
      </c>
      <c r="J42" t="s">
        <v>336</v>
      </c>
      <c r="K42">
        <v>105</v>
      </c>
      <c r="L42">
        <v>55</v>
      </c>
      <c r="R42">
        <v>105</v>
      </c>
      <c r="T42">
        <v>71</v>
      </c>
      <c r="Z42">
        <v>6555</v>
      </c>
      <c r="AH42">
        <v>140</v>
      </c>
      <c r="AI42">
        <v>41</v>
      </c>
      <c r="AM42" t="s">
        <v>336</v>
      </c>
      <c r="AP42" t="s">
        <v>336</v>
      </c>
      <c r="AQ42" t="s">
        <v>335</v>
      </c>
      <c r="AR42" t="s">
        <v>335</v>
      </c>
      <c r="AS42" t="s">
        <v>335</v>
      </c>
      <c r="AT42" t="s">
        <v>335</v>
      </c>
      <c r="AU42" t="s">
        <v>335</v>
      </c>
      <c r="AV42" t="s">
        <v>335</v>
      </c>
      <c r="AW42" t="s">
        <v>335</v>
      </c>
      <c r="AX42" t="s">
        <v>335</v>
      </c>
      <c r="AY42" t="s">
        <v>335</v>
      </c>
      <c r="AZ42" t="s">
        <v>335</v>
      </c>
      <c r="BA42" t="s">
        <v>335</v>
      </c>
      <c r="BB42" t="s">
        <v>335</v>
      </c>
      <c r="BC42" t="s">
        <v>335</v>
      </c>
      <c r="BD42" t="s">
        <v>335</v>
      </c>
      <c r="BE42" t="s">
        <v>335</v>
      </c>
      <c r="BF42" t="s">
        <v>335</v>
      </c>
      <c r="BG42" t="s">
        <v>335</v>
      </c>
      <c r="BH42" t="s">
        <v>335</v>
      </c>
      <c r="BI42" t="s">
        <v>335</v>
      </c>
      <c r="BJ42" t="s">
        <v>336</v>
      </c>
      <c r="BK42" t="s">
        <v>335</v>
      </c>
      <c r="BL42" t="s">
        <v>335</v>
      </c>
      <c r="BM42" t="s">
        <v>335</v>
      </c>
      <c r="BN42" t="s">
        <v>335</v>
      </c>
      <c r="BO42" t="s">
        <v>335</v>
      </c>
      <c r="BP42" t="s">
        <v>335</v>
      </c>
      <c r="BQ42" t="s">
        <v>335</v>
      </c>
      <c r="BR42" t="s">
        <v>335</v>
      </c>
      <c r="BS42" t="s">
        <v>335</v>
      </c>
      <c r="BT42" t="s">
        <v>335</v>
      </c>
      <c r="BU42" t="s">
        <v>335</v>
      </c>
      <c r="BV42" t="s">
        <v>335</v>
      </c>
      <c r="BW42" t="s">
        <v>335</v>
      </c>
      <c r="BX42" t="s">
        <v>335</v>
      </c>
      <c r="BY42" t="s">
        <v>335</v>
      </c>
      <c r="BZ42" t="s">
        <v>335</v>
      </c>
      <c r="CA42" t="s">
        <v>336</v>
      </c>
      <c r="CJ42" t="s">
        <v>336</v>
      </c>
      <c r="CL42" t="s">
        <v>336</v>
      </c>
      <c r="CM42" t="s">
        <v>336</v>
      </c>
      <c r="CN42" t="s">
        <v>336</v>
      </c>
      <c r="CO42" t="s">
        <v>336</v>
      </c>
      <c r="CP42" t="s">
        <v>336</v>
      </c>
      <c r="CQ42" t="s">
        <v>336</v>
      </c>
      <c r="CR42" t="s">
        <v>336</v>
      </c>
      <c r="CS42" t="s">
        <v>336</v>
      </c>
      <c r="CT42" t="s">
        <v>336</v>
      </c>
      <c r="CU42" t="s">
        <v>336</v>
      </c>
      <c r="CV42" t="s">
        <v>336</v>
      </c>
      <c r="CW42" t="s">
        <v>336</v>
      </c>
      <c r="CX42" t="s">
        <v>336</v>
      </c>
      <c r="CY42" t="s">
        <v>336</v>
      </c>
      <c r="CZ42" t="s">
        <v>336</v>
      </c>
      <c r="DA42" t="s">
        <v>336</v>
      </c>
      <c r="DB42" t="s">
        <v>336</v>
      </c>
      <c r="DC42" t="s">
        <v>336</v>
      </c>
      <c r="DD42" t="s">
        <v>336</v>
      </c>
      <c r="DE42" t="s">
        <v>336</v>
      </c>
      <c r="DF42" t="s">
        <v>336</v>
      </c>
      <c r="DG42" t="s">
        <v>336</v>
      </c>
      <c r="DH42" t="s">
        <v>336</v>
      </c>
      <c r="DO42" t="s">
        <v>336</v>
      </c>
      <c r="DQ42" t="s">
        <v>336</v>
      </c>
      <c r="DR42" t="s">
        <v>336</v>
      </c>
      <c r="DS42" t="s">
        <v>336</v>
      </c>
      <c r="DT42" t="s">
        <v>336</v>
      </c>
      <c r="DU42" t="s">
        <v>336</v>
      </c>
      <c r="DV42" t="s">
        <v>336</v>
      </c>
      <c r="DW42" t="s">
        <v>336</v>
      </c>
      <c r="DX42" t="s">
        <v>336</v>
      </c>
      <c r="DY42" t="s">
        <v>336</v>
      </c>
      <c r="DZ42" t="s">
        <v>336</v>
      </c>
      <c r="EA42" t="s">
        <v>336</v>
      </c>
      <c r="EB42" t="s">
        <v>336</v>
      </c>
      <c r="EC42" t="s">
        <v>336</v>
      </c>
      <c r="ED42" t="s">
        <v>336</v>
      </c>
      <c r="EE42" t="s">
        <v>336</v>
      </c>
      <c r="EF42" t="s">
        <v>336</v>
      </c>
      <c r="EK42">
        <v>100</v>
      </c>
      <c r="EL42">
        <v>100</v>
      </c>
      <c r="EM42">
        <v>8</v>
      </c>
      <c r="EN42" t="s">
        <v>336</v>
      </c>
      <c r="EO42" t="s">
        <v>337</v>
      </c>
      <c r="EP42" t="s">
        <v>337</v>
      </c>
      <c r="EQ42" t="s">
        <v>337</v>
      </c>
      <c r="ER42" t="s">
        <v>330</v>
      </c>
      <c r="ES42" t="s">
        <v>337</v>
      </c>
      <c r="ET42" t="s">
        <v>337</v>
      </c>
      <c r="EU42" s="1"/>
      <c r="EV42" t="s">
        <v>336</v>
      </c>
      <c r="EX42" t="s">
        <v>336</v>
      </c>
      <c r="EY42" t="s">
        <v>336</v>
      </c>
      <c r="EZ42" t="s">
        <v>330</v>
      </c>
      <c r="FA42" s="1"/>
      <c r="FB42" t="s">
        <v>338</v>
      </c>
      <c r="FC42">
        <v>40</v>
      </c>
      <c r="FD42" s="1"/>
      <c r="FE42" t="s">
        <v>336</v>
      </c>
      <c r="FF42" t="s">
        <v>330</v>
      </c>
      <c r="FG42" s="1"/>
      <c r="FH42" t="s">
        <v>339</v>
      </c>
      <c r="FI42">
        <v>25</v>
      </c>
      <c r="FJ42" t="s">
        <v>336</v>
      </c>
      <c r="FK42" t="s">
        <v>336</v>
      </c>
      <c r="FL42" t="s">
        <v>337</v>
      </c>
      <c r="FM42" s="1"/>
      <c r="FN42" t="s">
        <v>336</v>
      </c>
      <c r="FP42" s="1"/>
      <c r="FQ42" t="s">
        <v>336</v>
      </c>
      <c r="FR42" t="s">
        <v>337</v>
      </c>
      <c r="FS42" s="1"/>
      <c r="FT42" t="s">
        <v>336</v>
      </c>
      <c r="FV42" s="1"/>
      <c r="FW42" t="s">
        <v>336</v>
      </c>
      <c r="FX42" t="s">
        <v>330</v>
      </c>
      <c r="FY42" s="1"/>
      <c r="FZ42" t="s">
        <v>735</v>
      </c>
      <c r="GA42">
        <v>10</v>
      </c>
      <c r="GB42" s="1"/>
      <c r="GC42" t="s">
        <v>336</v>
      </c>
      <c r="GD42" t="s">
        <v>335</v>
      </c>
      <c r="GE42" t="s">
        <v>334</v>
      </c>
      <c r="GF42" t="s">
        <v>334</v>
      </c>
      <c r="GG42" t="s">
        <v>335</v>
      </c>
      <c r="GH42" t="s">
        <v>334</v>
      </c>
      <c r="GI42" t="s">
        <v>335</v>
      </c>
      <c r="GJ42" t="s">
        <v>335</v>
      </c>
      <c r="GK42" t="s">
        <v>334</v>
      </c>
      <c r="GL42" t="s">
        <v>334</v>
      </c>
      <c r="GM42" t="s">
        <v>335</v>
      </c>
      <c r="GN42" t="s">
        <v>334</v>
      </c>
      <c r="GO42" t="s">
        <v>335</v>
      </c>
      <c r="GP42" t="s">
        <v>334</v>
      </c>
      <c r="GQ42" t="s">
        <v>335</v>
      </c>
      <c r="GR42" t="s">
        <v>334</v>
      </c>
      <c r="GS42" t="s">
        <v>335</v>
      </c>
      <c r="GT42" t="s">
        <v>334</v>
      </c>
      <c r="GU42" t="s">
        <v>335</v>
      </c>
      <c r="GV42" t="s">
        <v>334</v>
      </c>
      <c r="GW42" t="s">
        <v>335</v>
      </c>
      <c r="GX42" t="s">
        <v>335</v>
      </c>
      <c r="GY42" t="s">
        <v>334</v>
      </c>
      <c r="GZ42" t="s">
        <v>334</v>
      </c>
      <c r="HA42" t="s">
        <v>335</v>
      </c>
      <c r="HB42" t="s">
        <v>334</v>
      </c>
      <c r="HC42" t="s">
        <v>335</v>
      </c>
      <c r="HD42" t="s">
        <v>334</v>
      </c>
      <c r="HE42" t="s">
        <v>335</v>
      </c>
      <c r="HF42" t="s">
        <v>334</v>
      </c>
      <c r="HG42" t="s">
        <v>335</v>
      </c>
      <c r="HH42" t="s">
        <v>334</v>
      </c>
      <c r="HI42" t="s">
        <v>335</v>
      </c>
      <c r="HJ42" t="s">
        <v>744</v>
      </c>
      <c r="HK42">
        <v>25</v>
      </c>
      <c r="HM42" t="s">
        <v>336</v>
      </c>
      <c r="HO42" t="s">
        <v>334</v>
      </c>
      <c r="HP42" t="s">
        <v>335</v>
      </c>
      <c r="HQ42" t="s">
        <v>334</v>
      </c>
      <c r="HR42" t="s">
        <v>335</v>
      </c>
      <c r="HS42" t="s">
        <v>334</v>
      </c>
      <c r="HT42" t="s">
        <v>335</v>
      </c>
      <c r="HU42" t="s">
        <v>334</v>
      </c>
      <c r="HV42" t="s">
        <v>335</v>
      </c>
      <c r="HW42" t="s">
        <v>334</v>
      </c>
      <c r="HX42" t="s">
        <v>335</v>
      </c>
      <c r="HY42" t="s">
        <v>334</v>
      </c>
      <c r="HZ42" t="s">
        <v>335</v>
      </c>
      <c r="IA42" t="s">
        <v>364</v>
      </c>
    </row>
    <row r="43" spans="1:235" x14ac:dyDescent="0.3">
      <c r="A43">
        <v>42</v>
      </c>
      <c r="B43" t="s">
        <v>733</v>
      </c>
      <c r="C43" s="1">
        <v>45317</v>
      </c>
      <c r="D43" t="s">
        <v>334</v>
      </c>
      <c r="E43" t="s">
        <v>335</v>
      </c>
      <c r="F43" t="s">
        <v>335</v>
      </c>
      <c r="G43" t="s">
        <v>335</v>
      </c>
      <c r="H43" t="s">
        <v>337</v>
      </c>
      <c r="I43" t="s">
        <v>359</v>
      </c>
      <c r="J43" t="s">
        <v>420</v>
      </c>
      <c r="K43">
        <v>125</v>
      </c>
      <c r="L43">
        <v>77</v>
      </c>
      <c r="O43">
        <v>110</v>
      </c>
      <c r="P43">
        <v>3395061728395061</v>
      </c>
      <c r="Q43">
        <v>123</v>
      </c>
      <c r="R43">
        <v>151</v>
      </c>
      <c r="S43">
        <v>93</v>
      </c>
      <c r="T43">
        <v>203</v>
      </c>
      <c r="U43">
        <v>204</v>
      </c>
      <c r="V43">
        <v>37</v>
      </c>
      <c r="W43">
        <v>153</v>
      </c>
      <c r="X43">
        <v>191</v>
      </c>
      <c r="Y43">
        <v>28</v>
      </c>
      <c r="Z43">
        <v>57</v>
      </c>
      <c r="AF43">
        <v>18</v>
      </c>
      <c r="AG43">
        <v>25</v>
      </c>
      <c r="AH43">
        <v>142</v>
      </c>
      <c r="AI43">
        <v>45</v>
      </c>
      <c r="AJ43">
        <v>35</v>
      </c>
      <c r="AK43">
        <v>49</v>
      </c>
      <c r="AL43">
        <v>9</v>
      </c>
      <c r="AM43" t="s">
        <v>345</v>
      </c>
      <c r="AN43">
        <v>18</v>
      </c>
      <c r="AO43">
        <v>25</v>
      </c>
      <c r="AP43" t="s">
        <v>346</v>
      </c>
      <c r="AQ43" t="s">
        <v>334</v>
      </c>
      <c r="AR43" t="s">
        <v>335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 t="s">
        <v>335</v>
      </c>
      <c r="AY43" t="s">
        <v>335</v>
      </c>
      <c r="AZ43" t="s">
        <v>335</v>
      </c>
      <c r="BA43" t="s">
        <v>335</v>
      </c>
      <c r="BB43" t="s">
        <v>335</v>
      </c>
      <c r="BC43" t="s">
        <v>335</v>
      </c>
      <c r="BD43" t="s">
        <v>335</v>
      </c>
      <c r="BE43" t="s">
        <v>335</v>
      </c>
      <c r="BF43" t="s">
        <v>335</v>
      </c>
      <c r="BG43" t="s">
        <v>335</v>
      </c>
      <c r="BH43" t="s">
        <v>335</v>
      </c>
      <c r="BI43" t="s">
        <v>335</v>
      </c>
      <c r="BJ43" t="s">
        <v>336</v>
      </c>
      <c r="BK43" t="s">
        <v>335</v>
      </c>
      <c r="BL43" t="s">
        <v>335</v>
      </c>
      <c r="BM43" t="s">
        <v>335</v>
      </c>
      <c r="BN43" t="s">
        <v>335</v>
      </c>
      <c r="BO43" t="s">
        <v>335</v>
      </c>
      <c r="BP43" t="s">
        <v>335</v>
      </c>
      <c r="BQ43" t="s">
        <v>335</v>
      </c>
      <c r="BR43" t="s">
        <v>335</v>
      </c>
      <c r="BS43" t="s">
        <v>335</v>
      </c>
      <c r="BT43" t="s">
        <v>335</v>
      </c>
      <c r="BU43" t="s">
        <v>335</v>
      </c>
      <c r="BV43" t="s">
        <v>334</v>
      </c>
      <c r="BW43" t="s">
        <v>335</v>
      </c>
      <c r="BX43" t="s">
        <v>335</v>
      </c>
      <c r="BY43" t="s">
        <v>335</v>
      </c>
      <c r="BZ43" t="s">
        <v>335</v>
      </c>
      <c r="CA43" t="s">
        <v>336</v>
      </c>
      <c r="CB43">
        <v>147</v>
      </c>
      <c r="CC43">
        <v>58</v>
      </c>
      <c r="CD43">
        <v>102</v>
      </c>
      <c r="CE43">
        <v>83</v>
      </c>
      <c r="CF43">
        <v>123</v>
      </c>
      <c r="CG43">
        <v>96</v>
      </c>
      <c r="CH43">
        <v>109</v>
      </c>
      <c r="CI43">
        <v>28</v>
      </c>
      <c r="CJ43" t="s">
        <v>336</v>
      </c>
      <c r="CK43">
        <v>117</v>
      </c>
      <c r="CL43" t="s">
        <v>337</v>
      </c>
      <c r="CM43" t="s">
        <v>330</v>
      </c>
      <c r="CN43" t="s">
        <v>337</v>
      </c>
      <c r="CO43" t="s">
        <v>337</v>
      </c>
      <c r="CP43" t="s">
        <v>337</v>
      </c>
      <c r="CQ43" t="s">
        <v>337</v>
      </c>
      <c r="CR43" t="s">
        <v>337</v>
      </c>
      <c r="CS43" t="s">
        <v>337</v>
      </c>
      <c r="CT43" t="s">
        <v>337</v>
      </c>
      <c r="CU43" t="s">
        <v>336</v>
      </c>
      <c r="CV43" t="s">
        <v>336</v>
      </c>
      <c r="CW43" t="s">
        <v>336</v>
      </c>
      <c r="CX43" t="s">
        <v>336</v>
      </c>
      <c r="CY43" t="s">
        <v>336</v>
      </c>
      <c r="CZ43" t="s">
        <v>336</v>
      </c>
      <c r="DA43" t="s">
        <v>336</v>
      </c>
      <c r="DB43" t="s">
        <v>336</v>
      </c>
      <c r="DC43" t="s">
        <v>336</v>
      </c>
      <c r="DD43" t="s">
        <v>336</v>
      </c>
      <c r="DE43" t="s">
        <v>336</v>
      </c>
      <c r="DF43" t="s">
        <v>336</v>
      </c>
      <c r="DG43" t="s">
        <v>336</v>
      </c>
      <c r="DH43" t="s">
        <v>336</v>
      </c>
      <c r="DJ43">
        <v>545</v>
      </c>
      <c r="DK43">
        <v>100</v>
      </c>
      <c r="DL43">
        <v>100</v>
      </c>
      <c r="DM43">
        <v>0</v>
      </c>
      <c r="DN43">
        <v>89</v>
      </c>
      <c r="DO43" t="s">
        <v>337</v>
      </c>
      <c r="DQ43" t="s">
        <v>336</v>
      </c>
      <c r="DR43" t="s">
        <v>336</v>
      </c>
      <c r="DS43" t="s">
        <v>336</v>
      </c>
      <c r="DT43" t="s">
        <v>336</v>
      </c>
      <c r="DU43" t="s">
        <v>336</v>
      </c>
      <c r="DV43" t="s">
        <v>336</v>
      </c>
      <c r="DW43" t="s">
        <v>336</v>
      </c>
      <c r="DX43" t="s">
        <v>336</v>
      </c>
      <c r="DY43" t="s">
        <v>336</v>
      </c>
      <c r="DZ43" t="s">
        <v>336</v>
      </c>
      <c r="EA43" t="s">
        <v>336</v>
      </c>
      <c r="EB43" t="s">
        <v>336</v>
      </c>
      <c r="EC43" t="s">
        <v>336</v>
      </c>
      <c r="ED43" t="s">
        <v>336</v>
      </c>
      <c r="EE43" t="s">
        <v>336</v>
      </c>
      <c r="EF43" t="s">
        <v>336</v>
      </c>
      <c r="EN43" t="s">
        <v>336</v>
      </c>
      <c r="EO43" t="s">
        <v>336</v>
      </c>
      <c r="EP43" t="s">
        <v>336</v>
      </c>
      <c r="EQ43" t="s">
        <v>336</v>
      </c>
      <c r="ER43" t="s">
        <v>336</v>
      </c>
      <c r="ES43" t="s">
        <v>336</v>
      </c>
      <c r="ET43" t="s">
        <v>337</v>
      </c>
      <c r="EU43" s="1"/>
      <c r="EV43" t="s">
        <v>336</v>
      </c>
      <c r="EX43" t="s">
        <v>336</v>
      </c>
      <c r="EY43" t="s">
        <v>336</v>
      </c>
      <c r="EZ43" t="s">
        <v>337</v>
      </c>
      <c r="FA43" s="1"/>
      <c r="FB43" t="s">
        <v>336</v>
      </c>
      <c r="FD43" s="1"/>
      <c r="FE43" t="s">
        <v>336</v>
      </c>
      <c r="FF43" t="s">
        <v>330</v>
      </c>
      <c r="FG43" s="1"/>
      <c r="FH43" t="s">
        <v>383</v>
      </c>
      <c r="FI43">
        <v>625</v>
      </c>
      <c r="FJ43" t="s">
        <v>336</v>
      </c>
      <c r="FK43" t="s">
        <v>336</v>
      </c>
      <c r="FL43" t="s">
        <v>330</v>
      </c>
      <c r="FM43" s="1"/>
      <c r="FN43" t="s">
        <v>745</v>
      </c>
      <c r="FO43">
        <v>200</v>
      </c>
      <c r="FP43" s="1"/>
      <c r="FQ43" t="s">
        <v>336</v>
      </c>
      <c r="FR43" t="s">
        <v>337</v>
      </c>
      <c r="FS43" s="1"/>
      <c r="FT43" t="s">
        <v>336</v>
      </c>
      <c r="FV43" s="1"/>
      <c r="FW43" t="s">
        <v>336</v>
      </c>
      <c r="FX43" t="s">
        <v>330</v>
      </c>
      <c r="FY43" s="1"/>
      <c r="FZ43" t="s">
        <v>378</v>
      </c>
      <c r="GA43">
        <v>10</v>
      </c>
      <c r="GB43" s="1"/>
      <c r="GC43" t="s">
        <v>336</v>
      </c>
      <c r="GD43" t="s">
        <v>334</v>
      </c>
      <c r="GE43" t="s">
        <v>335</v>
      </c>
      <c r="GF43" t="s">
        <v>334</v>
      </c>
      <c r="GG43" t="s">
        <v>335</v>
      </c>
      <c r="GH43" t="s">
        <v>334</v>
      </c>
      <c r="GI43" t="s">
        <v>335</v>
      </c>
      <c r="GJ43" t="s">
        <v>334</v>
      </c>
      <c r="GK43" t="s">
        <v>335</v>
      </c>
      <c r="GL43" t="s">
        <v>334</v>
      </c>
      <c r="GM43" t="s">
        <v>335</v>
      </c>
      <c r="GN43" t="s">
        <v>334</v>
      </c>
      <c r="GO43" t="s">
        <v>335</v>
      </c>
      <c r="GP43" t="s">
        <v>334</v>
      </c>
      <c r="GQ43" t="s">
        <v>335</v>
      </c>
      <c r="GR43" t="s">
        <v>335</v>
      </c>
      <c r="GS43" t="s">
        <v>334</v>
      </c>
      <c r="GT43" t="s">
        <v>335</v>
      </c>
      <c r="GU43" t="s">
        <v>334</v>
      </c>
      <c r="GV43" t="s">
        <v>334</v>
      </c>
      <c r="GW43" t="s">
        <v>335</v>
      </c>
      <c r="GX43" t="s">
        <v>334</v>
      </c>
      <c r="GY43" t="s">
        <v>335</v>
      </c>
      <c r="GZ43" t="s">
        <v>334</v>
      </c>
      <c r="HA43" t="s">
        <v>335</v>
      </c>
      <c r="HB43" t="s">
        <v>335</v>
      </c>
      <c r="HC43" t="s">
        <v>334</v>
      </c>
      <c r="HD43" t="s">
        <v>334</v>
      </c>
      <c r="HE43" t="s">
        <v>335</v>
      </c>
      <c r="HF43" t="s">
        <v>334</v>
      </c>
      <c r="HG43" t="s">
        <v>335</v>
      </c>
      <c r="HH43" t="s">
        <v>334</v>
      </c>
      <c r="HI43" t="s">
        <v>335</v>
      </c>
      <c r="HJ43" t="s">
        <v>336</v>
      </c>
      <c r="HM43" t="s">
        <v>336</v>
      </c>
      <c r="HO43" t="s">
        <v>334</v>
      </c>
      <c r="HP43" t="s">
        <v>335</v>
      </c>
      <c r="HQ43" t="s">
        <v>334</v>
      </c>
      <c r="HR43" t="s">
        <v>335</v>
      </c>
      <c r="HS43" t="s">
        <v>334</v>
      </c>
      <c r="HT43" t="s">
        <v>335</v>
      </c>
      <c r="HU43" t="s">
        <v>334</v>
      </c>
      <c r="HV43" t="s">
        <v>335</v>
      </c>
      <c r="HW43" t="s">
        <v>334</v>
      </c>
      <c r="HX43" t="s">
        <v>335</v>
      </c>
      <c r="HY43" t="s">
        <v>334</v>
      </c>
      <c r="HZ43" t="s">
        <v>335</v>
      </c>
      <c r="IA43" t="s">
        <v>342</v>
      </c>
    </row>
    <row r="44" spans="1:235" x14ac:dyDescent="0.3">
      <c r="A44">
        <v>43</v>
      </c>
      <c r="B44" t="s">
        <v>733</v>
      </c>
      <c r="C44" s="1">
        <v>45238</v>
      </c>
      <c r="D44" t="s">
        <v>334</v>
      </c>
      <c r="E44" t="s">
        <v>335</v>
      </c>
      <c r="F44" t="s">
        <v>335</v>
      </c>
      <c r="G44" t="s">
        <v>335</v>
      </c>
      <c r="H44" t="s">
        <v>330</v>
      </c>
      <c r="I44" t="s">
        <v>345</v>
      </c>
      <c r="J44" t="s">
        <v>343</v>
      </c>
      <c r="K44">
        <v>110</v>
      </c>
      <c r="L44">
        <v>70</v>
      </c>
      <c r="M44">
        <v>777</v>
      </c>
      <c r="O44">
        <v>75</v>
      </c>
      <c r="P44">
        <v>2122000905387053</v>
      </c>
      <c r="R44">
        <v>136</v>
      </c>
      <c r="Z44">
        <v>18</v>
      </c>
      <c r="AF44">
        <v>17</v>
      </c>
      <c r="AG44">
        <v>9</v>
      </c>
      <c r="AH44">
        <v>138</v>
      </c>
      <c r="AI44">
        <v>51</v>
      </c>
      <c r="AM44" t="s">
        <v>336</v>
      </c>
      <c r="AP44" t="s">
        <v>336</v>
      </c>
      <c r="AQ44" t="s">
        <v>335</v>
      </c>
      <c r="AR44" t="s">
        <v>335</v>
      </c>
      <c r="AS44" t="s">
        <v>335</v>
      </c>
      <c r="AT44" t="s">
        <v>334</v>
      </c>
      <c r="AU44" t="s">
        <v>334</v>
      </c>
      <c r="AV44" t="s">
        <v>335</v>
      </c>
      <c r="AW44" t="s">
        <v>335</v>
      </c>
      <c r="AX44" t="s">
        <v>335</v>
      </c>
      <c r="AY44" t="s">
        <v>334</v>
      </c>
      <c r="AZ44" t="s">
        <v>334</v>
      </c>
      <c r="BA44" t="s">
        <v>335</v>
      </c>
      <c r="BB44" t="s">
        <v>335</v>
      </c>
      <c r="BC44" t="s">
        <v>335</v>
      </c>
      <c r="BD44" t="s">
        <v>335</v>
      </c>
      <c r="BE44" t="s">
        <v>335</v>
      </c>
      <c r="BF44" t="s">
        <v>335</v>
      </c>
      <c r="BG44" t="s">
        <v>335</v>
      </c>
      <c r="BH44" t="s">
        <v>334</v>
      </c>
      <c r="BI44" t="s">
        <v>335</v>
      </c>
      <c r="BJ44" t="s">
        <v>336</v>
      </c>
      <c r="BK44" t="s">
        <v>335</v>
      </c>
      <c r="BL44" t="s">
        <v>335</v>
      </c>
      <c r="BM44" t="s">
        <v>335</v>
      </c>
      <c r="BN44" t="s">
        <v>335</v>
      </c>
      <c r="BO44" t="s">
        <v>335</v>
      </c>
      <c r="BP44" t="s">
        <v>335</v>
      </c>
      <c r="BQ44" t="s">
        <v>335</v>
      </c>
      <c r="BR44" t="s">
        <v>335</v>
      </c>
      <c r="BS44" t="s">
        <v>335</v>
      </c>
      <c r="BT44" t="s">
        <v>335</v>
      </c>
      <c r="BU44" t="s">
        <v>335</v>
      </c>
      <c r="BV44" t="s">
        <v>335</v>
      </c>
      <c r="BW44" t="s">
        <v>335</v>
      </c>
      <c r="BX44" t="s">
        <v>335</v>
      </c>
      <c r="BY44" t="s">
        <v>335</v>
      </c>
      <c r="BZ44" t="s">
        <v>335</v>
      </c>
      <c r="CA44" t="s">
        <v>336</v>
      </c>
      <c r="CJ44" t="s">
        <v>336</v>
      </c>
      <c r="CL44" t="s">
        <v>336</v>
      </c>
      <c r="CM44" t="s">
        <v>336</v>
      </c>
      <c r="CN44" t="s">
        <v>336</v>
      </c>
      <c r="CO44" t="s">
        <v>336</v>
      </c>
      <c r="CP44" t="s">
        <v>336</v>
      </c>
      <c r="CQ44" t="s">
        <v>336</v>
      </c>
      <c r="CR44" t="s">
        <v>336</v>
      </c>
      <c r="CS44" t="s">
        <v>336</v>
      </c>
      <c r="CT44" t="s">
        <v>336</v>
      </c>
      <c r="CU44" t="s">
        <v>336</v>
      </c>
      <c r="CV44" t="s">
        <v>336</v>
      </c>
      <c r="CW44" t="s">
        <v>336</v>
      </c>
      <c r="CX44" t="s">
        <v>336</v>
      </c>
      <c r="CY44" t="s">
        <v>336</v>
      </c>
      <c r="CZ44" t="s">
        <v>336</v>
      </c>
      <c r="DA44" t="s">
        <v>336</v>
      </c>
      <c r="DB44" t="s">
        <v>336</v>
      </c>
      <c r="DC44" t="s">
        <v>336</v>
      </c>
      <c r="DD44" t="s">
        <v>336</v>
      </c>
      <c r="DE44" t="s">
        <v>336</v>
      </c>
      <c r="DF44" t="s">
        <v>336</v>
      </c>
      <c r="DG44" t="s">
        <v>336</v>
      </c>
      <c r="DH44" t="s">
        <v>336</v>
      </c>
      <c r="DJ44">
        <v>230</v>
      </c>
      <c r="DK44">
        <v>36</v>
      </c>
      <c r="DL44">
        <v>96</v>
      </c>
      <c r="DM44">
        <v>0</v>
      </c>
      <c r="DN44">
        <v>87</v>
      </c>
      <c r="DO44" t="s">
        <v>337</v>
      </c>
      <c r="DQ44" t="s">
        <v>336</v>
      </c>
      <c r="DR44" t="s">
        <v>336</v>
      </c>
      <c r="DS44" t="s">
        <v>336</v>
      </c>
      <c r="DT44" t="s">
        <v>336</v>
      </c>
      <c r="DU44" t="s">
        <v>336</v>
      </c>
      <c r="DV44" t="s">
        <v>336</v>
      </c>
      <c r="DW44" t="s">
        <v>336</v>
      </c>
      <c r="DX44" t="s">
        <v>336</v>
      </c>
      <c r="DY44" t="s">
        <v>336</v>
      </c>
      <c r="DZ44" t="s">
        <v>336</v>
      </c>
      <c r="EA44" t="s">
        <v>336</v>
      </c>
      <c r="EB44" t="s">
        <v>336</v>
      </c>
      <c r="EC44" t="s">
        <v>336</v>
      </c>
      <c r="ED44" t="s">
        <v>336</v>
      </c>
      <c r="EE44" t="s">
        <v>336</v>
      </c>
      <c r="EF44" t="s">
        <v>336</v>
      </c>
      <c r="EN44" t="s">
        <v>336</v>
      </c>
      <c r="EO44" t="s">
        <v>336</v>
      </c>
      <c r="EP44" t="s">
        <v>336</v>
      </c>
      <c r="EQ44" t="s">
        <v>336</v>
      </c>
      <c r="ER44" t="s">
        <v>336</v>
      </c>
      <c r="ES44" t="s">
        <v>336</v>
      </c>
      <c r="ET44" t="s">
        <v>330</v>
      </c>
      <c r="EU44" s="1"/>
      <c r="EV44" t="s">
        <v>429</v>
      </c>
      <c r="EW44">
        <v>25</v>
      </c>
      <c r="EX44" t="s">
        <v>336</v>
      </c>
      <c r="EY44" t="s">
        <v>336</v>
      </c>
      <c r="EZ44" t="s">
        <v>337</v>
      </c>
      <c r="FA44" s="1"/>
      <c r="FB44" t="s">
        <v>336</v>
      </c>
      <c r="FD44" s="1"/>
      <c r="FE44" t="s">
        <v>336</v>
      </c>
      <c r="FF44" t="s">
        <v>330</v>
      </c>
      <c r="FG44" s="1"/>
      <c r="FH44" t="s">
        <v>383</v>
      </c>
      <c r="FI44">
        <v>10</v>
      </c>
      <c r="FJ44" t="s">
        <v>336</v>
      </c>
      <c r="FK44" t="s">
        <v>336</v>
      </c>
      <c r="FL44" t="s">
        <v>337</v>
      </c>
      <c r="FM44" s="1"/>
      <c r="FN44" t="s">
        <v>336</v>
      </c>
      <c r="FP44" s="1"/>
      <c r="FQ44" t="s">
        <v>336</v>
      </c>
      <c r="FR44" t="s">
        <v>337</v>
      </c>
      <c r="FS44" s="1"/>
      <c r="FT44" t="s">
        <v>336</v>
      </c>
      <c r="FV44" s="1"/>
      <c r="FW44" t="s">
        <v>336</v>
      </c>
      <c r="FX44" t="s">
        <v>337</v>
      </c>
      <c r="FY44" s="1"/>
      <c r="FZ44" t="s">
        <v>336</v>
      </c>
      <c r="GB44" s="1"/>
      <c r="GC44" t="s">
        <v>336</v>
      </c>
      <c r="GD44" t="s">
        <v>335</v>
      </c>
      <c r="GE44" t="s">
        <v>334</v>
      </c>
      <c r="GF44" t="s">
        <v>334</v>
      </c>
      <c r="GG44" t="s">
        <v>335</v>
      </c>
      <c r="GH44" t="s">
        <v>334</v>
      </c>
      <c r="GI44" t="s">
        <v>335</v>
      </c>
      <c r="GJ44" t="s">
        <v>334</v>
      </c>
      <c r="GK44" t="s">
        <v>335</v>
      </c>
      <c r="GL44" t="s">
        <v>334</v>
      </c>
      <c r="GM44" t="s">
        <v>335</v>
      </c>
      <c r="GN44" t="s">
        <v>334</v>
      </c>
      <c r="GO44" t="s">
        <v>335</v>
      </c>
      <c r="GP44" t="s">
        <v>334</v>
      </c>
      <c r="GQ44" t="s">
        <v>335</v>
      </c>
      <c r="GR44" t="s">
        <v>334</v>
      </c>
      <c r="GS44" t="s">
        <v>335</v>
      </c>
      <c r="GT44" t="s">
        <v>334</v>
      </c>
      <c r="GU44" t="s">
        <v>335</v>
      </c>
      <c r="GV44" t="s">
        <v>334</v>
      </c>
      <c r="GW44" t="s">
        <v>335</v>
      </c>
      <c r="GX44" t="s">
        <v>335</v>
      </c>
      <c r="GY44" t="s">
        <v>334</v>
      </c>
      <c r="GZ44" t="s">
        <v>334</v>
      </c>
      <c r="HA44" t="s">
        <v>335</v>
      </c>
      <c r="HB44" t="s">
        <v>334</v>
      </c>
      <c r="HC44" t="s">
        <v>335</v>
      </c>
      <c r="HD44" t="s">
        <v>334</v>
      </c>
      <c r="HE44" t="s">
        <v>335</v>
      </c>
      <c r="HF44" t="s">
        <v>334</v>
      </c>
      <c r="HG44" t="s">
        <v>335</v>
      </c>
      <c r="HH44" t="s">
        <v>334</v>
      </c>
      <c r="HI44" t="s">
        <v>335</v>
      </c>
      <c r="HJ44" t="s">
        <v>379</v>
      </c>
      <c r="HK44">
        <v>25</v>
      </c>
      <c r="HM44" t="s">
        <v>336</v>
      </c>
      <c r="HO44" t="s">
        <v>335</v>
      </c>
      <c r="HP44" t="s">
        <v>335</v>
      </c>
      <c r="HQ44" t="s">
        <v>335</v>
      </c>
      <c r="HR44" t="s">
        <v>335</v>
      </c>
      <c r="HS44" t="s">
        <v>335</v>
      </c>
      <c r="HT44" t="s">
        <v>335</v>
      </c>
      <c r="HU44" t="s">
        <v>335</v>
      </c>
      <c r="HV44" t="s">
        <v>335</v>
      </c>
      <c r="HW44" t="s">
        <v>335</v>
      </c>
      <c r="HX44" t="s">
        <v>335</v>
      </c>
      <c r="HY44" t="s">
        <v>335</v>
      </c>
      <c r="HZ44" t="s">
        <v>335</v>
      </c>
      <c r="IA44" t="s">
        <v>342</v>
      </c>
    </row>
    <row r="45" spans="1:235" x14ac:dyDescent="0.3">
      <c r="A45">
        <v>44</v>
      </c>
      <c r="B45" t="s">
        <v>733</v>
      </c>
      <c r="C45" s="1">
        <v>45239</v>
      </c>
      <c r="D45" t="s">
        <v>334</v>
      </c>
      <c r="E45" t="s">
        <v>335</v>
      </c>
      <c r="F45" t="s">
        <v>335</v>
      </c>
      <c r="G45" t="s">
        <v>335</v>
      </c>
      <c r="H45" t="s">
        <v>330</v>
      </c>
      <c r="I45" t="s">
        <v>345</v>
      </c>
      <c r="J45" t="s">
        <v>420</v>
      </c>
      <c r="K45">
        <v>110</v>
      </c>
      <c r="L45">
        <v>70</v>
      </c>
      <c r="M45">
        <v>276</v>
      </c>
      <c r="O45">
        <v>65</v>
      </c>
      <c r="P45">
        <v>2249134948096886</v>
      </c>
      <c r="R45">
        <v>10</v>
      </c>
      <c r="U45">
        <v>107</v>
      </c>
      <c r="V45">
        <v>23</v>
      </c>
      <c r="W45">
        <v>65</v>
      </c>
      <c r="X45">
        <v>86</v>
      </c>
      <c r="Z45">
        <v>79</v>
      </c>
      <c r="AF45">
        <v>63</v>
      </c>
      <c r="AG45">
        <v>133</v>
      </c>
      <c r="AH45">
        <v>141</v>
      </c>
      <c r="AI45">
        <v>35</v>
      </c>
      <c r="AM45" t="s">
        <v>336</v>
      </c>
      <c r="AP45" t="s">
        <v>336</v>
      </c>
      <c r="AQ45" t="s">
        <v>335</v>
      </c>
      <c r="AR45" t="s">
        <v>335</v>
      </c>
      <c r="AS45" t="s">
        <v>335</v>
      </c>
      <c r="AT45" t="s">
        <v>335</v>
      </c>
      <c r="AU45" t="s">
        <v>335</v>
      </c>
      <c r="AV45" t="s">
        <v>335</v>
      </c>
      <c r="AW45" t="s">
        <v>335</v>
      </c>
      <c r="AX45" t="s">
        <v>335</v>
      </c>
      <c r="AY45" t="s">
        <v>335</v>
      </c>
      <c r="AZ45" t="s">
        <v>335</v>
      </c>
      <c r="BA45" t="s">
        <v>335</v>
      </c>
      <c r="BB45" t="s">
        <v>335</v>
      </c>
      <c r="BC45" t="s">
        <v>335</v>
      </c>
      <c r="BD45" t="s">
        <v>335</v>
      </c>
      <c r="BE45" t="s">
        <v>335</v>
      </c>
      <c r="BF45" t="s">
        <v>335</v>
      </c>
      <c r="BG45" t="s">
        <v>335</v>
      </c>
      <c r="BH45" t="s">
        <v>335</v>
      </c>
      <c r="BI45" t="s">
        <v>335</v>
      </c>
      <c r="BJ45" t="s">
        <v>336</v>
      </c>
      <c r="BK45" t="s">
        <v>335</v>
      </c>
      <c r="BL45" t="s">
        <v>335</v>
      </c>
      <c r="BM45" t="s">
        <v>335</v>
      </c>
      <c r="BN45" t="s">
        <v>335</v>
      </c>
      <c r="BO45" t="s">
        <v>335</v>
      </c>
      <c r="BP45" t="s">
        <v>335</v>
      </c>
      <c r="BQ45" t="s">
        <v>335</v>
      </c>
      <c r="BR45" t="s">
        <v>335</v>
      </c>
      <c r="BS45" t="s">
        <v>335</v>
      </c>
      <c r="BT45" t="s">
        <v>335</v>
      </c>
      <c r="BU45" t="s">
        <v>335</v>
      </c>
      <c r="BV45" t="s">
        <v>335</v>
      </c>
      <c r="BW45" t="s">
        <v>335</v>
      </c>
      <c r="BX45" t="s">
        <v>335</v>
      </c>
      <c r="BY45" t="s">
        <v>335</v>
      </c>
      <c r="BZ45" t="s">
        <v>335</v>
      </c>
      <c r="CA45" t="s">
        <v>336</v>
      </c>
      <c r="CJ45" t="s">
        <v>336</v>
      </c>
      <c r="CL45" t="s">
        <v>336</v>
      </c>
      <c r="CM45" t="s">
        <v>336</v>
      </c>
      <c r="CN45" t="s">
        <v>336</v>
      </c>
      <c r="CO45" t="s">
        <v>336</v>
      </c>
      <c r="CP45" t="s">
        <v>336</v>
      </c>
      <c r="CQ45" t="s">
        <v>336</v>
      </c>
      <c r="CR45" t="s">
        <v>336</v>
      </c>
      <c r="CS45" t="s">
        <v>336</v>
      </c>
      <c r="CT45" t="s">
        <v>336</v>
      </c>
      <c r="CU45" t="s">
        <v>336</v>
      </c>
      <c r="CV45" t="s">
        <v>336</v>
      </c>
      <c r="CW45" t="s">
        <v>336</v>
      </c>
      <c r="CX45" t="s">
        <v>336</v>
      </c>
      <c r="CY45" t="s">
        <v>336</v>
      </c>
      <c r="CZ45" t="s">
        <v>336</v>
      </c>
      <c r="DA45" t="s">
        <v>336</v>
      </c>
      <c r="DB45" t="s">
        <v>336</v>
      </c>
      <c r="DC45" t="s">
        <v>336</v>
      </c>
      <c r="DD45" t="s">
        <v>336</v>
      </c>
      <c r="DE45" t="s">
        <v>336</v>
      </c>
      <c r="DF45" t="s">
        <v>336</v>
      </c>
      <c r="DG45" t="s">
        <v>336</v>
      </c>
      <c r="DH45" t="s">
        <v>336</v>
      </c>
      <c r="DJ45">
        <v>350</v>
      </c>
      <c r="DK45">
        <v>66</v>
      </c>
      <c r="DL45">
        <v>112</v>
      </c>
      <c r="DM45">
        <v>0</v>
      </c>
      <c r="DN45">
        <v>97</v>
      </c>
      <c r="DO45" t="s">
        <v>337</v>
      </c>
      <c r="DQ45" t="s">
        <v>336</v>
      </c>
      <c r="DR45" t="s">
        <v>336</v>
      </c>
      <c r="DS45" t="s">
        <v>336</v>
      </c>
      <c r="DT45" t="s">
        <v>336</v>
      </c>
      <c r="DU45" t="s">
        <v>336</v>
      </c>
      <c r="DV45" t="s">
        <v>336</v>
      </c>
      <c r="DW45" t="s">
        <v>336</v>
      </c>
      <c r="DX45" t="s">
        <v>336</v>
      </c>
      <c r="DY45" t="s">
        <v>336</v>
      </c>
      <c r="DZ45" t="s">
        <v>336</v>
      </c>
      <c r="EA45" t="s">
        <v>336</v>
      </c>
      <c r="EB45" t="s">
        <v>336</v>
      </c>
      <c r="EC45" t="s">
        <v>336</v>
      </c>
      <c r="ED45" t="s">
        <v>336</v>
      </c>
      <c r="EE45" t="s">
        <v>336</v>
      </c>
      <c r="EF45" t="s">
        <v>336</v>
      </c>
      <c r="EN45" t="s">
        <v>336</v>
      </c>
      <c r="EO45" t="s">
        <v>336</v>
      </c>
      <c r="EP45" t="s">
        <v>336</v>
      </c>
      <c r="EQ45" t="s">
        <v>336</v>
      </c>
      <c r="ER45" t="s">
        <v>336</v>
      </c>
      <c r="ES45" t="s">
        <v>336</v>
      </c>
      <c r="ET45" t="s">
        <v>330</v>
      </c>
      <c r="EU45" s="1"/>
      <c r="EV45" t="s">
        <v>429</v>
      </c>
      <c r="EW45">
        <v>25</v>
      </c>
      <c r="EX45" t="s">
        <v>336</v>
      </c>
      <c r="EY45" t="s">
        <v>336</v>
      </c>
      <c r="EZ45" t="s">
        <v>337</v>
      </c>
      <c r="FA45" s="1"/>
      <c r="FB45" t="s">
        <v>336</v>
      </c>
      <c r="FD45" s="1"/>
      <c r="FE45" t="s">
        <v>336</v>
      </c>
      <c r="FF45" t="s">
        <v>330</v>
      </c>
      <c r="FG45" s="1"/>
      <c r="FH45" t="s">
        <v>383</v>
      </c>
      <c r="FI45">
        <v>75</v>
      </c>
      <c r="FJ45" t="s">
        <v>336</v>
      </c>
      <c r="FK45" t="s">
        <v>336</v>
      </c>
      <c r="FL45" t="s">
        <v>337</v>
      </c>
      <c r="FM45" s="1"/>
      <c r="FN45" t="s">
        <v>336</v>
      </c>
      <c r="FP45" s="1"/>
      <c r="FQ45" t="s">
        <v>336</v>
      </c>
      <c r="FR45" t="s">
        <v>330</v>
      </c>
      <c r="FS45" s="1"/>
      <c r="FT45" t="s">
        <v>384</v>
      </c>
      <c r="FU45">
        <v>25</v>
      </c>
      <c r="FV45" s="1"/>
      <c r="FW45" t="s">
        <v>336</v>
      </c>
      <c r="FX45" t="s">
        <v>330</v>
      </c>
      <c r="FY45" s="1"/>
      <c r="FZ45" t="s">
        <v>378</v>
      </c>
      <c r="GA45">
        <v>10</v>
      </c>
      <c r="GB45" s="1"/>
      <c r="GC45" t="s">
        <v>336</v>
      </c>
      <c r="GD45" t="s">
        <v>335</v>
      </c>
      <c r="GE45" t="s">
        <v>334</v>
      </c>
      <c r="GF45" t="s">
        <v>334</v>
      </c>
      <c r="GG45" t="s">
        <v>335</v>
      </c>
      <c r="GH45" t="s">
        <v>334</v>
      </c>
      <c r="GI45" t="s">
        <v>335</v>
      </c>
      <c r="GJ45" t="s">
        <v>334</v>
      </c>
      <c r="GK45" t="s">
        <v>335</v>
      </c>
      <c r="GL45" t="s">
        <v>334</v>
      </c>
      <c r="GM45" t="s">
        <v>335</v>
      </c>
      <c r="GN45" t="s">
        <v>335</v>
      </c>
      <c r="GO45" t="s">
        <v>334</v>
      </c>
      <c r="GP45" t="s">
        <v>334</v>
      </c>
      <c r="GQ45" t="s">
        <v>335</v>
      </c>
      <c r="GR45" t="s">
        <v>334</v>
      </c>
      <c r="GS45" t="s">
        <v>335</v>
      </c>
      <c r="GT45" t="s">
        <v>334</v>
      </c>
      <c r="GU45" t="s">
        <v>335</v>
      </c>
      <c r="GV45" t="s">
        <v>335</v>
      </c>
      <c r="GW45" t="s">
        <v>334</v>
      </c>
      <c r="GX45" t="s">
        <v>334</v>
      </c>
      <c r="GY45" t="s">
        <v>335</v>
      </c>
      <c r="GZ45" t="s">
        <v>334</v>
      </c>
      <c r="HA45" t="s">
        <v>335</v>
      </c>
      <c r="HB45" t="s">
        <v>334</v>
      </c>
      <c r="HC45" t="s">
        <v>335</v>
      </c>
      <c r="HD45" t="s">
        <v>334</v>
      </c>
      <c r="HE45" t="s">
        <v>335</v>
      </c>
      <c r="HF45" t="s">
        <v>334</v>
      </c>
      <c r="HG45" t="s">
        <v>335</v>
      </c>
      <c r="HH45" t="s">
        <v>334</v>
      </c>
      <c r="HI45" t="s">
        <v>335</v>
      </c>
      <c r="HJ45" t="s">
        <v>379</v>
      </c>
      <c r="HK45">
        <v>125</v>
      </c>
      <c r="HM45" t="s">
        <v>336</v>
      </c>
      <c r="HO45" t="s">
        <v>334</v>
      </c>
      <c r="HP45" t="s">
        <v>335</v>
      </c>
      <c r="HQ45" t="s">
        <v>334</v>
      </c>
      <c r="HR45" t="s">
        <v>335</v>
      </c>
      <c r="HS45" t="s">
        <v>334</v>
      </c>
      <c r="HT45" t="s">
        <v>335</v>
      </c>
      <c r="HU45" t="s">
        <v>334</v>
      </c>
      <c r="HV45" t="s">
        <v>335</v>
      </c>
      <c r="HW45" t="s">
        <v>334</v>
      </c>
      <c r="HX45" t="s">
        <v>335</v>
      </c>
      <c r="HY45" t="s">
        <v>334</v>
      </c>
      <c r="HZ45" t="s">
        <v>335</v>
      </c>
      <c r="IA45" t="s">
        <v>342</v>
      </c>
    </row>
    <row r="46" spans="1:235" x14ac:dyDescent="0.3">
      <c r="A46">
        <v>45</v>
      </c>
      <c r="B46" t="s">
        <v>733</v>
      </c>
      <c r="C46" s="1">
        <v>45251</v>
      </c>
      <c r="D46" t="s">
        <v>334</v>
      </c>
      <c r="E46" t="s">
        <v>335</v>
      </c>
      <c r="F46" t="s">
        <v>335</v>
      </c>
      <c r="G46" t="s">
        <v>335</v>
      </c>
      <c r="H46" t="s">
        <v>330</v>
      </c>
      <c r="I46" t="s">
        <v>345</v>
      </c>
      <c r="J46" t="s">
        <v>343</v>
      </c>
      <c r="K46">
        <v>110</v>
      </c>
      <c r="L46">
        <v>70</v>
      </c>
      <c r="M46">
        <v>306</v>
      </c>
      <c r="O46">
        <v>67</v>
      </c>
      <c r="P46">
        <v>2291303307000445</v>
      </c>
      <c r="R46">
        <v>112</v>
      </c>
      <c r="Z46">
        <v>40</v>
      </c>
      <c r="AF46">
        <v>16</v>
      </c>
      <c r="AG46">
        <v>12</v>
      </c>
      <c r="AM46" t="s">
        <v>336</v>
      </c>
      <c r="AP46" t="s">
        <v>336</v>
      </c>
      <c r="AQ46" t="s">
        <v>335</v>
      </c>
      <c r="AR46" t="s">
        <v>335</v>
      </c>
      <c r="AS46" t="s">
        <v>335</v>
      </c>
      <c r="AT46" t="s">
        <v>335</v>
      </c>
      <c r="AU46" t="s">
        <v>335</v>
      </c>
      <c r="AV46" t="s">
        <v>335</v>
      </c>
      <c r="AW46" t="s">
        <v>335</v>
      </c>
      <c r="AX46" t="s">
        <v>335</v>
      </c>
      <c r="AY46" t="s">
        <v>335</v>
      </c>
      <c r="AZ46" t="s">
        <v>334</v>
      </c>
      <c r="BA46" t="s">
        <v>335</v>
      </c>
      <c r="BB46" t="s">
        <v>335</v>
      </c>
      <c r="BC46" t="s">
        <v>335</v>
      </c>
      <c r="BD46" t="s">
        <v>335</v>
      </c>
      <c r="BE46" t="s">
        <v>335</v>
      </c>
      <c r="BF46" t="s">
        <v>335</v>
      </c>
      <c r="BG46" t="s">
        <v>335</v>
      </c>
      <c r="BH46" t="s">
        <v>334</v>
      </c>
      <c r="BI46" t="s">
        <v>335</v>
      </c>
      <c r="BJ46" t="s">
        <v>336</v>
      </c>
      <c r="BK46" t="s">
        <v>335</v>
      </c>
      <c r="BL46" t="s">
        <v>335</v>
      </c>
      <c r="BM46" t="s">
        <v>335</v>
      </c>
      <c r="BN46" t="s">
        <v>335</v>
      </c>
      <c r="BO46" t="s">
        <v>335</v>
      </c>
      <c r="BP46" t="s">
        <v>335</v>
      </c>
      <c r="BQ46" t="s">
        <v>335</v>
      </c>
      <c r="BR46" t="s">
        <v>335</v>
      </c>
      <c r="BS46" t="s">
        <v>335</v>
      </c>
      <c r="BT46" t="s">
        <v>335</v>
      </c>
      <c r="BU46" t="s">
        <v>335</v>
      </c>
      <c r="BV46" t="s">
        <v>334</v>
      </c>
      <c r="BW46" t="s">
        <v>335</v>
      </c>
      <c r="BX46" t="s">
        <v>335</v>
      </c>
      <c r="BY46" t="s">
        <v>335</v>
      </c>
      <c r="BZ46" t="s">
        <v>335</v>
      </c>
      <c r="CA46" t="s">
        <v>336</v>
      </c>
      <c r="CJ46" t="s">
        <v>336</v>
      </c>
      <c r="CL46" t="s">
        <v>336</v>
      </c>
      <c r="CM46" t="s">
        <v>336</v>
      </c>
      <c r="CN46" t="s">
        <v>336</v>
      </c>
      <c r="CO46" t="s">
        <v>336</v>
      </c>
      <c r="CP46" t="s">
        <v>336</v>
      </c>
      <c r="CQ46" t="s">
        <v>336</v>
      </c>
      <c r="CR46" t="s">
        <v>336</v>
      </c>
      <c r="CS46" t="s">
        <v>336</v>
      </c>
      <c r="CT46" t="s">
        <v>336</v>
      </c>
      <c r="CU46" t="s">
        <v>336</v>
      </c>
      <c r="CV46" t="s">
        <v>336</v>
      </c>
      <c r="CW46" t="s">
        <v>336</v>
      </c>
      <c r="CX46" t="s">
        <v>336</v>
      </c>
      <c r="CY46" t="s">
        <v>336</v>
      </c>
      <c r="CZ46" t="s">
        <v>336</v>
      </c>
      <c r="DA46" t="s">
        <v>336</v>
      </c>
      <c r="DB46" t="s">
        <v>336</v>
      </c>
      <c r="DC46" t="s">
        <v>336</v>
      </c>
      <c r="DD46" t="s">
        <v>336</v>
      </c>
      <c r="DE46" t="s">
        <v>336</v>
      </c>
      <c r="DF46" t="s">
        <v>336</v>
      </c>
      <c r="DG46" t="s">
        <v>336</v>
      </c>
      <c r="DH46" t="s">
        <v>336</v>
      </c>
      <c r="DO46" t="s">
        <v>336</v>
      </c>
      <c r="DP46">
        <v>1</v>
      </c>
      <c r="DQ46" t="s">
        <v>336</v>
      </c>
      <c r="DR46" t="s">
        <v>336</v>
      </c>
      <c r="DS46" t="s">
        <v>336</v>
      </c>
      <c r="DT46" t="s">
        <v>336</v>
      </c>
      <c r="DU46" t="s">
        <v>336</v>
      </c>
      <c r="DV46" t="s">
        <v>336</v>
      </c>
      <c r="DW46" t="s">
        <v>336</v>
      </c>
      <c r="DX46" t="s">
        <v>336</v>
      </c>
      <c r="DY46" t="s">
        <v>336</v>
      </c>
      <c r="DZ46" t="s">
        <v>336</v>
      </c>
      <c r="EA46" t="s">
        <v>336</v>
      </c>
      <c r="EB46" t="s">
        <v>336</v>
      </c>
      <c r="EC46" t="s">
        <v>336</v>
      </c>
      <c r="ED46" t="s">
        <v>336</v>
      </c>
      <c r="EE46" t="s">
        <v>336</v>
      </c>
      <c r="EF46" t="s">
        <v>336</v>
      </c>
      <c r="EK46">
        <v>65</v>
      </c>
      <c r="EN46" t="s">
        <v>336</v>
      </c>
      <c r="EO46" t="s">
        <v>336</v>
      </c>
      <c r="EP46" t="s">
        <v>336</v>
      </c>
      <c r="EQ46" t="s">
        <v>336</v>
      </c>
      <c r="ER46" t="s">
        <v>336</v>
      </c>
      <c r="ES46" t="s">
        <v>336</v>
      </c>
      <c r="ET46" t="s">
        <v>337</v>
      </c>
      <c r="EU46" s="1"/>
      <c r="EV46" t="s">
        <v>336</v>
      </c>
      <c r="EX46" t="s">
        <v>336</v>
      </c>
      <c r="EY46" t="s">
        <v>336</v>
      </c>
      <c r="EZ46" t="s">
        <v>337</v>
      </c>
      <c r="FA46" s="1"/>
      <c r="FB46" t="s">
        <v>336</v>
      </c>
      <c r="FD46" s="1"/>
      <c r="FE46" t="s">
        <v>336</v>
      </c>
      <c r="FF46" t="s">
        <v>330</v>
      </c>
      <c r="FG46" s="1"/>
      <c r="FH46" t="s">
        <v>383</v>
      </c>
      <c r="FI46">
        <v>125</v>
      </c>
      <c r="FJ46" t="s">
        <v>336</v>
      </c>
      <c r="FK46" t="s">
        <v>336</v>
      </c>
      <c r="FL46" t="s">
        <v>337</v>
      </c>
      <c r="FM46" s="1"/>
      <c r="FN46" t="s">
        <v>336</v>
      </c>
      <c r="FP46" s="1"/>
      <c r="FQ46" t="s">
        <v>336</v>
      </c>
      <c r="FR46" t="s">
        <v>330</v>
      </c>
      <c r="FS46" s="1"/>
      <c r="FT46" t="s">
        <v>395</v>
      </c>
      <c r="FU46">
        <v>37</v>
      </c>
      <c r="FV46" s="1"/>
      <c r="FW46" t="s">
        <v>336</v>
      </c>
      <c r="FX46" t="s">
        <v>330</v>
      </c>
      <c r="FY46" s="1"/>
      <c r="FZ46" t="s">
        <v>413</v>
      </c>
      <c r="GA46">
        <v>10</v>
      </c>
      <c r="GB46" s="1"/>
      <c r="GC46" t="s">
        <v>336</v>
      </c>
      <c r="GD46" t="s">
        <v>335</v>
      </c>
      <c r="GE46" t="s">
        <v>334</v>
      </c>
      <c r="GF46" t="s">
        <v>334</v>
      </c>
      <c r="GG46" t="s">
        <v>335</v>
      </c>
      <c r="GH46" t="s">
        <v>334</v>
      </c>
      <c r="GI46" t="s">
        <v>335</v>
      </c>
      <c r="GJ46" t="s">
        <v>334</v>
      </c>
      <c r="GK46" t="s">
        <v>335</v>
      </c>
      <c r="GL46" t="s">
        <v>334</v>
      </c>
      <c r="GM46" t="s">
        <v>335</v>
      </c>
      <c r="GN46" t="s">
        <v>335</v>
      </c>
      <c r="GO46" t="s">
        <v>334</v>
      </c>
      <c r="GP46" t="s">
        <v>334</v>
      </c>
      <c r="GQ46" t="s">
        <v>335</v>
      </c>
      <c r="GR46" t="s">
        <v>334</v>
      </c>
      <c r="GS46" t="s">
        <v>335</v>
      </c>
      <c r="GT46" t="s">
        <v>334</v>
      </c>
      <c r="GU46" t="s">
        <v>335</v>
      </c>
      <c r="GV46" t="s">
        <v>334</v>
      </c>
      <c r="GW46" t="s">
        <v>335</v>
      </c>
      <c r="GX46" t="s">
        <v>335</v>
      </c>
      <c r="GY46" t="s">
        <v>334</v>
      </c>
      <c r="GZ46" t="s">
        <v>334</v>
      </c>
      <c r="HA46" t="s">
        <v>335</v>
      </c>
      <c r="HB46" t="s">
        <v>334</v>
      </c>
      <c r="HC46" t="s">
        <v>335</v>
      </c>
      <c r="HD46" t="s">
        <v>334</v>
      </c>
      <c r="HE46" t="s">
        <v>335</v>
      </c>
      <c r="HF46" t="s">
        <v>334</v>
      </c>
      <c r="HG46" t="s">
        <v>335</v>
      </c>
      <c r="HH46" t="s">
        <v>334</v>
      </c>
      <c r="HI46" t="s">
        <v>335</v>
      </c>
      <c r="HJ46" t="s">
        <v>379</v>
      </c>
      <c r="HK46">
        <v>25</v>
      </c>
      <c r="HM46" t="s">
        <v>336</v>
      </c>
      <c r="HO46" t="s">
        <v>335</v>
      </c>
      <c r="HP46" t="s">
        <v>335</v>
      </c>
      <c r="HQ46" t="s">
        <v>335</v>
      </c>
      <c r="HR46" t="s">
        <v>335</v>
      </c>
      <c r="HS46" t="s">
        <v>335</v>
      </c>
      <c r="HT46" t="s">
        <v>335</v>
      </c>
      <c r="HU46" t="s">
        <v>335</v>
      </c>
      <c r="HV46" t="s">
        <v>335</v>
      </c>
      <c r="HW46" t="s">
        <v>335</v>
      </c>
      <c r="HX46" t="s">
        <v>335</v>
      </c>
      <c r="HY46" t="s">
        <v>335</v>
      </c>
      <c r="HZ46" t="s">
        <v>335</v>
      </c>
      <c r="IA46" t="s">
        <v>342</v>
      </c>
    </row>
    <row r="47" spans="1:235" x14ac:dyDescent="0.3">
      <c r="A47">
        <v>46</v>
      </c>
      <c r="B47" t="s">
        <v>733</v>
      </c>
      <c r="C47" s="1">
        <v>45273</v>
      </c>
      <c r="D47" t="s">
        <v>334</v>
      </c>
      <c r="E47" t="s">
        <v>335</v>
      </c>
      <c r="F47" t="s">
        <v>335</v>
      </c>
      <c r="G47" t="s">
        <v>335</v>
      </c>
      <c r="H47" t="s">
        <v>337</v>
      </c>
      <c r="I47" t="s">
        <v>359</v>
      </c>
      <c r="J47" t="s">
        <v>420</v>
      </c>
      <c r="K47">
        <v>107</v>
      </c>
      <c r="L47">
        <v>66</v>
      </c>
      <c r="N47">
        <v>899</v>
      </c>
      <c r="O47">
        <v>71</v>
      </c>
      <c r="P47">
        <v>2607897153351699</v>
      </c>
      <c r="R47">
        <v>126</v>
      </c>
      <c r="T47">
        <v>98</v>
      </c>
      <c r="U47">
        <v>101</v>
      </c>
      <c r="V47">
        <v>33</v>
      </c>
      <c r="W47">
        <v>47</v>
      </c>
      <c r="X47">
        <v>105</v>
      </c>
      <c r="AA47">
        <v>46</v>
      </c>
      <c r="AD47">
        <v>58</v>
      </c>
      <c r="AH47">
        <v>141</v>
      </c>
      <c r="AI47">
        <v>45</v>
      </c>
      <c r="AJ47">
        <v>42</v>
      </c>
      <c r="AL47">
        <v>13</v>
      </c>
      <c r="AM47" t="s">
        <v>345</v>
      </c>
      <c r="AP47" t="s">
        <v>346</v>
      </c>
      <c r="AQ47" t="s">
        <v>334</v>
      </c>
      <c r="AR47" t="s">
        <v>335</v>
      </c>
      <c r="AS47" t="s">
        <v>335</v>
      </c>
      <c r="AT47" t="s">
        <v>335</v>
      </c>
      <c r="AU47" t="s">
        <v>335</v>
      </c>
      <c r="AV47" t="s">
        <v>335</v>
      </c>
      <c r="AW47" t="s">
        <v>335</v>
      </c>
      <c r="AX47" t="s">
        <v>335</v>
      </c>
      <c r="AY47" t="s">
        <v>335</v>
      </c>
      <c r="AZ47" t="s">
        <v>335</v>
      </c>
      <c r="BA47" t="s">
        <v>335</v>
      </c>
      <c r="BB47" t="s">
        <v>335</v>
      </c>
      <c r="BC47" t="s">
        <v>335</v>
      </c>
      <c r="BD47" t="s">
        <v>335</v>
      </c>
      <c r="BE47" t="s">
        <v>335</v>
      </c>
      <c r="BF47" t="s">
        <v>335</v>
      </c>
      <c r="BG47" t="s">
        <v>335</v>
      </c>
      <c r="BH47" t="s">
        <v>335</v>
      </c>
      <c r="BI47" t="s">
        <v>335</v>
      </c>
      <c r="BJ47" t="s">
        <v>336</v>
      </c>
      <c r="BK47" t="s">
        <v>334</v>
      </c>
      <c r="BL47" t="s">
        <v>335</v>
      </c>
      <c r="BM47" t="s">
        <v>335</v>
      </c>
      <c r="BN47" t="s">
        <v>335</v>
      </c>
      <c r="BO47" t="s">
        <v>335</v>
      </c>
      <c r="BP47" t="s">
        <v>335</v>
      </c>
      <c r="BQ47" t="s">
        <v>335</v>
      </c>
      <c r="BR47" t="s">
        <v>335</v>
      </c>
      <c r="BS47" t="s">
        <v>335</v>
      </c>
      <c r="BT47" t="s">
        <v>335</v>
      </c>
      <c r="BU47" t="s">
        <v>335</v>
      </c>
      <c r="BV47" t="s">
        <v>335</v>
      </c>
      <c r="BW47" t="s">
        <v>335</v>
      </c>
      <c r="BX47" t="s">
        <v>335</v>
      </c>
      <c r="BY47" t="s">
        <v>335</v>
      </c>
      <c r="BZ47" t="s">
        <v>335</v>
      </c>
      <c r="CA47" t="s">
        <v>336</v>
      </c>
      <c r="CJ47" t="s">
        <v>336</v>
      </c>
      <c r="CL47" t="s">
        <v>336</v>
      </c>
      <c r="CM47" t="s">
        <v>336</v>
      </c>
      <c r="CN47" t="s">
        <v>336</v>
      </c>
      <c r="CO47" t="s">
        <v>336</v>
      </c>
      <c r="CP47" t="s">
        <v>336</v>
      </c>
      <c r="CQ47" t="s">
        <v>336</v>
      </c>
      <c r="CR47" t="s">
        <v>336</v>
      </c>
      <c r="CS47" t="s">
        <v>336</v>
      </c>
      <c r="CT47" t="s">
        <v>336</v>
      </c>
      <c r="CU47" t="s">
        <v>336</v>
      </c>
      <c r="CV47" t="s">
        <v>336</v>
      </c>
      <c r="CW47" t="s">
        <v>336</v>
      </c>
      <c r="CX47" t="s">
        <v>336</v>
      </c>
      <c r="CY47" t="s">
        <v>336</v>
      </c>
      <c r="CZ47" t="s">
        <v>336</v>
      </c>
      <c r="DA47" t="s">
        <v>336</v>
      </c>
      <c r="DB47" t="s">
        <v>336</v>
      </c>
      <c r="DC47" t="s">
        <v>336</v>
      </c>
      <c r="DD47" t="s">
        <v>336</v>
      </c>
      <c r="DE47" t="s">
        <v>336</v>
      </c>
      <c r="DF47" t="s">
        <v>336</v>
      </c>
      <c r="DG47" t="s">
        <v>336</v>
      </c>
      <c r="DH47" t="s">
        <v>336</v>
      </c>
      <c r="DI47">
        <v>12</v>
      </c>
      <c r="DJ47">
        <v>475</v>
      </c>
      <c r="DL47">
        <v>98</v>
      </c>
      <c r="DM47">
        <v>1</v>
      </c>
      <c r="DN47">
        <v>97</v>
      </c>
      <c r="DO47" t="s">
        <v>337</v>
      </c>
      <c r="DQ47" t="s">
        <v>336</v>
      </c>
      <c r="DR47" t="s">
        <v>336</v>
      </c>
      <c r="DS47" t="s">
        <v>371</v>
      </c>
      <c r="DT47" t="s">
        <v>348</v>
      </c>
      <c r="DU47" t="s">
        <v>374</v>
      </c>
      <c r="DV47" t="s">
        <v>350</v>
      </c>
      <c r="DW47" t="s">
        <v>375</v>
      </c>
      <c r="DX47" t="s">
        <v>347</v>
      </c>
      <c r="DY47" t="s">
        <v>352</v>
      </c>
      <c r="DZ47" t="s">
        <v>371</v>
      </c>
      <c r="EA47" t="s">
        <v>371</v>
      </c>
      <c r="EB47" t="s">
        <v>355</v>
      </c>
      <c r="EC47" t="s">
        <v>336</v>
      </c>
      <c r="ED47" t="s">
        <v>350</v>
      </c>
      <c r="EE47" t="s">
        <v>371</v>
      </c>
      <c r="EF47" t="s">
        <v>445</v>
      </c>
      <c r="EI47">
        <v>2</v>
      </c>
      <c r="EJ47">
        <v>1</v>
      </c>
      <c r="EN47" t="s">
        <v>336</v>
      </c>
      <c r="EO47" t="s">
        <v>337</v>
      </c>
      <c r="EP47" t="s">
        <v>337</v>
      </c>
      <c r="EQ47" t="s">
        <v>337</v>
      </c>
      <c r="ER47" t="s">
        <v>337</v>
      </c>
      <c r="ES47" t="s">
        <v>337</v>
      </c>
      <c r="ET47" t="s">
        <v>336</v>
      </c>
      <c r="EU47" s="1"/>
      <c r="EV47" t="s">
        <v>336</v>
      </c>
      <c r="EX47" t="s">
        <v>336</v>
      </c>
      <c r="EY47" t="s">
        <v>336</v>
      </c>
      <c r="EZ47" t="s">
        <v>336</v>
      </c>
      <c r="FA47" s="1"/>
      <c r="FB47" t="s">
        <v>336</v>
      </c>
      <c r="FD47" s="1"/>
      <c r="FE47" t="s">
        <v>336</v>
      </c>
      <c r="FF47" t="s">
        <v>336</v>
      </c>
      <c r="FG47" s="1"/>
      <c r="FH47" t="s">
        <v>336</v>
      </c>
      <c r="FJ47" t="s">
        <v>336</v>
      </c>
      <c r="FK47" t="s">
        <v>336</v>
      </c>
      <c r="FL47" t="s">
        <v>336</v>
      </c>
      <c r="FM47" s="1"/>
      <c r="FN47" t="s">
        <v>336</v>
      </c>
      <c r="FP47" s="1"/>
      <c r="FQ47" t="s">
        <v>336</v>
      </c>
      <c r="FR47" t="s">
        <v>336</v>
      </c>
      <c r="FS47" s="1"/>
      <c r="FT47" t="s">
        <v>336</v>
      </c>
      <c r="FV47" s="1"/>
      <c r="FW47" t="s">
        <v>336</v>
      </c>
      <c r="FX47" t="s">
        <v>336</v>
      </c>
      <c r="FY47" s="1"/>
      <c r="FZ47" t="s">
        <v>336</v>
      </c>
      <c r="GB47" s="1"/>
      <c r="GC47" t="s">
        <v>336</v>
      </c>
      <c r="GD47" t="s">
        <v>335</v>
      </c>
      <c r="GE47" t="s">
        <v>335</v>
      </c>
      <c r="GF47" t="s">
        <v>335</v>
      </c>
      <c r="GG47" t="s">
        <v>335</v>
      </c>
      <c r="GH47" t="s">
        <v>335</v>
      </c>
      <c r="GI47" t="s">
        <v>335</v>
      </c>
      <c r="GJ47" t="s">
        <v>335</v>
      </c>
      <c r="GK47" t="s">
        <v>335</v>
      </c>
      <c r="GL47" t="s">
        <v>335</v>
      </c>
      <c r="GM47" t="s">
        <v>335</v>
      </c>
      <c r="GN47" t="s">
        <v>335</v>
      </c>
      <c r="GO47" t="s">
        <v>335</v>
      </c>
      <c r="GP47" t="s">
        <v>335</v>
      </c>
      <c r="GQ47" t="s">
        <v>335</v>
      </c>
      <c r="GR47" t="s">
        <v>335</v>
      </c>
      <c r="GS47" t="s">
        <v>335</v>
      </c>
      <c r="GT47" t="s">
        <v>335</v>
      </c>
      <c r="GU47" t="s">
        <v>335</v>
      </c>
      <c r="GV47" t="s">
        <v>335</v>
      </c>
      <c r="GW47" t="s">
        <v>335</v>
      </c>
      <c r="GX47" t="s">
        <v>335</v>
      </c>
      <c r="GY47" t="s">
        <v>335</v>
      </c>
      <c r="GZ47" t="s">
        <v>335</v>
      </c>
      <c r="HA47" t="s">
        <v>335</v>
      </c>
      <c r="HB47" t="s">
        <v>335</v>
      </c>
      <c r="HC47" t="s">
        <v>335</v>
      </c>
      <c r="HD47" t="s">
        <v>335</v>
      </c>
      <c r="HE47" t="s">
        <v>335</v>
      </c>
      <c r="HF47" t="s">
        <v>335</v>
      </c>
      <c r="HG47" t="s">
        <v>335</v>
      </c>
      <c r="HH47" t="s">
        <v>335</v>
      </c>
      <c r="HI47" t="s">
        <v>335</v>
      </c>
      <c r="HJ47" t="s">
        <v>336</v>
      </c>
      <c r="HM47" t="s">
        <v>336</v>
      </c>
      <c r="HO47" t="s">
        <v>335</v>
      </c>
      <c r="HP47" t="s">
        <v>335</v>
      </c>
      <c r="HQ47" t="s">
        <v>335</v>
      </c>
      <c r="HR47" t="s">
        <v>335</v>
      </c>
      <c r="HS47" t="s">
        <v>335</v>
      </c>
      <c r="HT47" t="s">
        <v>335</v>
      </c>
      <c r="HU47" t="s">
        <v>335</v>
      </c>
      <c r="HV47" t="s">
        <v>335</v>
      </c>
      <c r="HW47" t="s">
        <v>335</v>
      </c>
      <c r="HX47" t="s">
        <v>335</v>
      </c>
      <c r="HY47" t="s">
        <v>335</v>
      </c>
      <c r="HZ47" t="s">
        <v>335</v>
      </c>
      <c r="IA47" t="s">
        <v>364</v>
      </c>
    </row>
    <row r="48" spans="1:235" x14ac:dyDescent="0.3">
      <c r="A48">
        <v>47</v>
      </c>
      <c r="B48" t="s">
        <v>733</v>
      </c>
      <c r="C48" s="1">
        <v>45252</v>
      </c>
      <c r="D48" t="s">
        <v>335</v>
      </c>
      <c r="E48" t="s">
        <v>334</v>
      </c>
      <c r="F48" t="s">
        <v>335</v>
      </c>
      <c r="G48" t="s">
        <v>335</v>
      </c>
      <c r="H48" t="s">
        <v>337</v>
      </c>
      <c r="I48" t="s">
        <v>345</v>
      </c>
      <c r="J48" t="s">
        <v>405</v>
      </c>
      <c r="R48">
        <v>124</v>
      </c>
      <c r="AF48">
        <v>20</v>
      </c>
      <c r="AG48">
        <v>33</v>
      </c>
      <c r="AH48">
        <v>139</v>
      </c>
      <c r="AI48">
        <v>43</v>
      </c>
      <c r="AM48" t="s">
        <v>336</v>
      </c>
      <c r="AP48" t="s">
        <v>336</v>
      </c>
      <c r="AQ48" t="s">
        <v>335</v>
      </c>
      <c r="AR48" t="s">
        <v>335</v>
      </c>
      <c r="AS48" t="s">
        <v>335</v>
      </c>
      <c r="AT48" t="s">
        <v>335</v>
      </c>
      <c r="AU48" t="s">
        <v>335</v>
      </c>
      <c r="AV48" t="s">
        <v>335</v>
      </c>
      <c r="AW48" t="s">
        <v>335</v>
      </c>
      <c r="AX48" t="s">
        <v>335</v>
      </c>
      <c r="AY48" t="s">
        <v>335</v>
      </c>
      <c r="AZ48" t="s">
        <v>335</v>
      </c>
      <c r="BA48" t="s">
        <v>335</v>
      </c>
      <c r="BB48" t="s">
        <v>335</v>
      </c>
      <c r="BC48" t="s">
        <v>335</v>
      </c>
      <c r="BD48" t="s">
        <v>335</v>
      </c>
      <c r="BE48" t="s">
        <v>335</v>
      </c>
      <c r="BF48" t="s">
        <v>335</v>
      </c>
      <c r="BG48" t="s">
        <v>335</v>
      </c>
      <c r="BH48" t="s">
        <v>335</v>
      </c>
      <c r="BI48" t="s">
        <v>334</v>
      </c>
      <c r="BJ48" t="s">
        <v>746</v>
      </c>
      <c r="BK48" t="s">
        <v>335</v>
      </c>
      <c r="BL48" t="s">
        <v>335</v>
      </c>
      <c r="BM48" t="s">
        <v>335</v>
      </c>
      <c r="BN48" t="s">
        <v>335</v>
      </c>
      <c r="BO48" t="s">
        <v>335</v>
      </c>
      <c r="BP48" t="s">
        <v>335</v>
      </c>
      <c r="BQ48" t="s">
        <v>335</v>
      </c>
      <c r="BR48" t="s">
        <v>335</v>
      </c>
      <c r="BS48" t="s">
        <v>335</v>
      </c>
      <c r="BT48" t="s">
        <v>335</v>
      </c>
      <c r="BU48" t="s">
        <v>335</v>
      </c>
      <c r="BV48" t="s">
        <v>335</v>
      </c>
      <c r="BW48" t="s">
        <v>335</v>
      </c>
      <c r="BX48" t="s">
        <v>335</v>
      </c>
      <c r="BY48" t="s">
        <v>335</v>
      </c>
      <c r="BZ48" t="s">
        <v>334</v>
      </c>
      <c r="CA48" t="s">
        <v>747</v>
      </c>
      <c r="CJ48" t="s">
        <v>336</v>
      </c>
      <c r="CL48" t="s">
        <v>336</v>
      </c>
      <c r="CM48" t="s">
        <v>336</v>
      </c>
      <c r="CN48" t="s">
        <v>336</v>
      </c>
      <c r="CO48" t="s">
        <v>336</v>
      </c>
      <c r="CP48" t="s">
        <v>336</v>
      </c>
      <c r="CQ48" t="s">
        <v>336</v>
      </c>
      <c r="CR48" t="s">
        <v>336</v>
      </c>
      <c r="CS48" t="s">
        <v>336</v>
      </c>
      <c r="CT48" t="s">
        <v>336</v>
      </c>
      <c r="CU48" t="s">
        <v>336</v>
      </c>
      <c r="CV48" t="s">
        <v>336</v>
      </c>
      <c r="CW48" t="s">
        <v>336</v>
      </c>
      <c r="CX48" t="s">
        <v>336</v>
      </c>
      <c r="CY48" t="s">
        <v>336</v>
      </c>
      <c r="CZ48" t="s">
        <v>336</v>
      </c>
      <c r="DA48" t="s">
        <v>336</v>
      </c>
      <c r="DB48" t="s">
        <v>336</v>
      </c>
      <c r="DC48" t="s">
        <v>336</v>
      </c>
      <c r="DD48" t="s">
        <v>336</v>
      </c>
      <c r="DE48" t="s">
        <v>336</v>
      </c>
      <c r="DF48" t="s">
        <v>336</v>
      </c>
      <c r="DG48" t="s">
        <v>336</v>
      </c>
      <c r="DH48" t="s">
        <v>336</v>
      </c>
      <c r="DO48" t="s">
        <v>336</v>
      </c>
      <c r="DQ48" t="s">
        <v>336</v>
      </c>
      <c r="DR48" t="s">
        <v>336</v>
      </c>
      <c r="DS48" t="s">
        <v>336</v>
      </c>
      <c r="DT48" t="s">
        <v>336</v>
      </c>
      <c r="DU48" t="s">
        <v>336</v>
      </c>
      <c r="DV48" t="s">
        <v>336</v>
      </c>
      <c r="DW48" t="s">
        <v>336</v>
      </c>
      <c r="DX48" t="s">
        <v>336</v>
      </c>
      <c r="DY48" t="s">
        <v>336</v>
      </c>
      <c r="DZ48" t="s">
        <v>336</v>
      </c>
      <c r="EA48" t="s">
        <v>336</v>
      </c>
      <c r="EB48" t="s">
        <v>336</v>
      </c>
      <c r="EC48" t="s">
        <v>336</v>
      </c>
      <c r="ED48" t="s">
        <v>336</v>
      </c>
      <c r="EE48" t="s">
        <v>336</v>
      </c>
      <c r="EF48" t="s">
        <v>336</v>
      </c>
      <c r="EN48" t="s">
        <v>336</v>
      </c>
      <c r="EO48" t="s">
        <v>336</v>
      </c>
      <c r="EP48" t="s">
        <v>336</v>
      </c>
      <c r="EQ48" t="s">
        <v>336</v>
      </c>
      <c r="ER48" t="s">
        <v>336</v>
      </c>
      <c r="ES48" t="s">
        <v>336</v>
      </c>
      <c r="ET48" t="s">
        <v>337</v>
      </c>
      <c r="EU48" s="1"/>
      <c r="EV48" t="s">
        <v>336</v>
      </c>
      <c r="EX48" t="s">
        <v>336</v>
      </c>
      <c r="EY48" t="s">
        <v>336</v>
      </c>
      <c r="EZ48" t="s">
        <v>337</v>
      </c>
      <c r="FA48" s="1"/>
      <c r="FB48" t="s">
        <v>336</v>
      </c>
      <c r="FD48" s="1"/>
      <c r="FE48" t="s">
        <v>336</v>
      </c>
      <c r="FF48" t="s">
        <v>337</v>
      </c>
      <c r="FG48" s="1"/>
      <c r="FH48" t="s">
        <v>336</v>
      </c>
      <c r="FJ48" t="s">
        <v>336</v>
      </c>
      <c r="FK48" t="s">
        <v>336</v>
      </c>
      <c r="FL48" t="s">
        <v>337</v>
      </c>
      <c r="FM48" s="1"/>
      <c r="FN48" t="s">
        <v>336</v>
      </c>
      <c r="FP48" s="1"/>
      <c r="FQ48" t="s">
        <v>336</v>
      </c>
      <c r="FR48" t="s">
        <v>337</v>
      </c>
      <c r="FS48" s="1"/>
      <c r="FT48" t="s">
        <v>336</v>
      </c>
      <c r="FV48" s="1"/>
      <c r="FW48" t="s">
        <v>336</v>
      </c>
      <c r="FX48" t="s">
        <v>337</v>
      </c>
      <c r="FY48" s="1"/>
      <c r="FZ48" t="s">
        <v>336</v>
      </c>
      <c r="GB48" s="1"/>
      <c r="GC48" t="s">
        <v>336</v>
      </c>
      <c r="GD48" t="s">
        <v>334</v>
      </c>
      <c r="GE48" t="s">
        <v>335</v>
      </c>
      <c r="GF48" t="s">
        <v>335</v>
      </c>
      <c r="GG48" t="s">
        <v>334</v>
      </c>
      <c r="GH48" t="s">
        <v>334</v>
      </c>
      <c r="GI48" t="s">
        <v>335</v>
      </c>
      <c r="GJ48" t="s">
        <v>334</v>
      </c>
      <c r="GK48" t="s">
        <v>335</v>
      </c>
      <c r="GL48" t="s">
        <v>334</v>
      </c>
      <c r="GM48" t="s">
        <v>335</v>
      </c>
      <c r="GN48" t="s">
        <v>334</v>
      </c>
      <c r="GO48" t="s">
        <v>335</v>
      </c>
      <c r="GP48" t="s">
        <v>334</v>
      </c>
      <c r="GQ48" t="s">
        <v>335</v>
      </c>
      <c r="GR48" t="s">
        <v>334</v>
      </c>
      <c r="GS48" t="s">
        <v>335</v>
      </c>
      <c r="GT48" t="s">
        <v>334</v>
      </c>
      <c r="GU48" t="s">
        <v>335</v>
      </c>
      <c r="GV48" t="s">
        <v>334</v>
      </c>
      <c r="GW48" t="s">
        <v>335</v>
      </c>
      <c r="GX48" t="s">
        <v>334</v>
      </c>
      <c r="GY48" t="s">
        <v>335</v>
      </c>
      <c r="GZ48" t="s">
        <v>334</v>
      </c>
      <c r="HA48" t="s">
        <v>335</v>
      </c>
      <c r="HB48" t="s">
        <v>334</v>
      </c>
      <c r="HC48" t="s">
        <v>335</v>
      </c>
      <c r="HD48" t="s">
        <v>334</v>
      </c>
      <c r="HE48" t="s">
        <v>335</v>
      </c>
      <c r="HF48" t="s">
        <v>334</v>
      </c>
      <c r="HG48" t="s">
        <v>335</v>
      </c>
      <c r="HH48" t="s">
        <v>334</v>
      </c>
      <c r="HI48" t="s">
        <v>335</v>
      </c>
      <c r="HJ48" t="s">
        <v>336</v>
      </c>
      <c r="HM48" t="s">
        <v>336</v>
      </c>
      <c r="HO48" t="s">
        <v>334</v>
      </c>
      <c r="HP48" t="s">
        <v>335</v>
      </c>
      <c r="HQ48" t="s">
        <v>334</v>
      </c>
      <c r="HR48" t="s">
        <v>335</v>
      </c>
      <c r="HS48" t="s">
        <v>334</v>
      </c>
      <c r="HT48" t="s">
        <v>335</v>
      </c>
      <c r="HU48" t="s">
        <v>334</v>
      </c>
      <c r="HV48" t="s">
        <v>335</v>
      </c>
      <c r="HW48" t="s">
        <v>334</v>
      </c>
      <c r="HX48" t="s">
        <v>335</v>
      </c>
      <c r="HY48" t="s">
        <v>334</v>
      </c>
      <c r="HZ48" t="s">
        <v>335</v>
      </c>
      <c r="IA48" t="s">
        <v>342</v>
      </c>
    </row>
    <row r="49" spans="1:235" x14ac:dyDescent="0.3">
      <c r="A49">
        <v>48</v>
      </c>
      <c r="B49" t="s">
        <v>733</v>
      </c>
      <c r="C49" s="1">
        <v>45261</v>
      </c>
      <c r="D49" t="s">
        <v>334</v>
      </c>
      <c r="E49" t="s">
        <v>335</v>
      </c>
      <c r="F49" t="s">
        <v>335</v>
      </c>
      <c r="G49" t="s">
        <v>335</v>
      </c>
      <c r="H49" t="s">
        <v>337</v>
      </c>
      <c r="I49" t="s">
        <v>345</v>
      </c>
      <c r="J49" t="s">
        <v>343</v>
      </c>
      <c r="K49">
        <v>125</v>
      </c>
      <c r="L49">
        <v>80</v>
      </c>
      <c r="M49">
        <v>1970</v>
      </c>
      <c r="O49">
        <v>79</v>
      </c>
      <c r="P49">
        <v>2.9017447199265384E+16</v>
      </c>
      <c r="R49">
        <v>149</v>
      </c>
      <c r="U49">
        <v>190</v>
      </c>
      <c r="V49">
        <v>28</v>
      </c>
      <c r="W49">
        <v>140</v>
      </c>
      <c r="X49">
        <v>153</v>
      </c>
      <c r="Z49">
        <v>41</v>
      </c>
      <c r="AF49">
        <v>22</v>
      </c>
      <c r="AG49">
        <v>19</v>
      </c>
      <c r="AH49">
        <v>135</v>
      </c>
      <c r="AI49">
        <v>54</v>
      </c>
      <c r="AM49" t="s">
        <v>336</v>
      </c>
      <c r="AP49" t="s">
        <v>336</v>
      </c>
      <c r="AQ49" t="s">
        <v>335</v>
      </c>
      <c r="AR49" t="s">
        <v>335</v>
      </c>
      <c r="AS49" t="s">
        <v>335</v>
      </c>
      <c r="AT49" t="s">
        <v>334</v>
      </c>
      <c r="AU49" t="s">
        <v>334</v>
      </c>
      <c r="AV49" t="s">
        <v>335</v>
      </c>
      <c r="AW49" t="s">
        <v>335</v>
      </c>
      <c r="AX49" t="s">
        <v>335</v>
      </c>
      <c r="AY49" t="s">
        <v>335</v>
      </c>
      <c r="AZ49" t="s">
        <v>334</v>
      </c>
      <c r="BA49" t="s">
        <v>335</v>
      </c>
      <c r="BB49" t="s">
        <v>335</v>
      </c>
      <c r="BC49" t="s">
        <v>335</v>
      </c>
      <c r="BD49" t="s">
        <v>335</v>
      </c>
      <c r="BE49" t="s">
        <v>335</v>
      </c>
      <c r="BF49" t="s">
        <v>335</v>
      </c>
      <c r="BG49" t="s">
        <v>335</v>
      </c>
      <c r="BH49" t="s">
        <v>335</v>
      </c>
      <c r="BI49" t="s">
        <v>334</v>
      </c>
      <c r="BJ49" t="s">
        <v>748</v>
      </c>
      <c r="BK49" t="s">
        <v>335</v>
      </c>
      <c r="BL49" t="s">
        <v>335</v>
      </c>
      <c r="BM49" t="s">
        <v>335</v>
      </c>
      <c r="BN49" t="s">
        <v>335</v>
      </c>
      <c r="BO49" t="s">
        <v>335</v>
      </c>
      <c r="BP49" t="s">
        <v>335</v>
      </c>
      <c r="BQ49" t="s">
        <v>335</v>
      </c>
      <c r="BR49" t="s">
        <v>335</v>
      </c>
      <c r="BS49" t="s">
        <v>335</v>
      </c>
      <c r="BT49" t="s">
        <v>335</v>
      </c>
      <c r="BU49" t="s">
        <v>335</v>
      </c>
      <c r="BV49" t="s">
        <v>335</v>
      </c>
      <c r="BW49" t="s">
        <v>335</v>
      </c>
      <c r="BX49" t="s">
        <v>335</v>
      </c>
      <c r="BY49" t="s">
        <v>335</v>
      </c>
      <c r="BZ49" t="s">
        <v>335</v>
      </c>
      <c r="CA49" t="s">
        <v>336</v>
      </c>
      <c r="CJ49" t="s">
        <v>336</v>
      </c>
      <c r="CL49" t="s">
        <v>336</v>
      </c>
      <c r="CM49" t="s">
        <v>336</v>
      </c>
      <c r="CN49" t="s">
        <v>336</v>
      </c>
      <c r="CO49" t="s">
        <v>336</v>
      </c>
      <c r="CP49" t="s">
        <v>336</v>
      </c>
      <c r="CQ49" t="s">
        <v>336</v>
      </c>
      <c r="CR49" t="s">
        <v>336</v>
      </c>
      <c r="CS49" t="s">
        <v>336</v>
      </c>
      <c r="CT49" t="s">
        <v>336</v>
      </c>
      <c r="CU49" t="s">
        <v>336</v>
      </c>
      <c r="CV49" t="s">
        <v>336</v>
      </c>
      <c r="CW49" t="s">
        <v>336</v>
      </c>
      <c r="CX49" t="s">
        <v>336</v>
      </c>
      <c r="CY49" t="s">
        <v>336</v>
      </c>
      <c r="CZ49" t="s">
        <v>336</v>
      </c>
      <c r="DA49" t="s">
        <v>336</v>
      </c>
      <c r="DB49" t="s">
        <v>336</v>
      </c>
      <c r="DC49" t="s">
        <v>336</v>
      </c>
      <c r="DD49" t="s">
        <v>336</v>
      </c>
      <c r="DE49" t="s">
        <v>336</v>
      </c>
      <c r="DF49" t="s">
        <v>336</v>
      </c>
      <c r="DG49" t="s">
        <v>336</v>
      </c>
      <c r="DH49" t="s">
        <v>336</v>
      </c>
      <c r="DJ49">
        <v>285</v>
      </c>
      <c r="DK49">
        <v>71</v>
      </c>
      <c r="DL49">
        <v>89</v>
      </c>
      <c r="DM49">
        <v>3</v>
      </c>
      <c r="DN49">
        <v>88</v>
      </c>
      <c r="DO49" t="s">
        <v>337</v>
      </c>
      <c r="DQ49" t="s">
        <v>336</v>
      </c>
      <c r="DR49" t="s">
        <v>336</v>
      </c>
      <c r="DS49" t="s">
        <v>336</v>
      </c>
      <c r="DT49" t="s">
        <v>336</v>
      </c>
      <c r="DU49" t="s">
        <v>336</v>
      </c>
      <c r="DV49" t="s">
        <v>336</v>
      </c>
      <c r="DW49" t="s">
        <v>336</v>
      </c>
      <c r="DX49" t="s">
        <v>336</v>
      </c>
      <c r="DY49" t="s">
        <v>336</v>
      </c>
      <c r="DZ49" t="s">
        <v>336</v>
      </c>
      <c r="EA49" t="s">
        <v>336</v>
      </c>
      <c r="EB49" t="s">
        <v>336</v>
      </c>
      <c r="EC49" t="s">
        <v>336</v>
      </c>
      <c r="ED49" t="s">
        <v>336</v>
      </c>
      <c r="EE49" t="s">
        <v>336</v>
      </c>
      <c r="EF49" t="s">
        <v>336</v>
      </c>
      <c r="EN49" t="s">
        <v>337</v>
      </c>
      <c r="EO49" t="s">
        <v>337</v>
      </c>
      <c r="EP49" t="s">
        <v>330</v>
      </c>
      <c r="EQ49" t="s">
        <v>330</v>
      </c>
      <c r="ER49" t="s">
        <v>337</v>
      </c>
      <c r="ES49" t="s">
        <v>337</v>
      </c>
      <c r="ET49" t="s">
        <v>337</v>
      </c>
      <c r="EU49" s="1"/>
      <c r="EV49" t="s">
        <v>336</v>
      </c>
      <c r="EX49" t="s">
        <v>336</v>
      </c>
      <c r="EY49" t="s">
        <v>336</v>
      </c>
      <c r="EZ49" t="s">
        <v>337</v>
      </c>
      <c r="FA49" s="1"/>
      <c r="FB49" t="s">
        <v>336</v>
      </c>
      <c r="FD49" s="1"/>
      <c r="FE49" t="s">
        <v>336</v>
      </c>
      <c r="FF49" t="s">
        <v>330</v>
      </c>
      <c r="FG49" s="1"/>
      <c r="FH49" t="s">
        <v>383</v>
      </c>
      <c r="FI49">
        <v>875</v>
      </c>
      <c r="FJ49" t="s">
        <v>336</v>
      </c>
      <c r="FK49" t="s">
        <v>336</v>
      </c>
      <c r="FL49" t="s">
        <v>330</v>
      </c>
      <c r="FM49" s="1"/>
      <c r="FN49" t="s">
        <v>749</v>
      </c>
      <c r="FO49">
        <v>100</v>
      </c>
      <c r="FP49" s="1"/>
      <c r="FQ49" t="s">
        <v>336</v>
      </c>
      <c r="FR49" t="s">
        <v>330</v>
      </c>
      <c r="FS49" s="1"/>
      <c r="FT49" t="s">
        <v>395</v>
      </c>
      <c r="FU49">
        <v>50</v>
      </c>
      <c r="FV49" s="1"/>
      <c r="FW49" t="s">
        <v>336</v>
      </c>
      <c r="FX49" t="s">
        <v>330</v>
      </c>
      <c r="FY49" s="1"/>
      <c r="FZ49" t="s">
        <v>378</v>
      </c>
      <c r="GA49">
        <v>10</v>
      </c>
      <c r="GB49" s="1"/>
      <c r="GC49" t="s">
        <v>336</v>
      </c>
      <c r="GD49" t="s">
        <v>335</v>
      </c>
      <c r="GE49" t="s">
        <v>334</v>
      </c>
      <c r="GF49" t="s">
        <v>334</v>
      </c>
      <c r="GG49" t="s">
        <v>335</v>
      </c>
      <c r="GH49" t="s">
        <v>334</v>
      </c>
      <c r="GI49" t="s">
        <v>335</v>
      </c>
      <c r="GJ49" t="s">
        <v>335</v>
      </c>
      <c r="GK49" t="s">
        <v>334</v>
      </c>
      <c r="GL49" t="s">
        <v>334</v>
      </c>
      <c r="GM49" t="s">
        <v>335</v>
      </c>
      <c r="GN49" t="s">
        <v>334</v>
      </c>
      <c r="GO49" t="s">
        <v>335</v>
      </c>
      <c r="GP49" t="s">
        <v>335</v>
      </c>
      <c r="GQ49" t="s">
        <v>334</v>
      </c>
      <c r="GR49" t="s">
        <v>335</v>
      </c>
      <c r="GS49" t="s">
        <v>334</v>
      </c>
      <c r="GT49" t="s">
        <v>334</v>
      </c>
      <c r="GU49" t="s">
        <v>335</v>
      </c>
      <c r="GV49" t="s">
        <v>334</v>
      </c>
      <c r="GW49" t="s">
        <v>335</v>
      </c>
      <c r="GX49" t="s">
        <v>334</v>
      </c>
      <c r="GY49" t="s">
        <v>335</v>
      </c>
      <c r="GZ49" t="s">
        <v>334</v>
      </c>
      <c r="HA49" t="s">
        <v>335</v>
      </c>
      <c r="HB49" t="s">
        <v>334</v>
      </c>
      <c r="HC49" t="s">
        <v>335</v>
      </c>
      <c r="HD49" t="s">
        <v>334</v>
      </c>
      <c r="HE49" t="s">
        <v>335</v>
      </c>
      <c r="HF49" t="s">
        <v>334</v>
      </c>
      <c r="HG49" t="s">
        <v>335</v>
      </c>
      <c r="HH49" t="s">
        <v>334</v>
      </c>
      <c r="HI49" t="s">
        <v>335</v>
      </c>
      <c r="HJ49" t="s">
        <v>379</v>
      </c>
      <c r="HK49">
        <v>50</v>
      </c>
      <c r="HM49" t="s">
        <v>336</v>
      </c>
      <c r="HO49" t="s">
        <v>334</v>
      </c>
      <c r="HP49" t="s">
        <v>335</v>
      </c>
      <c r="HQ49" t="s">
        <v>334</v>
      </c>
      <c r="HR49" t="s">
        <v>335</v>
      </c>
      <c r="HS49" t="s">
        <v>334</v>
      </c>
      <c r="HT49" t="s">
        <v>335</v>
      </c>
      <c r="HU49" t="s">
        <v>334</v>
      </c>
      <c r="HV49" t="s">
        <v>335</v>
      </c>
      <c r="HW49" t="s">
        <v>334</v>
      </c>
      <c r="HX49" t="s">
        <v>335</v>
      </c>
      <c r="HY49" t="s">
        <v>334</v>
      </c>
      <c r="HZ49" t="s">
        <v>335</v>
      </c>
      <c r="IA49" t="s">
        <v>342</v>
      </c>
    </row>
    <row r="50" spans="1:235" x14ac:dyDescent="0.3">
      <c r="A50">
        <v>49</v>
      </c>
      <c r="B50" t="s">
        <v>733</v>
      </c>
      <c r="C50" s="1">
        <v>45266</v>
      </c>
      <c r="D50" t="s">
        <v>334</v>
      </c>
      <c r="E50" t="s">
        <v>335</v>
      </c>
      <c r="F50" t="s">
        <v>335</v>
      </c>
      <c r="G50" t="s">
        <v>335</v>
      </c>
      <c r="H50" t="s">
        <v>337</v>
      </c>
      <c r="I50" t="s">
        <v>359</v>
      </c>
      <c r="J50" t="s">
        <v>420</v>
      </c>
      <c r="K50">
        <v>110</v>
      </c>
      <c r="L50">
        <v>70</v>
      </c>
      <c r="AM50" t="s">
        <v>336</v>
      </c>
      <c r="AP50" t="s">
        <v>336</v>
      </c>
      <c r="AQ50" t="s">
        <v>335</v>
      </c>
      <c r="AR50" t="s">
        <v>335</v>
      </c>
      <c r="AS50" t="s">
        <v>335</v>
      </c>
      <c r="AT50" t="s">
        <v>335</v>
      </c>
      <c r="AU50" t="s">
        <v>335</v>
      </c>
      <c r="AV50" t="s">
        <v>335</v>
      </c>
      <c r="AW50" t="s">
        <v>335</v>
      </c>
      <c r="AX50" t="s">
        <v>335</v>
      </c>
      <c r="AY50" t="s">
        <v>335</v>
      </c>
      <c r="AZ50" t="s">
        <v>335</v>
      </c>
      <c r="BA50" t="s">
        <v>335</v>
      </c>
      <c r="BB50" t="s">
        <v>335</v>
      </c>
      <c r="BC50" t="s">
        <v>335</v>
      </c>
      <c r="BD50" t="s">
        <v>335</v>
      </c>
      <c r="BE50" t="s">
        <v>335</v>
      </c>
      <c r="BF50" t="s">
        <v>335</v>
      </c>
      <c r="BG50" t="s">
        <v>335</v>
      </c>
      <c r="BH50" t="s">
        <v>335</v>
      </c>
      <c r="BI50" t="s">
        <v>335</v>
      </c>
      <c r="BJ50" t="s">
        <v>336</v>
      </c>
      <c r="BK50" t="s">
        <v>335</v>
      </c>
      <c r="BL50" t="s">
        <v>335</v>
      </c>
      <c r="BM50" t="s">
        <v>335</v>
      </c>
      <c r="BN50" t="s">
        <v>335</v>
      </c>
      <c r="BO50" t="s">
        <v>335</v>
      </c>
      <c r="BP50" t="s">
        <v>335</v>
      </c>
      <c r="BQ50" t="s">
        <v>335</v>
      </c>
      <c r="BR50" t="s">
        <v>335</v>
      </c>
      <c r="BS50" t="s">
        <v>335</v>
      </c>
      <c r="BT50" t="s">
        <v>335</v>
      </c>
      <c r="BU50" t="s">
        <v>335</v>
      </c>
      <c r="BV50" t="s">
        <v>335</v>
      </c>
      <c r="BW50" t="s">
        <v>335</v>
      </c>
      <c r="BX50" t="s">
        <v>335</v>
      </c>
      <c r="BY50" t="s">
        <v>335</v>
      </c>
      <c r="BZ50" t="s">
        <v>335</v>
      </c>
      <c r="CA50" t="s">
        <v>336</v>
      </c>
      <c r="CJ50" t="s">
        <v>336</v>
      </c>
      <c r="CL50" t="s">
        <v>336</v>
      </c>
      <c r="CM50" t="s">
        <v>336</v>
      </c>
      <c r="CN50" t="s">
        <v>336</v>
      </c>
      <c r="CO50" t="s">
        <v>336</v>
      </c>
      <c r="CP50" t="s">
        <v>336</v>
      </c>
      <c r="CQ50" t="s">
        <v>336</v>
      </c>
      <c r="CR50" t="s">
        <v>336</v>
      </c>
      <c r="CS50" t="s">
        <v>336</v>
      </c>
      <c r="CT50" t="s">
        <v>336</v>
      </c>
      <c r="CU50" t="s">
        <v>336</v>
      </c>
      <c r="CV50" t="s">
        <v>336</v>
      </c>
      <c r="CW50" t="s">
        <v>336</v>
      </c>
      <c r="CX50" t="s">
        <v>336</v>
      </c>
      <c r="CY50" t="s">
        <v>336</v>
      </c>
      <c r="CZ50" t="s">
        <v>336</v>
      </c>
      <c r="DA50" t="s">
        <v>336</v>
      </c>
      <c r="DB50" t="s">
        <v>336</v>
      </c>
      <c r="DC50" t="s">
        <v>336</v>
      </c>
      <c r="DD50" t="s">
        <v>336</v>
      </c>
      <c r="DE50" t="s">
        <v>336</v>
      </c>
      <c r="DF50" t="s">
        <v>336</v>
      </c>
      <c r="DG50" t="s">
        <v>336</v>
      </c>
      <c r="DH50" t="s">
        <v>336</v>
      </c>
      <c r="DJ50">
        <v>355</v>
      </c>
      <c r="DK50">
        <v>78</v>
      </c>
      <c r="DL50">
        <v>102</v>
      </c>
      <c r="DM50">
        <v>1</v>
      </c>
      <c r="DN50">
        <v>93</v>
      </c>
      <c r="DO50" t="s">
        <v>337</v>
      </c>
      <c r="DQ50" t="s">
        <v>336</v>
      </c>
      <c r="DR50" t="s">
        <v>336</v>
      </c>
      <c r="DS50" t="s">
        <v>336</v>
      </c>
      <c r="DT50" t="s">
        <v>336</v>
      </c>
      <c r="DU50" t="s">
        <v>336</v>
      </c>
      <c r="DV50" t="s">
        <v>336</v>
      </c>
      <c r="DW50" t="s">
        <v>336</v>
      </c>
      <c r="DX50" t="s">
        <v>336</v>
      </c>
      <c r="DY50" t="s">
        <v>336</v>
      </c>
      <c r="DZ50" t="s">
        <v>336</v>
      </c>
      <c r="EA50" t="s">
        <v>336</v>
      </c>
      <c r="EB50" t="s">
        <v>336</v>
      </c>
      <c r="EC50" t="s">
        <v>336</v>
      </c>
      <c r="ED50" t="s">
        <v>336</v>
      </c>
      <c r="EE50" t="s">
        <v>336</v>
      </c>
      <c r="EF50" t="s">
        <v>336</v>
      </c>
      <c r="EN50" t="s">
        <v>336</v>
      </c>
      <c r="EO50" t="s">
        <v>336</v>
      </c>
      <c r="EP50" t="s">
        <v>336</v>
      </c>
      <c r="EQ50" t="s">
        <v>336</v>
      </c>
      <c r="ER50" t="s">
        <v>336</v>
      </c>
      <c r="ES50" t="s">
        <v>336</v>
      </c>
      <c r="ET50" t="s">
        <v>330</v>
      </c>
      <c r="EU50" s="1"/>
      <c r="EV50" t="s">
        <v>429</v>
      </c>
      <c r="EW50">
        <v>10</v>
      </c>
      <c r="EX50" t="s">
        <v>336</v>
      </c>
      <c r="EY50" t="s">
        <v>336</v>
      </c>
      <c r="EZ50" t="s">
        <v>337</v>
      </c>
      <c r="FA50" s="1"/>
      <c r="FB50" t="s">
        <v>336</v>
      </c>
      <c r="FD50" s="1"/>
      <c r="FE50" t="s">
        <v>336</v>
      </c>
      <c r="FF50" t="s">
        <v>330</v>
      </c>
      <c r="FG50" s="1"/>
      <c r="FH50" t="s">
        <v>383</v>
      </c>
      <c r="FI50">
        <v>75</v>
      </c>
      <c r="FJ50" t="s">
        <v>336</v>
      </c>
      <c r="FK50" t="s">
        <v>336</v>
      </c>
      <c r="FL50" t="s">
        <v>337</v>
      </c>
      <c r="FM50" s="1"/>
      <c r="FN50" t="s">
        <v>336</v>
      </c>
      <c r="FP50" s="1"/>
      <c r="FQ50" t="s">
        <v>336</v>
      </c>
      <c r="FR50" t="s">
        <v>330</v>
      </c>
      <c r="FS50" s="1"/>
      <c r="FT50" t="s">
        <v>384</v>
      </c>
      <c r="FU50">
        <v>100</v>
      </c>
      <c r="FV50" s="1"/>
      <c r="FW50" t="s">
        <v>336</v>
      </c>
      <c r="FX50" t="s">
        <v>330</v>
      </c>
      <c r="FY50" s="1"/>
      <c r="FZ50" t="s">
        <v>378</v>
      </c>
      <c r="GA50">
        <v>10</v>
      </c>
      <c r="GB50" s="1"/>
      <c r="GC50" t="s">
        <v>336</v>
      </c>
      <c r="GD50" t="s">
        <v>335</v>
      </c>
      <c r="GE50" t="s">
        <v>334</v>
      </c>
      <c r="GF50" t="s">
        <v>334</v>
      </c>
      <c r="GG50" t="s">
        <v>335</v>
      </c>
      <c r="GH50" t="s">
        <v>334</v>
      </c>
      <c r="GI50" t="s">
        <v>335</v>
      </c>
      <c r="GJ50" t="s">
        <v>334</v>
      </c>
      <c r="GK50" t="s">
        <v>335</v>
      </c>
      <c r="GL50" t="s">
        <v>334</v>
      </c>
      <c r="GM50" t="s">
        <v>335</v>
      </c>
      <c r="GN50" t="s">
        <v>335</v>
      </c>
      <c r="GO50" t="s">
        <v>334</v>
      </c>
      <c r="GP50" t="s">
        <v>335</v>
      </c>
      <c r="GQ50" t="s">
        <v>334</v>
      </c>
      <c r="GR50" t="s">
        <v>335</v>
      </c>
      <c r="GS50" t="s">
        <v>334</v>
      </c>
      <c r="GT50" t="s">
        <v>334</v>
      </c>
      <c r="GU50" t="s">
        <v>335</v>
      </c>
      <c r="GV50" t="s">
        <v>335</v>
      </c>
      <c r="GW50" t="s">
        <v>334</v>
      </c>
      <c r="GX50" t="s">
        <v>334</v>
      </c>
      <c r="GY50" t="s">
        <v>335</v>
      </c>
      <c r="GZ50" t="s">
        <v>334</v>
      </c>
      <c r="HA50" t="s">
        <v>335</v>
      </c>
      <c r="HB50" t="s">
        <v>335</v>
      </c>
      <c r="HC50" t="s">
        <v>334</v>
      </c>
      <c r="HD50" t="s">
        <v>334</v>
      </c>
      <c r="HE50" t="s">
        <v>335</v>
      </c>
      <c r="HF50" t="s">
        <v>334</v>
      </c>
      <c r="HG50" t="s">
        <v>335</v>
      </c>
      <c r="HH50" t="s">
        <v>334</v>
      </c>
      <c r="HI50" t="s">
        <v>335</v>
      </c>
      <c r="HJ50" t="s">
        <v>379</v>
      </c>
      <c r="HK50">
        <v>75</v>
      </c>
      <c r="HM50" t="s">
        <v>336</v>
      </c>
      <c r="HO50" t="s">
        <v>335</v>
      </c>
      <c r="HP50" t="s">
        <v>335</v>
      </c>
      <c r="HQ50" t="s">
        <v>335</v>
      </c>
      <c r="HR50" t="s">
        <v>335</v>
      </c>
      <c r="HS50" t="s">
        <v>335</v>
      </c>
      <c r="HT50" t="s">
        <v>335</v>
      </c>
      <c r="HU50" t="s">
        <v>335</v>
      </c>
      <c r="HV50" t="s">
        <v>335</v>
      </c>
      <c r="HW50" t="s">
        <v>335</v>
      </c>
      <c r="HX50" t="s">
        <v>335</v>
      </c>
      <c r="HY50" t="s">
        <v>335</v>
      </c>
      <c r="HZ50" t="s">
        <v>335</v>
      </c>
      <c r="IA50" t="s">
        <v>342</v>
      </c>
    </row>
    <row r="51" spans="1:235" x14ac:dyDescent="0.3">
      <c r="A51">
        <v>50</v>
      </c>
      <c r="B51" t="s">
        <v>733</v>
      </c>
      <c r="C51" s="1">
        <v>45264</v>
      </c>
      <c r="D51" t="s">
        <v>334</v>
      </c>
      <c r="E51" t="s">
        <v>335</v>
      </c>
      <c r="F51" t="s">
        <v>335</v>
      </c>
      <c r="G51" t="s">
        <v>335</v>
      </c>
      <c r="H51" t="s">
        <v>337</v>
      </c>
      <c r="I51" t="s">
        <v>345</v>
      </c>
      <c r="J51" t="s">
        <v>343</v>
      </c>
      <c r="K51">
        <v>145</v>
      </c>
      <c r="L51">
        <v>65</v>
      </c>
      <c r="O51">
        <v>63</v>
      </c>
      <c r="R51">
        <v>93</v>
      </c>
      <c r="Z51">
        <v>55</v>
      </c>
      <c r="AF51">
        <v>19</v>
      </c>
      <c r="AG51">
        <v>10</v>
      </c>
      <c r="AH51">
        <v>138</v>
      </c>
      <c r="AI51">
        <v>53</v>
      </c>
      <c r="AM51" t="s">
        <v>336</v>
      </c>
      <c r="AP51" t="s">
        <v>336</v>
      </c>
      <c r="AQ51" t="s">
        <v>335</v>
      </c>
      <c r="AR51" t="s">
        <v>335</v>
      </c>
      <c r="AS51" t="s">
        <v>335</v>
      </c>
      <c r="AT51" t="s">
        <v>335</v>
      </c>
      <c r="AU51" t="s">
        <v>335</v>
      </c>
      <c r="AV51" t="s">
        <v>335</v>
      </c>
      <c r="AW51" t="s">
        <v>335</v>
      </c>
      <c r="AX51" t="s">
        <v>335</v>
      </c>
      <c r="AY51" t="s">
        <v>335</v>
      </c>
      <c r="AZ51" t="s">
        <v>335</v>
      </c>
      <c r="BA51" t="s">
        <v>335</v>
      </c>
      <c r="BB51" t="s">
        <v>335</v>
      </c>
      <c r="BC51" t="s">
        <v>335</v>
      </c>
      <c r="BD51" t="s">
        <v>335</v>
      </c>
      <c r="BE51" t="s">
        <v>335</v>
      </c>
      <c r="BF51" t="s">
        <v>335</v>
      </c>
      <c r="BG51" t="s">
        <v>335</v>
      </c>
      <c r="BH51" t="s">
        <v>335</v>
      </c>
      <c r="BI51" t="s">
        <v>335</v>
      </c>
      <c r="BJ51" t="s">
        <v>336</v>
      </c>
      <c r="BK51" t="s">
        <v>335</v>
      </c>
      <c r="BL51" t="s">
        <v>335</v>
      </c>
      <c r="BM51" t="s">
        <v>335</v>
      </c>
      <c r="BN51" t="s">
        <v>335</v>
      </c>
      <c r="BO51" t="s">
        <v>335</v>
      </c>
      <c r="BP51" t="s">
        <v>335</v>
      </c>
      <c r="BQ51" t="s">
        <v>335</v>
      </c>
      <c r="BR51" t="s">
        <v>335</v>
      </c>
      <c r="BS51" t="s">
        <v>335</v>
      </c>
      <c r="BT51" t="s">
        <v>335</v>
      </c>
      <c r="BU51" t="s">
        <v>335</v>
      </c>
      <c r="BV51" t="s">
        <v>335</v>
      </c>
      <c r="BW51" t="s">
        <v>335</v>
      </c>
      <c r="BX51" t="s">
        <v>335</v>
      </c>
      <c r="BY51" t="s">
        <v>335</v>
      </c>
      <c r="BZ51" t="s">
        <v>335</v>
      </c>
      <c r="CA51" t="s">
        <v>336</v>
      </c>
      <c r="CJ51" t="s">
        <v>336</v>
      </c>
      <c r="CL51" t="s">
        <v>336</v>
      </c>
      <c r="CM51" t="s">
        <v>336</v>
      </c>
      <c r="CN51" t="s">
        <v>336</v>
      </c>
      <c r="CO51" t="s">
        <v>336</v>
      </c>
      <c r="CP51" t="s">
        <v>336</v>
      </c>
      <c r="CQ51" t="s">
        <v>336</v>
      </c>
      <c r="CR51" t="s">
        <v>336</v>
      </c>
      <c r="CS51" t="s">
        <v>336</v>
      </c>
      <c r="CT51" t="s">
        <v>336</v>
      </c>
      <c r="CU51" t="s">
        <v>336</v>
      </c>
      <c r="CV51" t="s">
        <v>336</v>
      </c>
      <c r="CW51" t="s">
        <v>336</v>
      </c>
      <c r="CX51" t="s">
        <v>336</v>
      </c>
      <c r="CY51" t="s">
        <v>336</v>
      </c>
      <c r="CZ51" t="s">
        <v>336</v>
      </c>
      <c r="DA51" t="s">
        <v>336</v>
      </c>
      <c r="DB51" t="s">
        <v>336</v>
      </c>
      <c r="DC51" t="s">
        <v>336</v>
      </c>
      <c r="DD51" t="s">
        <v>336</v>
      </c>
      <c r="DE51" t="s">
        <v>336</v>
      </c>
      <c r="DF51" t="s">
        <v>336</v>
      </c>
      <c r="DG51" t="s">
        <v>336</v>
      </c>
      <c r="DH51" t="s">
        <v>336</v>
      </c>
      <c r="DO51" t="s">
        <v>336</v>
      </c>
      <c r="DP51">
        <v>1</v>
      </c>
      <c r="DQ51" t="s">
        <v>336</v>
      </c>
      <c r="DR51" t="s">
        <v>336</v>
      </c>
      <c r="DS51" t="s">
        <v>336</v>
      </c>
      <c r="DT51" t="s">
        <v>336</v>
      </c>
      <c r="DU51" t="s">
        <v>336</v>
      </c>
      <c r="DV51" t="s">
        <v>336</v>
      </c>
      <c r="DW51" t="s">
        <v>336</v>
      </c>
      <c r="DX51" t="s">
        <v>336</v>
      </c>
      <c r="DY51" t="s">
        <v>336</v>
      </c>
      <c r="DZ51" t="s">
        <v>336</v>
      </c>
      <c r="EA51" t="s">
        <v>336</v>
      </c>
      <c r="EB51" t="s">
        <v>336</v>
      </c>
      <c r="EC51" t="s">
        <v>336</v>
      </c>
      <c r="ED51" t="s">
        <v>336</v>
      </c>
      <c r="EE51" t="s">
        <v>336</v>
      </c>
      <c r="EF51" t="s">
        <v>336</v>
      </c>
      <c r="EK51">
        <v>50</v>
      </c>
      <c r="EN51" t="s">
        <v>336</v>
      </c>
      <c r="EO51" t="s">
        <v>336</v>
      </c>
      <c r="EP51" t="s">
        <v>336</v>
      </c>
      <c r="EQ51" t="s">
        <v>336</v>
      </c>
      <c r="ER51" t="s">
        <v>336</v>
      </c>
      <c r="ES51" t="s">
        <v>336</v>
      </c>
      <c r="ET51" t="s">
        <v>330</v>
      </c>
      <c r="EU51" s="1">
        <v>45241</v>
      </c>
      <c r="EV51" t="s">
        <v>429</v>
      </c>
      <c r="EW51">
        <v>25</v>
      </c>
      <c r="EX51" t="s">
        <v>336</v>
      </c>
      <c r="EY51" t="s">
        <v>336</v>
      </c>
      <c r="EZ51" t="s">
        <v>337</v>
      </c>
      <c r="FA51" s="1"/>
      <c r="FB51" t="s">
        <v>336</v>
      </c>
      <c r="FD51" s="1"/>
      <c r="FE51" t="s">
        <v>336</v>
      </c>
      <c r="FF51" t="s">
        <v>330</v>
      </c>
      <c r="FG51" s="1"/>
      <c r="FH51" t="s">
        <v>383</v>
      </c>
      <c r="FI51">
        <v>25</v>
      </c>
      <c r="FJ51" t="s">
        <v>336</v>
      </c>
      <c r="FK51" t="s">
        <v>336</v>
      </c>
      <c r="FL51" t="s">
        <v>337</v>
      </c>
      <c r="FM51" s="1"/>
      <c r="FN51" t="s">
        <v>336</v>
      </c>
      <c r="FP51" s="1"/>
      <c r="FQ51" t="s">
        <v>336</v>
      </c>
      <c r="FR51" t="s">
        <v>337</v>
      </c>
      <c r="FS51" s="1"/>
      <c r="FT51" t="s">
        <v>336</v>
      </c>
      <c r="FV51" s="1"/>
      <c r="FW51" t="s">
        <v>336</v>
      </c>
      <c r="FX51" t="s">
        <v>337</v>
      </c>
      <c r="FY51" s="1"/>
      <c r="FZ51" t="s">
        <v>336</v>
      </c>
      <c r="GB51" s="1"/>
      <c r="GC51" t="s">
        <v>336</v>
      </c>
      <c r="GD51" t="s">
        <v>335</v>
      </c>
      <c r="GE51" t="s">
        <v>334</v>
      </c>
      <c r="GF51" t="s">
        <v>334</v>
      </c>
      <c r="GG51" t="s">
        <v>335</v>
      </c>
      <c r="GH51" t="s">
        <v>334</v>
      </c>
      <c r="GI51" t="s">
        <v>335</v>
      </c>
      <c r="GJ51" t="s">
        <v>334</v>
      </c>
      <c r="GK51" t="s">
        <v>335</v>
      </c>
      <c r="GL51" t="s">
        <v>334</v>
      </c>
      <c r="GM51" t="s">
        <v>335</v>
      </c>
      <c r="GN51" t="s">
        <v>334</v>
      </c>
      <c r="GO51" t="s">
        <v>335</v>
      </c>
      <c r="GP51" t="s">
        <v>334</v>
      </c>
      <c r="GQ51" t="s">
        <v>335</v>
      </c>
      <c r="GR51" t="s">
        <v>334</v>
      </c>
      <c r="GS51" t="s">
        <v>335</v>
      </c>
      <c r="GT51" t="s">
        <v>334</v>
      </c>
      <c r="GU51" t="s">
        <v>335</v>
      </c>
      <c r="GV51" t="s">
        <v>334</v>
      </c>
      <c r="GW51" t="s">
        <v>335</v>
      </c>
      <c r="GX51" t="s">
        <v>335</v>
      </c>
      <c r="GY51" t="s">
        <v>334</v>
      </c>
      <c r="GZ51" t="s">
        <v>334</v>
      </c>
      <c r="HA51" t="s">
        <v>335</v>
      </c>
      <c r="HB51" t="s">
        <v>334</v>
      </c>
      <c r="HC51" t="s">
        <v>335</v>
      </c>
      <c r="HD51" t="s">
        <v>334</v>
      </c>
      <c r="HE51" t="s">
        <v>335</v>
      </c>
      <c r="HF51" t="s">
        <v>334</v>
      </c>
      <c r="HG51" t="s">
        <v>335</v>
      </c>
      <c r="HH51" t="s">
        <v>334</v>
      </c>
      <c r="HI51" t="s">
        <v>335</v>
      </c>
      <c r="HJ51" t="s">
        <v>379</v>
      </c>
      <c r="HK51">
        <v>125</v>
      </c>
      <c r="HM51" t="s">
        <v>336</v>
      </c>
      <c r="HO51" t="s">
        <v>335</v>
      </c>
      <c r="HP51" t="s">
        <v>335</v>
      </c>
      <c r="HQ51" t="s">
        <v>335</v>
      </c>
      <c r="HR51" t="s">
        <v>335</v>
      </c>
      <c r="HS51" t="s">
        <v>335</v>
      </c>
      <c r="HT51" t="s">
        <v>335</v>
      </c>
      <c r="HU51" t="s">
        <v>335</v>
      </c>
      <c r="HV51" t="s">
        <v>335</v>
      </c>
      <c r="HW51" t="s">
        <v>335</v>
      </c>
      <c r="HX51" t="s">
        <v>335</v>
      </c>
      <c r="HY51" t="s">
        <v>335</v>
      </c>
      <c r="HZ51" t="s">
        <v>335</v>
      </c>
      <c r="IA51" t="s">
        <v>342</v>
      </c>
    </row>
    <row r="52" spans="1:235" x14ac:dyDescent="0.3">
      <c r="A52">
        <v>51</v>
      </c>
      <c r="B52" t="s">
        <v>733</v>
      </c>
      <c r="C52" s="1">
        <v>45279</v>
      </c>
      <c r="D52" t="s">
        <v>334</v>
      </c>
      <c r="E52" t="s">
        <v>335</v>
      </c>
      <c r="F52" t="s">
        <v>335</v>
      </c>
      <c r="G52" t="s">
        <v>335</v>
      </c>
      <c r="H52" t="s">
        <v>337</v>
      </c>
      <c r="I52" t="s">
        <v>359</v>
      </c>
      <c r="J52" t="s">
        <v>420</v>
      </c>
      <c r="K52">
        <v>120</v>
      </c>
      <c r="L52">
        <v>80</v>
      </c>
      <c r="O52">
        <v>82</v>
      </c>
      <c r="P52">
        <v>2530864197530864</v>
      </c>
      <c r="R52">
        <v>141</v>
      </c>
      <c r="T52">
        <v>189</v>
      </c>
      <c r="U52">
        <v>106</v>
      </c>
      <c r="X52">
        <v>192</v>
      </c>
      <c r="Y52">
        <v>38</v>
      </c>
      <c r="Z52">
        <v>1042</v>
      </c>
      <c r="AF52">
        <v>11</v>
      </c>
      <c r="AG52">
        <v>11</v>
      </c>
      <c r="AH52">
        <v>141</v>
      </c>
      <c r="AI52">
        <v>48</v>
      </c>
      <c r="AJ52">
        <v>37</v>
      </c>
      <c r="AL52">
        <v>9</v>
      </c>
      <c r="AM52" t="s">
        <v>373</v>
      </c>
      <c r="AP52" t="s">
        <v>346</v>
      </c>
      <c r="AQ52" t="s">
        <v>334</v>
      </c>
      <c r="AR52" t="s">
        <v>335</v>
      </c>
      <c r="AS52" t="s">
        <v>335</v>
      </c>
      <c r="AT52" t="s">
        <v>335</v>
      </c>
      <c r="AU52" t="s">
        <v>335</v>
      </c>
      <c r="AV52" t="s">
        <v>335</v>
      </c>
      <c r="AW52" t="s">
        <v>335</v>
      </c>
      <c r="AX52" t="s">
        <v>335</v>
      </c>
      <c r="AY52" t="s">
        <v>335</v>
      </c>
      <c r="AZ52" t="s">
        <v>335</v>
      </c>
      <c r="BA52" t="s">
        <v>335</v>
      </c>
      <c r="BB52" t="s">
        <v>335</v>
      </c>
      <c r="BC52" t="s">
        <v>335</v>
      </c>
      <c r="BD52" t="s">
        <v>335</v>
      </c>
      <c r="BE52" t="s">
        <v>335</v>
      </c>
      <c r="BF52" t="s">
        <v>335</v>
      </c>
      <c r="BG52" t="s">
        <v>335</v>
      </c>
      <c r="BH52" t="s">
        <v>335</v>
      </c>
      <c r="BI52" t="s">
        <v>335</v>
      </c>
      <c r="BJ52" t="s">
        <v>336</v>
      </c>
      <c r="BK52" t="s">
        <v>335</v>
      </c>
      <c r="BL52" t="s">
        <v>335</v>
      </c>
      <c r="BM52" t="s">
        <v>335</v>
      </c>
      <c r="BN52" t="s">
        <v>335</v>
      </c>
      <c r="BO52" t="s">
        <v>335</v>
      </c>
      <c r="BP52" t="s">
        <v>335</v>
      </c>
      <c r="BQ52" t="s">
        <v>335</v>
      </c>
      <c r="BR52" t="s">
        <v>335</v>
      </c>
      <c r="BS52" t="s">
        <v>335</v>
      </c>
      <c r="BT52" t="s">
        <v>335</v>
      </c>
      <c r="BU52" t="s">
        <v>335</v>
      </c>
      <c r="BV52" t="s">
        <v>335</v>
      </c>
      <c r="BW52" t="s">
        <v>335</v>
      </c>
      <c r="BX52" t="s">
        <v>335</v>
      </c>
      <c r="BY52" t="s">
        <v>335</v>
      </c>
      <c r="BZ52" t="s">
        <v>335</v>
      </c>
      <c r="CA52" t="s">
        <v>336</v>
      </c>
      <c r="CJ52" t="s">
        <v>336</v>
      </c>
      <c r="CL52" t="s">
        <v>336</v>
      </c>
      <c r="CM52" t="s">
        <v>336</v>
      </c>
      <c r="CN52" t="s">
        <v>336</v>
      </c>
      <c r="CO52" t="s">
        <v>336</v>
      </c>
      <c r="CP52" t="s">
        <v>336</v>
      </c>
      <c r="CQ52" t="s">
        <v>336</v>
      </c>
      <c r="CR52" t="s">
        <v>336</v>
      </c>
      <c r="CS52" t="s">
        <v>336</v>
      </c>
      <c r="CT52" t="s">
        <v>336</v>
      </c>
      <c r="CU52" t="s">
        <v>336</v>
      </c>
      <c r="CV52" t="s">
        <v>336</v>
      </c>
      <c r="CW52" t="s">
        <v>336</v>
      </c>
      <c r="CX52" t="s">
        <v>336</v>
      </c>
      <c r="CY52" t="s">
        <v>336</v>
      </c>
      <c r="CZ52" t="s">
        <v>336</v>
      </c>
      <c r="DA52" t="s">
        <v>336</v>
      </c>
      <c r="DB52" t="s">
        <v>336</v>
      </c>
      <c r="DC52" t="s">
        <v>336</v>
      </c>
      <c r="DD52" t="s">
        <v>336</v>
      </c>
      <c r="DE52" t="s">
        <v>336</v>
      </c>
      <c r="DF52" t="s">
        <v>336</v>
      </c>
      <c r="DG52" t="s">
        <v>336</v>
      </c>
      <c r="DH52" t="s">
        <v>336</v>
      </c>
      <c r="DI52">
        <v>17</v>
      </c>
      <c r="DJ52">
        <v>524</v>
      </c>
      <c r="DL52">
        <v>101</v>
      </c>
      <c r="DM52">
        <v>4</v>
      </c>
      <c r="DN52">
        <v>99</v>
      </c>
      <c r="DO52" t="s">
        <v>337</v>
      </c>
      <c r="DQ52" t="s">
        <v>336</v>
      </c>
      <c r="DR52" t="s">
        <v>336</v>
      </c>
      <c r="DS52" t="s">
        <v>371</v>
      </c>
      <c r="DT52" t="s">
        <v>348</v>
      </c>
      <c r="DU52" t="s">
        <v>367</v>
      </c>
      <c r="DV52" t="s">
        <v>368</v>
      </c>
      <c r="DW52" t="s">
        <v>351</v>
      </c>
      <c r="DX52" t="s">
        <v>400</v>
      </c>
      <c r="DY52" t="s">
        <v>353</v>
      </c>
      <c r="DZ52" t="s">
        <v>353</v>
      </c>
      <c r="EA52" t="s">
        <v>371</v>
      </c>
      <c r="EB52" t="s">
        <v>438</v>
      </c>
      <c r="EC52" t="s">
        <v>374</v>
      </c>
      <c r="ED52" t="s">
        <v>399</v>
      </c>
      <c r="EE52" t="s">
        <v>371</v>
      </c>
      <c r="EF52" t="s">
        <v>353</v>
      </c>
      <c r="EG52">
        <v>4</v>
      </c>
      <c r="EH52">
        <v>1</v>
      </c>
      <c r="EI52">
        <v>9</v>
      </c>
      <c r="EJ52">
        <v>2</v>
      </c>
      <c r="EK52">
        <v>100</v>
      </c>
      <c r="EL52">
        <v>100</v>
      </c>
      <c r="EN52" t="s">
        <v>337</v>
      </c>
      <c r="EO52" t="s">
        <v>337</v>
      </c>
      <c r="EP52" t="s">
        <v>337</v>
      </c>
      <c r="EQ52" t="s">
        <v>337</v>
      </c>
      <c r="ER52" t="s">
        <v>337</v>
      </c>
      <c r="ES52" t="s">
        <v>337</v>
      </c>
      <c r="ET52" t="s">
        <v>336</v>
      </c>
      <c r="EU52" s="1"/>
      <c r="EV52" t="s">
        <v>336</v>
      </c>
      <c r="EX52" t="s">
        <v>336</v>
      </c>
      <c r="EY52" t="s">
        <v>336</v>
      </c>
      <c r="EZ52" t="s">
        <v>336</v>
      </c>
      <c r="FA52" s="1"/>
      <c r="FB52" t="s">
        <v>336</v>
      </c>
      <c r="FD52" s="1"/>
      <c r="FE52" t="s">
        <v>336</v>
      </c>
      <c r="FF52" t="s">
        <v>336</v>
      </c>
      <c r="FG52" s="1"/>
      <c r="FH52" t="s">
        <v>336</v>
      </c>
      <c r="FJ52" t="s">
        <v>336</v>
      </c>
      <c r="FK52" t="s">
        <v>336</v>
      </c>
      <c r="FL52" t="s">
        <v>336</v>
      </c>
      <c r="FM52" s="1"/>
      <c r="FN52" t="s">
        <v>336</v>
      </c>
      <c r="FP52" s="1"/>
      <c r="FQ52" t="s">
        <v>336</v>
      </c>
      <c r="FR52" t="s">
        <v>336</v>
      </c>
      <c r="FS52" s="1"/>
      <c r="FT52" t="s">
        <v>336</v>
      </c>
      <c r="FV52" s="1"/>
      <c r="FW52" t="s">
        <v>336</v>
      </c>
      <c r="FX52" t="s">
        <v>336</v>
      </c>
      <c r="FY52" s="1"/>
      <c r="FZ52" t="s">
        <v>336</v>
      </c>
      <c r="GB52" s="1"/>
      <c r="GC52" t="s">
        <v>336</v>
      </c>
      <c r="GD52" t="s">
        <v>335</v>
      </c>
      <c r="GE52" t="s">
        <v>335</v>
      </c>
      <c r="GF52" t="s">
        <v>335</v>
      </c>
      <c r="GG52" t="s">
        <v>335</v>
      </c>
      <c r="GH52" t="s">
        <v>335</v>
      </c>
      <c r="GI52" t="s">
        <v>335</v>
      </c>
      <c r="GJ52" t="s">
        <v>335</v>
      </c>
      <c r="GK52" t="s">
        <v>335</v>
      </c>
      <c r="GL52" t="s">
        <v>335</v>
      </c>
      <c r="GM52" t="s">
        <v>335</v>
      </c>
      <c r="GN52" t="s">
        <v>335</v>
      </c>
      <c r="GO52" t="s">
        <v>335</v>
      </c>
      <c r="GP52" t="s">
        <v>335</v>
      </c>
      <c r="GQ52" t="s">
        <v>335</v>
      </c>
      <c r="GR52" t="s">
        <v>335</v>
      </c>
      <c r="GS52" t="s">
        <v>335</v>
      </c>
      <c r="GT52" t="s">
        <v>335</v>
      </c>
      <c r="GU52" t="s">
        <v>335</v>
      </c>
      <c r="GV52" t="s">
        <v>335</v>
      </c>
      <c r="GW52" t="s">
        <v>335</v>
      </c>
      <c r="GX52" t="s">
        <v>335</v>
      </c>
      <c r="GY52" t="s">
        <v>335</v>
      </c>
      <c r="GZ52" t="s">
        <v>335</v>
      </c>
      <c r="HA52" t="s">
        <v>335</v>
      </c>
      <c r="HB52" t="s">
        <v>335</v>
      </c>
      <c r="HC52" t="s">
        <v>335</v>
      </c>
      <c r="HD52" t="s">
        <v>335</v>
      </c>
      <c r="HE52" t="s">
        <v>335</v>
      </c>
      <c r="HF52" t="s">
        <v>335</v>
      </c>
      <c r="HG52" t="s">
        <v>335</v>
      </c>
      <c r="HH52" t="s">
        <v>335</v>
      </c>
      <c r="HI52" t="s">
        <v>335</v>
      </c>
      <c r="HJ52" t="s">
        <v>336</v>
      </c>
      <c r="HM52" t="s">
        <v>336</v>
      </c>
      <c r="HO52" t="s">
        <v>335</v>
      </c>
      <c r="HP52" t="s">
        <v>335</v>
      </c>
      <c r="HQ52" t="s">
        <v>335</v>
      </c>
      <c r="HR52" t="s">
        <v>335</v>
      </c>
      <c r="HS52" t="s">
        <v>335</v>
      </c>
      <c r="HT52" t="s">
        <v>335</v>
      </c>
      <c r="HU52" t="s">
        <v>335</v>
      </c>
      <c r="HV52" t="s">
        <v>335</v>
      </c>
      <c r="HW52" t="s">
        <v>335</v>
      </c>
      <c r="HX52" t="s">
        <v>335</v>
      </c>
      <c r="HY52" t="s">
        <v>335</v>
      </c>
      <c r="HZ52" t="s">
        <v>335</v>
      </c>
      <c r="IA52" t="s">
        <v>364</v>
      </c>
    </row>
    <row r="53" spans="1:235" x14ac:dyDescent="0.3">
      <c r="A53">
        <v>52</v>
      </c>
      <c r="B53" t="s">
        <v>733</v>
      </c>
      <c r="C53" s="1">
        <v>45281</v>
      </c>
      <c r="D53" t="s">
        <v>334</v>
      </c>
      <c r="E53" t="s">
        <v>335</v>
      </c>
      <c r="F53" t="s">
        <v>335</v>
      </c>
      <c r="G53" t="s">
        <v>335</v>
      </c>
      <c r="H53" t="s">
        <v>337</v>
      </c>
      <c r="I53" t="s">
        <v>359</v>
      </c>
      <c r="J53" t="s">
        <v>336</v>
      </c>
      <c r="K53">
        <v>130</v>
      </c>
      <c r="L53">
        <v>70</v>
      </c>
      <c r="O53">
        <v>82</v>
      </c>
      <c r="P53">
        <v>3203124999999999</v>
      </c>
      <c r="AJ53">
        <v>40</v>
      </c>
      <c r="AL53">
        <v>8</v>
      </c>
      <c r="AM53" t="s">
        <v>336</v>
      </c>
      <c r="AO53">
        <v>28</v>
      </c>
      <c r="AP53" t="s">
        <v>346</v>
      </c>
      <c r="AQ53" t="s">
        <v>334</v>
      </c>
      <c r="AR53" t="s">
        <v>335</v>
      </c>
      <c r="AS53" t="s">
        <v>335</v>
      </c>
      <c r="AT53" t="s">
        <v>335</v>
      </c>
      <c r="AU53" t="s">
        <v>335</v>
      </c>
      <c r="AV53" t="s">
        <v>335</v>
      </c>
      <c r="AW53" t="s">
        <v>335</v>
      </c>
      <c r="AX53" t="s">
        <v>335</v>
      </c>
      <c r="AY53" t="s">
        <v>335</v>
      </c>
      <c r="AZ53" t="s">
        <v>335</v>
      </c>
      <c r="BA53" t="s">
        <v>335</v>
      </c>
      <c r="BB53" t="s">
        <v>335</v>
      </c>
      <c r="BC53" t="s">
        <v>335</v>
      </c>
      <c r="BD53" t="s">
        <v>335</v>
      </c>
      <c r="BE53" t="s">
        <v>335</v>
      </c>
      <c r="BF53" t="s">
        <v>335</v>
      </c>
      <c r="BG53" t="s">
        <v>335</v>
      </c>
      <c r="BH53" t="s">
        <v>335</v>
      </c>
      <c r="BI53" t="s">
        <v>335</v>
      </c>
      <c r="BJ53" t="s">
        <v>336</v>
      </c>
      <c r="BK53" t="s">
        <v>335</v>
      </c>
      <c r="BL53" t="s">
        <v>335</v>
      </c>
      <c r="BM53" t="s">
        <v>335</v>
      </c>
      <c r="BN53" t="s">
        <v>335</v>
      </c>
      <c r="BO53" t="s">
        <v>335</v>
      </c>
      <c r="BP53" t="s">
        <v>335</v>
      </c>
      <c r="BQ53" t="s">
        <v>335</v>
      </c>
      <c r="BR53" t="s">
        <v>335</v>
      </c>
      <c r="BS53" t="s">
        <v>335</v>
      </c>
      <c r="BT53" t="s">
        <v>335</v>
      </c>
      <c r="BU53" t="s">
        <v>335</v>
      </c>
      <c r="BV53" t="s">
        <v>335</v>
      </c>
      <c r="BW53" t="s">
        <v>335</v>
      </c>
      <c r="BX53" t="s">
        <v>334</v>
      </c>
      <c r="BY53" t="s">
        <v>335</v>
      </c>
      <c r="BZ53" t="s">
        <v>335</v>
      </c>
      <c r="CA53" t="s">
        <v>336</v>
      </c>
      <c r="CJ53" t="s">
        <v>336</v>
      </c>
      <c r="CL53" t="s">
        <v>336</v>
      </c>
      <c r="CM53" t="s">
        <v>336</v>
      </c>
      <c r="CN53" t="s">
        <v>336</v>
      </c>
      <c r="CO53" t="s">
        <v>336</v>
      </c>
      <c r="CP53" t="s">
        <v>336</v>
      </c>
      <c r="CQ53" t="s">
        <v>336</v>
      </c>
      <c r="CR53" t="s">
        <v>336</v>
      </c>
      <c r="CS53" t="s">
        <v>336</v>
      </c>
      <c r="CT53" t="s">
        <v>336</v>
      </c>
      <c r="CU53" t="s">
        <v>336</v>
      </c>
      <c r="CV53" t="s">
        <v>336</v>
      </c>
      <c r="CW53" t="s">
        <v>336</v>
      </c>
      <c r="CX53" t="s">
        <v>336</v>
      </c>
      <c r="CY53" t="s">
        <v>336</v>
      </c>
      <c r="CZ53" t="s">
        <v>336</v>
      </c>
      <c r="DA53" t="s">
        <v>336</v>
      </c>
      <c r="DB53" t="s">
        <v>336</v>
      </c>
      <c r="DC53" t="s">
        <v>336</v>
      </c>
      <c r="DD53" t="s">
        <v>336</v>
      </c>
      <c r="DE53" t="s">
        <v>336</v>
      </c>
      <c r="DF53" t="s">
        <v>336</v>
      </c>
      <c r="DG53" t="s">
        <v>336</v>
      </c>
      <c r="DH53" t="s">
        <v>336</v>
      </c>
      <c r="DI53">
        <v>10</v>
      </c>
      <c r="DJ53">
        <v>330</v>
      </c>
      <c r="DL53">
        <v>78</v>
      </c>
      <c r="DM53">
        <v>3</v>
      </c>
      <c r="DN53">
        <v>99</v>
      </c>
      <c r="DO53" t="s">
        <v>337</v>
      </c>
      <c r="DQ53" t="s">
        <v>336</v>
      </c>
      <c r="DR53" t="s">
        <v>336</v>
      </c>
      <c r="DS53" t="s">
        <v>371</v>
      </c>
      <c r="DT53" t="s">
        <v>348</v>
      </c>
      <c r="DU53" t="s">
        <v>406</v>
      </c>
      <c r="DV53" t="s">
        <v>350</v>
      </c>
      <c r="DW53" t="s">
        <v>351</v>
      </c>
      <c r="DX53" t="s">
        <v>347</v>
      </c>
      <c r="DY53" t="s">
        <v>352</v>
      </c>
      <c r="DZ53" t="s">
        <v>354</v>
      </c>
      <c r="EA53" t="s">
        <v>371</v>
      </c>
      <c r="EB53" t="s">
        <v>355</v>
      </c>
      <c r="EC53" t="s">
        <v>374</v>
      </c>
      <c r="ED53" t="s">
        <v>350</v>
      </c>
      <c r="EE53" t="s">
        <v>371</v>
      </c>
      <c r="EF53" t="s">
        <v>358</v>
      </c>
      <c r="EG53">
        <v>3</v>
      </c>
      <c r="EH53">
        <v>1</v>
      </c>
      <c r="EI53">
        <v>2</v>
      </c>
      <c r="EJ53">
        <v>1</v>
      </c>
      <c r="EK53">
        <v>93</v>
      </c>
      <c r="EL53">
        <v>93</v>
      </c>
      <c r="EM53">
        <v>8</v>
      </c>
      <c r="EN53" t="s">
        <v>336</v>
      </c>
      <c r="EO53" t="s">
        <v>337</v>
      </c>
      <c r="EP53" t="s">
        <v>337</v>
      </c>
      <c r="EQ53" t="s">
        <v>337</v>
      </c>
      <c r="ER53" t="s">
        <v>337</v>
      </c>
      <c r="ES53" t="s">
        <v>337</v>
      </c>
      <c r="ET53" t="s">
        <v>336</v>
      </c>
      <c r="EU53" s="1"/>
      <c r="EV53" t="s">
        <v>336</v>
      </c>
      <c r="EX53" t="s">
        <v>336</v>
      </c>
      <c r="EY53" t="s">
        <v>336</v>
      </c>
      <c r="EZ53" t="s">
        <v>336</v>
      </c>
      <c r="FA53" s="1"/>
      <c r="FB53" t="s">
        <v>336</v>
      </c>
      <c r="FD53" s="1"/>
      <c r="FE53" t="s">
        <v>336</v>
      </c>
      <c r="FF53" t="s">
        <v>336</v>
      </c>
      <c r="FG53" s="1"/>
      <c r="FH53" t="s">
        <v>336</v>
      </c>
      <c r="FJ53" t="s">
        <v>336</v>
      </c>
      <c r="FK53" t="s">
        <v>336</v>
      </c>
      <c r="FL53" t="s">
        <v>336</v>
      </c>
      <c r="FM53" s="1"/>
      <c r="FN53" t="s">
        <v>336</v>
      </c>
      <c r="FP53" s="1"/>
      <c r="FQ53" t="s">
        <v>336</v>
      </c>
      <c r="FR53" t="s">
        <v>336</v>
      </c>
      <c r="FS53" s="1"/>
      <c r="FT53" t="s">
        <v>336</v>
      </c>
      <c r="FV53" s="1"/>
      <c r="FW53" t="s">
        <v>336</v>
      </c>
      <c r="FX53" t="s">
        <v>336</v>
      </c>
      <c r="FY53" s="1"/>
      <c r="FZ53" t="s">
        <v>336</v>
      </c>
      <c r="GB53" s="1"/>
      <c r="GC53" t="s">
        <v>336</v>
      </c>
      <c r="GD53" t="s">
        <v>335</v>
      </c>
      <c r="GE53" t="s">
        <v>335</v>
      </c>
      <c r="GF53" t="s">
        <v>335</v>
      </c>
      <c r="GG53" t="s">
        <v>335</v>
      </c>
      <c r="GH53" t="s">
        <v>335</v>
      </c>
      <c r="GI53" t="s">
        <v>335</v>
      </c>
      <c r="GJ53" t="s">
        <v>335</v>
      </c>
      <c r="GK53" t="s">
        <v>335</v>
      </c>
      <c r="GL53" t="s">
        <v>335</v>
      </c>
      <c r="GM53" t="s">
        <v>335</v>
      </c>
      <c r="GN53" t="s">
        <v>335</v>
      </c>
      <c r="GO53" t="s">
        <v>335</v>
      </c>
      <c r="GP53" t="s">
        <v>335</v>
      </c>
      <c r="GQ53" t="s">
        <v>335</v>
      </c>
      <c r="GR53" t="s">
        <v>335</v>
      </c>
      <c r="GS53" t="s">
        <v>335</v>
      </c>
      <c r="GT53" t="s">
        <v>335</v>
      </c>
      <c r="GU53" t="s">
        <v>335</v>
      </c>
      <c r="GV53" t="s">
        <v>335</v>
      </c>
      <c r="GW53" t="s">
        <v>335</v>
      </c>
      <c r="GX53" t="s">
        <v>335</v>
      </c>
      <c r="GY53" t="s">
        <v>335</v>
      </c>
      <c r="GZ53" t="s">
        <v>335</v>
      </c>
      <c r="HA53" t="s">
        <v>335</v>
      </c>
      <c r="HB53" t="s">
        <v>335</v>
      </c>
      <c r="HC53" t="s">
        <v>335</v>
      </c>
      <c r="HD53" t="s">
        <v>335</v>
      </c>
      <c r="HE53" t="s">
        <v>335</v>
      </c>
      <c r="HF53" t="s">
        <v>335</v>
      </c>
      <c r="HG53" t="s">
        <v>335</v>
      </c>
      <c r="HH53" t="s">
        <v>335</v>
      </c>
      <c r="HI53" t="s">
        <v>335</v>
      </c>
      <c r="HJ53" t="s">
        <v>336</v>
      </c>
      <c r="HM53" t="s">
        <v>336</v>
      </c>
      <c r="HO53" t="s">
        <v>335</v>
      </c>
      <c r="HP53" t="s">
        <v>335</v>
      </c>
      <c r="HQ53" t="s">
        <v>335</v>
      </c>
      <c r="HR53" t="s">
        <v>335</v>
      </c>
      <c r="HS53" t="s">
        <v>335</v>
      </c>
      <c r="HT53" t="s">
        <v>335</v>
      </c>
      <c r="HU53" t="s">
        <v>335</v>
      </c>
      <c r="HV53" t="s">
        <v>335</v>
      </c>
      <c r="HW53" t="s">
        <v>335</v>
      </c>
      <c r="HX53" t="s">
        <v>335</v>
      </c>
      <c r="HY53" t="s">
        <v>335</v>
      </c>
      <c r="HZ53" t="s">
        <v>335</v>
      </c>
      <c r="IA53" t="s">
        <v>364</v>
      </c>
    </row>
    <row r="54" spans="1:235" x14ac:dyDescent="0.3">
      <c r="A54">
        <v>53</v>
      </c>
      <c r="B54" t="s">
        <v>733</v>
      </c>
      <c r="C54" s="1">
        <v>45267</v>
      </c>
      <c r="D54" t="s">
        <v>334</v>
      </c>
      <c r="E54" t="s">
        <v>335</v>
      </c>
      <c r="F54" t="s">
        <v>335</v>
      </c>
      <c r="G54" t="s">
        <v>335</v>
      </c>
      <c r="H54" t="s">
        <v>330</v>
      </c>
      <c r="I54" t="s">
        <v>345</v>
      </c>
      <c r="J54" t="s">
        <v>420</v>
      </c>
      <c r="K54">
        <v>110</v>
      </c>
      <c r="L54">
        <v>60</v>
      </c>
      <c r="M54">
        <v>563</v>
      </c>
      <c r="O54">
        <v>63</v>
      </c>
      <c r="P54">
        <v>2.4005486968449928E+16</v>
      </c>
      <c r="R54">
        <v>14</v>
      </c>
      <c r="Z54">
        <v>59</v>
      </c>
      <c r="AF54">
        <v>49</v>
      </c>
      <c r="AG54">
        <v>71</v>
      </c>
      <c r="AH54">
        <v>136</v>
      </c>
      <c r="AI54">
        <v>48</v>
      </c>
      <c r="AM54" t="s">
        <v>336</v>
      </c>
      <c r="AP54" t="s">
        <v>336</v>
      </c>
      <c r="AQ54" t="s">
        <v>335</v>
      </c>
      <c r="AR54" t="s">
        <v>335</v>
      </c>
      <c r="AS54" t="s">
        <v>335</v>
      </c>
      <c r="AT54" t="s">
        <v>335</v>
      </c>
      <c r="AU54" t="s">
        <v>335</v>
      </c>
      <c r="AV54" t="s">
        <v>335</v>
      </c>
      <c r="AW54" t="s">
        <v>335</v>
      </c>
      <c r="AX54" t="s">
        <v>335</v>
      </c>
      <c r="AY54" t="s">
        <v>335</v>
      </c>
      <c r="AZ54" t="s">
        <v>335</v>
      </c>
      <c r="BA54" t="s">
        <v>335</v>
      </c>
      <c r="BB54" t="s">
        <v>335</v>
      </c>
      <c r="BC54" t="s">
        <v>335</v>
      </c>
      <c r="BD54" t="s">
        <v>335</v>
      </c>
      <c r="BE54" t="s">
        <v>335</v>
      </c>
      <c r="BF54" t="s">
        <v>335</v>
      </c>
      <c r="BG54" t="s">
        <v>335</v>
      </c>
      <c r="BH54" t="s">
        <v>335</v>
      </c>
      <c r="BI54" t="s">
        <v>335</v>
      </c>
      <c r="BJ54" t="s">
        <v>336</v>
      </c>
      <c r="BK54" t="s">
        <v>335</v>
      </c>
      <c r="BL54" t="s">
        <v>335</v>
      </c>
      <c r="BM54" t="s">
        <v>335</v>
      </c>
      <c r="BN54" t="s">
        <v>335</v>
      </c>
      <c r="BO54" t="s">
        <v>335</v>
      </c>
      <c r="BP54" t="s">
        <v>335</v>
      </c>
      <c r="BQ54" t="s">
        <v>335</v>
      </c>
      <c r="BR54" t="s">
        <v>335</v>
      </c>
      <c r="BS54" t="s">
        <v>335</v>
      </c>
      <c r="BT54" t="s">
        <v>335</v>
      </c>
      <c r="BU54" t="s">
        <v>335</v>
      </c>
      <c r="BV54" t="s">
        <v>335</v>
      </c>
      <c r="BW54" t="s">
        <v>335</v>
      </c>
      <c r="BX54" t="s">
        <v>335</v>
      </c>
      <c r="BY54" t="s">
        <v>335</v>
      </c>
      <c r="BZ54" t="s">
        <v>335</v>
      </c>
      <c r="CA54" t="s">
        <v>336</v>
      </c>
      <c r="CJ54" t="s">
        <v>336</v>
      </c>
      <c r="CL54" t="s">
        <v>336</v>
      </c>
      <c r="CM54" t="s">
        <v>336</v>
      </c>
      <c r="CN54" t="s">
        <v>336</v>
      </c>
      <c r="CO54" t="s">
        <v>336</v>
      </c>
      <c r="CP54" t="s">
        <v>336</v>
      </c>
      <c r="CQ54" t="s">
        <v>336</v>
      </c>
      <c r="CR54" t="s">
        <v>336</v>
      </c>
      <c r="CS54" t="s">
        <v>336</v>
      </c>
      <c r="CT54" t="s">
        <v>336</v>
      </c>
      <c r="CU54" t="s">
        <v>336</v>
      </c>
      <c r="CV54" t="s">
        <v>336</v>
      </c>
      <c r="CW54" t="s">
        <v>336</v>
      </c>
      <c r="CX54" t="s">
        <v>336</v>
      </c>
      <c r="CY54" t="s">
        <v>336</v>
      </c>
      <c r="CZ54" t="s">
        <v>336</v>
      </c>
      <c r="DA54" t="s">
        <v>336</v>
      </c>
      <c r="DB54" t="s">
        <v>336</v>
      </c>
      <c r="DC54" t="s">
        <v>336</v>
      </c>
      <c r="DD54" t="s">
        <v>336</v>
      </c>
      <c r="DE54" t="s">
        <v>336</v>
      </c>
      <c r="DF54" t="s">
        <v>336</v>
      </c>
      <c r="DG54" t="s">
        <v>336</v>
      </c>
      <c r="DH54" t="s">
        <v>336</v>
      </c>
      <c r="DJ54">
        <v>320</v>
      </c>
      <c r="DK54">
        <v>82</v>
      </c>
      <c r="DL54">
        <v>63</v>
      </c>
      <c r="DM54">
        <v>0</v>
      </c>
      <c r="DN54">
        <v>98</v>
      </c>
      <c r="DO54" t="s">
        <v>337</v>
      </c>
      <c r="DQ54" t="s">
        <v>336</v>
      </c>
      <c r="DR54" t="s">
        <v>336</v>
      </c>
      <c r="DS54" t="s">
        <v>336</v>
      </c>
      <c r="DT54" t="s">
        <v>336</v>
      </c>
      <c r="DU54" t="s">
        <v>336</v>
      </c>
      <c r="DV54" t="s">
        <v>336</v>
      </c>
      <c r="DW54" t="s">
        <v>336</v>
      </c>
      <c r="DX54" t="s">
        <v>336</v>
      </c>
      <c r="DY54" t="s">
        <v>336</v>
      </c>
      <c r="DZ54" t="s">
        <v>336</v>
      </c>
      <c r="EA54" t="s">
        <v>336</v>
      </c>
      <c r="EB54" t="s">
        <v>336</v>
      </c>
      <c r="EC54" t="s">
        <v>336</v>
      </c>
      <c r="ED54" t="s">
        <v>336</v>
      </c>
      <c r="EE54" t="s">
        <v>336</v>
      </c>
      <c r="EF54" t="s">
        <v>336</v>
      </c>
      <c r="EN54" t="s">
        <v>336</v>
      </c>
      <c r="EO54" t="s">
        <v>336</v>
      </c>
      <c r="EP54" t="s">
        <v>336</v>
      </c>
      <c r="EQ54" t="s">
        <v>336</v>
      </c>
      <c r="ER54" t="s">
        <v>336</v>
      </c>
      <c r="ES54" t="s">
        <v>336</v>
      </c>
      <c r="ET54" t="s">
        <v>337</v>
      </c>
      <c r="EU54" s="1"/>
      <c r="EV54" t="s">
        <v>336</v>
      </c>
      <c r="EX54" t="s">
        <v>336</v>
      </c>
      <c r="EY54" t="s">
        <v>336</v>
      </c>
      <c r="EZ54" t="s">
        <v>337</v>
      </c>
      <c r="FA54" s="1"/>
      <c r="FB54" t="s">
        <v>336</v>
      </c>
      <c r="FD54" s="1"/>
      <c r="FE54" t="s">
        <v>336</v>
      </c>
      <c r="FF54" t="s">
        <v>337</v>
      </c>
      <c r="FG54" s="1"/>
      <c r="FH54" t="s">
        <v>336</v>
      </c>
      <c r="FJ54" t="s">
        <v>336</v>
      </c>
      <c r="FK54" t="s">
        <v>336</v>
      </c>
      <c r="FL54" t="s">
        <v>330</v>
      </c>
      <c r="FM54" s="1"/>
      <c r="FN54" t="s">
        <v>750</v>
      </c>
      <c r="FO54">
        <v>100</v>
      </c>
      <c r="FP54" s="1"/>
      <c r="FQ54" t="s">
        <v>336</v>
      </c>
      <c r="FR54" t="s">
        <v>330</v>
      </c>
      <c r="FS54" s="1"/>
      <c r="FT54" t="s">
        <v>395</v>
      </c>
      <c r="FU54">
        <v>37</v>
      </c>
      <c r="FV54" s="1"/>
      <c r="FW54" t="s">
        <v>336</v>
      </c>
      <c r="FX54" t="s">
        <v>330</v>
      </c>
      <c r="FY54" s="1"/>
      <c r="FZ54" t="s">
        <v>378</v>
      </c>
      <c r="GA54">
        <v>10</v>
      </c>
      <c r="GB54" s="1"/>
      <c r="GC54" t="s">
        <v>336</v>
      </c>
      <c r="GD54" t="s">
        <v>335</v>
      </c>
      <c r="GE54" t="s">
        <v>334</v>
      </c>
      <c r="GF54" t="s">
        <v>334</v>
      </c>
      <c r="GG54" t="s">
        <v>335</v>
      </c>
      <c r="GH54" t="s">
        <v>334</v>
      </c>
      <c r="GI54" t="s">
        <v>335</v>
      </c>
      <c r="GJ54" t="s">
        <v>335</v>
      </c>
      <c r="GK54" t="s">
        <v>334</v>
      </c>
      <c r="GL54" t="s">
        <v>334</v>
      </c>
      <c r="GM54" t="s">
        <v>335</v>
      </c>
      <c r="GN54" t="s">
        <v>334</v>
      </c>
      <c r="GO54" t="s">
        <v>335</v>
      </c>
      <c r="GP54" t="s">
        <v>335</v>
      </c>
      <c r="GQ54" t="s">
        <v>334</v>
      </c>
      <c r="GR54" t="s">
        <v>335</v>
      </c>
      <c r="GS54" t="s">
        <v>334</v>
      </c>
      <c r="GT54" t="s">
        <v>334</v>
      </c>
      <c r="GU54" t="s">
        <v>335</v>
      </c>
      <c r="GV54" t="s">
        <v>335</v>
      </c>
      <c r="GW54" t="s">
        <v>334</v>
      </c>
      <c r="GX54" t="s">
        <v>334</v>
      </c>
      <c r="GY54" t="s">
        <v>335</v>
      </c>
      <c r="GZ54" t="s">
        <v>334</v>
      </c>
      <c r="HA54" t="s">
        <v>335</v>
      </c>
      <c r="HB54" t="s">
        <v>334</v>
      </c>
      <c r="HC54" t="s">
        <v>335</v>
      </c>
      <c r="HD54" t="s">
        <v>334</v>
      </c>
      <c r="HE54" t="s">
        <v>335</v>
      </c>
      <c r="HF54" t="s">
        <v>334</v>
      </c>
      <c r="HG54" t="s">
        <v>335</v>
      </c>
      <c r="HH54" t="s">
        <v>334</v>
      </c>
      <c r="HI54" t="s">
        <v>335</v>
      </c>
      <c r="HJ54" t="s">
        <v>379</v>
      </c>
      <c r="HK54">
        <v>25</v>
      </c>
      <c r="HM54" t="s">
        <v>336</v>
      </c>
      <c r="HO54" t="s">
        <v>334</v>
      </c>
      <c r="HP54" t="s">
        <v>335</v>
      </c>
      <c r="HQ54" t="s">
        <v>334</v>
      </c>
      <c r="HR54" t="s">
        <v>335</v>
      </c>
      <c r="HS54" t="s">
        <v>334</v>
      </c>
      <c r="HT54" t="s">
        <v>335</v>
      </c>
      <c r="HU54" t="s">
        <v>334</v>
      </c>
      <c r="HV54" t="s">
        <v>335</v>
      </c>
      <c r="HW54" t="s">
        <v>334</v>
      </c>
      <c r="HX54" t="s">
        <v>335</v>
      </c>
      <c r="HY54" t="s">
        <v>334</v>
      </c>
      <c r="HZ54" t="s">
        <v>335</v>
      </c>
      <c r="IA54" t="s">
        <v>342</v>
      </c>
    </row>
    <row r="55" spans="1:235" x14ac:dyDescent="0.3">
      <c r="A55">
        <v>54</v>
      </c>
      <c r="B55" t="s">
        <v>733</v>
      </c>
      <c r="C55" s="1">
        <v>45294</v>
      </c>
      <c r="D55" t="s">
        <v>334</v>
      </c>
      <c r="E55" t="s">
        <v>335</v>
      </c>
      <c r="F55" t="s">
        <v>335</v>
      </c>
      <c r="G55" t="s">
        <v>335</v>
      </c>
      <c r="H55" t="s">
        <v>337</v>
      </c>
      <c r="I55" t="s">
        <v>345</v>
      </c>
      <c r="J55" t="s">
        <v>343</v>
      </c>
      <c r="K55">
        <v>95</v>
      </c>
      <c r="L55">
        <v>65</v>
      </c>
      <c r="AJ55">
        <v>21</v>
      </c>
      <c r="AM55" t="s">
        <v>448</v>
      </c>
      <c r="AO55">
        <v>35</v>
      </c>
      <c r="AP55" t="s">
        <v>346</v>
      </c>
      <c r="AQ55" t="s">
        <v>334</v>
      </c>
      <c r="AR55" t="s">
        <v>335</v>
      </c>
      <c r="AS55" t="s">
        <v>335</v>
      </c>
      <c r="AT55" t="s">
        <v>335</v>
      </c>
      <c r="AU55" t="s">
        <v>335</v>
      </c>
      <c r="AV55" t="s">
        <v>335</v>
      </c>
      <c r="AW55" t="s">
        <v>335</v>
      </c>
      <c r="AX55" t="s">
        <v>335</v>
      </c>
      <c r="AY55" t="s">
        <v>335</v>
      </c>
      <c r="AZ55" t="s">
        <v>335</v>
      </c>
      <c r="BA55" t="s">
        <v>335</v>
      </c>
      <c r="BB55" t="s">
        <v>335</v>
      </c>
      <c r="BC55" t="s">
        <v>335</v>
      </c>
      <c r="BD55" t="s">
        <v>335</v>
      </c>
      <c r="BE55" t="s">
        <v>335</v>
      </c>
      <c r="BF55" t="s">
        <v>335</v>
      </c>
      <c r="BG55" t="s">
        <v>335</v>
      </c>
      <c r="BH55" t="s">
        <v>335</v>
      </c>
      <c r="BI55" t="s">
        <v>335</v>
      </c>
      <c r="BJ55" t="s">
        <v>336</v>
      </c>
      <c r="BK55" t="s">
        <v>334</v>
      </c>
      <c r="BL55" t="s">
        <v>335</v>
      </c>
      <c r="BM55" t="s">
        <v>335</v>
      </c>
      <c r="BN55" t="s">
        <v>335</v>
      </c>
      <c r="BO55" t="s">
        <v>335</v>
      </c>
      <c r="BP55" t="s">
        <v>335</v>
      </c>
      <c r="BQ55" t="s">
        <v>335</v>
      </c>
      <c r="BR55" t="s">
        <v>335</v>
      </c>
      <c r="BS55" t="s">
        <v>335</v>
      </c>
      <c r="BT55" t="s">
        <v>335</v>
      </c>
      <c r="BU55" t="s">
        <v>335</v>
      </c>
      <c r="BV55" t="s">
        <v>335</v>
      </c>
      <c r="BW55" t="s">
        <v>335</v>
      </c>
      <c r="BX55" t="s">
        <v>335</v>
      </c>
      <c r="BY55" t="s">
        <v>335</v>
      </c>
      <c r="BZ55" t="s">
        <v>335</v>
      </c>
      <c r="CA55" t="s">
        <v>336</v>
      </c>
      <c r="CJ55" t="s">
        <v>336</v>
      </c>
      <c r="CL55" t="s">
        <v>336</v>
      </c>
      <c r="CM55" t="s">
        <v>336</v>
      </c>
      <c r="CN55" t="s">
        <v>336</v>
      </c>
      <c r="CO55" t="s">
        <v>336</v>
      </c>
      <c r="CP55" t="s">
        <v>336</v>
      </c>
      <c r="CQ55" t="s">
        <v>336</v>
      </c>
      <c r="CR55" t="s">
        <v>336</v>
      </c>
      <c r="CS55" t="s">
        <v>336</v>
      </c>
      <c r="CT55" t="s">
        <v>336</v>
      </c>
      <c r="CU55" t="s">
        <v>336</v>
      </c>
      <c r="CV55" t="s">
        <v>336</v>
      </c>
      <c r="CW55" t="s">
        <v>336</v>
      </c>
      <c r="CX55" t="s">
        <v>336</v>
      </c>
      <c r="CY55" t="s">
        <v>336</v>
      </c>
      <c r="CZ55" t="s">
        <v>336</v>
      </c>
      <c r="DA55" t="s">
        <v>336</v>
      </c>
      <c r="DB55" t="s">
        <v>336</v>
      </c>
      <c r="DC55" t="s">
        <v>336</v>
      </c>
      <c r="DD55" t="s">
        <v>336</v>
      </c>
      <c r="DE55" t="s">
        <v>336</v>
      </c>
      <c r="DF55" t="s">
        <v>336</v>
      </c>
      <c r="DG55" t="s">
        <v>336</v>
      </c>
      <c r="DH55" t="s">
        <v>336</v>
      </c>
      <c r="DJ55">
        <v>495</v>
      </c>
      <c r="DL55">
        <v>108</v>
      </c>
      <c r="DM55">
        <v>3</v>
      </c>
      <c r="DN55">
        <v>100</v>
      </c>
      <c r="DO55" t="s">
        <v>337</v>
      </c>
      <c r="DQ55" t="s">
        <v>336</v>
      </c>
      <c r="DR55" t="s">
        <v>336</v>
      </c>
      <c r="DS55" t="s">
        <v>353</v>
      </c>
      <c r="DT55" t="s">
        <v>348</v>
      </c>
      <c r="DU55" t="s">
        <v>367</v>
      </c>
      <c r="DV55" t="s">
        <v>350</v>
      </c>
      <c r="DW55" t="s">
        <v>375</v>
      </c>
      <c r="DX55" t="s">
        <v>347</v>
      </c>
      <c r="DY55" t="s">
        <v>352</v>
      </c>
      <c r="DZ55" t="s">
        <v>353</v>
      </c>
      <c r="EA55" t="s">
        <v>353</v>
      </c>
      <c r="EB55" t="s">
        <v>355</v>
      </c>
      <c r="EC55" t="s">
        <v>374</v>
      </c>
      <c r="ED55" t="s">
        <v>350</v>
      </c>
      <c r="EE55" t="s">
        <v>371</v>
      </c>
      <c r="EF55" t="s">
        <v>358</v>
      </c>
      <c r="EG55">
        <v>3</v>
      </c>
      <c r="EH55">
        <v>1</v>
      </c>
      <c r="EI55">
        <v>1</v>
      </c>
      <c r="EJ55">
        <v>1</v>
      </c>
      <c r="EN55" t="s">
        <v>336</v>
      </c>
      <c r="EO55" t="s">
        <v>336</v>
      </c>
      <c r="EP55" t="s">
        <v>336</v>
      </c>
      <c r="EQ55" t="s">
        <v>336</v>
      </c>
      <c r="ER55" t="s">
        <v>336</v>
      </c>
      <c r="ES55" t="s">
        <v>336</v>
      </c>
      <c r="ET55" t="s">
        <v>336</v>
      </c>
      <c r="EU55" s="1"/>
      <c r="EV55" t="s">
        <v>336</v>
      </c>
      <c r="EX55" t="s">
        <v>336</v>
      </c>
      <c r="EY55" t="s">
        <v>336</v>
      </c>
      <c r="EZ55" t="s">
        <v>336</v>
      </c>
      <c r="FA55" s="1"/>
      <c r="FB55" t="s">
        <v>336</v>
      </c>
      <c r="FD55" s="1"/>
      <c r="FE55" t="s">
        <v>336</v>
      </c>
      <c r="FF55" t="s">
        <v>336</v>
      </c>
      <c r="FG55" s="1"/>
      <c r="FH55" t="s">
        <v>336</v>
      </c>
      <c r="FJ55" t="s">
        <v>336</v>
      </c>
      <c r="FK55" t="s">
        <v>336</v>
      </c>
      <c r="FL55" t="s">
        <v>336</v>
      </c>
      <c r="FM55" s="1"/>
      <c r="FN55" t="s">
        <v>336</v>
      </c>
      <c r="FP55" s="1"/>
      <c r="FQ55" t="s">
        <v>336</v>
      </c>
      <c r="FR55" t="s">
        <v>336</v>
      </c>
      <c r="FS55" s="1"/>
      <c r="FT55" t="s">
        <v>336</v>
      </c>
      <c r="FV55" s="1"/>
      <c r="FW55" t="s">
        <v>336</v>
      </c>
      <c r="FX55" t="s">
        <v>336</v>
      </c>
      <c r="FY55" s="1"/>
      <c r="FZ55" t="s">
        <v>336</v>
      </c>
      <c r="GB55" s="1"/>
      <c r="GC55" t="s">
        <v>336</v>
      </c>
      <c r="GD55" t="s">
        <v>335</v>
      </c>
      <c r="GE55" t="s">
        <v>335</v>
      </c>
      <c r="GF55" t="s">
        <v>335</v>
      </c>
      <c r="GG55" t="s">
        <v>335</v>
      </c>
      <c r="GH55" t="s">
        <v>335</v>
      </c>
      <c r="GI55" t="s">
        <v>335</v>
      </c>
      <c r="GJ55" t="s">
        <v>335</v>
      </c>
      <c r="GK55" t="s">
        <v>335</v>
      </c>
      <c r="GL55" t="s">
        <v>335</v>
      </c>
      <c r="GM55" t="s">
        <v>335</v>
      </c>
      <c r="GN55" t="s">
        <v>335</v>
      </c>
      <c r="GO55" t="s">
        <v>335</v>
      </c>
      <c r="GP55" t="s">
        <v>335</v>
      </c>
      <c r="GQ55" t="s">
        <v>335</v>
      </c>
      <c r="GR55" t="s">
        <v>335</v>
      </c>
      <c r="GS55" t="s">
        <v>335</v>
      </c>
      <c r="GT55" t="s">
        <v>335</v>
      </c>
      <c r="GU55" t="s">
        <v>335</v>
      </c>
      <c r="GV55" t="s">
        <v>335</v>
      </c>
      <c r="GW55" t="s">
        <v>335</v>
      </c>
      <c r="GX55" t="s">
        <v>335</v>
      </c>
      <c r="GY55" t="s">
        <v>335</v>
      </c>
      <c r="GZ55" t="s">
        <v>335</v>
      </c>
      <c r="HA55" t="s">
        <v>335</v>
      </c>
      <c r="HB55" t="s">
        <v>335</v>
      </c>
      <c r="HC55" t="s">
        <v>335</v>
      </c>
      <c r="HD55" t="s">
        <v>335</v>
      </c>
      <c r="HE55" t="s">
        <v>335</v>
      </c>
      <c r="HF55" t="s">
        <v>335</v>
      </c>
      <c r="HG55" t="s">
        <v>335</v>
      </c>
      <c r="HH55" t="s">
        <v>335</v>
      </c>
      <c r="HI55" t="s">
        <v>335</v>
      </c>
      <c r="HJ55" t="s">
        <v>336</v>
      </c>
      <c r="HM55" t="s">
        <v>336</v>
      </c>
      <c r="HO55" t="s">
        <v>335</v>
      </c>
      <c r="HP55" t="s">
        <v>335</v>
      </c>
      <c r="HQ55" t="s">
        <v>335</v>
      </c>
      <c r="HR55" t="s">
        <v>335</v>
      </c>
      <c r="HS55" t="s">
        <v>335</v>
      </c>
      <c r="HT55" t="s">
        <v>335</v>
      </c>
      <c r="HU55" t="s">
        <v>335</v>
      </c>
      <c r="HV55" t="s">
        <v>335</v>
      </c>
      <c r="HW55" t="s">
        <v>335</v>
      </c>
      <c r="HX55" t="s">
        <v>335</v>
      </c>
      <c r="HY55" t="s">
        <v>335</v>
      </c>
      <c r="HZ55" t="s">
        <v>335</v>
      </c>
      <c r="IA55" t="s">
        <v>364</v>
      </c>
    </row>
    <row r="56" spans="1:235" x14ac:dyDescent="0.3">
      <c r="A56">
        <v>55</v>
      </c>
      <c r="B56" t="s">
        <v>733</v>
      </c>
      <c r="C56" s="1">
        <v>45288</v>
      </c>
      <c r="D56" t="s">
        <v>334</v>
      </c>
      <c r="E56" t="s">
        <v>335</v>
      </c>
      <c r="F56" t="s">
        <v>335</v>
      </c>
      <c r="G56" t="s">
        <v>335</v>
      </c>
      <c r="H56" t="s">
        <v>337</v>
      </c>
      <c r="I56" t="s">
        <v>359</v>
      </c>
      <c r="J56" t="s">
        <v>336</v>
      </c>
      <c r="K56">
        <v>107</v>
      </c>
      <c r="L56">
        <v>73</v>
      </c>
      <c r="R56">
        <v>135</v>
      </c>
      <c r="T56">
        <v>80</v>
      </c>
      <c r="U56">
        <v>107</v>
      </c>
      <c r="V56">
        <v>32</v>
      </c>
      <c r="W56">
        <v>40</v>
      </c>
      <c r="X56">
        <v>174</v>
      </c>
      <c r="AA56">
        <v>46</v>
      </c>
      <c r="AD56">
        <v>62</v>
      </c>
      <c r="AH56">
        <v>142</v>
      </c>
      <c r="AI56">
        <v>50</v>
      </c>
      <c r="AM56" t="s">
        <v>336</v>
      </c>
      <c r="AP56" t="s">
        <v>336</v>
      </c>
      <c r="AQ56" t="s">
        <v>335</v>
      </c>
      <c r="AR56" t="s">
        <v>335</v>
      </c>
      <c r="AS56" t="s">
        <v>335</v>
      </c>
      <c r="AT56" t="s">
        <v>335</v>
      </c>
      <c r="AU56" t="s">
        <v>335</v>
      </c>
      <c r="AV56" t="s">
        <v>335</v>
      </c>
      <c r="AW56" t="s">
        <v>335</v>
      </c>
      <c r="AX56" t="s">
        <v>335</v>
      </c>
      <c r="AY56" t="s">
        <v>334</v>
      </c>
      <c r="AZ56" t="s">
        <v>335</v>
      </c>
      <c r="BA56" t="s">
        <v>335</v>
      </c>
      <c r="BB56" t="s">
        <v>335</v>
      </c>
      <c r="BC56" t="s">
        <v>335</v>
      </c>
      <c r="BD56" t="s">
        <v>335</v>
      </c>
      <c r="BE56" t="s">
        <v>335</v>
      </c>
      <c r="BF56" t="s">
        <v>335</v>
      </c>
      <c r="BG56" t="s">
        <v>335</v>
      </c>
      <c r="BH56" t="s">
        <v>335</v>
      </c>
      <c r="BI56" t="s">
        <v>334</v>
      </c>
      <c r="BJ56" t="s">
        <v>751</v>
      </c>
      <c r="BK56" t="s">
        <v>334</v>
      </c>
      <c r="BL56" t="s">
        <v>335</v>
      </c>
      <c r="BM56" t="s">
        <v>335</v>
      </c>
      <c r="BN56" t="s">
        <v>335</v>
      </c>
      <c r="BO56" t="s">
        <v>335</v>
      </c>
      <c r="BP56" t="s">
        <v>335</v>
      </c>
      <c r="BQ56" t="s">
        <v>335</v>
      </c>
      <c r="BR56" t="s">
        <v>335</v>
      </c>
      <c r="BS56" t="s">
        <v>335</v>
      </c>
      <c r="BT56" t="s">
        <v>335</v>
      </c>
      <c r="BU56" t="s">
        <v>335</v>
      </c>
      <c r="BV56" t="s">
        <v>335</v>
      </c>
      <c r="BW56" t="s">
        <v>335</v>
      </c>
      <c r="BX56" t="s">
        <v>335</v>
      </c>
      <c r="BY56" t="s">
        <v>335</v>
      </c>
      <c r="BZ56" t="s">
        <v>335</v>
      </c>
      <c r="CA56" t="s">
        <v>336</v>
      </c>
      <c r="CJ56" t="s">
        <v>336</v>
      </c>
      <c r="CL56" t="s">
        <v>336</v>
      </c>
      <c r="CM56" t="s">
        <v>336</v>
      </c>
      <c r="CN56" t="s">
        <v>336</v>
      </c>
      <c r="CO56" t="s">
        <v>336</v>
      </c>
      <c r="CP56" t="s">
        <v>336</v>
      </c>
      <c r="CQ56" t="s">
        <v>336</v>
      </c>
      <c r="CR56" t="s">
        <v>336</v>
      </c>
      <c r="CS56" t="s">
        <v>336</v>
      </c>
      <c r="CT56" t="s">
        <v>336</v>
      </c>
      <c r="CU56" t="s">
        <v>336</v>
      </c>
      <c r="CV56" t="s">
        <v>336</v>
      </c>
      <c r="CW56" t="s">
        <v>336</v>
      </c>
      <c r="CX56" t="s">
        <v>336</v>
      </c>
      <c r="CY56" t="s">
        <v>336</v>
      </c>
      <c r="CZ56" t="s">
        <v>336</v>
      </c>
      <c r="DA56" t="s">
        <v>336</v>
      </c>
      <c r="DB56" t="s">
        <v>336</v>
      </c>
      <c r="DC56" t="s">
        <v>336</v>
      </c>
      <c r="DD56" t="s">
        <v>336</v>
      </c>
      <c r="DE56" t="s">
        <v>336</v>
      </c>
      <c r="DF56" t="s">
        <v>336</v>
      </c>
      <c r="DG56" t="s">
        <v>336</v>
      </c>
      <c r="DH56" t="s">
        <v>336</v>
      </c>
      <c r="DI56">
        <v>26</v>
      </c>
      <c r="DJ56">
        <v>549</v>
      </c>
      <c r="DL56">
        <v>116</v>
      </c>
      <c r="DM56">
        <v>4</v>
      </c>
      <c r="DN56">
        <v>98</v>
      </c>
      <c r="DO56" t="s">
        <v>337</v>
      </c>
      <c r="DQ56" t="s">
        <v>336</v>
      </c>
      <c r="DR56" t="s">
        <v>336</v>
      </c>
      <c r="DS56" t="s">
        <v>336</v>
      </c>
      <c r="DT56" t="s">
        <v>336</v>
      </c>
      <c r="DU56" t="s">
        <v>336</v>
      </c>
      <c r="DV56" t="s">
        <v>336</v>
      </c>
      <c r="DW56" t="s">
        <v>336</v>
      </c>
      <c r="DX56" t="s">
        <v>336</v>
      </c>
      <c r="DY56" t="s">
        <v>336</v>
      </c>
      <c r="DZ56" t="s">
        <v>336</v>
      </c>
      <c r="EA56" t="s">
        <v>336</v>
      </c>
      <c r="EB56" t="s">
        <v>336</v>
      </c>
      <c r="EC56" t="s">
        <v>336</v>
      </c>
      <c r="ED56" t="s">
        <v>336</v>
      </c>
      <c r="EE56" t="s">
        <v>336</v>
      </c>
      <c r="EF56" t="s">
        <v>336</v>
      </c>
      <c r="EK56">
        <v>100</v>
      </c>
      <c r="EL56">
        <v>100</v>
      </c>
      <c r="EN56" t="s">
        <v>336</v>
      </c>
      <c r="EO56" t="s">
        <v>337</v>
      </c>
      <c r="EP56" t="s">
        <v>337</v>
      </c>
      <c r="EQ56" t="s">
        <v>337</v>
      </c>
      <c r="ER56" t="s">
        <v>330</v>
      </c>
      <c r="ES56" t="s">
        <v>337</v>
      </c>
      <c r="ET56" t="s">
        <v>336</v>
      </c>
      <c r="EU56" s="1"/>
      <c r="EV56" t="s">
        <v>336</v>
      </c>
      <c r="EX56" t="s">
        <v>336</v>
      </c>
      <c r="EY56" t="s">
        <v>336</v>
      </c>
      <c r="EZ56" t="s">
        <v>336</v>
      </c>
      <c r="FA56" s="1"/>
      <c r="FB56" t="s">
        <v>336</v>
      </c>
      <c r="FD56" s="1"/>
      <c r="FE56" t="s">
        <v>336</v>
      </c>
      <c r="FF56" t="s">
        <v>336</v>
      </c>
      <c r="FG56" s="1"/>
      <c r="FH56" t="s">
        <v>336</v>
      </c>
      <c r="FJ56" t="s">
        <v>336</v>
      </c>
      <c r="FK56" t="s">
        <v>336</v>
      </c>
      <c r="FL56" t="s">
        <v>336</v>
      </c>
      <c r="FM56" s="1"/>
      <c r="FN56" t="s">
        <v>336</v>
      </c>
      <c r="FP56" s="1"/>
      <c r="FQ56" t="s">
        <v>336</v>
      </c>
      <c r="FR56" t="s">
        <v>336</v>
      </c>
      <c r="FS56" s="1"/>
      <c r="FT56" t="s">
        <v>336</v>
      </c>
      <c r="FV56" s="1"/>
      <c r="FW56" t="s">
        <v>336</v>
      </c>
      <c r="FX56" t="s">
        <v>336</v>
      </c>
      <c r="FY56" s="1"/>
      <c r="FZ56" t="s">
        <v>336</v>
      </c>
      <c r="GB56" s="1"/>
      <c r="GC56" t="s">
        <v>336</v>
      </c>
      <c r="GD56" t="s">
        <v>335</v>
      </c>
      <c r="GE56" t="s">
        <v>335</v>
      </c>
      <c r="GF56" t="s">
        <v>335</v>
      </c>
      <c r="GG56" t="s">
        <v>335</v>
      </c>
      <c r="GH56" t="s">
        <v>335</v>
      </c>
      <c r="GI56" t="s">
        <v>335</v>
      </c>
      <c r="GJ56" t="s">
        <v>335</v>
      </c>
      <c r="GK56" t="s">
        <v>335</v>
      </c>
      <c r="GL56" t="s">
        <v>335</v>
      </c>
      <c r="GM56" t="s">
        <v>335</v>
      </c>
      <c r="GN56" t="s">
        <v>335</v>
      </c>
      <c r="GO56" t="s">
        <v>335</v>
      </c>
      <c r="GP56" t="s">
        <v>335</v>
      </c>
      <c r="GQ56" t="s">
        <v>335</v>
      </c>
      <c r="GR56" t="s">
        <v>335</v>
      </c>
      <c r="GS56" t="s">
        <v>335</v>
      </c>
      <c r="GT56" t="s">
        <v>335</v>
      </c>
      <c r="GU56" t="s">
        <v>335</v>
      </c>
      <c r="GV56" t="s">
        <v>335</v>
      </c>
      <c r="GW56" t="s">
        <v>335</v>
      </c>
      <c r="GX56" t="s">
        <v>335</v>
      </c>
      <c r="GY56" t="s">
        <v>335</v>
      </c>
      <c r="GZ56" t="s">
        <v>335</v>
      </c>
      <c r="HA56" t="s">
        <v>335</v>
      </c>
      <c r="HB56" t="s">
        <v>335</v>
      </c>
      <c r="HC56" t="s">
        <v>335</v>
      </c>
      <c r="HD56" t="s">
        <v>335</v>
      </c>
      <c r="HE56" t="s">
        <v>335</v>
      </c>
      <c r="HF56" t="s">
        <v>335</v>
      </c>
      <c r="HG56" t="s">
        <v>335</v>
      </c>
      <c r="HH56" t="s">
        <v>335</v>
      </c>
      <c r="HI56" t="s">
        <v>335</v>
      </c>
      <c r="HJ56" t="s">
        <v>336</v>
      </c>
      <c r="HM56" t="s">
        <v>336</v>
      </c>
      <c r="HO56" t="s">
        <v>335</v>
      </c>
      <c r="HP56" t="s">
        <v>335</v>
      </c>
      <c r="HQ56" t="s">
        <v>335</v>
      </c>
      <c r="HR56" t="s">
        <v>335</v>
      </c>
      <c r="HS56" t="s">
        <v>335</v>
      </c>
      <c r="HT56" t="s">
        <v>335</v>
      </c>
      <c r="HU56" t="s">
        <v>335</v>
      </c>
      <c r="HV56" t="s">
        <v>335</v>
      </c>
      <c r="HW56" t="s">
        <v>335</v>
      </c>
      <c r="HX56" t="s">
        <v>335</v>
      </c>
      <c r="HY56" t="s">
        <v>335</v>
      </c>
      <c r="HZ56" t="s">
        <v>335</v>
      </c>
      <c r="IA56" t="s">
        <v>364</v>
      </c>
    </row>
    <row r="57" spans="1:235" x14ac:dyDescent="0.3">
      <c r="A57">
        <v>56</v>
      </c>
      <c r="B57" t="s">
        <v>733</v>
      </c>
      <c r="C57" s="1">
        <v>45273</v>
      </c>
      <c r="D57" t="s">
        <v>334</v>
      </c>
      <c r="E57" t="s">
        <v>335</v>
      </c>
      <c r="F57" t="s">
        <v>335</v>
      </c>
      <c r="G57" t="s">
        <v>335</v>
      </c>
      <c r="H57" t="s">
        <v>337</v>
      </c>
      <c r="I57" t="s">
        <v>345</v>
      </c>
      <c r="J57" t="s">
        <v>420</v>
      </c>
      <c r="K57">
        <v>105</v>
      </c>
      <c r="L57">
        <v>70</v>
      </c>
      <c r="M57">
        <v>465</v>
      </c>
      <c r="O57">
        <v>64</v>
      </c>
      <c r="P57">
        <v>1.9753086419753084E+16</v>
      </c>
      <c r="R57">
        <v>117</v>
      </c>
      <c r="Z57">
        <v>34</v>
      </c>
      <c r="AF57">
        <v>22</v>
      </c>
      <c r="AG57">
        <v>8</v>
      </c>
      <c r="AH57">
        <v>135</v>
      </c>
      <c r="AI57">
        <v>45</v>
      </c>
      <c r="AM57" t="s">
        <v>336</v>
      </c>
      <c r="AP57" t="s">
        <v>336</v>
      </c>
      <c r="AQ57" t="s">
        <v>334</v>
      </c>
      <c r="AR57" t="s">
        <v>335</v>
      </c>
      <c r="AS57" t="s">
        <v>335</v>
      </c>
      <c r="AT57" t="s">
        <v>335</v>
      </c>
      <c r="AU57" t="s">
        <v>335</v>
      </c>
      <c r="AV57" t="s">
        <v>335</v>
      </c>
      <c r="AW57" t="s">
        <v>335</v>
      </c>
      <c r="AX57" t="s">
        <v>335</v>
      </c>
      <c r="AY57" t="s">
        <v>335</v>
      </c>
      <c r="AZ57" t="s">
        <v>335</v>
      </c>
      <c r="BA57" t="s">
        <v>335</v>
      </c>
      <c r="BB57" t="s">
        <v>335</v>
      </c>
      <c r="BC57" t="s">
        <v>335</v>
      </c>
      <c r="BD57" t="s">
        <v>335</v>
      </c>
      <c r="BE57" t="s">
        <v>335</v>
      </c>
      <c r="BF57" t="s">
        <v>335</v>
      </c>
      <c r="BG57" t="s">
        <v>335</v>
      </c>
      <c r="BH57" t="s">
        <v>335</v>
      </c>
      <c r="BI57" t="s">
        <v>335</v>
      </c>
      <c r="BJ57" t="s">
        <v>336</v>
      </c>
      <c r="BK57" t="s">
        <v>335</v>
      </c>
      <c r="BL57" t="s">
        <v>335</v>
      </c>
      <c r="BM57" t="s">
        <v>335</v>
      </c>
      <c r="BN57" t="s">
        <v>335</v>
      </c>
      <c r="BO57" t="s">
        <v>335</v>
      </c>
      <c r="BP57" t="s">
        <v>335</v>
      </c>
      <c r="BQ57" t="s">
        <v>335</v>
      </c>
      <c r="BR57" t="s">
        <v>335</v>
      </c>
      <c r="BS57" t="s">
        <v>335</v>
      </c>
      <c r="BT57" t="s">
        <v>335</v>
      </c>
      <c r="BU57" t="s">
        <v>335</v>
      </c>
      <c r="BV57" t="s">
        <v>334</v>
      </c>
      <c r="BW57" t="s">
        <v>335</v>
      </c>
      <c r="BX57" t="s">
        <v>335</v>
      </c>
      <c r="BY57" t="s">
        <v>335</v>
      </c>
      <c r="BZ57" t="s">
        <v>335</v>
      </c>
      <c r="CA57" t="s">
        <v>336</v>
      </c>
      <c r="CJ57" t="s">
        <v>336</v>
      </c>
      <c r="CL57" t="s">
        <v>336</v>
      </c>
      <c r="CM57" t="s">
        <v>336</v>
      </c>
      <c r="CN57" t="s">
        <v>336</v>
      </c>
      <c r="CO57" t="s">
        <v>336</v>
      </c>
      <c r="CP57" t="s">
        <v>336</v>
      </c>
      <c r="CQ57" t="s">
        <v>336</v>
      </c>
      <c r="CR57" t="s">
        <v>336</v>
      </c>
      <c r="CS57" t="s">
        <v>336</v>
      </c>
      <c r="CT57" t="s">
        <v>336</v>
      </c>
      <c r="CU57" t="s">
        <v>336</v>
      </c>
      <c r="CV57" t="s">
        <v>336</v>
      </c>
      <c r="CW57" t="s">
        <v>336</v>
      </c>
      <c r="CX57" t="s">
        <v>336</v>
      </c>
      <c r="CY57" t="s">
        <v>336</v>
      </c>
      <c r="CZ57" t="s">
        <v>336</v>
      </c>
      <c r="DA57" t="s">
        <v>336</v>
      </c>
      <c r="DB57" t="s">
        <v>336</v>
      </c>
      <c r="DC57" t="s">
        <v>336</v>
      </c>
      <c r="DD57" t="s">
        <v>336</v>
      </c>
      <c r="DE57" t="s">
        <v>336</v>
      </c>
      <c r="DF57" t="s">
        <v>336</v>
      </c>
      <c r="DG57" t="s">
        <v>336</v>
      </c>
      <c r="DH57" t="s">
        <v>336</v>
      </c>
      <c r="DJ57">
        <v>350</v>
      </c>
      <c r="DK57">
        <v>63</v>
      </c>
      <c r="DL57">
        <v>57</v>
      </c>
      <c r="DM57">
        <v>0</v>
      </c>
      <c r="DN57">
        <v>81</v>
      </c>
      <c r="DO57" t="s">
        <v>337</v>
      </c>
      <c r="DQ57" t="s">
        <v>336</v>
      </c>
      <c r="DR57" t="s">
        <v>336</v>
      </c>
      <c r="DS57" t="s">
        <v>336</v>
      </c>
      <c r="DT57" t="s">
        <v>336</v>
      </c>
      <c r="DU57" t="s">
        <v>336</v>
      </c>
      <c r="DV57" t="s">
        <v>336</v>
      </c>
      <c r="DW57" t="s">
        <v>336</v>
      </c>
      <c r="DX57" t="s">
        <v>336</v>
      </c>
      <c r="DY57" t="s">
        <v>336</v>
      </c>
      <c r="DZ57" t="s">
        <v>336</v>
      </c>
      <c r="EA57" t="s">
        <v>336</v>
      </c>
      <c r="EB57" t="s">
        <v>336</v>
      </c>
      <c r="EC57" t="s">
        <v>336</v>
      </c>
      <c r="ED57" t="s">
        <v>336</v>
      </c>
      <c r="EE57" t="s">
        <v>336</v>
      </c>
      <c r="EF57" t="s">
        <v>336</v>
      </c>
      <c r="EN57" t="s">
        <v>336</v>
      </c>
      <c r="EO57" t="s">
        <v>336</v>
      </c>
      <c r="EP57" t="s">
        <v>336</v>
      </c>
      <c r="EQ57" t="s">
        <v>336</v>
      </c>
      <c r="ER57" t="s">
        <v>336</v>
      </c>
      <c r="ES57" t="s">
        <v>336</v>
      </c>
      <c r="ET57" t="s">
        <v>337</v>
      </c>
      <c r="EU57" s="1"/>
      <c r="EV57" t="s">
        <v>336</v>
      </c>
      <c r="EX57" t="s">
        <v>336</v>
      </c>
      <c r="EY57" t="s">
        <v>336</v>
      </c>
      <c r="EZ57" t="s">
        <v>337</v>
      </c>
      <c r="FA57" s="1"/>
      <c r="FB57" t="s">
        <v>336</v>
      </c>
      <c r="FD57" s="1"/>
      <c r="FE57" t="s">
        <v>336</v>
      </c>
      <c r="FF57" t="s">
        <v>330</v>
      </c>
      <c r="FG57" s="1">
        <v>45257</v>
      </c>
      <c r="FH57" t="s">
        <v>383</v>
      </c>
      <c r="FI57">
        <v>125</v>
      </c>
      <c r="FJ57" t="s">
        <v>336</v>
      </c>
      <c r="FK57" t="s">
        <v>336</v>
      </c>
      <c r="FL57" t="s">
        <v>337</v>
      </c>
      <c r="FM57" s="1"/>
      <c r="FN57" t="s">
        <v>336</v>
      </c>
      <c r="FP57" s="1"/>
      <c r="FQ57" t="s">
        <v>336</v>
      </c>
      <c r="FR57" t="s">
        <v>330</v>
      </c>
      <c r="FS57" s="1"/>
      <c r="FT57" t="s">
        <v>384</v>
      </c>
      <c r="FU57">
        <v>125</v>
      </c>
      <c r="FV57" s="1"/>
      <c r="FW57" t="s">
        <v>336</v>
      </c>
      <c r="FX57" t="s">
        <v>337</v>
      </c>
      <c r="FY57" s="1"/>
      <c r="FZ57" t="s">
        <v>336</v>
      </c>
      <c r="GB57" s="1"/>
      <c r="GC57" t="s">
        <v>336</v>
      </c>
      <c r="GD57" t="s">
        <v>335</v>
      </c>
      <c r="GE57" t="s">
        <v>334</v>
      </c>
      <c r="GF57" t="s">
        <v>334</v>
      </c>
      <c r="GG57" t="s">
        <v>335</v>
      </c>
      <c r="GH57" t="s">
        <v>334</v>
      </c>
      <c r="GI57" t="s">
        <v>335</v>
      </c>
      <c r="GJ57" t="s">
        <v>334</v>
      </c>
      <c r="GK57" t="s">
        <v>335</v>
      </c>
      <c r="GL57" t="s">
        <v>334</v>
      </c>
      <c r="GM57" t="s">
        <v>335</v>
      </c>
      <c r="GN57" t="s">
        <v>334</v>
      </c>
      <c r="GO57" t="s">
        <v>335</v>
      </c>
      <c r="GP57" t="s">
        <v>335</v>
      </c>
      <c r="GQ57" t="s">
        <v>334</v>
      </c>
      <c r="GR57" t="s">
        <v>334</v>
      </c>
      <c r="GS57" t="s">
        <v>335</v>
      </c>
      <c r="GT57" t="s">
        <v>335</v>
      </c>
      <c r="GU57" t="s">
        <v>334</v>
      </c>
      <c r="GV57" t="s">
        <v>334</v>
      </c>
      <c r="GW57" t="s">
        <v>335</v>
      </c>
      <c r="GX57" t="s">
        <v>334</v>
      </c>
      <c r="GY57" t="s">
        <v>335</v>
      </c>
      <c r="GZ57" t="s">
        <v>334</v>
      </c>
      <c r="HA57" t="s">
        <v>335</v>
      </c>
      <c r="HB57" t="s">
        <v>334</v>
      </c>
      <c r="HC57" t="s">
        <v>335</v>
      </c>
      <c r="HD57" t="s">
        <v>334</v>
      </c>
      <c r="HE57" t="s">
        <v>335</v>
      </c>
      <c r="HF57" t="s">
        <v>334</v>
      </c>
      <c r="HG57" t="s">
        <v>335</v>
      </c>
      <c r="HH57" t="s">
        <v>334</v>
      </c>
      <c r="HI57" t="s">
        <v>335</v>
      </c>
      <c r="HJ57" t="s">
        <v>379</v>
      </c>
      <c r="HK57">
        <v>75</v>
      </c>
      <c r="HM57" t="s">
        <v>336</v>
      </c>
      <c r="HO57" t="s">
        <v>335</v>
      </c>
      <c r="HP57" t="s">
        <v>335</v>
      </c>
      <c r="HQ57" t="s">
        <v>335</v>
      </c>
      <c r="HR57" t="s">
        <v>335</v>
      </c>
      <c r="HS57" t="s">
        <v>335</v>
      </c>
      <c r="HT57" t="s">
        <v>335</v>
      </c>
      <c r="HU57" t="s">
        <v>335</v>
      </c>
      <c r="HV57" t="s">
        <v>335</v>
      </c>
      <c r="HW57" t="s">
        <v>335</v>
      </c>
      <c r="HX57" t="s">
        <v>335</v>
      </c>
      <c r="HY57" t="s">
        <v>335</v>
      </c>
      <c r="HZ57" t="s">
        <v>335</v>
      </c>
      <c r="IA57" t="s">
        <v>342</v>
      </c>
    </row>
    <row r="58" spans="1:235" x14ac:dyDescent="0.3">
      <c r="A58">
        <v>57</v>
      </c>
      <c r="B58" t="s">
        <v>733</v>
      </c>
      <c r="C58" s="1">
        <v>45271</v>
      </c>
      <c r="D58" t="s">
        <v>334</v>
      </c>
      <c r="E58" t="s">
        <v>335</v>
      </c>
      <c r="F58" t="s">
        <v>335</v>
      </c>
      <c r="G58" t="s">
        <v>335</v>
      </c>
      <c r="H58" t="s">
        <v>337</v>
      </c>
      <c r="I58" t="s">
        <v>345</v>
      </c>
      <c r="J58" t="s">
        <v>365</v>
      </c>
      <c r="K58">
        <v>105</v>
      </c>
      <c r="L58">
        <v>55</v>
      </c>
      <c r="O58">
        <v>81</v>
      </c>
      <c r="AJ58">
        <v>35</v>
      </c>
      <c r="AL58">
        <v>12</v>
      </c>
      <c r="AM58" t="s">
        <v>345</v>
      </c>
      <c r="AP58" t="s">
        <v>336</v>
      </c>
      <c r="AQ58" t="s">
        <v>335</v>
      </c>
      <c r="AR58" t="s">
        <v>335</v>
      </c>
      <c r="AS58" t="s">
        <v>335</v>
      </c>
      <c r="AT58" t="s">
        <v>334</v>
      </c>
      <c r="AU58" t="s">
        <v>335</v>
      </c>
      <c r="AV58" t="s">
        <v>335</v>
      </c>
      <c r="AW58" t="s">
        <v>335</v>
      </c>
      <c r="AX58" t="s">
        <v>335</v>
      </c>
      <c r="AY58" t="s">
        <v>335</v>
      </c>
      <c r="AZ58" t="s">
        <v>335</v>
      </c>
      <c r="BA58" t="s">
        <v>335</v>
      </c>
      <c r="BB58" t="s">
        <v>335</v>
      </c>
      <c r="BC58" t="s">
        <v>335</v>
      </c>
      <c r="BD58" t="s">
        <v>335</v>
      </c>
      <c r="BE58" t="s">
        <v>335</v>
      </c>
      <c r="BF58" t="s">
        <v>335</v>
      </c>
      <c r="BG58" t="s">
        <v>335</v>
      </c>
      <c r="BH58" t="s">
        <v>335</v>
      </c>
      <c r="BI58" t="s">
        <v>335</v>
      </c>
      <c r="BJ58" t="s">
        <v>336</v>
      </c>
      <c r="BK58" t="s">
        <v>335</v>
      </c>
      <c r="BL58" t="s">
        <v>335</v>
      </c>
      <c r="BM58" t="s">
        <v>335</v>
      </c>
      <c r="BN58" t="s">
        <v>335</v>
      </c>
      <c r="BO58" t="s">
        <v>335</v>
      </c>
      <c r="BP58" t="s">
        <v>335</v>
      </c>
      <c r="BQ58" t="s">
        <v>335</v>
      </c>
      <c r="BR58" t="s">
        <v>334</v>
      </c>
      <c r="BS58" t="s">
        <v>335</v>
      </c>
      <c r="BT58" t="s">
        <v>335</v>
      </c>
      <c r="BU58" t="s">
        <v>335</v>
      </c>
      <c r="BV58" t="s">
        <v>335</v>
      </c>
      <c r="BW58" t="s">
        <v>335</v>
      </c>
      <c r="BX58" t="s">
        <v>334</v>
      </c>
      <c r="BY58" t="s">
        <v>334</v>
      </c>
      <c r="BZ58" t="s">
        <v>335</v>
      </c>
      <c r="CA58" t="s">
        <v>336</v>
      </c>
      <c r="CJ58" t="s">
        <v>336</v>
      </c>
      <c r="CL58" t="s">
        <v>336</v>
      </c>
      <c r="CM58" t="s">
        <v>336</v>
      </c>
      <c r="CN58" t="s">
        <v>336</v>
      </c>
      <c r="CO58" t="s">
        <v>336</v>
      </c>
      <c r="CP58" t="s">
        <v>336</v>
      </c>
      <c r="CQ58" t="s">
        <v>336</v>
      </c>
      <c r="CR58" t="s">
        <v>336</v>
      </c>
      <c r="CS58" t="s">
        <v>336</v>
      </c>
      <c r="CT58" t="s">
        <v>336</v>
      </c>
      <c r="CU58" t="s">
        <v>336</v>
      </c>
      <c r="CV58" t="s">
        <v>336</v>
      </c>
      <c r="CW58" t="s">
        <v>336</v>
      </c>
      <c r="CX58" t="s">
        <v>336</v>
      </c>
      <c r="CY58" t="s">
        <v>336</v>
      </c>
      <c r="CZ58" t="s">
        <v>336</v>
      </c>
      <c r="DA58" t="s">
        <v>336</v>
      </c>
      <c r="DB58" t="s">
        <v>336</v>
      </c>
      <c r="DC58" t="s">
        <v>336</v>
      </c>
      <c r="DD58" t="s">
        <v>336</v>
      </c>
      <c r="DE58" t="s">
        <v>336</v>
      </c>
      <c r="DF58" t="s">
        <v>336</v>
      </c>
      <c r="DG58" t="s">
        <v>336</v>
      </c>
      <c r="DH58" t="s">
        <v>336</v>
      </c>
      <c r="DJ58">
        <v>390</v>
      </c>
      <c r="DL58">
        <v>107</v>
      </c>
      <c r="DM58">
        <v>4</v>
      </c>
      <c r="DN58">
        <v>99</v>
      </c>
      <c r="DO58" t="s">
        <v>337</v>
      </c>
      <c r="DQ58" t="s">
        <v>336</v>
      </c>
      <c r="DR58" t="s">
        <v>336</v>
      </c>
      <c r="DS58" t="s">
        <v>371</v>
      </c>
      <c r="DT58" t="s">
        <v>348</v>
      </c>
      <c r="DU58" t="s">
        <v>374</v>
      </c>
      <c r="DV58" t="s">
        <v>350</v>
      </c>
      <c r="DW58" t="s">
        <v>375</v>
      </c>
      <c r="DX58" t="s">
        <v>347</v>
      </c>
      <c r="DY58" t="s">
        <v>352</v>
      </c>
      <c r="DZ58" t="s">
        <v>371</v>
      </c>
      <c r="EA58" t="s">
        <v>371</v>
      </c>
      <c r="EB58" t="s">
        <v>355</v>
      </c>
      <c r="EC58" t="s">
        <v>374</v>
      </c>
      <c r="ED58" t="s">
        <v>399</v>
      </c>
      <c r="EE58" t="s">
        <v>371</v>
      </c>
      <c r="EF58" t="s">
        <v>353</v>
      </c>
      <c r="EG58">
        <v>0</v>
      </c>
      <c r="EH58">
        <v>1</v>
      </c>
      <c r="EI58">
        <v>2</v>
      </c>
      <c r="EJ58">
        <v>1</v>
      </c>
      <c r="EK58">
        <v>100</v>
      </c>
      <c r="EL58">
        <v>98</v>
      </c>
      <c r="EM58">
        <v>14</v>
      </c>
      <c r="EN58" t="s">
        <v>336</v>
      </c>
      <c r="EO58" t="s">
        <v>337</v>
      </c>
      <c r="EP58" t="s">
        <v>330</v>
      </c>
      <c r="EQ58" t="s">
        <v>337</v>
      </c>
      <c r="ER58" t="s">
        <v>337</v>
      </c>
      <c r="ES58" t="s">
        <v>337</v>
      </c>
      <c r="ET58" t="s">
        <v>337</v>
      </c>
      <c r="EU58" s="1"/>
      <c r="EV58" t="s">
        <v>336</v>
      </c>
      <c r="EX58" t="s">
        <v>336</v>
      </c>
      <c r="EY58" t="s">
        <v>336</v>
      </c>
      <c r="EZ58" t="s">
        <v>337</v>
      </c>
      <c r="FA58" s="1"/>
      <c r="FB58" t="s">
        <v>336</v>
      </c>
      <c r="FD58" s="1"/>
      <c r="FE58" t="s">
        <v>336</v>
      </c>
      <c r="FF58" t="s">
        <v>330</v>
      </c>
      <c r="FG58" s="1"/>
      <c r="FH58" t="s">
        <v>383</v>
      </c>
      <c r="FI58">
        <v>375</v>
      </c>
      <c r="FJ58" t="s">
        <v>336</v>
      </c>
      <c r="FK58" t="s">
        <v>336</v>
      </c>
      <c r="FL58" t="s">
        <v>330</v>
      </c>
      <c r="FM58" s="1"/>
      <c r="FN58" t="s">
        <v>752</v>
      </c>
      <c r="FO58">
        <v>50</v>
      </c>
      <c r="FP58" s="1"/>
      <c r="FQ58" t="s">
        <v>336</v>
      </c>
      <c r="FR58" t="s">
        <v>337</v>
      </c>
      <c r="FS58" s="1"/>
      <c r="FT58" t="s">
        <v>336</v>
      </c>
      <c r="FV58" s="1"/>
      <c r="FW58" t="s">
        <v>336</v>
      </c>
      <c r="FX58" t="s">
        <v>330</v>
      </c>
      <c r="FY58" s="1"/>
      <c r="FZ58" t="s">
        <v>735</v>
      </c>
      <c r="GA58">
        <v>10</v>
      </c>
      <c r="GB58" s="1"/>
      <c r="GC58" t="s">
        <v>336</v>
      </c>
      <c r="GD58" t="s">
        <v>335</v>
      </c>
      <c r="GE58" t="s">
        <v>334</v>
      </c>
      <c r="GF58" t="s">
        <v>334</v>
      </c>
      <c r="GG58" t="s">
        <v>335</v>
      </c>
      <c r="GH58" t="s">
        <v>334</v>
      </c>
      <c r="GI58" t="s">
        <v>335</v>
      </c>
      <c r="GJ58" t="s">
        <v>334</v>
      </c>
      <c r="GK58" t="s">
        <v>335</v>
      </c>
      <c r="GL58" t="s">
        <v>334</v>
      </c>
      <c r="GM58" t="s">
        <v>335</v>
      </c>
      <c r="GN58" t="s">
        <v>334</v>
      </c>
      <c r="GO58" t="s">
        <v>335</v>
      </c>
      <c r="GP58" t="s">
        <v>335</v>
      </c>
      <c r="GQ58" t="s">
        <v>334</v>
      </c>
      <c r="GR58" t="s">
        <v>334</v>
      </c>
      <c r="GS58" t="s">
        <v>335</v>
      </c>
      <c r="GT58" t="s">
        <v>335</v>
      </c>
      <c r="GU58" t="s">
        <v>334</v>
      </c>
      <c r="GV58" t="s">
        <v>334</v>
      </c>
      <c r="GW58" t="s">
        <v>335</v>
      </c>
      <c r="GX58" t="s">
        <v>334</v>
      </c>
      <c r="GY58" t="s">
        <v>335</v>
      </c>
      <c r="GZ58" t="s">
        <v>334</v>
      </c>
      <c r="HA58" t="s">
        <v>335</v>
      </c>
      <c r="HB58" t="s">
        <v>334</v>
      </c>
      <c r="HC58" t="s">
        <v>335</v>
      </c>
      <c r="HD58" t="s">
        <v>334</v>
      </c>
      <c r="HE58" t="s">
        <v>335</v>
      </c>
      <c r="HF58" t="s">
        <v>334</v>
      </c>
      <c r="HG58" t="s">
        <v>335</v>
      </c>
      <c r="HH58" t="s">
        <v>335</v>
      </c>
      <c r="HI58" t="s">
        <v>334</v>
      </c>
      <c r="HJ58" t="s">
        <v>341</v>
      </c>
      <c r="HK58">
        <v>50</v>
      </c>
      <c r="HM58" t="s">
        <v>336</v>
      </c>
      <c r="HO58" t="s">
        <v>335</v>
      </c>
      <c r="HP58" t="s">
        <v>334</v>
      </c>
      <c r="HQ58" t="s">
        <v>334</v>
      </c>
      <c r="HR58" t="s">
        <v>335</v>
      </c>
      <c r="HS58" t="s">
        <v>334</v>
      </c>
      <c r="HT58" t="s">
        <v>335</v>
      </c>
      <c r="HU58" t="s">
        <v>334</v>
      </c>
      <c r="HV58" t="s">
        <v>335</v>
      </c>
      <c r="HW58" t="s">
        <v>334</v>
      </c>
      <c r="HX58" t="s">
        <v>335</v>
      </c>
      <c r="HY58" t="s">
        <v>334</v>
      </c>
      <c r="HZ58" t="s">
        <v>335</v>
      </c>
      <c r="IA58" t="s">
        <v>364</v>
      </c>
    </row>
    <row r="59" spans="1:235" x14ac:dyDescent="0.3">
      <c r="A59">
        <v>58</v>
      </c>
      <c r="B59" t="s">
        <v>733</v>
      </c>
      <c r="C59" s="1">
        <v>45289</v>
      </c>
      <c r="D59" t="s">
        <v>334</v>
      </c>
      <c r="E59" t="s">
        <v>335</v>
      </c>
      <c r="F59" t="s">
        <v>335</v>
      </c>
      <c r="G59" t="s">
        <v>335</v>
      </c>
      <c r="H59" t="s">
        <v>337</v>
      </c>
      <c r="I59" t="s">
        <v>345</v>
      </c>
      <c r="J59" t="s">
        <v>336</v>
      </c>
      <c r="K59">
        <v>105</v>
      </c>
      <c r="L59">
        <v>60</v>
      </c>
      <c r="AM59" t="s">
        <v>336</v>
      </c>
      <c r="AP59" t="s">
        <v>336</v>
      </c>
      <c r="AQ59" t="s">
        <v>335</v>
      </c>
      <c r="AR59" t="s">
        <v>335</v>
      </c>
      <c r="AS59" t="s">
        <v>335</v>
      </c>
      <c r="AT59" t="s">
        <v>335</v>
      </c>
      <c r="AU59" t="s">
        <v>335</v>
      </c>
      <c r="AV59" t="s">
        <v>335</v>
      </c>
      <c r="AW59" t="s">
        <v>335</v>
      </c>
      <c r="AX59" t="s">
        <v>335</v>
      </c>
      <c r="AY59" t="s">
        <v>335</v>
      </c>
      <c r="AZ59" t="s">
        <v>334</v>
      </c>
      <c r="BA59" t="s">
        <v>335</v>
      </c>
      <c r="BB59" t="s">
        <v>335</v>
      </c>
      <c r="BC59" t="s">
        <v>335</v>
      </c>
      <c r="BD59" t="s">
        <v>335</v>
      </c>
      <c r="BE59" t="s">
        <v>335</v>
      </c>
      <c r="BF59" t="s">
        <v>335</v>
      </c>
      <c r="BG59" t="s">
        <v>335</v>
      </c>
      <c r="BH59" t="s">
        <v>334</v>
      </c>
      <c r="BI59" t="s">
        <v>335</v>
      </c>
      <c r="BJ59" t="s">
        <v>336</v>
      </c>
      <c r="BK59" t="s">
        <v>334</v>
      </c>
      <c r="BL59" t="s">
        <v>335</v>
      </c>
      <c r="BM59" t="s">
        <v>335</v>
      </c>
      <c r="BN59" t="s">
        <v>335</v>
      </c>
      <c r="BO59" t="s">
        <v>335</v>
      </c>
      <c r="BP59" t="s">
        <v>335</v>
      </c>
      <c r="BQ59" t="s">
        <v>335</v>
      </c>
      <c r="BR59" t="s">
        <v>335</v>
      </c>
      <c r="BS59" t="s">
        <v>335</v>
      </c>
      <c r="BT59" t="s">
        <v>335</v>
      </c>
      <c r="BU59" t="s">
        <v>335</v>
      </c>
      <c r="BV59" t="s">
        <v>335</v>
      </c>
      <c r="BW59" t="s">
        <v>335</v>
      </c>
      <c r="BX59" t="s">
        <v>335</v>
      </c>
      <c r="BY59" t="s">
        <v>335</v>
      </c>
      <c r="BZ59" t="s">
        <v>335</v>
      </c>
      <c r="CA59" t="s">
        <v>336</v>
      </c>
      <c r="CJ59" t="s">
        <v>336</v>
      </c>
      <c r="CL59" t="s">
        <v>336</v>
      </c>
      <c r="CM59" t="s">
        <v>336</v>
      </c>
      <c r="CN59" t="s">
        <v>336</v>
      </c>
      <c r="CO59" t="s">
        <v>336</v>
      </c>
      <c r="CP59" t="s">
        <v>336</v>
      </c>
      <c r="CQ59" t="s">
        <v>336</v>
      </c>
      <c r="CR59" t="s">
        <v>336</v>
      </c>
      <c r="CS59" t="s">
        <v>336</v>
      </c>
      <c r="CT59" t="s">
        <v>336</v>
      </c>
      <c r="CU59" t="s">
        <v>336</v>
      </c>
      <c r="CV59" t="s">
        <v>336</v>
      </c>
      <c r="CW59" t="s">
        <v>336</v>
      </c>
      <c r="CX59" t="s">
        <v>336</v>
      </c>
      <c r="CY59" t="s">
        <v>336</v>
      </c>
      <c r="CZ59" t="s">
        <v>336</v>
      </c>
      <c r="DA59" t="s">
        <v>336</v>
      </c>
      <c r="DB59" t="s">
        <v>336</v>
      </c>
      <c r="DC59" t="s">
        <v>336</v>
      </c>
      <c r="DD59" t="s">
        <v>336</v>
      </c>
      <c r="DE59" t="s">
        <v>336</v>
      </c>
      <c r="DF59" t="s">
        <v>336</v>
      </c>
      <c r="DG59" t="s">
        <v>336</v>
      </c>
      <c r="DH59" t="s">
        <v>336</v>
      </c>
      <c r="DJ59">
        <v>60</v>
      </c>
      <c r="DL59">
        <v>99</v>
      </c>
      <c r="DM59">
        <v>3</v>
      </c>
      <c r="DN59">
        <v>96</v>
      </c>
      <c r="DO59" t="s">
        <v>330</v>
      </c>
      <c r="DQ59" t="s">
        <v>336</v>
      </c>
      <c r="DR59" t="s">
        <v>336</v>
      </c>
      <c r="DS59" t="s">
        <v>336</v>
      </c>
      <c r="DT59" t="s">
        <v>336</v>
      </c>
      <c r="DU59" t="s">
        <v>336</v>
      </c>
      <c r="DV59" t="s">
        <v>336</v>
      </c>
      <c r="DW59" t="s">
        <v>336</v>
      </c>
      <c r="DX59" t="s">
        <v>336</v>
      </c>
      <c r="DY59" t="s">
        <v>336</v>
      </c>
      <c r="DZ59" t="s">
        <v>336</v>
      </c>
      <c r="EA59" t="s">
        <v>336</v>
      </c>
      <c r="EB59" t="s">
        <v>336</v>
      </c>
      <c r="EC59" t="s">
        <v>336</v>
      </c>
      <c r="ED59" t="s">
        <v>336</v>
      </c>
      <c r="EE59" t="s">
        <v>336</v>
      </c>
      <c r="EF59" t="s">
        <v>336</v>
      </c>
      <c r="EN59" t="s">
        <v>337</v>
      </c>
      <c r="EO59" t="s">
        <v>337</v>
      </c>
      <c r="EP59" t="s">
        <v>330</v>
      </c>
      <c r="EQ59" t="s">
        <v>330</v>
      </c>
      <c r="ER59" t="s">
        <v>337</v>
      </c>
      <c r="ES59" t="s">
        <v>337</v>
      </c>
      <c r="ET59" t="s">
        <v>336</v>
      </c>
      <c r="EU59" s="1"/>
      <c r="EV59" t="s">
        <v>336</v>
      </c>
      <c r="EX59" t="s">
        <v>336</v>
      </c>
      <c r="EY59" t="s">
        <v>336</v>
      </c>
      <c r="EZ59" t="s">
        <v>336</v>
      </c>
      <c r="FA59" s="1"/>
      <c r="FB59" t="s">
        <v>336</v>
      </c>
      <c r="FD59" s="1"/>
      <c r="FE59" t="s">
        <v>336</v>
      </c>
      <c r="FF59" t="s">
        <v>330</v>
      </c>
      <c r="FG59" s="1"/>
      <c r="FH59" t="s">
        <v>339</v>
      </c>
      <c r="FI59">
        <v>25</v>
      </c>
      <c r="FJ59" t="s">
        <v>336</v>
      </c>
      <c r="FK59" t="s">
        <v>336</v>
      </c>
      <c r="FL59" t="s">
        <v>330</v>
      </c>
      <c r="FM59" s="1"/>
      <c r="FN59" t="s">
        <v>414</v>
      </c>
      <c r="FO59">
        <v>50</v>
      </c>
      <c r="FP59" s="1"/>
      <c r="FQ59" t="s">
        <v>336</v>
      </c>
      <c r="FR59" t="s">
        <v>336</v>
      </c>
      <c r="FS59" s="1"/>
      <c r="FT59" t="s">
        <v>336</v>
      </c>
      <c r="FV59" s="1"/>
      <c r="FW59" t="s">
        <v>336</v>
      </c>
      <c r="FX59" t="s">
        <v>330</v>
      </c>
      <c r="FY59" s="1"/>
      <c r="FZ59" t="s">
        <v>336</v>
      </c>
      <c r="GB59" s="1"/>
      <c r="GC59" t="s">
        <v>336</v>
      </c>
      <c r="GD59" t="s">
        <v>335</v>
      </c>
      <c r="GE59" t="s">
        <v>334</v>
      </c>
      <c r="GF59" t="s">
        <v>335</v>
      </c>
      <c r="GG59" t="s">
        <v>335</v>
      </c>
      <c r="GH59" t="s">
        <v>335</v>
      </c>
      <c r="GI59" t="s">
        <v>335</v>
      </c>
      <c r="GJ59" t="s">
        <v>335</v>
      </c>
      <c r="GK59" t="s">
        <v>334</v>
      </c>
      <c r="GL59" t="s">
        <v>335</v>
      </c>
      <c r="GM59" t="s">
        <v>335</v>
      </c>
      <c r="GN59" t="s">
        <v>335</v>
      </c>
      <c r="GO59" t="s">
        <v>335</v>
      </c>
      <c r="GP59" t="s">
        <v>335</v>
      </c>
      <c r="GQ59" t="s">
        <v>334</v>
      </c>
      <c r="GR59" t="s">
        <v>335</v>
      </c>
      <c r="GS59" t="s">
        <v>335</v>
      </c>
      <c r="GT59" t="s">
        <v>335</v>
      </c>
      <c r="GU59" t="s">
        <v>335</v>
      </c>
      <c r="GV59" t="s">
        <v>335</v>
      </c>
      <c r="GW59" t="s">
        <v>335</v>
      </c>
      <c r="GX59" t="s">
        <v>335</v>
      </c>
      <c r="GY59" t="s">
        <v>334</v>
      </c>
      <c r="GZ59" t="s">
        <v>335</v>
      </c>
      <c r="HA59" t="s">
        <v>335</v>
      </c>
      <c r="HB59" t="s">
        <v>335</v>
      </c>
      <c r="HC59" t="s">
        <v>335</v>
      </c>
      <c r="HD59" t="s">
        <v>335</v>
      </c>
      <c r="HE59" t="s">
        <v>335</v>
      </c>
      <c r="HF59" t="s">
        <v>335</v>
      </c>
      <c r="HG59" t="s">
        <v>335</v>
      </c>
      <c r="HH59" t="s">
        <v>335</v>
      </c>
      <c r="HI59" t="s">
        <v>335</v>
      </c>
      <c r="HJ59" t="s">
        <v>341</v>
      </c>
      <c r="HK59">
        <v>25</v>
      </c>
      <c r="HM59" t="s">
        <v>336</v>
      </c>
      <c r="HO59" t="s">
        <v>334</v>
      </c>
      <c r="HP59" t="s">
        <v>335</v>
      </c>
      <c r="HQ59" t="s">
        <v>334</v>
      </c>
      <c r="HR59" t="s">
        <v>335</v>
      </c>
      <c r="HS59" t="s">
        <v>334</v>
      </c>
      <c r="HT59" t="s">
        <v>335</v>
      </c>
      <c r="HU59" t="s">
        <v>334</v>
      </c>
      <c r="HV59" t="s">
        <v>335</v>
      </c>
      <c r="HW59" t="s">
        <v>334</v>
      </c>
      <c r="HX59" t="s">
        <v>335</v>
      </c>
      <c r="HY59" t="s">
        <v>334</v>
      </c>
      <c r="HZ59" t="s">
        <v>335</v>
      </c>
      <c r="IA59" t="s">
        <v>364</v>
      </c>
    </row>
    <row r="60" spans="1:235" x14ac:dyDescent="0.3">
      <c r="A60">
        <v>59</v>
      </c>
      <c r="B60" t="s">
        <v>733</v>
      </c>
      <c r="C60" s="1"/>
      <c r="D60" t="s">
        <v>335</v>
      </c>
      <c r="E60" t="s">
        <v>335</v>
      </c>
      <c r="F60" t="s">
        <v>335</v>
      </c>
      <c r="G60" t="s">
        <v>335</v>
      </c>
      <c r="H60" t="s">
        <v>336</v>
      </c>
      <c r="I60" t="s">
        <v>336</v>
      </c>
      <c r="J60" t="s">
        <v>336</v>
      </c>
      <c r="AM60" t="s">
        <v>336</v>
      </c>
      <c r="AP60" t="s">
        <v>336</v>
      </c>
      <c r="AQ60" t="s">
        <v>335</v>
      </c>
      <c r="AR60" t="s">
        <v>335</v>
      </c>
      <c r="AS60" t="s">
        <v>335</v>
      </c>
      <c r="AT60" t="s">
        <v>335</v>
      </c>
      <c r="AU60" t="s">
        <v>335</v>
      </c>
      <c r="AV60" t="s">
        <v>335</v>
      </c>
      <c r="AW60" t="s">
        <v>335</v>
      </c>
      <c r="AX60" t="s">
        <v>335</v>
      </c>
      <c r="AY60" t="s">
        <v>335</v>
      </c>
      <c r="AZ60" t="s">
        <v>335</v>
      </c>
      <c r="BA60" t="s">
        <v>335</v>
      </c>
      <c r="BB60" t="s">
        <v>335</v>
      </c>
      <c r="BC60" t="s">
        <v>335</v>
      </c>
      <c r="BD60" t="s">
        <v>335</v>
      </c>
      <c r="BE60" t="s">
        <v>335</v>
      </c>
      <c r="BF60" t="s">
        <v>335</v>
      </c>
      <c r="BG60" t="s">
        <v>335</v>
      </c>
      <c r="BH60" t="s">
        <v>335</v>
      </c>
      <c r="BI60" t="s">
        <v>335</v>
      </c>
      <c r="BJ60" t="s">
        <v>336</v>
      </c>
      <c r="BK60" t="s">
        <v>335</v>
      </c>
      <c r="BL60" t="s">
        <v>335</v>
      </c>
      <c r="BM60" t="s">
        <v>335</v>
      </c>
      <c r="BN60" t="s">
        <v>335</v>
      </c>
      <c r="BO60" t="s">
        <v>335</v>
      </c>
      <c r="BP60" t="s">
        <v>335</v>
      </c>
      <c r="BQ60" t="s">
        <v>335</v>
      </c>
      <c r="BR60" t="s">
        <v>335</v>
      </c>
      <c r="BS60" t="s">
        <v>335</v>
      </c>
      <c r="BT60" t="s">
        <v>335</v>
      </c>
      <c r="BU60" t="s">
        <v>335</v>
      </c>
      <c r="BV60" t="s">
        <v>335</v>
      </c>
      <c r="BW60" t="s">
        <v>335</v>
      </c>
      <c r="BX60" t="s">
        <v>335</v>
      </c>
      <c r="BY60" t="s">
        <v>335</v>
      </c>
      <c r="BZ60" t="s">
        <v>335</v>
      </c>
      <c r="CA60" t="s">
        <v>336</v>
      </c>
      <c r="CJ60" t="s">
        <v>336</v>
      </c>
      <c r="CL60" t="s">
        <v>336</v>
      </c>
      <c r="CM60" t="s">
        <v>336</v>
      </c>
      <c r="CN60" t="s">
        <v>336</v>
      </c>
      <c r="CO60" t="s">
        <v>336</v>
      </c>
      <c r="CP60" t="s">
        <v>336</v>
      </c>
      <c r="CQ60" t="s">
        <v>336</v>
      </c>
      <c r="CR60" t="s">
        <v>336</v>
      </c>
      <c r="CS60" t="s">
        <v>336</v>
      </c>
      <c r="CT60" t="s">
        <v>336</v>
      </c>
      <c r="CU60" t="s">
        <v>336</v>
      </c>
      <c r="CV60" t="s">
        <v>336</v>
      </c>
      <c r="CW60" t="s">
        <v>336</v>
      </c>
      <c r="CX60" t="s">
        <v>336</v>
      </c>
      <c r="CY60" t="s">
        <v>336</v>
      </c>
      <c r="CZ60" t="s">
        <v>336</v>
      </c>
      <c r="DA60" t="s">
        <v>336</v>
      </c>
      <c r="DB60" t="s">
        <v>336</v>
      </c>
      <c r="DC60" t="s">
        <v>336</v>
      </c>
      <c r="DD60" t="s">
        <v>336</v>
      </c>
      <c r="DE60" t="s">
        <v>336</v>
      </c>
      <c r="DF60" t="s">
        <v>336</v>
      </c>
      <c r="DG60" t="s">
        <v>336</v>
      </c>
      <c r="DH60" t="s">
        <v>336</v>
      </c>
      <c r="DO60" t="s">
        <v>336</v>
      </c>
      <c r="DQ60" t="s">
        <v>336</v>
      </c>
      <c r="DR60" t="s">
        <v>336</v>
      </c>
      <c r="DS60" t="s">
        <v>353</v>
      </c>
      <c r="DT60" t="s">
        <v>348</v>
      </c>
      <c r="DU60" t="s">
        <v>367</v>
      </c>
      <c r="DV60" t="s">
        <v>399</v>
      </c>
      <c r="DW60" t="s">
        <v>354</v>
      </c>
      <c r="DX60" t="s">
        <v>347</v>
      </c>
      <c r="DY60" t="s">
        <v>358</v>
      </c>
      <c r="DZ60" t="s">
        <v>353</v>
      </c>
      <c r="EA60" t="s">
        <v>371</v>
      </c>
      <c r="EB60" t="s">
        <v>369</v>
      </c>
      <c r="EC60" t="s">
        <v>370</v>
      </c>
      <c r="ED60" t="s">
        <v>350</v>
      </c>
      <c r="EE60" t="s">
        <v>357</v>
      </c>
      <c r="EF60" t="s">
        <v>358</v>
      </c>
      <c r="EG60">
        <v>8</v>
      </c>
      <c r="EH60">
        <v>2</v>
      </c>
      <c r="EI60">
        <v>3</v>
      </c>
      <c r="EJ60">
        <v>1</v>
      </c>
      <c r="EN60" t="s">
        <v>336</v>
      </c>
      <c r="EO60" t="s">
        <v>336</v>
      </c>
      <c r="EP60" t="s">
        <v>336</v>
      </c>
      <c r="EQ60" t="s">
        <v>336</v>
      </c>
      <c r="ER60" t="s">
        <v>336</v>
      </c>
      <c r="ES60" t="s">
        <v>336</v>
      </c>
      <c r="ET60" t="s">
        <v>336</v>
      </c>
      <c r="EU60" s="1"/>
      <c r="EV60" t="s">
        <v>336</v>
      </c>
      <c r="EX60" t="s">
        <v>336</v>
      </c>
      <c r="EY60" t="s">
        <v>336</v>
      </c>
      <c r="EZ60" t="s">
        <v>336</v>
      </c>
      <c r="FA60" s="1"/>
      <c r="FB60" t="s">
        <v>336</v>
      </c>
      <c r="FD60" s="1"/>
      <c r="FE60" t="s">
        <v>336</v>
      </c>
      <c r="FF60" t="s">
        <v>336</v>
      </c>
      <c r="FG60" s="1"/>
      <c r="FH60" t="s">
        <v>336</v>
      </c>
      <c r="FJ60" t="s">
        <v>336</v>
      </c>
      <c r="FK60" t="s">
        <v>336</v>
      </c>
      <c r="FL60" t="s">
        <v>336</v>
      </c>
      <c r="FM60" s="1"/>
      <c r="FN60" t="s">
        <v>336</v>
      </c>
      <c r="FP60" s="1"/>
      <c r="FQ60" t="s">
        <v>336</v>
      </c>
      <c r="FR60" t="s">
        <v>336</v>
      </c>
      <c r="FS60" s="1"/>
      <c r="FT60" t="s">
        <v>336</v>
      </c>
      <c r="FV60" s="1"/>
      <c r="FW60" t="s">
        <v>336</v>
      </c>
      <c r="FX60" t="s">
        <v>336</v>
      </c>
      <c r="FY60" s="1"/>
      <c r="FZ60" t="s">
        <v>336</v>
      </c>
      <c r="GB60" s="1"/>
      <c r="GC60" t="s">
        <v>336</v>
      </c>
      <c r="GD60" t="s">
        <v>335</v>
      </c>
      <c r="GE60" t="s">
        <v>335</v>
      </c>
      <c r="GF60" t="s">
        <v>335</v>
      </c>
      <c r="GG60" t="s">
        <v>335</v>
      </c>
      <c r="GH60" t="s">
        <v>335</v>
      </c>
      <c r="GI60" t="s">
        <v>335</v>
      </c>
      <c r="GJ60" t="s">
        <v>335</v>
      </c>
      <c r="GK60" t="s">
        <v>335</v>
      </c>
      <c r="GL60" t="s">
        <v>335</v>
      </c>
      <c r="GM60" t="s">
        <v>335</v>
      </c>
      <c r="GN60" t="s">
        <v>335</v>
      </c>
      <c r="GO60" t="s">
        <v>335</v>
      </c>
      <c r="GP60" t="s">
        <v>335</v>
      </c>
      <c r="GQ60" t="s">
        <v>335</v>
      </c>
      <c r="GR60" t="s">
        <v>335</v>
      </c>
      <c r="GS60" t="s">
        <v>335</v>
      </c>
      <c r="GT60" t="s">
        <v>335</v>
      </c>
      <c r="GU60" t="s">
        <v>335</v>
      </c>
      <c r="GV60" t="s">
        <v>335</v>
      </c>
      <c r="GW60" t="s">
        <v>335</v>
      </c>
      <c r="GX60" t="s">
        <v>335</v>
      </c>
      <c r="GY60" t="s">
        <v>335</v>
      </c>
      <c r="GZ60" t="s">
        <v>335</v>
      </c>
      <c r="HA60" t="s">
        <v>335</v>
      </c>
      <c r="HB60" t="s">
        <v>335</v>
      </c>
      <c r="HC60" t="s">
        <v>335</v>
      </c>
      <c r="HD60" t="s">
        <v>335</v>
      </c>
      <c r="HE60" t="s">
        <v>335</v>
      </c>
      <c r="HF60" t="s">
        <v>335</v>
      </c>
      <c r="HG60" t="s">
        <v>335</v>
      </c>
      <c r="HH60" t="s">
        <v>335</v>
      </c>
      <c r="HI60" t="s">
        <v>335</v>
      </c>
      <c r="HJ60" t="s">
        <v>336</v>
      </c>
      <c r="HM60" t="s">
        <v>336</v>
      </c>
      <c r="HO60" t="s">
        <v>335</v>
      </c>
      <c r="HP60" t="s">
        <v>335</v>
      </c>
      <c r="HQ60" t="s">
        <v>335</v>
      </c>
      <c r="HR60" t="s">
        <v>335</v>
      </c>
      <c r="HS60" t="s">
        <v>335</v>
      </c>
      <c r="HT60" t="s">
        <v>335</v>
      </c>
      <c r="HU60" t="s">
        <v>335</v>
      </c>
      <c r="HV60" t="s">
        <v>335</v>
      </c>
      <c r="HW60" t="s">
        <v>335</v>
      </c>
      <c r="HX60" t="s">
        <v>335</v>
      </c>
      <c r="HY60" t="s">
        <v>335</v>
      </c>
      <c r="HZ60" t="s">
        <v>335</v>
      </c>
      <c r="IA60" t="s">
        <v>364</v>
      </c>
    </row>
    <row r="61" spans="1:235" x14ac:dyDescent="0.3">
      <c r="A61">
        <v>60</v>
      </c>
      <c r="B61" t="s">
        <v>733</v>
      </c>
      <c r="C61" s="1">
        <v>45293</v>
      </c>
      <c r="D61" t="s">
        <v>335</v>
      </c>
      <c r="E61" t="s">
        <v>334</v>
      </c>
      <c r="F61" t="s">
        <v>335</v>
      </c>
      <c r="G61" t="s">
        <v>335</v>
      </c>
      <c r="H61" t="s">
        <v>337</v>
      </c>
      <c r="I61" t="s">
        <v>345</v>
      </c>
      <c r="J61" t="s">
        <v>365</v>
      </c>
      <c r="K61">
        <v>100</v>
      </c>
      <c r="L61">
        <v>55</v>
      </c>
      <c r="AM61" t="s">
        <v>336</v>
      </c>
      <c r="AP61" t="s">
        <v>336</v>
      </c>
      <c r="AQ61" t="s">
        <v>335</v>
      </c>
      <c r="AR61" t="s">
        <v>335</v>
      </c>
      <c r="AS61" t="s">
        <v>335</v>
      </c>
      <c r="AT61" t="s">
        <v>335</v>
      </c>
      <c r="AU61" t="s">
        <v>335</v>
      </c>
      <c r="AV61" t="s">
        <v>335</v>
      </c>
      <c r="AW61" t="s">
        <v>335</v>
      </c>
      <c r="AX61" t="s">
        <v>334</v>
      </c>
      <c r="AY61" t="s">
        <v>335</v>
      </c>
      <c r="AZ61" t="s">
        <v>335</v>
      </c>
      <c r="BA61" t="s">
        <v>335</v>
      </c>
      <c r="BB61" t="s">
        <v>335</v>
      </c>
      <c r="BC61" t="s">
        <v>335</v>
      </c>
      <c r="BD61" t="s">
        <v>335</v>
      </c>
      <c r="BE61" t="s">
        <v>335</v>
      </c>
      <c r="BF61" t="s">
        <v>335</v>
      </c>
      <c r="BG61" t="s">
        <v>335</v>
      </c>
      <c r="BH61" t="s">
        <v>335</v>
      </c>
      <c r="BI61" t="s">
        <v>335</v>
      </c>
      <c r="BJ61" t="s">
        <v>336</v>
      </c>
      <c r="BK61" t="s">
        <v>335</v>
      </c>
      <c r="BL61" t="s">
        <v>335</v>
      </c>
      <c r="BM61" t="s">
        <v>335</v>
      </c>
      <c r="BN61" t="s">
        <v>335</v>
      </c>
      <c r="BO61" t="s">
        <v>335</v>
      </c>
      <c r="BP61" t="s">
        <v>335</v>
      </c>
      <c r="BQ61" t="s">
        <v>335</v>
      </c>
      <c r="BR61" t="s">
        <v>335</v>
      </c>
      <c r="BS61" t="s">
        <v>335</v>
      </c>
      <c r="BT61" t="s">
        <v>335</v>
      </c>
      <c r="BU61" t="s">
        <v>335</v>
      </c>
      <c r="BV61" t="s">
        <v>335</v>
      </c>
      <c r="BW61" t="s">
        <v>335</v>
      </c>
      <c r="BX61" t="s">
        <v>335</v>
      </c>
      <c r="BY61" t="s">
        <v>334</v>
      </c>
      <c r="BZ61" t="s">
        <v>335</v>
      </c>
      <c r="CA61" t="s">
        <v>336</v>
      </c>
      <c r="CJ61" t="s">
        <v>336</v>
      </c>
      <c r="CL61" t="s">
        <v>336</v>
      </c>
      <c r="CM61" t="s">
        <v>336</v>
      </c>
      <c r="CN61" t="s">
        <v>336</v>
      </c>
      <c r="CO61" t="s">
        <v>336</v>
      </c>
      <c r="CP61" t="s">
        <v>336</v>
      </c>
      <c r="CQ61" t="s">
        <v>336</v>
      </c>
      <c r="CR61" t="s">
        <v>336</v>
      </c>
      <c r="CS61" t="s">
        <v>336</v>
      </c>
      <c r="CT61" t="s">
        <v>336</v>
      </c>
      <c r="CU61" t="s">
        <v>336</v>
      </c>
      <c r="CV61" t="s">
        <v>336</v>
      </c>
      <c r="CW61" t="s">
        <v>336</v>
      </c>
      <c r="CX61" t="s">
        <v>336</v>
      </c>
      <c r="CY61" t="s">
        <v>336</v>
      </c>
      <c r="CZ61" t="s">
        <v>336</v>
      </c>
      <c r="DA61" t="s">
        <v>336</v>
      </c>
      <c r="DB61" t="s">
        <v>336</v>
      </c>
      <c r="DC61" t="s">
        <v>336</v>
      </c>
      <c r="DD61" t="s">
        <v>336</v>
      </c>
      <c r="DE61" t="s">
        <v>336</v>
      </c>
      <c r="DF61" t="s">
        <v>336</v>
      </c>
      <c r="DG61" t="s">
        <v>336</v>
      </c>
      <c r="DH61" t="s">
        <v>336</v>
      </c>
      <c r="DI61">
        <v>0</v>
      </c>
      <c r="DJ61">
        <v>0</v>
      </c>
      <c r="DO61" t="s">
        <v>336</v>
      </c>
      <c r="DQ61" t="s">
        <v>336</v>
      </c>
      <c r="DR61" t="s">
        <v>336</v>
      </c>
      <c r="DS61" t="s">
        <v>336</v>
      </c>
      <c r="DT61" t="s">
        <v>336</v>
      </c>
      <c r="DU61" t="s">
        <v>336</v>
      </c>
      <c r="DV61" t="s">
        <v>336</v>
      </c>
      <c r="DW61" t="s">
        <v>336</v>
      </c>
      <c r="DX61" t="s">
        <v>336</v>
      </c>
      <c r="DY61" t="s">
        <v>336</v>
      </c>
      <c r="DZ61" t="s">
        <v>336</v>
      </c>
      <c r="EA61" t="s">
        <v>336</v>
      </c>
      <c r="EB61" t="s">
        <v>336</v>
      </c>
      <c r="EC61" t="s">
        <v>336</v>
      </c>
      <c r="ED61" t="s">
        <v>336</v>
      </c>
      <c r="EE61" t="s">
        <v>336</v>
      </c>
      <c r="EF61" t="s">
        <v>336</v>
      </c>
      <c r="EN61" t="s">
        <v>336</v>
      </c>
      <c r="EO61" t="s">
        <v>337</v>
      </c>
      <c r="EP61" t="s">
        <v>330</v>
      </c>
      <c r="EQ61" t="s">
        <v>337</v>
      </c>
      <c r="ER61" t="s">
        <v>337</v>
      </c>
      <c r="ES61" t="s">
        <v>337</v>
      </c>
      <c r="ET61" t="s">
        <v>337</v>
      </c>
      <c r="EU61" s="1"/>
      <c r="EV61" t="s">
        <v>336</v>
      </c>
      <c r="EX61" t="s">
        <v>336</v>
      </c>
      <c r="EY61" t="s">
        <v>336</v>
      </c>
      <c r="EZ61" t="s">
        <v>337</v>
      </c>
      <c r="FA61" s="1"/>
      <c r="FB61" t="s">
        <v>336</v>
      </c>
      <c r="FD61" s="1"/>
      <c r="FE61" t="s">
        <v>336</v>
      </c>
      <c r="FF61" t="s">
        <v>330</v>
      </c>
      <c r="FG61" s="1"/>
      <c r="FH61" t="s">
        <v>383</v>
      </c>
      <c r="FI61">
        <v>125</v>
      </c>
      <c r="FJ61" t="s">
        <v>336</v>
      </c>
      <c r="FK61" t="s">
        <v>336</v>
      </c>
      <c r="FL61" t="s">
        <v>330</v>
      </c>
      <c r="FM61" s="1"/>
      <c r="FN61" t="s">
        <v>403</v>
      </c>
      <c r="FO61">
        <v>150</v>
      </c>
      <c r="FP61" s="1"/>
      <c r="FQ61" t="s">
        <v>336</v>
      </c>
      <c r="FR61" t="s">
        <v>337</v>
      </c>
      <c r="FS61" s="1"/>
      <c r="FT61" t="s">
        <v>336</v>
      </c>
      <c r="FV61" s="1"/>
      <c r="FW61" t="s">
        <v>336</v>
      </c>
      <c r="FX61" t="s">
        <v>330</v>
      </c>
      <c r="FY61" s="1"/>
      <c r="FZ61" t="s">
        <v>742</v>
      </c>
      <c r="GA61">
        <v>10</v>
      </c>
      <c r="GB61" s="1"/>
      <c r="GC61" t="s">
        <v>336</v>
      </c>
      <c r="GD61" t="s">
        <v>334</v>
      </c>
      <c r="GE61" t="s">
        <v>335</v>
      </c>
      <c r="GF61" t="s">
        <v>334</v>
      </c>
      <c r="GG61" t="s">
        <v>335</v>
      </c>
      <c r="GH61" t="s">
        <v>334</v>
      </c>
      <c r="GI61" t="s">
        <v>335</v>
      </c>
      <c r="GJ61" t="s">
        <v>334</v>
      </c>
      <c r="GK61" t="s">
        <v>335</v>
      </c>
      <c r="GL61" t="s">
        <v>334</v>
      </c>
      <c r="GM61" t="s">
        <v>335</v>
      </c>
      <c r="GN61" t="s">
        <v>334</v>
      </c>
      <c r="GO61" t="s">
        <v>335</v>
      </c>
      <c r="GP61" t="s">
        <v>334</v>
      </c>
      <c r="GQ61" t="s">
        <v>335</v>
      </c>
      <c r="GR61" t="s">
        <v>334</v>
      </c>
      <c r="GS61" t="s">
        <v>335</v>
      </c>
      <c r="GT61" t="s">
        <v>334</v>
      </c>
      <c r="GU61" t="s">
        <v>335</v>
      </c>
      <c r="GV61" t="s">
        <v>334</v>
      </c>
      <c r="GW61" t="s">
        <v>335</v>
      </c>
      <c r="GX61" t="s">
        <v>335</v>
      </c>
      <c r="GY61" t="s">
        <v>334</v>
      </c>
      <c r="GZ61" t="s">
        <v>334</v>
      </c>
      <c r="HA61" t="s">
        <v>335</v>
      </c>
      <c r="HB61" t="s">
        <v>334</v>
      </c>
      <c r="HC61" t="s">
        <v>335</v>
      </c>
      <c r="HD61" t="s">
        <v>334</v>
      </c>
      <c r="HE61" t="s">
        <v>335</v>
      </c>
      <c r="HF61" t="s">
        <v>334</v>
      </c>
      <c r="HG61" t="s">
        <v>335</v>
      </c>
      <c r="HH61" t="s">
        <v>334</v>
      </c>
      <c r="HI61" t="s">
        <v>335</v>
      </c>
      <c r="HJ61" t="s">
        <v>336</v>
      </c>
      <c r="HM61" t="s">
        <v>336</v>
      </c>
      <c r="HO61" t="s">
        <v>335</v>
      </c>
      <c r="HP61" t="s">
        <v>334</v>
      </c>
      <c r="HQ61" t="s">
        <v>334</v>
      </c>
      <c r="HR61" t="s">
        <v>335</v>
      </c>
      <c r="HS61" t="s">
        <v>334</v>
      </c>
      <c r="HT61" t="s">
        <v>335</v>
      </c>
      <c r="HU61" t="s">
        <v>334</v>
      </c>
      <c r="HV61" t="s">
        <v>335</v>
      </c>
      <c r="HW61" t="s">
        <v>334</v>
      </c>
      <c r="HX61" t="s">
        <v>335</v>
      </c>
      <c r="HY61" t="s">
        <v>334</v>
      </c>
      <c r="HZ61" t="s">
        <v>335</v>
      </c>
      <c r="IA61" t="s">
        <v>364</v>
      </c>
    </row>
    <row r="62" spans="1:235" x14ac:dyDescent="0.3">
      <c r="A62">
        <v>61</v>
      </c>
      <c r="B62" t="s">
        <v>733</v>
      </c>
      <c r="C62" s="1">
        <v>45260</v>
      </c>
      <c r="D62" t="s">
        <v>335</v>
      </c>
      <c r="E62" t="s">
        <v>335</v>
      </c>
      <c r="F62" t="s">
        <v>334</v>
      </c>
      <c r="G62" t="s">
        <v>335</v>
      </c>
      <c r="H62" t="s">
        <v>337</v>
      </c>
      <c r="I62" t="s">
        <v>359</v>
      </c>
      <c r="J62" t="s">
        <v>336</v>
      </c>
      <c r="AM62" t="s">
        <v>336</v>
      </c>
      <c r="AP62" t="s">
        <v>336</v>
      </c>
      <c r="AQ62" t="s">
        <v>334</v>
      </c>
      <c r="AR62" t="s">
        <v>335</v>
      </c>
      <c r="AS62" t="s">
        <v>335</v>
      </c>
      <c r="AT62" t="s">
        <v>335</v>
      </c>
      <c r="AU62" t="s">
        <v>335</v>
      </c>
      <c r="AV62" t="s">
        <v>335</v>
      </c>
      <c r="AW62" t="s">
        <v>335</v>
      </c>
      <c r="AX62" t="s">
        <v>335</v>
      </c>
      <c r="AY62" t="s">
        <v>335</v>
      </c>
      <c r="AZ62" t="s">
        <v>335</v>
      </c>
      <c r="BA62" t="s">
        <v>335</v>
      </c>
      <c r="BB62" t="s">
        <v>335</v>
      </c>
      <c r="BC62" t="s">
        <v>335</v>
      </c>
      <c r="BD62" t="s">
        <v>335</v>
      </c>
      <c r="BE62" t="s">
        <v>335</v>
      </c>
      <c r="BF62" t="s">
        <v>335</v>
      </c>
      <c r="BG62" t="s">
        <v>335</v>
      </c>
      <c r="BH62" t="s">
        <v>335</v>
      </c>
      <c r="BI62" t="s">
        <v>335</v>
      </c>
      <c r="BJ62" t="s">
        <v>336</v>
      </c>
      <c r="BK62" t="s">
        <v>334</v>
      </c>
      <c r="BL62" t="s">
        <v>335</v>
      </c>
      <c r="BM62" t="s">
        <v>335</v>
      </c>
      <c r="BN62" t="s">
        <v>335</v>
      </c>
      <c r="BO62" t="s">
        <v>335</v>
      </c>
      <c r="BP62" t="s">
        <v>335</v>
      </c>
      <c r="BQ62" t="s">
        <v>335</v>
      </c>
      <c r="BR62" t="s">
        <v>335</v>
      </c>
      <c r="BS62" t="s">
        <v>335</v>
      </c>
      <c r="BT62" t="s">
        <v>335</v>
      </c>
      <c r="BU62" t="s">
        <v>335</v>
      </c>
      <c r="BV62" t="s">
        <v>335</v>
      </c>
      <c r="BW62" t="s">
        <v>335</v>
      </c>
      <c r="BX62" t="s">
        <v>335</v>
      </c>
      <c r="BY62" t="s">
        <v>335</v>
      </c>
      <c r="BZ62" t="s">
        <v>335</v>
      </c>
      <c r="CA62" t="s">
        <v>336</v>
      </c>
      <c r="CJ62" t="s">
        <v>336</v>
      </c>
      <c r="CL62" t="s">
        <v>336</v>
      </c>
      <c r="CM62" t="s">
        <v>336</v>
      </c>
      <c r="CN62" t="s">
        <v>336</v>
      </c>
      <c r="CO62" t="s">
        <v>336</v>
      </c>
      <c r="CP62" t="s">
        <v>336</v>
      </c>
      <c r="CQ62" t="s">
        <v>336</v>
      </c>
      <c r="CR62" t="s">
        <v>336</v>
      </c>
      <c r="CS62" t="s">
        <v>336</v>
      </c>
      <c r="CT62" t="s">
        <v>336</v>
      </c>
      <c r="CU62" t="s">
        <v>336</v>
      </c>
      <c r="CV62" t="s">
        <v>336</v>
      </c>
      <c r="CW62" t="s">
        <v>336</v>
      </c>
      <c r="CX62" t="s">
        <v>336</v>
      </c>
      <c r="CY62" t="s">
        <v>336</v>
      </c>
      <c r="CZ62" t="s">
        <v>336</v>
      </c>
      <c r="DA62" t="s">
        <v>336</v>
      </c>
      <c r="DB62" t="s">
        <v>336</v>
      </c>
      <c r="DC62" t="s">
        <v>336</v>
      </c>
      <c r="DD62" t="s">
        <v>336</v>
      </c>
      <c r="DE62" t="s">
        <v>336</v>
      </c>
      <c r="DF62" t="s">
        <v>336</v>
      </c>
      <c r="DG62" t="s">
        <v>336</v>
      </c>
      <c r="DH62" t="s">
        <v>336</v>
      </c>
      <c r="DO62" t="s">
        <v>336</v>
      </c>
      <c r="DQ62" t="s">
        <v>336</v>
      </c>
      <c r="DR62" t="s">
        <v>336</v>
      </c>
      <c r="DS62" t="s">
        <v>336</v>
      </c>
      <c r="DT62" t="s">
        <v>336</v>
      </c>
      <c r="DU62" t="s">
        <v>336</v>
      </c>
      <c r="DV62" t="s">
        <v>336</v>
      </c>
      <c r="DW62" t="s">
        <v>336</v>
      </c>
      <c r="DX62" t="s">
        <v>336</v>
      </c>
      <c r="DY62" t="s">
        <v>336</v>
      </c>
      <c r="DZ62" t="s">
        <v>336</v>
      </c>
      <c r="EA62" t="s">
        <v>336</v>
      </c>
      <c r="EB62" t="s">
        <v>336</v>
      </c>
      <c r="EC62" t="s">
        <v>336</v>
      </c>
      <c r="ED62" t="s">
        <v>336</v>
      </c>
      <c r="EE62" t="s">
        <v>336</v>
      </c>
      <c r="EF62" t="s">
        <v>336</v>
      </c>
      <c r="EN62" t="s">
        <v>336</v>
      </c>
      <c r="EO62" t="s">
        <v>337</v>
      </c>
      <c r="EP62" t="s">
        <v>337</v>
      </c>
      <c r="EQ62" t="s">
        <v>337</v>
      </c>
      <c r="ER62" t="s">
        <v>337</v>
      </c>
      <c r="ES62" t="s">
        <v>337</v>
      </c>
      <c r="ET62" t="s">
        <v>337</v>
      </c>
      <c r="EU62" s="1"/>
      <c r="EV62" t="s">
        <v>336</v>
      </c>
      <c r="EX62" t="s">
        <v>336</v>
      </c>
      <c r="EY62" t="s">
        <v>336</v>
      </c>
      <c r="EZ62" t="s">
        <v>337</v>
      </c>
      <c r="FA62" s="1"/>
      <c r="FB62" t="s">
        <v>336</v>
      </c>
      <c r="FD62" s="1"/>
      <c r="FE62" t="s">
        <v>336</v>
      </c>
      <c r="FF62" t="s">
        <v>330</v>
      </c>
      <c r="FG62" s="1"/>
      <c r="FH62" t="s">
        <v>383</v>
      </c>
      <c r="FI62">
        <v>125</v>
      </c>
      <c r="FJ62" t="s">
        <v>336</v>
      </c>
      <c r="FK62" t="s">
        <v>336</v>
      </c>
      <c r="FL62" t="s">
        <v>337</v>
      </c>
      <c r="FM62" s="1"/>
      <c r="FN62" t="s">
        <v>336</v>
      </c>
      <c r="FP62" s="1"/>
      <c r="FQ62" t="s">
        <v>336</v>
      </c>
      <c r="FR62" t="s">
        <v>330</v>
      </c>
      <c r="FS62" s="1"/>
      <c r="FT62" t="s">
        <v>753</v>
      </c>
      <c r="FU62">
        <v>50</v>
      </c>
      <c r="FV62" s="1"/>
      <c r="FW62" t="s">
        <v>336</v>
      </c>
      <c r="FX62" t="s">
        <v>330</v>
      </c>
      <c r="FY62" s="1"/>
      <c r="FZ62" t="s">
        <v>742</v>
      </c>
      <c r="GA62">
        <v>10</v>
      </c>
      <c r="GB62" s="1"/>
      <c r="GC62" t="s">
        <v>336</v>
      </c>
      <c r="GD62" t="s">
        <v>334</v>
      </c>
      <c r="GE62" t="s">
        <v>335</v>
      </c>
      <c r="GF62" t="s">
        <v>334</v>
      </c>
      <c r="GG62" t="s">
        <v>335</v>
      </c>
      <c r="GH62" t="s">
        <v>334</v>
      </c>
      <c r="GI62" t="s">
        <v>335</v>
      </c>
      <c r="GJ62" t="s">
        <v>334</v>
      </c>
      <c r="GK62" t="s">
        <v>335</v>
      </c>
      <c r="GL62" t="s">
        <v>334</v>
      </c>
      <c r="GM62" t="s">
        <v>335</v>
      </c>
      <c r="GN62" t="s">
        <v>334</v>
      </c>
      <c r="GO62" t="s">
        <v>335</v>
      </c>
      <c r="GP62" t="s">
        <v>335</v>
      </c>
      <c r="GQ62" t="s">
        <v>334</v>
      </c>
      <c r="GR62" t="s">
        <v>334</v>
      </c>
      <c r="GS62" t="s">
        <v>335</v>
      </c>
      <c r="GT62" t="s">
        <v>335</v>
      </c>
      <c r="GU62" t="s">
        <v>334</v>
      </c>
      <c r="GV62" t="s">
        <v>334</v>
      </c>
      <c r="GW62" t="s">
        <v>335</v>
      </c>
      <c r="GX62" t="s">
        <v>335</v>
      </c>
      <c r="GY62" t="s">
        <v>334</v>
      </c>
      <c r="GZ62" t="s">
        <v>334</v>
      </c>
      <c r="HA62" t="s">
        <v>335</v>
      </c>
      <c r="HB62" t="s">
        <v>334</v>
      </c>
      <c r="HC62" t="s">
        <v>335</v>
      </c>
      <c r="HD62" t="s">
        <v>334</v>
      </c>
      <c r="HE62" t="s">
        <v>335</v>
      </c>
      <c r="HF62" t="s">
        <v>334</v>
      </c>
      <c r="HG62" t="s">
        <v>335</v>
      </c>
      <c r="HH62" t="s">
        <v>334</v>
      </c>
      <c r="HI62" t="s">
        <v>335</v>
      </c>
      <c r="HJ62" t="s">
        <v>336</v>
      </c>
      <c r="HM62" t="s">
        <v>336</v>
      </c>
      <c r="HO62" t="s">
        <v>334</v>
      </c>
      <c r="HP62" t="s">
        <v>335</v>
      </c>
      <c r="HQ62" t="s">
        <v>334</v>
      </c>
      <c r="HR62" t="s">
        <v>335</v>
      </c>
      <c r="HS62" t="s">
        <v>334</v>
      </c>
      <c r="HT62" t="s">
        <v>335</v>
      </c>
      <c r="HU62" t="s">
        <v>334</v>
      </c>
      <c r="HV62" t="s">
        <v>335</v>
      </c>
      <c r="HW62" t="s">
        <v>334</v>
      </c>
      <c r="HX62" t="s">
        <v>335</v>
      </c>
      <c r="HY62" t="s">
        <v>334</v>
      </c>
      <c r="HZ62" t="s">
        <v>335</v>
      </c>
      <c r="IA62" t="s">
        <v>364</v>
      </c>
    </row>
    <row r="63" spans="1:235" x14ac:dyDescent="0.3">
      <c r="A63">
        <v>62</v>
      </c>
      <c r="B63" t="s">
        <v>733</v>
      </c>
      <c r="C63" s="1">
        <v>45274</v>
      </c>
      <c r="D63" t="s">
        <v>334</v>
      </c>
      <c r="E63" t="s">
        <v>335</v>
      </c>
      <c r="F63" t="s">
        <v>335</v>
      </c>
      <c r="G63" t="s">
        <v>335</v>
      </c>
      <c r="H63" t="s">
        <v>337</v>
      </c>
      <c r="I63" t="s">
        <v>345</v>
      </c>
      <c r="J63" t="s">
        <v>420</v>
      </c>
      <c r="K63">
        <v>100</v>
      </c>
      <c r="L63">
        <v>60</v>
      </c>
      <c r="M63">
        <v>224</v>
      </c>
      <c r="O63">
        <v>77</v>
      </c>
      <c r="P63">
        <v>2.6959840341724732E+16</v>
      </c>
      <c r="R63">
        <v>149</v>
      </c>
      <c r="Z63">
        <v>93</v>
      </c>
      <c r="AF63">
        <v>18</v>
      </c>
      <c r="AG63">
        <v>21</v>
      </c>
      <c r="AH63">
        <v>137</v>
      </c>
      <c r="AI63">
        <v>54</v>
      </c>
      <c r="AM63" t="s">
        <v>336</v>
      </c>
      <c r="AP63" t="s">
        <v>336</v>
      </c>
      <c r="AQ63" t="s">
        <v>334</v>
      </c>
      <c r="AR63" t="s">
        <v>335</v>
      </c>
      <c r="AS63" t="s">
        <v>335</v>
      </c>
      <c r="AT63" t="s">
        <v>335</v>
      </c>
      <c r="AU63" t="s">
        <v>335</v>
      </c>
      <c r="AV63" t="s">
        <v>335</v>
      </c>
      <c r="AW63" t="s">
        <v>335</v>
      </c>
      <c r="AX63" t="s">
        <v>335</v>
      </c>
      <c r="AY63" t="s">
        <v>335</v>
      </c>
      <c r="AZ63" t="s">
        <v>335</v>
      </c>
      <c r="BA63" t="s">
        <v>335</v>
      </c>
      <c r="BB63" t="s">
        <v>335</v>
      </c>
      <c r="BC63" t="s">
        <v>335</v>
      </c>
      <c r="BD63" t="s">
        <v>335</v>
      </c>
      <c r="BE63" t="s">
        <v>335</v>
      </c>
      <c r="BF63" t="s">
        <v>335</v>
      </c>
      <c r="BG63" t="s">
        <v>335</v>
      </c>
      <c r="BH63" t="s">
        <v>335</v>
      </c>
      <c r="BI63" t="s">
        <v>335</v>
      </c>
      <c r="BJ63" t="s">
        <v>336</v>
      </c>
      <c r="BK63" t="s">
        <v>335</v>
      </c>
      <c r="BL63" t="s">
        <v>335</v>
      </c>
      <c r="BM63" t="s">
        <v>335</v>
      </c>
      <c r="BN63" t="s">
        <v>335</v>
      </c>
      <c r="BO63" t="s">
        <v>335</v>
      </c>
      <c r="BP63" t="s">
        <v>335</v>
      </c>
      <c r="BQ63" t="s">
        <v>335</v>
      </c>
      <c r="BR63" t="s">
        <v>335</v>
      </c>
      <c r="BS63" t="s">
        <v>335</v>
      </c>
      <c r="BT63" t="s">
        <v>335</v>
      </c>
      <c r="BU63" t="s">
        <v>335</v>
      </c>
      <c r="BV63" t="s">
        <v>335</v>
      </c>
      <c r="BW63" t="s">
        <v>335</v>
      </c>
      <c r="BX63" t="s">
        <v>335</v>
      </c>
      <c r="BY63" t="s">
        <v>335</v>
      </c>
      <c r="BZ63" t="s">
        <v>335</v>
      </c>
      <c r="CA63" t="s">
        <v>336</v>
      </c>
      <c r="CJ63" t="s">
        <v>336</v>
      </c>
      <c r="CL63" t="s">
        <v>336</v>
      </c>
      <c r="CM63" t="s">
        <v>336</v>
      </c>
      <c r="CN63" t="s">
        <v>336</v>
      </c>
      <c r="CO63" t="s">
        <v>336</v>
      </c>
      <c r="CP63" t="s">
        <v>336</v>
      </c>
      <c r="CQ63" t="s">
        <v>336</v>
      </c>
      <c r="CR63" t="s">
        <v>336</v>
      </c>
      <c r="CS63" t="s">
        <v>336</v>
      </c>
      <c r="CT63" t="s">
        <v>336</v>
      </c>
      <c r="CU63" t="s">
        <v>336</v>
      </c>
      <c r="CV63" t="s">
        <v>336</v>
      </c>
      <c r="CW63" t="s">
        <v>336</v>
      </c>
      <c r="CX63" t="s">
        <v>336</v>
      </c>
      <c r="CY63" t="s">
        <v>336</v>
      </c>
      <c r="CZ63" t="s">
        <v>336</v>
      </c>
      <c r="DA63" t="s">
        <v>336</v>
      </c>
      <c r="DB63" t="s">
        <v>336</v>
      </c>
      <c r="DC63" t="s">
        <v>336</v>
      </c>
      <c r="DD63" t="s">
        <v>336</v>
      </c>
      <c r="DE63" t="s">
        <v>336</v>
      </c>
      <c r="DF63" t="s">
        <v>336</v>
      </c>
      <c r="DG63" t="s">
        <v>336</v>
      </c>
      <c r="DH63" t="s">
        <v>336</v>
      </c>
      <c r="DJ63">
        <v>420</v>
      </c>
      <c r="DK63">
        <v>78</v>
      </c>
      <c r="DL63">
        <v>94</v>
      </c>
      <c r="DM63">
        <v>0</v>
      </c>
      <c r="DN63">
        <v>79</v>
      </c>
      <c r="DO63" t="s">
        <v>337</v>
      </c>
      <c r="DQ63" t="s">
        <v>336</v>
      </c>
      <c r="DR63" t="s">
        <v>336</v>
      </c>
      <c r="DS63" t="s">
        <v>336</v>
      </c>
      <c r="DT63" t="s">
        <v>336</v>
      </c>
      <c r="DU63" t="s">
        <v>336</v>
      </c>
      <c r="DV63" t="s">
        <v>336</v>
      </c>
      <c r="DW63" t="s">
        <v>336</v>
      </c>
      <c r="DX63" t="s">
        <v>336</v>
      </c>
      <c r="DY63" t="s">
        <v>336</v>
      </c>
      <c r="DZ63" t="s">
        <v>336</v>
      </c>
      <c r="EA63" t="s">
        <v>336</v>
      </c>
      <c r="EB63" t="s">
        <v>336</v>
      </c>
      <c r="EC63" t="s">
        <v>336</v>
      </c>
      <c r="ED63" t="s">
        <v>336</v>
      </c>
      <c r="EE63" t="s">
        <v>336</v>
      </c>
      <c r="EF63" t="s">
        <v>336</v>
      </c>
      <c r="EN63" t="s">
        <v>336</v>
      </c>
      <c r="EO63" t="s">
        <v>336</v>
      </c>
      <c r="EP63" t="s">
        <v>336</v>
      </c>
      <c r="EQ63" t="s">
        <v>336</v>
      </c>
      <c r="ER63" t="s">
        <v>336</v>
      </c>
      <c r="ES63" t="s">
        <v>336</v>
      </c>
      <c r="ET63" t="s">
        <v>337</v>
      </c>
      <c r="EU63" s="1"/>
      <c r="EV63" t="s">
        <v>336</v>
      </c>
      <c r="EX63" t="s">
        <v>336</v>
      </c>
      <c r="EY63" t="s">
        <v>336</v>
      </c>
      <c r="EZ63" t="s">
        <v>337</v>
      </c>
      <c r="FA63" s="1"/>
      <c r="FB63" t="s">
        <v>336</v>
      </c>
      <c r="FD63" s="1"/>
      <c r="FE63" t="s">
        <v>336</v>
      </c>
      <c r="FF63" t="s">
        <v>330</v>
      </c>
      <c r="FG63" s="1"/>
      <c r="FH63" t="s">
        <v>383</v>
      </c>
      <c r="FI63">
        <v>25</v>
      </c>
      <c r="FJ63" t="s">
        <v>336</v>
      </c>
      <c r="FK63" t="s">
        <v>336</v>
      </c>
      <c r="FL63" t="s">
        <v>330</v>
      </c>
      <c r="FM63" s="1"/>
      <c r="FN63" t="s">
        <v>750</v>
      </c>
      <c r="FO63">
        <v>100</v>
      </c>
      <c r="FP63" s="1"/>
      <c r="FQ63" t="s">
        <v>336</v>
      </c>
      <c r="FR63" t="s">
        <v>330</v>
      </c>
      <c r="FS63" s="1"/>
      <c r="FT63" t="s">
        <v>384</v>
      </c>
      <c r="FU63">
        <v>25</v>
      </c>
      <c r="FV63" s="1"/>
      <c r="FW63" t="s">
        <v>336</v>
      </c>
      <c r="FX63" t="s">
        <v>330</v>
      </c>
      <c r="FY63" s="1"/>
      <c r="FZ63" t="s">
        <v>378</v>
      </c>
      <c r="GA63">
        <v>10</v>
      </c>
      <c r="GB63" s="1"/>
      <c r="GC63" t="s">
        <v>336</v>
      </c>
      <c r="GD63" t="s">
        <v>334</v>
      </c>
      <c r="GE63" t="s">
        <v>335</v>
      </c>
      <c r="GF63" t="s">
        <v>334</v>
      </c>
      <c r="GG63" t="s">
        <v>335</v>
      </c>
      <c r="GH63" t="s">
        <v>334</v>
      </c>
      <c r="GI63" t="s">
        <v>335</v>
      </c>
      <c r="GJ63" t="s">
        <v>334</v>
      </c>
      <c r="GK63" t="s">
        <v>335</v>
      </c>
      <c r="GL63" t="s">
        <v>334</v>
      </c>
      <c r="GM63" t="s">
        <v>335</v>
      </c>
      <c r="GN63" t="s">
        <v>334</v>
      </c>
      <c r="GO63" t="s">
        <v>335</v>
      </c>
      <c r="GP63" t="s">
        <v>335</v>
      </c>
      <c r="GQ63" t="s">
        <v>334</v>
      </c>
      <c r="GR63" t="s">
        <v>335</v>
      </c>
      <c r="GS63" t="s">
        <v>334</v>
      </c>
      <c r="GT63" t="s">
        <v>334</v>
      </c>
      <c r="GU63" t="s">
        <v>335</v>
      </c>
      <c r="GV63" t="s">
        <v>334</v>
      </c>
      <c r="GW63" t="s">
        <v>335</v>
      </c>
      <c r="GX63" t="s">
        <v>334</v>
      </c>
      <c r="GY63" t="s">
        <v>335</v>
      </c>
      <c r="GZ63" t="s">
        <v>334</v>
      </c>
      <c r="HA63" t="s">
        <v>335</v>
      </c>
      <c r="HB63" t="s">
        <v>334</v>
      </c>
      <c r="HC63" t="s">
        <v>335</v>
      </c>
      <c r="HD63" t="s">
        <v>334</v>
      </c>
      <c r="HE63" t="s">
        <v>335</v>
      </c>
      <c r="HF63" t="s">
        <v>334</v>
      </c>
      <c r="HG63" t="s">
        <v>335</v>
      </c>
      <c r="HH63" t="s">
        <v>334</v>
      </c>
      <c r="HI63" t="s">
        <v>335</v>
      </c>
      <c r="HJ63" t="s">
        <v>336</v>
      </c>
      <c r="HM63" t="s">
        <v>336</v>
      </c>
      <c r="HO63" t="s">
        <v>334</v>
      </c>
      <c r="HP63" t="s">
        <v>335</v>
      </c>
      <c r="HQ63" t="s">
        <v>334</v>
      </c>
      <c r="HR63" t="s">
        <v>335</v>
      </c>
      <c r="HS63" t="s">
        <v>335</v>
      </c>
      <c r="HT63" t="s">
        <v>334</v>
      </c>
      <c r="HU63" t="s">
        <v>334</v>
      </c>
      <c r="HV63" t="s">
        <v>335</v>
      </c>
      <c r="HW63" t="s">
        <v>334</v>
      </c>
      <c r="HX63" t="s">
        <v>335</v>
      </c>
      <c r="HY63" t="s">
        <v>334</v>
      </c>
      <c r="HZ63" t="s">
        <v>335</v>
      </c>
      <c r="IA63" t="s">
        <v>342</v>
      </c>
    </row>
    <row r="64" spans="1:235" x14ac:dyDescent="0.3">
      <c r="A64">
        <v>63</v>
      </c>
      <c r="B64" t="s">
        <v>733</v>
      </c>
      <c r="C64" s="1">
        <v>45306</v>
      </c>
      <c r="D64" t="s">
        <v>334</v>
      </c>
      <c r="E64" t="s">
        <v>335</v>
      </c>
      <c r="F64" t="s">
        <v>335</v>
      </c>
      <c r="G64" t="s">
        <v>335</v>
      </c>
      <c r="H64" t="s">
        <v>337</v>
      </c>
      <c r="I64" t="s">
        <v>345</v>
      </c>
      <c r="J64" t="s">
        <v>343</v>
      </c>
      <c r="K64">
        <v>95</v>
      </c>
      <c r="L64">
        <v>55</v>
      </c>
      <c r="AJ64">
        <v>34</v>
      </c>
      <c r="AL64">
        <v>12</v>
      </c>
      <c r="AM64" t="s">
        <v>359</v>
      </c>
      <c r="AN64">
        <v>22</v>
      </c>
      <c r="AP64" t="s">
        <v>418</v>
      </c>
      <c r="AQ64" t="s">
        <v>335</v>
      </c>
      <c r="AR64" t="s">
        <v>335</v>
      </c>
      <c r="AS64" t="s">
        <v>335</v>
      </c>
      <c r="AT64" t="s">
        <v>334</v>
      </c>
      <c r="AU64" t="s">
        <v>335</v>
      </c>
      <c r="AV64" t="s">
        <v>335</v>
      </c>
      <c r="AW64" t="s">
        <v>335</v>
      </c>
      <c r="AX64" t="s">
        <v>335</v>
      </c>
      <c r="AY64" t="s">
        <v>335</v>
      </c>
      <c r="AZ64" t="s">
        <v>335</v>
      </c>
      <c r="BA64" t="s">
        <v>335</v>
      </c>
      <c r="BB64" t="s">
        <v>335</v>
      </c>
      <c r="BC64" t="s">
        <v>335</v>
      </c>
      <c r="BD64" t="s">
        <v>335</v>
      </c>
      <c r="BE64" t="s">
        <v>335</v>
      </c>
      <c r="BF64" t="s">
        <v>335</v>
      </c>
      <c r="BG64" t="s">
        <v>335</v>
      </c>
      <c r="BH64" t="s">
        <v>335</v>
      </c>
      <c r="BI64" t="s">
        <v>335</v>
      </c>
      <c r="BJ64" t="s">
        <v>336</v>
      </c>
      <c r="BK64" t="s">
        <v>335</v>
      </c>
      <c r="BL64" t="s">
        <v>335</v>
      </c>
      <c r="BM64" t="s">
        <v>335</v>
      </c>
      <c r="BN64" t="s">
        <v>335</v>
      </c>
      <c r="BO64" t="s">
        <v>335</v>
      </c>
      <c r="BP64" t="s">
        <v>335</v>
      </c>
      <c r="BQ64" t="s">
        <v>335</v>
      </c>
      <c r="BR64" t="s">
        <v>335</v>
      </c>
      <c r="BS64" t="s">
        <v>335</v>
      </c>
      <c r="BT64" t="s">
        <v>335</v>
      </c>
      <c r="BU64" t="s">
        <v>335</v>
      </c>
      <c r="BV64" t="s">
        <v>335</v>
      </c>
      <c r="BW64" t="s">
        <v>335</v>
      </c>
      <c r="BX64" t="s">
        <v>335</v>
      </c>
      <c r="BY64" t="s">
        <v>334</v>
      </c>
      <c r="BZ64" t="s">
        <v>335</v>
      </c>
      <c r="CA64" t="s">
        <v>336</v>
      </c>
      <c r="CJ64" t="s">
        <v>336</v>
      </c>
      <c r="CL64" t="s">
        <v>336</v>
      </c>
      <c r="CM64" t="s">
        <v>336</v>
      </c>
      <c r="CN64" t="s">
        <v>336</v>
      </c>
      <c r="CO64" t="s">
        <v>336</v>
      </c>
      <c r="CP64" t="s">
        <v>336</v>
      </c>
      <c r="CQ64" t="s">
        <v>336</v>
      </c>
      <c r="CR64" t="s">
        <v>336</v>
      </c>
      <c r="CS64" t="s">
        <v>336</v>
      </c>
      <c r="CT64" t="s">
        <v>336</v>
      </c>
      <c r="CU64" t="s">
        <v>336</v>
      </c>
      <c r="CV64" t="s">
        <v>336</v>
      </c>
      <c r="CW64" t="s">
        <v>336</v>
      </c>
      <c r="CX64" t="s">
        <v>336</v>
      </c>
      <c r="CY64" t="s">
        <v>336</v>
      </c>
      <c r="CZ64" t="s">
        <v>336</v>
      </c>
      <c r="DA64" t="s">
        <v>336</v>
      </c>
      <c r="DB64" t="s">
        <v>336</v>
      </c>
      <c r="DC64" t="s">
        <v>336</v>
      </c>
      <c r="DD64" t="s">
        <v>336</v>
      </c>
      <c r="DE64" t="s">
        <v>336</v>
      </c>
      <c r="DF64" t="s">
        <v>336</v>
      </c>
      <c r="DG64" t="s">
        <v>336</v>
      </c>
      <c r="DH64" t="s">
        <v>336</v>
      </c>
      <c r="DJ64">
        <v>210</v>
      </c>
      <c r="DL64">
        <v>96</v>
      </c>
      <c r="DM64">
        <v>4</v>
      </c>
      <c r="DN64">
        <v>99</v>
      </c>
      <c r="DO64" t="s">
        <v>337</v>
      </c>
      <c r="DQ64" t="s">
        <v>336</v>
      </c>
      <c r="DR64" t="s">
        <v>336</v>
      </c>
      <c r="DS64" t="s">
        <v>353</v>
      </c>
      <c r="DT64" t="s">
        <v>348</v>
      </c>
      <c r="DU64" t="s">
        <v>406</v>
      </c>
      <c r="DV64" t="s">
        <v>350</v>
      </c>
      <c r="DW64" t="s">
        <v>351</v>
      </c>
      <c r="DX64" t="s">
        <v>347</v>
      </c>
      <c r="DY64" t="s">
        <v>358</v>
      </c>
      <c r="DZ64" t="s">
        <v>353</v>
      </c>
      <c r="EA64" t="s">
        <v>353</v>
      </c>
      <c r="EB64" t="s">
        <v>369</v>
      </c>
      <c r="EC64" t="s">
        <v>374</v>
      </c>
      <c r="ED64" t="s">
        <v>399</v>
      </c>
      <c r="EE64" t="s">
        <v>371</v>
      </c>
      <c r="EF64" t="s">
        <v>358</v>
      </c>
      <c r="EG64">
        <v>6</v>
      </c>
      <c r="EH64">
        <v>1</v>
      </c>
      <c r="EI64">
        <v>3</v>
      </c>
      <c r="EJ64">
        <v>1</v>
      </c>
      <c r="EK64">
        <v>100</v>
      </c>
      <c r="EL64">
        <v>8</v>
      </c>
      <c r="EM64">
        <v>14</v>
      </c>
      <c r="EN64" t="s">
        <v>336</v>
      </c>
      <c r="EO64" t="s">
        <v>337</v>
      </c>
      <c r="EP64" t="s">
        <v>337</v>
      </c>
      <c r="EQ64" t="s">
        <v>337</v>
      </c>
      <c r="ER64" t="s">
        <v>337</v>
      </c>
      <c r="ES64" t="s">
        <v>337</v>
      </c>
      <c r="ET64" t="s">
        <v>337</v>
      </c>
      <c r="EU64" s="1"/>
      <c r="EV64" t="s">
        <v>336</v>
      </c>
      <c r="EX64" t="s">
        <v>336</v>
      </c>
      <c r="EY64" t="s">
        <v>336</v>
      </c>
      <c r="EZ64" t="s">
        <v>337</v>
      </c>
      <c r="FA64" s="1"/>
      <c r="FB64" t="s">
        <v>336</v>
      </c>
      <c r="FD64" s="1"/>
      <c r="FE64" t="s">
        <v>336</v>
      </c>
      <c r="FF64" t="s">
        <v>330</v>
      </c>
      <c r="FG64" s="1"/>
      <c r="FH64" t="s">
        <v>383</v>
      </c>
      <c r="FI64">
        <v>125</v>
      </c>
      <c r="FJ64" t="s">
        <v>336</v>
      </c>
      <c r="FK64" t="s">
        <v>336</v>
      </c>
      <c r="FL64" t="s">
        <v>337</v>
      </c>
      <c r="FM64" s="1"/>
      <c r="FN64" t="s">
        <v>336</v>
      </c>
      <c r="FP64" s="1"/>
      <c r="FQ64" t="s">
        <v>336</v>
      </c>
      <c r="FR64" t="s">
        <v>337</v>
      </c>
      <c r="FS64" s="1"/>
      <c r="FT64" t="s">
        <v>336</v>
      </c>
      <c r="FV64" s="1"/>
      <c r="FW64" t="s">
        <v>336</v>
      </c>
      <c r="FX64" t="s">
        <v>330</v>
      </c>
      <c r="FY64" s="1"/>
      <c r="FZ64" t="s">
        <v>389</v>
      </c>
      <c r="GA64">
        <v>10</v>
      </c>
      <c r="GB64" s="1"/>
      <c r="GC64" t="s">
        <v>336</v>
      </c>
      <c r="GD64" t="s">
        <v>334</v>
      </c>
      <c r="GE64" t="s">
        <v>335</v>
      </c>
      <c r="GF64" t="s">
        <v>334</v>
      </c>
      <c r="GG64" t="s">
        <v>335</v>
      </c>
      <c r="GH64" t="s">
        <v>334</v>
      </c>
      <c r="GI64" t="s">
        <v>335</v>
      </c>
      <c r="GJ64" t="s">
        <v>334</v>
      </c>
      <c r="GK64" t="s">
        <v>335</v>
      </c>
      <c r="GL64" t="s">
        <v>334</v>
      </c>
      <c r="GM64" t="s">
        <v>335</v>
      </c>
      <c r="GN64" t="s">
        <v>334</v>
      </c>
      <c r="GO64" t="s">
        <v>335</v>
      </c>
      <c r="GP64" t="s">
        <v>334</v>
      </c>
      <c r="GQ64" t="s">
        <v>335</v>
      </c>
      <c r="GR64" t="s">
        <v>334</v>
      </c>
      <c r="GS64" t="s">
        <v>335</v>
      </c>
      <c r="GT64" t="s">
        <v>334</v>
      </c>
      <c r="GU64" t="s">
        <v>335</v>
      </c>
      <c r="GV64" t="s">
        <v>334</v>
      </c>
      <c r="GW64" t="s">
        <v>335</v>
      </c>
      <c r="GX64" t="s">
        <v>335</v>
      </c>
      <c r="GY64" t="s">
        <v>334</v>
      </c>
      <c r="GZ64" t="s">
        <v>334</v>
      </c>
      <c r="HA64" t="s">
        <v>335</v>
      </c>
      <c r="HB64" t="s">
        <v>334</v>
      </c>
      <c r="HC64" t="s">
        <v>335</v>
      </c>
      <c r="HD64" t="s">
        <v>334</v>
      </c>
      <c r="HE64" t="s">
        <v>335</v>
      </c>
      <c r="HF64" t="s">
        <v>334</v>
      </c>
      <c r="HG64" t="s">
        <v>335</v>
      </c>
      <c r="HH64" t="s">
        <v>334</v>
      </c>
      <c r="HI64" t="s">
        <v>335</v>
      </c>
      <c r="HJ64" t="s">
        <v>336</v>
      </c>
      <c r="HM64" t="s">
        <v>336</v>
      </c>
      <c r="HO64" t="s">
        <v>335</v>
      </c>
      <c r="HP64" t="s">
        <v>334</v>
      </c>
      <c r="HQ64" t="s">
        <v>334</v>
      </c>
      <c r="HR64" t="s">
        <v>335</v>
      </c>
      <c r="HS64" t="s">
        <v>334</v>
      </c>
      <c r="HT64" t="s">
        <v>335</v>
      </c>
      <c r="HU64" t="s">
        <v>334</v>
      </c>
      <c r="HV64" t="s">
        <v>335</v>
      </c>
      <c r="HW64" t="s">
        <v>334</v>
      </c>
      <c r="HX64" t="s">
        <v>335</v>
      </c>
      <c r="HY64" t="s">
        <v>334</v>
      </c>
      <c r="HZ64" t="s">
        <v>335</v>
      </c>
      <c r="IA64" t="s">
        <v>364</v>
      </c>
    </row>
    <row r="65" spans="1:235" x14ac:dyDescent="0.3">
      <c r="A65">
        <v>64</v>
      </c>
      <c r="B65" t="s">
        <v>733</v>
      </c>
      <c r="C65" s="1">
        <v>45282</v>
      </c>
      <c r="D65" t="s">
        <v>334</v>
      </c>
      <c r="E65" t="s">
        <v>335</v>
      </c>
      <c r="F65" t="s">
        <v>335</v>
      </c>
      <c r="G65" t="s">
        <v>335</v>
      </c>
      <c r="H65" t="s">
        <v>337</v>
      </c>
      <c r="I65" t="s">
        <v>345</v>
      </c>
      <c r="J65" t="s">
        <v>343</v>
      </c>
      <c r="K65">
        <v>125</v>
      </c>
      <c r="L65">
        <v>70</v>
      </c>
      <c r="M65">
        <v>990</v>
      </c>
      <c r="O65">
        <v>50</v>
      </c>
      <c r="P65">
        <v>1.8818924310286428E+16</v>
      </c>
      <c r="R65">
        <v>111</v>
      </c>
      <c r="Z65">
        <v>76</v>
      </c>
      <c r="AF65">
        <v>23</v>
      </c>
      <c r="AG65">
        <v>8</v>
      </c>
      <c r="AH65">
        <v>139</v>
      </c>
      <c r="AI65">
        <v>43</v>
      </c>
      <c r="AM65" t="s">
        <v>336</v>
      </c>
      <c r="AP65" t="s">
        <v>336</v>
      </c>
      <c r="AQ65" t="s">
        <v>335</v>
      </c>
      <c r="AR65" t="s">
        <v>335</v>
      </c>
      <c r="AS65" t="s">
        <v>335</v>
      </c>
      <c r="AT65" t="s">
        <v>335</v>
      </c>
      <c r="AU65" t="s">
        <v>335</v>
      </c>
      <c r="AV65" t="s">
        <v>335</v>
      </c>
      <c r="AW65" t="s">
        <v>335</v>
      </c>
      <c r="AX65" t="s">
        <v>335</v>
      </c>
      <c r="AY65" t="s">
        <v>335</v>
      </c>
      <c r="AZ65" t="s">
        <v>335</v>
      </c>
      <c r="BA65" t="s">
        <v>335</v>
      </c>
      <c r="BB65" t="s">
        <v>335</v>
      </c>
      <c r="BC65" t="s">
        <v>335</v>
      </c>
      <c r="BD65" t="s">
        <v>335</v>
      </c>
      <c r="BE65" t="s">
        <v>335</v>
      </c>
      <c r="BF65" t="s">
        <v>335</v>
      </c>
      <c r="BG65" t="s">
        <v>335</v>
      </c>
      <c r="BH65" t="s">
        <v>335</v>
      </c>
      <c r="BI65" t="s">
        <v>335</v>
      </c>
      <c r="BJ65" t="s">
        <v>336</v>
      </c>
      <c r="BK65" t="s">
        <v>335</v>
      </c>
      <c r="BL65" t="s">
        <v>335</v>
      </c>
      <c r="BM65" t="s">
        <v>335</v>
      </c>
      <c r="BN65" t="s">
        <v>335</v>
      </c>
      <c r="BO65" t="s">
        <v>335</v>
      </c>
      <c r="BP65" t="s">
        <v>335</v>
      </c>
      <c r="BQ65" t="s">
        <v>335</v>
      </c>
      <c r="BR65" t="s">
        <v>335</v>
      </c>
      <c r="BS65" t="s">
        <v>335</v>
      </c>
      <c r="BT65" t="s">
        <v>335</v>
      </c>
      <c r="BU65" t="s">
        <v>335</v>
      </c>
      <c r="BV65" t="s">
        <v>335</v>
      </c>
      <c r="BW65" t="s">
        <v>335</v>
      </c>
      <c r="BX65" t="s">
        <v>335</v>
      </c>
      <c r="BY65" t="s">
        <v>335</v>
      </c>
      <c r="BZ65" t="s">
        <v>335</v>
      </c>
      <c r="CA65" t="s">
        <v>336</v>
      </c>
      <c r="CJ65" t="s">
        <v>336</v>
      </c>
      <c r="CL65" t="s">
        <v>336</v>
      </c>
      <c r="CM65" t="s">
        <v>336</v>
      </c>
      <c r="CN65" t="s">
        <v>336</v>
      </c>
      <c r="CO65" t="s">
        <v>336</v>
      </c>
      <c r="CP65" t="s">
        <v>336</v>
      </c>
      <c r="CQ65" t="s">
        <v>336</v>
      </c>
      <c r="CR65" t="s">
        <v>336</v>
      </c>
      <c r="CS65" t="s">
        <v>336</v>
      </c>
      <c r="CT65" t="s">
        <v>336</v>
      </c>
      <c r="CU65" t="s">
        <v>336</v>
      </c>
      <c r="CV65" t="s">
        <v>336</v>
      </c>
      <c r="CW65" t="s">
        <v>336</v>
      </c>
      <c r="CX65" t="s">
        <v>336</v>
      </c>
      <c r="CY65" t="s">
        <v>336</v>
      </c>
      <c r="CZ65" t="s">
        <v>336</v>
      </c>
      <c r="DA65" t="s">
        <v>336</v>
      </c>
      <c r="DB65" t="s">
        <v>336</v>
      </c>
      <c r="DC65" t="s">
        <v>336</v>
      </c>
      <c r="DD65" t="s">
        <v>336</v>
      </c>
      <c r="DE65" t="s">
        <v>336</v>
      </c>
      <c r="DF65" t="s">
        <v>336</v>
      </c>
      <c r="DG65" t="s">
        <v>336</v>
      </c>
      <c r="DH65" t="s">
        <v>336</v>
      </c>
      <c r="DJ65">
        <v>320</v>
      </c>
      <c r="DK65">
        <v>71</v>
      </c>
      <c r="DL65">
        <v>106</v>
      </c>
      <c r="DM65">
        <v>0</v>
      </c>
      <c r="DN65">
        <v>89</v>
      </c>
      <c r="DO65" t="s">
        <v>337</v>
      </c>
      <c r="DQ65" t="s">
        <v>336</v>
      </c>
      <c r="DR65" t="s">
        <v>336</v>
      </c>
      <c r="DS65" t="s">
        <v>336</v>
      </c>
      <c r="DT65" t="s">
        <v>336</v>
      </c>
      <c r="DU65" t="s">
        <v>336</v>
      </c>
      <c r="DV65" t="s">
        <v>336</v>
      </c>
      <c r="DW65" t="s">
        <v>336</v>
      </c>
      <c r="DX65" t="s">
        <v>336</v>
      </c>
      <c r="DY65" t="s">
        <v>336</v>
      </c>
      <c r="DZ65" t="s">
        <v>336</v>
      </c>
      <c r="EA65" t="s">
        <v>336</v>
      </c>
      <c r="EB65" t="s">
        <v>336</v>
      </c>
      <c r="EC65" t="s">
        <v>336</v>
      </c>
      <c r="ED65" t="s">
        <v>336</v>
      </c>
      <c r="EE65" t="s">
        <v>336</v>
      </c>
      <c r="EF65" t="s">
        <v>336</v>
      </c>
      <c r="EN65" t="s">
        <v>336</v>
      </c>
      <c r="EO65" t="s">
        <v>336</v>
      </c>
      <c r="EP65" t="s">
        <v>336</v>
      </c>
      <c r="EQ65" t="s">
        <v>336</v>
      </c>
      <c r="ER65" t="s">
        <v>336</v>
      </c>
      <c r="ES65" t="s">
        <v>336</v>
      </c>
      <c r="ET65" t="s">
        <v>337</v>
      </c>
      <c r="EU65" s="1"/>
      <c r="EV65" t="s">
        <v>336</v>
      </c>
      <c r="EX65" t="s">
        <v>336</v>
      </c>
      <c r="EY65" t="s">
        <v>336</v>
      </c>
      <c r="EZ65" t="s">
        <v>337</v>
      </c>
      <c r="FA65" s="1"/>
      <c r="FB65" t="s">
        <v>336</v>
      </c>
      <c r="FD65" s="1"/>
      <c r="FE65" t="s">
        <v>336</v>
      </c>
      <c r="FF65" t="s">
        <v>330</v>
      </c>
      <c r="FG65" s="1"/>
      <c r="FH65" t="s">
        <v>383</v>
      </c>
      <c r="FI65">
        <v>625</v>
      </c>
      <c r="FJ65" t="s">
        <v>336</v>
      </c>
      <c r="FK65" t="s">
        <v>336</v>
      </c>
      <c r="FL65" t="s">
        <v>330</v>
      </c>
      <c r="FM65" s="1"/>
      <c r="FN65" t="s">
        <v>754</v>
      </c>
      <c r="FO65">
        <v>100</v>
      </c>
      <c r="FP65" s="1"/>
      <c r="FQ65" t="s">
        <v>336</v>
      </c>
      <c r="FR65" t="s">
        <v>330</v>
      </c>
      <c r="FS65" s="1"/>
      <c r="FT65" t="s">
        <v>384</v>
      </c>
      <c r="FU65">
        <v>25</v>
      </c>
      <c r="FV65" s="1"/>
      <c r="FW65" t="s">
        <v>336</v>
      </c>
      <c r="FX65" t="s">
        <v>330</v>
      </c>
      <c r="FY65" s="1"/>
      <c r="FZ65" t="s">
        <v>378</v>
      </c>
      <c r="GA65">
        <v>10</v>
      </c>
      <c r="GB65" s="1"/>
      <c r="GC65" t="s">
        <v>336</v>
      </c>
      <c r="GD65" t="s">
        <v>335</v>
      </c>
      <c r="GE65" t="s">
        <v>334</v>
      </c>
      <c r="GF65" t="s">
        <v>334</v>
      </c>
      <c r="GG65" t="s">
        <v>335</v>
      </c>
      <c r="GH65" t="s">
        <v>334</v>
      </c>
      <c r="GI65" t="s">
        <v>335</v>
      </c>
      <c r="GJ65" t="s">
        <v>334</v>
      </c>
      <c r="GK65" t="s">
        <v>335</v>
      </c>
      <c r="GL65" t="s">
        <v>334</v>
      </c>
      <c r="GM65" t="s">
        <v>335</v>
      </c>
      <c r="GN65" t="s">
        <v>334</v>
      </c>
      <c r="GO65" t="s">
        <v>335</v>
      </c>
      <c r="GP65" t="s">
        <v>335</v>
      </c>
      <c r="GQ65" t="s">
        <v>334</v>
      </c>
      <c r="GR65" t="s">
        <v>335</v>
      </c>
      <c r="GS65" t="s">
        <v>334</v>
      </c>
      <c r="GT65" t="s">
        <v>334</v>
      </c>
      <c r="GU65" t="s">
        <v>335</v>
      </c>
      <c r="GV65" t="s">
        <v>335</v>
      </c>
      <c r="GW65" t="s">
        <v>334</v>
      </c>
      <c r="GX65" t="s">
        <v>334</v>
      </c>
      <c r="GY65" t="s">
        <v>335</v>
      </c>
      <c r="GZ65" t="s">
        <v>334</v>
      </c>
      <c r="HA65" t="s">
        <v>335</v>
      </c>
      <c r="HB65" t="s">
        <v>334</v>
      </c>
      <c r="HC65" t="s">
        <v>335</v>
      </c>
      <c r="HD65" t="s">
        <v>334</v>
      </c>
      <c r="HE65" t="s">
        <v>335</v>
      </c>
      <c r="HF65" t="s">
        <v>334</v>
      </c>
      <c r="HG65" t="s">
        <v>335</v>
      </c>
      <c r="HH65" t="s">
        <v>334</v>
      </c>
      <c r="HI65" t="s">
        <v>335</v>
      </c>
      <c r="HJ65" t="s">
        <v>379</v>
      </c>
      <c r="HK65">
        <v>50</v>
      </c>
      <c r="HM65" t="s">
        <v>336</v>
      </c>
      <c r="HO65" t="s">
        <v>334</v>
      </c>
      <c r="HP65" t="s">
        <v>335</v>
      </c>
      <c r="HQ65" t="s">
        <v>334</v>
      </c>
      <c r="HR65" t="s">
        <v>335</v>
      </c>
      <c r="HS65" t="s">
        <v>334</v>
      </c>
      <c r="HT65" t="s">
        <v>335</v>
      </c>
      <c r="HU65" t="s">
        <v>334</v>
      </c>
      <c r="HV65" t="s">
        <v>335</v>
      </c>
      <c r="HW65" t="s">
        <v>334</v>
      </c>
      <c r="HX65" t="s">
        <v>335</v>
      </c>
      <c r="HY65" t="s">
        <v>334</v>
      </c>
      <c r="HZ65" t="s">
        <v>335</v>
      </c>
      <c r="IA65" t="s">
        <v>342</v>
      </c>
    </row>
    <row r="66" spans="1:235" x14ac:dyDescent="0.3">
      <c r="A66">
        <v>65</v>
      </c>
      <c r="B66" t="s">
        <v>733</v>
      </c>
      <c r="C66" s="1">
        <v>45352</v>
      </c>
      <c r="D66" t="s">
        <v>334</v>
      </c>
      <c r="E66" t="s">
        <v>335</v>
      </c>
      <c r="F66" t="s">
        <v>335</v>
      </c>
      <c r="G66" t="s">
        <v>335</v>
      </c>
      <c r="H66" t="s">
        <v>337</v>
      </c>
      <c r="I66" t="s">
        <v>345</v>
      </c>
      <c r="J66" t="s">
        <v>343</v>
      </c>
      <c r="K66">
        <v>100</v>
      </c>
      <c r="L66">
        <v>70</v>
      </c>
      <c r="M66">
        <v>26</v>
      </c>
      <c r="O66">
        <v>62</v>
      </c>
      <c r="P66">
        <v>2.7555555555555556E+16</v>
      </c>
      <c r="R66">
        <v>14</v>
      </c>
      <c r="T66">
        <v>84</v>
      </c>
      <c r="U66">
        <v>102</v>
      </c>
      <c r="V66">
        <v>46</v>
      </c>
      <c r="W66">
        <v>41</v>
      </c>
      <c r="X66">
        <v>67</v>
      </c>
      <c r="Y66">
        <v>28</v>
      </c>
      <c r="Z66">
        <v>89</v>
      </c>
      <c r="AF66">
        <v>24</v>
      </c>
      <c r="AG66">
        <v>25</v>
      </c>
      <c r="AH66">
        <v>139</v>
      </c>
      <c r="AI66">
        <v>44</v>
      </c>
      <c r="AJ66">
        <v>40</v>
      </c>
      <c r="AK66">
        <v>48</v>
      </c>
      <c r="AL66">
        <v>7</v>
      </c>
      <c r="AM66" t="s">
        <v>345</v>
      </c>
      <c r="AN66">
        <v>16</v>
      </c>
      <c r="AP66" t="s">
        <v>346</v>
      </c>
      <c r="AQ66" t="s">
        <v>334</v>
      </c>
      <c r="AR66" t="s">
        <v>335</v>
      </c>
      <c r="AS66" t="s">
        <v>335</v>
      </c>
      <c r="AT66" t="s">
        <v>335</v>
      </c>
      <c r="AU66" t="s">
        <v>335</v>
      </c>
      <c r="AV66" t="s">
        <v>335</v>
      </c>
      <c r="AW66" t="s">
        <v>335</v>
      </c>
      <c r="AX66" t="s">
        <v>335</v>
      </c>
      <c r="AY66" t="s">
        <v>335</v>
      </c>
      <c r="AZ66" t="s">
        <v>335</v>
      </c>
      <c r="BA66" t="s">
        <v>335</v>
      </c>
      <c r="BB66" t="s">
        <v>335</v>
      </c>
      <c r="BC66" t="s">
        <v>335</v>
      </c>
      <c r="BD66" t="s">
        <v>335</v>
      </c>
      <c r="BE66" t="s">
        <v>335</v>
      </c>
      <c r="BF66" t="s">
        <v>335</v>
      </c>
      <c r="BG66" t="s">
        <v>335</v>
      </c>
      <c r="BH66" t="s">
        <v>335</v>
      </c>
      <c r="BI66" t="s">
        <v>335</v>
      </c>
      <c r="BJ66" t="s">
        <v>336</v>
      </c>
      <c r="BK66" t="s">
        <v>334</v>
      </c>
      <c r="BL66" t="s">
        <v>335</v>
      </c>
      <c r="BM66" t="s">
        <v>335</v>
      </c>
      <c r="BN66" t="s">
        <v>335</v>
      </c>
      <c r="BO66" t="s">
        <v>335</v>
      </c>
      <c r="BP66" t="s">
        <v>335</v>
      </c>
      <c r="BQ66" t="s">
        <v>335</v>
      </c>
      <c r="BR66" t="s">
        <v>335</v>
      </c>
      <c r="BS66" t="s">
        <v>335</v>
      </c>
      <c r="BT66" t="s">
        <v>335</v>
      </c>
      <c r="BU66" t="s">
        <v>335</v>
      </c>
      <c r="BV66" t="s">
        <v>335</v>
      </c>
      <c r="BW66" t="s">
        <v>335</v>
      </c>
      <c r="BX66" t="s">
        <v>335</v>
      </c>
      <c r="BY66" t="s">
        <v>335</v>
      </c>
      <c r="BZ66" t="s">
        <v>335</v>
      </c>
      <c r="CA66" t="s">
        <v>336</v>
      </c>
      <c r="CB66">
        <v>136</v>
      </c>
      <c r="CC66">
        <v>48</v>
      </c>
      <c r="CD66">
        <v>96</v>
      </c>
      <c r="CE66">
        <v>83</v>
      </c>
      <c r="CG66">
        <v>68</v>
      </c>
      <c r="CH66">
        <v>133</v>
      </c>
      <c r="CI66">
        <v>24</v>
      </c>
      <c r="CJ66" t="s">
        <v>336</v>
      </c>
      <c r="CK66">
        <v>79</v>
      </c>
      <c r="CL66" t="s">
        <v>337</v>
      </c>
      <c r="CM66" t="s">
        <v>330</v>
      </c>
      <c r="CN66" t="s">
        <v>337</v>
      </c>
      <c r="CO66" t="s">
        <v>337</v>
      </c>
      <c r="CP66" t="s">
        <v>330</v>
      </c>
      <c r="CQ66" t="s">
        <v>337</v>
      </c>
      <c r="CR66" t="s">
        <v>337</v>
      </c>
      <c r="CS66" t="s">
        <v>337</v>
      </c>
      <c r="CT66" t="s">
        <v>337</v>
      </c>
      <c r="CU66" t="s">
        <v>336</v>
      </c>
      <c r="CV66" t="s">
        <v>336</v>
      </c>
      <c r="CW66" t="s">
        <v>336</v>
      </c>
      <c r="CX66" t="s">
        <v>336</v>
      </c>
      <c r="CY66" t="s">
        <v>336</v>
      </c>
      <c r="CZ66" t="s">
        <v>336</v>
      </c>
      <c r="DA66" t="s">
        <v>336</v>
      </c>
      <c r="DB66" t="s">
        <v>336</v>
      </c>
      <c r="DC66" t="s">
        <v>336</v>
      </c>
      <c r="DD66" t="s">
        <v>336</v>
      </c>
      <c r="DE66" t="s">
        <v>336</v>
      </c>
      <c r="DF66" t="s">
        <v>336</v>
      </c>
      <c r="DG66" t="s">
        <v>336</v>
      </c>
      <c r="DH66" t="s">
        <v>336</v>
      </c>
      <c r="DJ66">
        <v>560</v>
      </c>
      <c r="DK66">
        <v>98</v>
      </c>
      <c r="DL66">
        <v>124</v>
      </c>
      <c r="DM66">
        <v>0</v>
      </c>
      <c r="DN66">
        <v>91</v>
      </c>
      <c r="DO66" t="s">
        <v>337</v>
      </c>
      <c r="DQ66" t="s">
        <v>336</v>
      </c>
      <c r="DR66" t="s">
        <v>336</v>
      </c>
      <c r="DS66" t="s">
        <v>336</v>
      </c>
      <c r="DT66" t="s">
        <v>336</v>
      </c>
      <c r="DU66" t="s">
        <v>336</v>
      </c>
      <c r="DV66" t="s">
        <v>336</v>
      </c>
      <c r="DW66" t="s">
        <v>336</v>
      </c>
      <c r="DX66" t="s">
        <v>336</v>
      </c>
      <c r="DY66" t="s">
        <v>336</v>
      </c>
      <c r="DZ66" t="s">
        <v>336</v>
      </c>
      <c r="EA66" t="s">
        <v>336</v>
      </c>
      <c r="EB66" t="s">
        <v>336</v>
      </c>
      <c r="EC66" t="s">
        <v>336</v>
      </c>
      <c r="ED66" t="s">
        <v>336</v>
      </c>
      <c r="EE66" t="s">
        <v>336</v>
      </c>
      <c r="EF66" t="s">
        <v>336</v>
      </c>
      <c r="EN66" t="s">
        <v>336</v>
      </c>
      <c r="EO66" t="s">
        <v>336</v>
      </c>
      <c r="EP66" t="s">
        <v>336</v>
      </c>
      <c r="EQ66" t="s">
        <v>336</v>
      </c>
      <c r="ER66" t="s">
        <v>336</v>
      </c>
      <c r="ES66" t="s">
        <v>336</v>
      </c>
      <c r="ET66" t="s">
        <v>337</v>
      </c>
      <c r="EU66" s="1"/>
      <c r="EV66" t="s">
        <v>336</v>
      </c>
      <c r="EX66" t="s">
        <v>336</v>
      </c>
      <c r="EY66" t="s">
        <v>336</v>
      </c>
      <c r="EZ66" t="s">
        <v>337</v>
      </c>
      <c r="FA66" s="1"/>
      <c r="FB66" t="s">
        <v>336</v>
      </c>
      <c r="FD66" s="1"/>
      <c r="FE66" t="s">
        <v>336</v>
      </c>
      <c r="FF66" t="s">
        <v>330</v>
      </c>
      <c r="FG66" s="1"/>
      <c r="FH66" t="s">
        <v>480</v>
      </c>
      <c r="FI66">
        <v>5</v>
      </c>
      <c r="FJ66" t="s">
        <v>336</v>
      </c>
      <c r="FK66" t="s">
        <v>336</v>
      </c>
      <c r="FL66" t="s">
        <v>330</v>
      </c>
      <c r="FM66" s="1"/>
      <c r="FN66" t="s">
        <v>457</v>
      </c>
      <c r="FO66">
        <v>200</v>
      </c>
      <c r="FP66" s="1"/>
      <c r="FQ66" t="s">
        <v>336</v>
      </c>
      <c r="FR66" t="s">
        <v>330</v>
      </c>
      <c r="FS66" s="1"/>
      <c r="FT66" t="s">
        <v>743</v>
      </c>
      <c r="FU66">
        <v>50</v>
      </c>
      <c r="FV66" s="1"/>
      <c r="FW66" t="s">
        <v>336</v>
      </c>
      <c r="FX66" t="s">
        <v>330</v>
      </c>
      <c r="FY66" s="1"/>
      <c r="FZ66" t="s">
        <v>378</v>
      </c>
      <c r="GA66">
        <v>10</v>
      </c>
      <c r="GB66" s="1"/>
      <c r="GC66" t="s">
        <v>336</v>
      </c>
      <c r="GD66" t="s">
        <v>334</v>
      </c>
      <c r="GE66" t="s">
        <v>335</v>
      </c>
      <c r="GF66" t="s">
        <v>334</v>
      </c>
      <c r="GG66" t="s">
        <v>335</v>
      </c>
      <c r="GH66" t="s">
        <v>334</v>
      </c>
      <c r="GI66" t="s">
        <v>335</v>
      </c>
      <c r="GJ66" t="s">
        <v>334</v>
      </c>
      <c r="GK66" t="s">
        <v>335</v>
      </c>
      <c r="GL66" t="s">
        <v>334</v>
      </c>
      <c r="GM66" t="s">
        <v>335</v>
      </c>
      <c r="GN66" t="s">
        <v>334</v>
      </c>
      <c r="GO66" t="s">
        <v>335</v>
      </c>
      <c r="GP66" t="s">
        <v>335</v>
      </c>
      <c r="GQ66" t="s">
        <v>334</v>
      </c>
      <c r="GR66" t="s">
        <v>335</v>
      </c>
      <c r="GS66" t="s">
        <v>334</v>
      </c>
      <c r="GT66" t="s">
        <v>334</v>
      </c>
      <c r="GU66" t="s">
        <v>335</v>
      </c>
      <c r="GV66" t="s">
        <v>334</v>
      </c>
      <c r="GW66" t="s">
        <v>335</v>
      </c>
      <c r="GX66" t="s">
        <v>334</v>
      </c>
      <c r="GY66" t="s">
        <v>335</v>
      </c>
      <c r="GZ66" t="s">
        <v>334</v>
      </c>
      <c r="HA66" t="s">
        <v>335</v>
      </c>
      <c r="HB66" t="s">
        <v>334</v>
      </c>
      <c r="HC66" t="s">
        <v>335</v>
      </c>
      <c r="HD66" t="s">
        <v>334</v>
      </c>
      <c r="HE66" t="s">
        <v>335</v>
      </c>
      <c r="HF66" t="s">
        <v>334</v>
      </c>
      <c r="HG66" t="s">
        <v>335</v>
      </c>
      <c r="HH66" t="s">
        <v>334</v>
      </c>
      <c r="HI66" t="s">
        <v>335</v>
      </c>
      <c r="HJ66" t="s">
        <v>336</v>
      </c>
      <c r="HM66" t="s">
        <v>336</v>
      </c>
      <c r="HO66" t="s">
        <v>334</v>
      </c>
      <c r="HP66" t="s">
        <v>335</v>
      </c>
      <c r="HQ66" t="s">
        <v>334</v>
      </c>
      <c r="HR66" t="s">
        <v>335</v>
      </c>
      <c r="HS66" t="s">
        <v>334</v>
      </c>
      <c r="HT66" t="s">
        <v>335</v>
      </c>
      <c r="HU66" t="s">
        <v>334</v>
      </c>
      <c r="HV66" t="s">
        <v>335</v>
      </c>
      <c r="HW66" t="s">
        <v>334</v>
      </c>
      <c r="HX66" t="s">
        <v>335</v>
      </c>
      <c r="HY66" t="s">
        <v>334</v>
      </c>
      <c r="HZ66" t="s">
        <v>335</v>
      </c>
      <c r="IA66" t="s">
        <v>342</v>
      </c>
    </row>
    <row r="67" spans="1:235" x14ac:dyDescent="0.3">
      <c r="A67">
        <v>66</v>
      </c>
      <c r="B67" t="s">
        <v>733</v>
      </c>
      <c r="C67" s="1">
        <v>45289</v>
      </c>
      <c r="D67" t="s">
        <v>334</v>
      </c>
      <c r="E67" t="s">
        <v>335</v>
      </c>
      <c r="F67" t="s">
        <v>335</v>
      </c>
      <c r="G67" t="s">
        <v>335</v>
      </c>
      <c r="H67" t="s">
        <v>330</v>
      </c>
      <c r="I67" t="s">
        <v>345</v>
      </c>
      <c r="J67" t="s">
        <v>343</v>
      </c>
      <c r="K67">
        <v>110</v>
      </c>
      <c r="L67">
        <v>60</v>
      </c>
      <c r="M67">
        <v>390</v>
      </c>
      <c r="O67">
        <v>51</v>
      </c>
      <c r="P67">
        <v>1684502576298058</v>
      </c>
      <c r="R67">
        <v>94</v>
      </c>
      <c r="U67">
        <v>128</v>
      </c>
      <c r="V67">
        <v>33</v>
      </c>
      <c r="W67">
        <v>85</v>
      </c>
      <c r="X67">
        <v>78</v>
      </c>
      <c r="Z67">
        <v>33</v>
      </c>
      <c r="AF67">
        <v>19</v>
      </c>
      <c r="AG67">
        <v>7</v>
      </c>
      <c r="AH67">
        <v>134</v>
      </c>
      <c r="AI67">
        <v>54</v>
      </c>
      <c r="AM67" t="s">
        <v>336</v>
      </c>
      <c r="AP67" t="s">
        <v>336</v>
      </c>
      <c r="AQ67" t="s">
        <v>335</v>
      </c>
      <c r="AR67" t="s">
        <v>335</v>
      </c>
      <c r="AS67" t="s">
        <v>334</v>
      </c>
      <c r="AT67" t="s">
        <v>335</v>
      </c>
      <c r="AU67" t="s">
        <v>335</v>
      </c>
      <c r="AV67" t="s">
        <v>335</v>
      </c>
      <c r="AW67" t="s">
        <v>335</v>
      </c>
      <c r="AX67" t="s">
        <v>335</v>
      </c>
      <c r="AY67" t="s">
        <v>335</v>
      </c>
      <c r="AZ67" t="s">
        <v>335</v>
      </c>
      <c r="BA67" t="s">
        <v>335</v>
      </c>
      <c r="BB67" t="s">
        <v>335</v>
      </c>
      <c r="BC67" t="s">
        <v>335</v>
      </c>
      <c r="BD67" t="s">
        <v>335</v>
      </c>
      <c r="BE67" t="s">
        <v>335</v>
      </c>
      <c r="BF67" t="s">
        <v>335</v>
      </c>
      <c r="BG67" t="s">
        <v>335</v>
      </c>
      <c r="BH67" t="s">
        <v>335</v>
      </c>
      <c r="BI67" t="s">
        <v>335</v>
      </c>
      <c r="BJ67" t="s">
        <v>336</v>
      </c>
      <c r="BK67" t="s">
        <v>335</v>
      </c>
      <c r="BL67" t="s">
        <v>335</v>
      </c>
      <c r="BM67" t="s">
        <v>335</v>
      </c>
      <c r="BN67" t="s">
        <v>335</v>
      </c>
      <c r="BO67" t="s">
        <v>335</v>
      </c>
      <c r="BP67" t="s">
        <v>335</v>
      </c>
      <c r="BQ67" t="s">
        <v>335</v>
      </c>
      <c r="BR67" t="s">
        <v>335</v>
      </c>
      <c r="BS67" t="s">
        <v>335</v>
      </c>
      <c r="BT67" t="s">
        <v>335</v>
      </c>
      <c r="BU67" t="s">
        <v>335</v>
      </c>
      <c r="BV67" t="s">
        <v>334</v>
      </c>
      <c r="BW67" t="s">
        <v>335</v>
      </c>
      <c r="BX67" t="s">
        <v>335</v>
      </c>
      <c r="BY67" t="s">
        <v>335</v>
      </c>
      <c r="BZ67" t="s">
        <v>335</v>
      </c>
      <c r="CA67" t="s">
        <v>336</v>
      </c>
      <c r="CJ67" t="s">
        <v>336</v>
      </c>
      <c r="CL67" t="s">
        <v>336</v>
      </c>
      <c r="CM67" t="s">
        <v>336</v>
      </c>
      <c r="CN67" t="s">
        <v>336</v>
      </c>
      <c r="CO67" t="s">
        <v>336</v>
      </c>
      <c r="CP67" t="s">
        <v>336</v>
      </c>
      <c r="CQ67" t="s">
        <v>336</v>
      </c>
      <c r="CR67" t="s">
        <v>336</v>
      </c>
      <c r="CS67" t="s">
        <v>336</v>
      </c>
      <c r="CT67" t="s">
        <v>336</v>
      </c>
      <c r="CU67" t="s">
        <v>336</v>
      </c>
      <c r="CV67" t="s">
        <v>336</v>
      </c>
      <c r="CW67" t="s">
        <v>336</v>
      </c>
      <c r="CX67" t="s">
        <v>336</v>
      </c>
      <c r="CY67" t="s">
        <v>336</v>
      </c>
      <c r="CZ67" t="s">
        <v>336</v>
      </c>
      <c r="DA67" t="s">
        <v>336</v>
      </c>
      <c r="DB67" t="s">
        <v>336</v>
      </c>
      <c r="DC67" t="s">
        <v>336</v>
      </c>
      <c r="DD67" t="s">
        <v>336</v>
      </c>
      <c r="DE67" t="s">
        <v>336</v>
      </c>
      <c r="DF67" t="s">
        <v>336</v>
      </c>
      <c r="DG67" t="s">
        <v>336</v>
      </c>
      <c r="DH67" t="s">
        <v>336</v>
      </c>
      <c r="DJ67">
        <v>270</v>
      </c>
      <c r="DK67">
        <v>55</v>
      </c>
      <c r="DL67">
        <v>72</v>
      </c>
      <c r="DM67">
        <v>2</v>
      </c>
      <c r="DN67">
        <v>86</v>
      </c>
      <c r="DO67" t="s">
        <v>337</v>
      </c>
      <c r="DQ67" t="s">
        <v>336</v>
      </c>
      <c r="DR67" t="s">
        <v>336</v>
      </c>
      <c r="DS67" t="s">
        <v>336</v>
      </c>
      <c r="DT67" t="s">
        <v>336</v>
      </c>
      <c r="DU67" t="s">
        <v>336</v>
      </c>
      <c r="DV67" t="s">
        <v>336</v>
      </c>
      <c r="DW67" t="s">
        <v>336</v>
      </c>
      <c r="DX67" t="s">
        <v>336</v>
      </c>
      <c r="DY67" t="s">
        <v>336</v>
      </c>
      <c r="DZ67" t="s">
        <v>336</v>
      </c>
      <c r="EA67" t="s">
        <v>336</v>
      </c>
      <c r="EB67" t="s">
        <v>336</v>
      </c>
      <c r="EC67" t="s">
        <v>336</v>
      </c>
      <c r="ED67" t="s">
        <v>336</v>
      </c>
      <c r="EE67" t="s">
        <v>336</v>
      </c>
      <c r="EF67" t="s">
        <v>336</v>
      </c>
      <c r="EN67" t="s">
        <v>336</v>
      </c>
      <c r="EO67" t="s">
        <v>336</v>
      </c>
      <c r="EP67" t="s">
        <v>336</v>
      </c>
      <c r="EQ67" t="s">
        <v>336</v>
      </c>
      <c r="ER67" t="s">
        <v>336</v>
      </c>
      <c r="ES67" t="s">
        <v>336</v>
      </c>
      <c r="ET67" t="s">
        <v>337</v>
      </c>
      <c r="EU67" s="1"/>
      <c r="EV67" t="s">
        <v>336</v>
      </c>
      <c r="EX67" t="s">
        <v>336</v>
      </c>
      <c r="EY67" t="s">
        <v>336</v>
      </c>
      <c r="EZ67" t="s">
        <v>337</v>
      </c>
      <c r="FA67" s="1"/>
      <c r="FB67" t="s">
        <v>336</v>
      </c>
      <c r="FD67" s="1"/>
      <c r="FE67" t="s">
        <v>336</v>
      </c>
      <c r="FF67" t="s">
        <v>330</v>
      </c>
      <c r="FG67" s="1"/>
      <c r="FH67" t="s">
        <v>459</v>
      </c>
      <c r="FI67">
        <v>25</v>
      </c>
      <c r="FJ67" t="s">
        <v>336</v>
      </c>
      <c r="FK67" t="s">
        <v>336</v>
      </c>
      <c r="FL67" t="s">
        <v>330</v>
      </c>
      <c r="FM67" s="1">
        <v>45268</v>
      </c>
      <c r="FN67" t="s">
        <v>484</v>
      </c>
      <c r="FO67">
        <v>200</v>
      </c>
      <c r="FP67" s="1"/>
      <c r="FQ67" t="s">
        <v>336</v>
      </c>
      <c r="FR67" t="s">
        <v>330</v>
      </c>
      <c r="FS67" s="1"/>
      <c r="FT67" t="s">
        <v>384</v>
      </c>
      <c r="FU67">
        <v>100</v>
      </c>
      <c r="FV67" s="1"/>
      <c r="FW67" t="s">
        <v>336</v>
      </c>
      <c r="FX67" t="s">
        <v>337</v>
      </c>
      <c r="FY67" s="1"/>
      <c r="FZ67" t="s">
        <v>336</v>
      </c>
      <c r="GB67" s="1"/>
      <c r="GC67" t="s">
        <v>336</v>
      </c>
      <c r="GD67" t="s">
        <v>335</v>
      </c>
      <c r="GE67" t="s">
        <v>334</v>
      </c>
      <c r="GF67" t="s">
        <v>334</v>
      </c>
      <c r="GG67" t="s">
        <v>335</v>
      </c>
      <c r="GH67" t="s">
        <v>334</v>
      </c>
      <c r="GI67" t="s">
        <v>335</v>
      </c>
      <c r="GJ67" t="s">
        <v>335</v>
      </c>
      <c r="GK67" t="s">
        <v>334</v>
      </c>
      <c r="GL67" t="s">
        <v>334</v>
      </c>
      <c r="GM67" t="s">
        <v>335</v>
      </c>
      <c r="GN67" t="s">
        <v>334</v>
      </c>
      <c r="GO67" t="s">
        <v>335</v>
      </c>
      <c r="GP67" t="s">
        <v>334</v>
      </c>
      <c r="GQ67" t="s">
        <v>335</v>
      </c>
      <c r="GR67" t="s">
        <v>334</v>
      </c>
      <c r="GS67" t="s">
        <v>335</v>
      </c>
      <c r="GT67" t="s">
        <v>334</v>
      </c>
      <c r="GU67" t="s">
        <v>335</v>
      </c>
      <c r="GV67" t="s">
        <v>334</v>
      </c>
      <c r="GW67" t="s">
        <v>335</v>
      </c>
      <c r="GX67" t="s">
        <v>335</v>
      </c>
      <c r="GY67" t="s">
        <v>334</v>
      </c>
      <c r="GZ67" t="s">
        <v>335</v>
      </c>
      <c r="HA67" t="s">
        <v>334</v>
      </c>
      <c r="HB67" t="s">
        <v>334</v>
      </c>
      <c r="HC67" t="s">
        <v>335</v>
      </c>
      <c r="HD67" t="s">
        <v>334</v>
      </c>
      <c r="HE67" t="s">
        <v>335</v>
      </c>
      <c r="HF67" t="s">
        <v>334</v>
      </c>
      <c r="HG67" t="s">
        <v>335</v>
      </c>
      <c r="HH67" t="s">
        <v>334</v>
      </c>
      <c r="HI67" t="s">
        <v>335</v>
      </c>
      <c r="HJ67" t="s">
        <v>341</v>
      </c>
      <c r="HK67">
        <v>25</v>
      </c>
      <c r="HM67" t="s">
        <v>336</v>
      </c>
      <c r="HO67" t="s">
        <v>334</v>
      </c>
      <c r="HP67" t="s">
        <v>335</v>
      </c>
      <c r="HQ67" t="s">
        <v>334</v>
      </c>
      <c r="HR67" t="s">
        <v>335</v>
      </c>
      <c r="HS67" t="s">
        <v>334</v>
      </c>
      <c r="HT67" t="s">
        <v>335</v>
      </c>
      <c r="HU67" t="s">
        <v>334</v>
      </c>
      <c r="HV67" t="s">
        <v>335</v>
      </c>
      <c r="HW67" t="s">
        <v>334</v>
      </c>
      <c r="HX67" t="s">
        <v>335</v>
      </c>
      <c r="HY67" t="s">
        <v>335</v>
      </c>
      <c r="HZ67" t="s">
        <v>335</v>
      </c>
      <c r="IA67" t="s">
        <v>342</v>
      </c>
    </row>
    <row r="68" spans="1:235" x14ac:dyDescent="0.3">
      <c r="A68">
        <v>67</v>
      </c>
      <c r="B68" t="s">
        <v>733</v>
      </c>
      <c r="C68" s="1">
        <v>45294</v>
      </c>
      <c r="D68" t="s">
        <v>334</v>
      </c>
      <c r="E68" t="s">
        <v>335</v>
      </c>
      <c r="F68" t="s">
        <v>335</v>
      </c>
      <c r="G68" t="s">
        <v>335</v>
      </c>
      <c r="H68" t="s">
        <v>337</v>
      </c>
      <c r="I68" t="s">
        <v>345</v>
      </c>
      <c r="J68" t="s">
        <v>343</v>
      </c>
      <c r="K68">
        <v>135</v>
      </c>
      <c r="L68">
        <v>80</v>
      </c>
      <c r="M68">
        <v>970</v>
      </c>
      <c r="O68">
        <v>86</v>
      </c>
      <c r="P68">
        <v>3.5796045785639952E+16</v>
      </c>
      <c r="R68">
        <v>116</v>
      </c>
      <c r="T68">
        <v>60</v>
      </c>
      <c r="U68">
        <v>113</v>
      </c>
      <c r="V68">
        <v>34</v>
      </c>
      <c r="W68">
        <v>60</v>
      </c>
      <c r="X68">
        <v>129</v>
      </c>
      <c r="Y68">
        <v>59</v>
      </c>
      <c r="Z68">
        <v>79</v>
      </c>
      <c r="AF68">
        <v>15</v>
      </c>
      <c r="AG68">
        <v>10</v>
      </c>
      <c r="AH68">
        <v>134</v>
      </c>
      <c r="AI68">
        <v>46</v>
      </c>
      <c r="AM68" t="s">
        <v>336</v>
      </c>
      <c r="AP68" t="s">
        <v>336</v>
      </c>
      <c r="AQ68" t="s">
        <v>334</v>
      </c>
      <c r="AR68" t="s">
        <v>335</v>
      </c>
      <c r="AS68" t="s">
        <v>335</v>
      </c>
      <c r="AT68" t="s">
        <v>335</v>
      </c>
      <c r="AU68" t="s">
        <v>335</v>
      </c>
      <c r="AV68" t="s">
        <v>335</v>
      </c>
      <c r="AW68" t="s">
        <v>335</v>
      </c>
      <c r="AX68" t="s">
        <v>335</v>
      </c>
      <c r="AY68" t="s">
        <v>335</v>
      </c>
      <c r="AZ68" t="s">
        <v>335</v>
      </c>
      <c r="BA68" t="s">
        <v>335</v>
      </c>
      <c r="BB68" t="s">
        <v>335</v>
      </c>
      <c r="BC68" t="s">
        <v>335</v>
      </c>
      <c r="BD68" t="s">
        <v>335</v>
      </c>
      <c r="BE68" t="s">
        <v>335</v>
      </c>
      <c r="BF68" t="s">
        <v>335</v>
      </c>
      <c r="BG68" t="s">
        <v>335</v>
      </c>
      <c r="BH68" t="s">
        <v>335</v>
      </c>
      <c r="BI68" t="s">
        <v>335</v>
      </c>
      <c r="BJ68" t="s">
        <v>336</v>
      </c>
      <c r="BK68" t="s">
        <v>335</v>
      </c>
      <c r="BL68" t="s">
        <v>335</v>
      </c>
      <c r="BM68" t="s">
        <v>335</v>
      </c>
      <c r="BN68" t="s">
        <v>335</v>
      </c>
      <c r="BO68" t="s">
        <v>335</v>
      </c>
      <c r="BP68" t="s">
        <v>335</v>
      </c>
      <c r="BQ68" t="s">
        <v>335</v>
      </c>
      <c r="BR68" t="s">
        <v>335</v>
      </c>
      <c r="BS68" t="s">
        <v>335</v>
      </c>
      <c r="BT68" t="s">
        <v>335</v>
      </c>
      <c r="BU68" t="s">
        <v>335</v>
      </c>
      <c r="BV68" t="s">
        <v>334</v>
      </c>
      <c r="BW68" t="s">
        <v>335</v>
      </c>
      <c r="BX68" t="s">
        <v>335</v>
      </c>
      <c r="BY68" t="s">
        <v>335</v>
      </c>
      <c r="BZ68" t="s">
        <v>335</v>
      </c>
      <c r="CA68" t="s">
        <v>336</v>
      </c>
      <c r="CJ68" t="s">
        <v>336</v>
      </c>
      <c r="CL68" t="s">
        <v>336</v>
      </c>
      <c r="CM68" t="s">
        <v>336</v>
      </c>
      <c r="CN68" t="s">
        <v>336</v>
      </c>
      <c r="CO68" t="s">
        <v>336</v>
      </c>
      <c r="CP68" t="s">
        <v>336</v>
      </c>
      <c r="CQ68" t="s">
        <v>336</v>
      </c>
      <c r="CR68" t="s">
        <v>336</v>
      </c>
      <c r="CS68" t="s">
        <v>336</v>
      </c>
      <c r="CT68" t="s">
        <v>336</v>
      </c>
      <c r="CU68" t="s">
        <v>336</v>
      </c>
      <c r="CV68" t="s">
        <v>336</v>
      </c>
      <c r="CW68" t="s">
        <v>336</v>
      </c>
      <c r="CX68" t="s">
        <v>336</v>
      </c>
      <c r="CY68" t="s">
        <v>336</v>
      </c>
      <c r="CZ68" t="s">
        <v>336</v>
      </c>
      <c r="DA68" t="s">
        <v>336</v>
      </c>
      <c r="DB68" t="s">
        <v>336</v>
      </c>
      <c r="DC68" t="s">
        <v>336</v>
      </c>
      <c r="DD68" t="s">
        <v>336</v>
      </c>
      <c r="DE68" t="s">
        <v>336</v>
      </c>
      <c r="DF68" t="s">
        <v>336</v>
      </c>
      <c r="DG68" t="s">
        <v>336</v>
      </c>
      <c r="DH68" t="s">
        <v>336</v>
      </c>
      <c r="DO68" t="s">
        <v>336</v>
      </c>
      <c r="DP68">
        <v>2</v>
      </c>
      <c r="DQ68" t="s">
        <v>336</v>
      </c>
      <c r="DR68" t="s">
        <v>336</v>
      </c>
      <c r="DS68" t="s">
        <v>336</v>
      </c>
      <c r="DT68" t="s">
        <v>336</v>
      </c>
      <c r="DU68" t="s">
        <v>336</v>
      </c>
      <c r="DV68" t="s">
        <v>336</v>
      </c>
      <c r="DW68" t="s">
        <v>336</v>
      </c>
      <c r="DX68" t="s">
        <v>336</v>
      </c>
      <c r="DY68" t="s">
        <v>336</v>
      </c>
      <c r="DZ68" t="s">
        <v>336</v>
      </c>
      <c r="EA68" t="s">
        <v>336</v>
      </c>
      <c r="EB68" t="s">
        <v>336</v>
      </c>
      <c r="EC68" t="s">
        <v>336</v>
      </c>
      <c r="ED68" t="s">
        <v>336</v>
      </c>
      <c r="EE68" t="s">
        <v>336</v>
      </c>
      <c r="EF68" t="s">
        <v>336</v>
      </c>
      <c r="EK68">
        <v>60</v>
      </c>
      <c r="EN68" t="s">
        <v>336</v>
      </c>
      <c r="EO68" t="s">
        <v>336</v>
      </c>
      <c r="EP68" t="s">
        <v>336</v>
      </c>
      <c r="EQ68" t="s">
        <v>336</v>
      </c>
      <c r="ER68" t="s">
        <v>336</v>
      </c>
      <c r="ES68" t="s">
        <v>336</v>
      </c>
      <c r="ET68" t="s">
        <v>337</v>
      </c>
      <c r="EU68" s="1"/>
      <c r="EV68" t="s">
        <v>336</v>
      </c>
      <c r="EX68" t="s">
        <v>336</v>
      </c>
      <c r="EY68" t="s">
        <v>336</v>
      </c>
      <c r="EZ68" t="s">
        <v>337</v>
      </c>
      <c r="FA68" s="1"/>
      <c r="FB68" t="s">
        <v>336</v>
      </c>
      <c r="FD68" s="1"/>
      <c r="FE68" t="s">
        <v>336</v>
      </c>
      <c r="FF68" t="s">
        <v>330</v>
      </c>
      <c r="FG68" s="1"/>
      <c r="FH68" t="s">
        <v>383</v>
      </c>
      <c r="FI68">
        <v>375</v>
      </c>
      <c r="FJ68" t="s">
        <v>336</v>
      </c>
      <c r="FK68" t="s">
        <v>336</v>
      </c>
      <c r="FL68" t="s">
        <v>337</v>
      </c>
      <c r="FM68" s="1"/>
      <c r="FN68" t="s">
        <v>336</v>
      </c>
      <c r="FP68" s="1"/>
      <c r="FQ68" t="s">
        <v>336</v>
      </c>
      <c r="FR68" t="s">
        <v>337</v>
      </c>
      <c r="FS68" s="1"/>
      <c r="FT68" t="s">
        <v>336</v>
      </c>
      <c r="FV68" s="1"/>
      <c r="FW68" t="s">
        <v>336</v>
      </c>
      <c r="FX68" t="s">
        <v>330</v>
      </c>
      <c r="FY68" s="1">
        <v>45275</v>
      </c>
      <c r="FZ68" t="s">
        <v>378</v>
      </c>
      <c r="GA68">
        <v>10</v>
      </c>
      <c r="GB68" s="1">
        <v>45279</v>
      </c>
      <c r="GC68" t="s">
        <v>755</v>
      </c>
      <c r="GD68" t="s">
        <v>334</v>
      </c>
      <c r="GE68" t="s">
        <v>335</v>
      </c>
      <c r="GF68" t="s">
        <v>334</v>
      </c>
      <c r="GG68" t="s">
        <v>335</v>
      </c>
      <c r="GH68" t="s">
        <v>334</v>
      </c>
      <c r="GI68" t="s">
        <v>335</v>
      </c>
      <c r="GJ68" t="s">
        <v>334</v>
      </c>
      <c r="GK68" t="s">
        <v>335</v>
      </c>
      <c r="GL68" t="s">
        <v>334</v>
      </c>
      <c r="GM68" t="s">
        <v>335</v>
      </c>
      <c r="GN68" t="s">
        <v>334</v>
      </c>
      <c r="GO68" t="s">
        <v>335</v>
      </c>
      <c r="GP68" t="s">
        <v>335</v>
      </c>
      <c r="GQ68" t="s">
        <v>334</v>
      </c>
      <c r="GR68" t="s">
        <v>334</v>
      </c>
      <c r="GS68" t="s">
        <v>335</v>
      </c>
      <c r="GT68" t="s">
        <v>335</v>
      </c>
      <c r="GU68" t="s">
        <v>334</v>
      </c>
      <c r="GV68" t="s">
        <v>334</v>
      </c>
      <c r="GW68" t="s">
        <v>335</v>
      </c>
      <c r="GX68" t="s">
        <v>334</v>
      </c>
      <c r="GY68" t="s">
        <v>335</v>
      </c>
      <c r="GZ68" t="s">
        <v>334</v>
      </c>
      <c r="HA68" t="s">
        <v>335</v>
      </c>
      <c r="HB68" t="s">
        <v>334</v>
      </c>
      <c r="HC68" t="s">
        <v>335</v>
      </c>
      <c r="HD68" t="s">
        <v>334</v>
      </c>
      <c r="HE68" t="s">
        <v>335</v>
      </c>
      <c r="HF68" t="s">
        <v>334</v>
      </c>
      <c r="HG68" t="s">
        <v>335</v>
      </c>
      <c r="HH68" t="s">
        <v>334</v>
      </c>
      <c r="HI68" t="s">
        <v>335</v>
      </c>
      <c r="HJ68" t="s">
        <v>336</v>
      </c>
      <c r="HM68" t="s">
        <v>336</v>
      </c>
      <c r="HO68" t="s">
        <v>334</v>
      </c>
      <c r="HP68" t="s">
        <v>335</v>
      </c>
      <c r="HQ68" t="s">
        <v>334</v>
      </c>
      <c r="HR68" t="s">
        <v>335</v>
      </c>
      <c r="HS68" t="s">
        <v>334</v>
      </c>
      <c r="HT68" t="s">
        <v>335</v>
      </c>
      <c r="HU68" t="s">
        <v>334</v>
      </c>
      <c r="HV68" t="s">
        <v>335</v>
      </c>
      <c r="HW68" t="s">
        <v>334</v>
      </c>
      <c r="HX68" t="s">
        <v>335</v>
      </c>
      <c r="HY68" t="s">
        <v>334</v>
      </c>
      <c r="HZ68" t="s">
        <v>335</v>
      </c>
      <c r="IA68" t="s">
        <v>342</v>
      </c>
    </row>
    <row r="69" spans="1:235" x14ac:dyDescent="0.3">
      <c r="A69">
        <v>68</v>
      </c>
      <c r="B69" t="s">
        <v>733</v>
      </c>
      <c r="C69" s="1">
        <v>45284</v>
      </c>
      <c r="D69" t="s">
        <v>334</v>
      </c>
      <c r="E69" t="s">
        <v>335</v>
      </c>
      <c r="F69" t="s">
        <v>335</v>
      </c>
      <c r="G69" t="s">
        <v>335</v>
      </c>
      <c r="H69" t="s">
        <v>330</v>
      </c>
      <c r="I69" t="s">
        <v>345</v>
      </c>
      <c r="J69" t="s">
        <v>343</v>
      </c>
      <c r="K69">
        <v>106</v>
      </c>
      <c r="L69">
        <v>67</v>
      </c>
      <c r="M69">
        <v>220</v>
      </c>
      <c r="O69">
        <v>55</v>
      </c>
      <c r="P69">
        <v>2.2892819979188344E+16</v>
      </c>
      <c r="R69">
        <v>126</v>
      </c>
      <c r="U69">
        <v>94</v>
      </c>
      <c r="V69">
        <v>37</v>
      </c>
      <c r="W69">
        <v>37</v>
      </c>
      <c r="X69">
        <v>88</v>
      </c>
      <c r="Z69">
        <v>35</v>
      </c>
      <c r="AF69">
        <v>33</v>
      </c>
      <c r="AG69">
        <v>27</v>
      </c>
      <c r="AH69">
        <v>139</v>
      </c>
      <c r="AI69">
        <v>56</v>
      </c>
      <c r="AM69" t="s">
        <v>336</v>
      </c>
      <c r="AP69" t="s">
        <v>336</v>
      </c>
      <c r="AQ69" t="s">
        <v>334</v>
      </c>
      <c r="AR69" t="s">
        <v>335</v>
      </c>
      <c r="AS69" t="s">
        <v>335</v>
      </c>
      <c r="AT69" t="s">
        <v>335</v>
      </c>
      <c r="AU69" t="s">
        <v>335</v>
      </c>
      <c r="AV69" t="s">
        <v>335</v>
      </c>
      <c r="AW69" t="s">
        <v>335</v>
      </c>
      <c r="AX69" t="s">
        <v>335</v>
      </c>
      <c r="AY69" t="s">
        <v>335</v>
      </c>
      <c r="AZ69" t="s">
        <v>335</v>
      </c>
      <c r="BA69" t="s">
        <v>335</v>
      </c>
      <c r="BB69" t="s">
        <v>335</v>
      </c>
      <c r="BC69" t="s">
        <v>335</v>
      </c>
      <c r="BD69" t="s">
        <v>335</v>
      </c>
      <c r="BE69" t="s">
        <v>335</v>
      </c>
      <c r="BF69" t="s">
        <v>335</v>
      </c>
      <c r="BG69" t="s">
        <v>335</v>
      </c>
      <c r="BH69" t="s">
        <v>335</v>
      </c>
      <c r="BI69" t="s">
        <v>335</v>
      </c>
      <c r="BJ69" t="s">
        <v>336</v>
      </c>
      <c r="BK69" t="s">
        <v>335</v>
      </c>
      <c r="BL69" t="s">
        <v>335</v>
      </c>
      <c r="BM69" t="s">
        <v>335</v>
      </c>
      <c r="BN69" t="s">
        <v>335</v>
      </c>
      <c r="BO69" t="s">
        <v>335</v>
      </c>
      <c r="BP69" t="s">
        <v>335</v>
      </c>
      <c r="BQ69" t="s">
        <v>335</v>
      </c>
      <c r="BR69" t="s">
        <v>335</v>
      </c>
      <c r="BS69" t="s">
        <v>335</v>
      </c>
      <c r="BT69" t="s">
        <v>335</v>
      </c>
      <c r="BU69" t="s">
        <v>335</v>
      </c>
      <c r="BV69" t="s">
        <v>334</v>
      </c>
      <c r="BW69" t="s">
        <v>335</v>
      </c>
      <c r="BX69" t="s">
        <v>335</v>
      </c>
      <c r="BY69" t="s">
        <v>335</v>
      </c>
      <c r="BZ69" t="s">
        <v>335</v>
      </c>
      <c r="CA69" t="s">
        <v>336</v>
      </c>
      <c r="CJ69" t="s">
        <v>336</v>
      </c>
      <c r="CL69" t="s">
        <v>336</v>
      </c>
      <c r="CM69" t="s">
        <v>336</v>
      </c>
      <c r="CN69" t="s">
        <v>336</v>
      </c>
      <c r="CO69" t="s">
        <v>336</v>
      </c>
      <c r="CP69" t="s">
        <v>336</v>
      </c>
      <c r="CQ69" t="s">
        <v>336</v>
      </c>
      <c r="CR69" t="s">
        <v>336</v>
      </c>
      <c r="CS69" t="s">
        <v>336</v>
      </c>
      <c r="CT69" t="s">
        <v>336</v>
      </c>
      <c r="CU69" t="s">
        <v>336</v>
      </c>
      <c r="CV69" t="s">
        <v>336</v>
      </c>
      <c r="CW69" t="s">
        <v>336</v>
      </c>
      <c r="CX69" t="s">
        <v>336</v>
      </c>
      <c r="CY69" t="s">
        <v>336</v>
      </c>
      <c r="CZ69" t="s">
        <v>336</v>
      </c>
      <c r="DA69" t="s">
        <v>336</v>
      </c>
      <c r="DB69" t="s">
        <v>336</v>
      </c>
      <c r="DC69" t="s">
        <v>336</v>
      </c>
      <c r="DD69" t="s">
        <v>336</v>
      </c>
      <c r="DE69" t="s">
        <v>336</v>
      </c>
      <c r="DF69" t="s">
        <v>336</v>
      </c>
      <c r="DG69" t="s">
        <v>336</v>
      </c>
      <c r="DH69" t="s">
        <v>336</v>
      </c>
      <c r="DJ69">
        <v>230</v>
      </c>
      <c r="DK69">
        <v>61</v>
      </c>
      <c r="DL69">
        <v>97</v>
      </c>
      <c r="DM69">
        <v>0</v>
      </c>
      <c r="DN69">
        <v>97</v>
      </c>
      <c r="DO69" t="s">
        <v>337</v>
      </c>
      <c r="DQ69" t="s">
        <v>336</v>
      </c>
      <c r="DR69" t="s">
        <v>336</v>
      </c>
      <c r="DS69" t="s">
        <v>336</v>
      </c>
      <c r="DT69" t="s">
        <v>336</v>
      </c>
      <c r="DU69" t="s">
        <v>336</v>
      </c>
      <c r="DV69" t="s">
        <v>336</v>
      </c>
      <c r="DW69" t="s">
        <v>336</v>
      </c>
      <c r="DX69" t="s">
        <v>336</v>
      </c>
      <c r="DY69" t="s">
        <v>336</v>
      </c>
      <c r="DZ69" t="s">
        <v>336</v>
      </c>
      <c r="EA69" t="s">
        <v>336</v>
      </c>
      <c r="EB69" t="s">
        <v>336</v>
      </c>
      <c r="EC69" t="s">
        <v>336</v>
      </c>
      <c r="ED69" t="s">
        <v>336</v>
      </c>
      <c r="EE69" t="s">
        <v>336</v>
      </c>
      <c r="EF69" t="s">
        <v>336</v>
      </c>
      <c r="EN69" t="s">
        <v>336</v>
      </c>
      <c r="EO69" t="s">
        <v>336</v>
      </c>
      <c r="EP69" t="s">
        <v>336</v>
      </c>
      <c r="EQ69" t="s">
        <v>336</v>
      </c>
      <c r="ER69" t="s">
        <v>336</v>
      </c>
      <c r="ES69" t="s">
        <v>336</v>
      </c>
      <c r="ET69" t="s">
        <v>337</v>
      </c>
      <c r="EU69" s="1"/>
      <c r="EV69" t="s">
        <v>336</v>
      </c>
      <c r="EX69" t="s">
        <v>336</v>
      </c>
      <c r="EY69" t="s">
        <v>336</v>
      </c>
      <c r="EZ69" t="s">
        <v>337</v>
      </c>
      <c r="FA69" s="1"/>
      <c r="FB69" t="s">
        <v>336</v>
      </c>
      <c r="FD69" s="1"/>
      <c r="FE69" t="s">
        <v>336</v>
      </c>
      <c r="FF69" t="s">
        <v>330</v>
      </c>
      <c r="FG69" s="1"/>
      <c r="FH69" t="s">
        <v>383</v>
      </c>
      <c r="FI69">
        <v>125</v>
      </c>
      <c r="FJ69" t="s">
        <v>336</v>
      </c>
      <c r="FK69" t="s">
        <v>336</v>
      </c>
      <c r="FL69" t="s">
        <v>330</v>
      </c>
      <c r="FM69" s="1">
        <v>45280</v>
      </c>
      <c r="FN69" t="s">
        <v>457</v>
      </c>
      <c r="FO69">
        <v>100</v>
      </c>
      <c r="FP69" s="1"/>
      <c r="FQ69" t="s">
        <v>336</v>
      </c>
      <c r="FR69" t="s">
        <v>330</v>
      </c>
      <c r="FS69" s="1">
        <v>45264</v>
      </c>
      <c r="FT69" t="s">
        <v>340</v>
      </c>
      <c r="FU69">
        <v>25</v>
      </c>
      <c r="FV69" s="1"/>
      <c r="FW69" t="s">
        <v>336</v>
      </c>
      <c r="FX69" t="s">
        <v>330</v>
      </c>
      <c r="FY69" s="1">
        <v>45274</v>
      </c>
      <c r="FZ69" t="s">
        <v>378</v>
      </c>
      <c r="GA69">
        <v>10</v>
      </c>
      <c r="GB69" s="1"/>
      <c r="GC69" t="s">
        <v>336</v>
      </c>
      <c r="GD69" t="s">
        <v>335</v>
      </c>
      <c r="GE69" t="s">
        <v>334</v>
      </c>
      <c r="GF69" t="s">
        <v>334</v>
      </c>
      <c r="GG69" t="s">
        <v>335</v>
      </c>
      <c r="GH69" t="s">
        <v>334</v>
      </c>
      <c r="GI69" t="s">
        <v>335</v>
      </c>
      <c r="GJ69" t="s">
        <v>334</v>
      </c>
      <c r="GK69" t="s">
        <v>335</v>
      </c>
      <c r="GL69" t="s">
        <v>334</v>
      </c>
      <c r="GM69" t="s">
        <v>335</v>
      </c>
      <c r="GN69" t="s">
        <v>335</v>
      </c>
      <c r="GO69" t="s">
        <v>334</v>
      </c>
      <c r="GP69" t="s">
        <v>335</v>
      </c>
      <c r="GQ69" t="s">
        <v>334</v>
      </c>
      <c r="GR69" t="s">
        <v>335</v>
      </c>
      <c r="GS69" t="s">
        <v>334</v>
      </c>
      <c r="GT69" t="s">
        <v>334</v>
      </c>
      <c r="GU69" t="s">
        <v>335</v>
      </c>
      <c r="GV69" t="s">
        <v>335</v>
      </c>
      <c r="GW69" t="s">
        <v>334</v>
      </c>
      <c r="GX69" t="s">
        <v>334</v>
      </c>
      <c r="GY69" t="s">
        <v>335</v>
      </c>
      <c r="GZ69" t="s">
        <v>335</v>
      </c>
      <c r="HA69" t="s">
        <v>334</v>
      </c>
      <c r="HB69" t="s">
        <v>334</v>
      </c>
      <c r="HC69" t="s">
        <v>335</v>
      </c>
      <c r="HD69" t="s">
        <v>334</v>
      </c>
      <c r="HE69" t="s">
        <v>335</v>
      </c>
      <c r="HF69" t="s">
        <v>334</v>
      </c>
      <c r="HG69" t="s">
        <v>335</v>
      </c>
      <c r="HH69" t="s">
        <v>334</v>
      </c>
      <c r="HI69" t="s">
        <v>335</v>
      </c>
      <c r="HJ69" t="s">
        <v>756</v>
      </c>
      <c r="HK69">
        <v>25</v>
      </c>
      <c r="HM69" t="s">
        <v>336</v>
      </c>
      <c r="HO69" t="s">
        <v>334</v>
      </c>
      <c r="HP69" t="s">
        <v>335</v>
      </c>
      <c r="HQ69" t="s">
        <v>334</v>
      </c>
      <c r="HR69" t="s">
        <v>335</v>
      </c>
      <c r="HS69" t="s">
        <v>334</v>
      </c>
      <c r="HT69" t="s">
        <v>335</v>
      </c>
      <c r="HU69" t="s">
        <v>334</v>
      </c>
      <c r="HV69" t="s">
        <v>335</v>
      </c>
      <c r="HW69" t="s">
        <v>334</v>
      </c>
      <c r="HX69" t="s">
        <v>335</v>
      </c>
      <c r="HY69" t="s">
        <v>335</v>
      </c>
      <c r="HZ69" t="s">
        <v>335</v>
      </c>
      <c r="IA69" t="s">
        <v>342</v>
      </c>
    </row>
    <row r="70" spans="1:235" x14ac:dyDescent="0.3">
      <c r="A70">
        <v>69</v>
      </c>
      <c r="B70" t="s">
        <v>733</v>
      </c>
      <c r="C70" s="1"/>
      <c r="D70" t="s">
        <v>335</v>
      </c>
      <c r="E70" t="s">
        <v>335</v>
      </c>
      <c r="F70" t="s">
        <v>335</v>
      </c>
      <c r="G70" t="s">
        <v>335</v>
      </c>
      <c r="H70" t="s">
        <v>336</v>
      </c>
      <c r="I70" t="s">
        <v>336</v>
      </c>
      <c r="J70" t="s">
        <v>336</v>
      </c>
      <c r="AM70" t="s">
        <v>336</v>
      </c>
      <c r="AP70" t="s">
        <v>336</v>
      </c>
      <c r="AQ70" t="s">
        <v>335</v>
      </c>
      <c r="AR70" t="s">
        <v>335</v>
      </c>
      <c r="AS70" t="s">
        <v>335</v>
      </c>
      <c r="AT70" t="s">
        <v>335</v>
      </c>
      <c r="AU70" t="s">
        <v>335</v>
      </c>
      <c r="AV70" t="s">
        <v>335</v>
      </c>
      <c r="AW70" t="s">
        <v>335</v>
      </c>
      <c r="AX70" t="s">
        <v>335</v>
      </c>
      <c r="AY70" t="s">
        <v>335</v>
      </c>
      <c r="AZ70" t="s">
        <v>335</v>
      </c>
      <c r="BA70" t="s">
        <v>335</v>
      </c>
      <c r="BB70" t="s">
        <v>335</v>
      </c>
      <c r="BC70" t="s">
        <v>335</v>
      </c>
      <c r="BD70" t="s">
        <v>335</v>
      </c>
      <c r="BE70" t="s">
        <v>335</v>
      </c>
      <c r="BF70" t="s">
        <v>335</v>
      </c>
      <c r="BG70" t="s">
        <v>335</v>
      </c>
      <c r="BH70" t="s">
        <v>335</v>
      </c>
      <c r="BI70" t="s">
        <v>335</v>
      </c>
      <c r="BJ70" t="s">
        <v>336</v>
      </c>
      <c r="BK70" t="s">
        <v>335</v>
      </c>
      <c r="BL70" t="s">
        <v>335</v>
      </c>
      <c r="BM70" t="s">
        <v>335</v>
      </c>
      <c r="BN70" t="s">
        <v>335</v>
      </c>
      <c r="BO70" t="s">
        <v>335</v>
      </c>
      <c r="BP70" t="s">
        <v>335</v>
      </c>
      <c r="BQ70" t="s">
        <v>335</v>
      </c>
      <c r="BR70" t="s">
        <v>335</v>
      </c>
      <c r="BS70" t="s">
        <v>335</v>
      </c>
      <c r="BT70" t="s">
        <v>335</v>
      </c>
      <c r="BU70" t="s">
        <v>335</v>
      </c>
      <c r="BV70" t="s">
        <v>335</v>
      </c>
      <c r="BW70" t="s">
        <v>335</v>
      </c>
      <c r="BX70" t="s">
        <v>335</v>
      </c>
      <c r="BY70" t="s">
        <v>335</v>
      </c>
      <c r="BZ70" t="s">
        <v>335</v>
      </c>
      <c r="CA70" t="s">
        <v>336</v>
      </c>
      <c r="CJ70" t="s">
        <v>336</v>
      </c>
      <c r="CL70" t="s">
        <v>336</v>
      </c>
      <c r="CM70" t="s">
        <v>336</v>
      </c>
      <c r="CN70" t="s">
        <v>336</v>
      </c>
      <c r="CO70" t="s">
        <v>336</v>
      </c>
      <c r="CP70" t="s">
        <v>336</v>
      </c>
      <c r="CQ70" t="s">
        <v>336</v>
      </c>
      <c r="CR70" t="s">
        <v>336</v>
      </c>
      <c r="CS70" t="s">
        <v>336</v>
      </c>
      <c r="CT70" t="s">
        <v>336</v>
      </c>
      <c r="CU70" t="s">
        <v>336</v>
      </c>
      <c r="CV70" t="s">
        <v>336</v>
      </c>
      <c r="CW70" t="s">
        <v>336</v>
      </c>
      <c r="CX70" t="s">
        <v>336</v>
      </c>
      <c r="CY70" t="s">
        <v>336</v>
      </c>
      <c r="CZ70" t="s">
        <v>336</v>
      </c>
      <c r="DA70" t="s">
        <v>336</v>
      </c>
      <c r="DB70" t="s">
        <v>336</v>
      </c>
      <c r="DC70" t="s">
        <v>336</v>
      </c>
      <c r="DD70" t="s">
        <v>336</v>
      </c>
      <c r="DE70" t="s">
        <v>336</v>
      </c>
      <c r="DF70" t="s">
        <v>336</v>
      </c>
      <c r="DG70" t="s">
        <v>336</v>
      </c>
      <c r="DH70" t="s">
        <v>336</v>
      </c>
      <c r="DO70" t="s">
        <v>336</v>
      </c>
      <c r="DQ70" t="s">
        <v>336</v>
      </c>
      <c r="DR70" t="s">
        <v>336</v>
      </c>
      <c r="DS70" t="s">
        <v>371</v>
      </c>
      <c r="DT70" t="s">
        <v>348</v>
      </c>
      <c r="DU70" t="s">
        <v>374</v>
      </c>
      <c r="DV70" t="s">
        <v>350</v>
      </c>
      <c r="DW70" t="s">
        <v>375</v>
      </c>
      <c r="DX70" t="s">
        <v>347</v>
      </c>
      <c r="DY70" t="s">
        <v>352</v>
      </c>
      <c r="DZ70" t="s">
        <v>371</v>
      </c>
      <c r="EA70" t="s">
        <v>371</v>
      </c>
      <c r="EB70" t="s">
        <v>355</v>
      </c>
      <c r="EC70" t="s">
        <v>374</v>
      </c>
      <c r="ED70" t="s">
        <v>350</v>
      </c>
      <c r="EE70" t="s">
        <v>371</v>
      </c>
      <c r="EF70" t="s">
        <v>358</v>
      </c>
      <c r="EG70">
        <v>0</v>
      </c>
      <c r="EH70">
        <v>1</v>
      </c>
      <c r="EI70">
        <v>0</v>
      </c>
      <c r="EJ70">
        <v>1</v>
      </c>
      <c r="EN70" t="s">
        <v>336</v>
      </c>
      <c r="EO70" t="s">
        <v>336</v>
      </c>
      <c r="EP70" t="s">
        <v>336</v>
      </c>
      <c r="EQ70" t="s">
        <v>336</v>
      </c>
      <c r="ER70" t="s">
        <v>336</v>
      </c>
      <c r="ES70" t="s">
        <v>336</v>
      </c>
      <c r="ET70" t="s">
        <v>336</v>
      </c>
      <c r="EU70" s="1"/>
      <c r="EV70" t="s">
        <v>336</v>
      </c>
      <c r="EX70" t="s">
        <v>336</v>
      </c>
      <c r="EY70" t="s">
        <v>336</v>
      </c>
      <c r="EZ70" t="s">
        <v>336</v>
      </c>
      <c r="FA70" s="1"/>
      <c r="FB70" t="s">
        <v>336</v>
      </c>
      <c r="FD70" s="1"/>
      <c r="FE70" t="s">
        <v>336</v>
      </c>
      <c r="FF70" t="s">
        <v>336</v>
      </c>
      <c r="FG70" s="1"/>
      <c r="FH70" t="s">
        <v>336</v>
      </c>
      <c r="FJ70" t="s">
        <v>336</v>
      </c>
      <c r="FK70" t="s">
        <v>336</v>
      </c>
      <c r="FL70" t="s">
        <v>336</v>
      </c>
      <c r="FM70" s="1"/>
      <c r="FN70" t="s">
        <v>336</v>
      </c>
      <c r="FP70" s="1"/>
      <c r="FQ70" t="s">
        <v>336</v>
      </c>
      <c r="FR70" t="s">
        <v>336</v>
      </c>
      <c r="FS70" s="1"/>
      <c r="FT70" t="s">
        <v>336</v>
      </c>
      <c r="FV70" s="1"/>
      <c r="FW70" t="s">
        <v>336</v>
      </c>
      <c r="FX70" t="s">
        <v>336</v>
      </c>
      <c r="FY70" s="1"/>
      <c r="FZ70" t="s">
        <v>336</v>
      </c>
      <c r="GB70" s="1"/>
      <c r="GC70" t="s">
        <v>336</v>
      </c>
      <c r="GD70" t="s">
        <v>335</v>
      </c>
      <c r="GE70" t="s">
        <v>335</v>
      </c>
      <c r="GF70" t="s">
        <v>335</v>
      </c>
      <c r="GG70" t="s">
        <v>335</v>
      </c>
      <c r="GH70" t="s">
        <v>335</v>
      </c>
      <c r="GI70" t="s">
        <v>335</v>
      </c>
      <c r="GJ70" t="s">
        <v>335</v>
      </c>
      <c r="GK70" t="s">
        <v>335</v>
      </c>
      <c r="GL70" t="s">
        <v>335</v>
      </c>
      <c r="GM70" t="s">
        <v>335</v>
      </c>
      <c r="GN70" t="s">
        <v>335</v>
      </c>
      <c r="GO70" t="s">
        <v>335</v>
      </c>
      <c r="GP70" t="s">
        <v>335</v>
      </c>
      <c r="GQ70" t="s">
        <v>335</v>
      </c>
      <c r="GR70" t="s">
        <v>335</v>
      </c>
      <c r="GS70" t="s">
        <v>335</v>
      </c>
      <c r="GT70" t="s">
        <v>335</v>
      </c>
      <c r="GU70" t="s">
        <v>335</v>
      </c>
      <c r="GV70" t="s">
        <v>335</v>
      </c>
      <c r="GW70" t="s">
        <v>335</v>
      </c>
      <c r="GX70" t="s">
        <v>335</v>
      </c>
      <c r="GY70" t="s">
        <v>335</v>
      </c>
      <c r="GZ70" t="s">
        <v>335</v>
      </c>
      <c r="HA70" t="s">
        <v>335</v>
      </c>
      <c r="HB70" t="s">
        <v>335</v>
      </c>
      <c r="HC70" t="s">
        <v>335</v>
      </c>
      <c r="HD70" t="s">
        <v>335</v>
      </c>
      <c r="HE70" t="s">
        <v>335</v>
      </c>
      <c r="HF70" t="s">
        <v>335</v>
      </c>
      <c r="HG70" t="s">
        <v>335</v>
      </c>
      <c r="HH70" t="s">
        <v>335</v>
      </c>
      <c r="HI70" t="s">
        <v>335</v>
      </c>
      <c r="HJ70" t="s">
        <v>336</v>
      </c>
      <c r="HM70" t="s">
        <v>336</v>
      </c>
      <c r="HO70" t="s">
        <v>335</v>
      </c>
      <c r="HP70" t="s">
        <v>335</v>
      </c>
      <c r="HQ70" t="s">
        <v>335</v>
      </c>
      <c r="HR70" t="s">
        <v>335</v>
      </c>
      <c r="HS70" t="s">
        <v>335</v>
      </c>
      <c r="HT70" t="s">
        <v>335</v>
      </c>
      <c r="HU70" t="s">
        <v>335</v>
      </c>
      <c r="HV70" t="s">
        <v>335</v>
      </c>
      <c r="HW70" t="s">
        <v>335</v>
      </c>
      <c r="HX70" t="s">
        <v>335</v>
      </c>
      <c r="HY70" t="s">
        <v>335</v>
      </c>
      <c r="HZ70" t="s">
        <v>335</v>
      </c>
      <c r="IA70" t="s">
        <v>364</v>
      </c>
    </row>
    <row r="71" spans="1:235" x14ac:dyDescent="0.3">
      <c r="A71">
        <v>70</v>
      </c>
      <c r="B71" t="s">
        <v>733</v>
      </c>
      <c r="C71" s="1"/>
      <c r="D71" t="s">
        <v>335</v>
      </c>
      <c r="E71" t="s">
        <v>335</v>
      </c>
      <c r="F71" t="s">
        <v>335</v>
      </c>
      <c r="G71" t="s">
        <v>335</v>
      </c>
      <c r="H71" t="s">
        <v>336</v>
      </c>
      <c r="I71" t="s">
        <v>336</v>
      </c>
      <c r="J71" t="s">
        <v>336</v>
      </c>
      <c r="AM71" t="s">
        <v>336</v>
      </c>
      <c r="AP71" t="s">
        <v>336</v>
      </c>
      <c r="AQ71" t="s">
        <v>335</v>
      </c>
      <c r="AR71" t="s">
        <v>335</v>
      </c>
      <c r="AS71" t="s">
        <v>335</v>
      </c>
      <c r="AT71" t="s">
        <v>335</v>
      </c>
      <c r="AU71" t="s">
        <v>335</v>
      </c>
      <c r="AV71" t="s">
        <v>335</v>
      </c>
      <c r="AW71" t="s">
        <v>335</v>
      </c>
      <c r="AX71" t="s">
        <v>335</v>
      </c>
      <c r="AY71" t="s">
        <v>335</v>
      </c>
      <c r="AZ71" t="s">
        <v>335</v>
      </c>
      <c r="BA71" t="s">
        <v>335</v>
      </c>
      <c r="BB71" t="s">
        <v>335</v>
      </c>
      <c r="BC71" t="s">
        <v>335</v>
      </c>
      <c r="BD71" t="s">
        <v>335</v>
      </c>
      <c r="BE71" t="s">
        <v>335</v>
      </c>
      <c r="BF71" t="s">
        <v>335</v>
      </c>
      <c r="BG71" t="s">
        <v>335</v>
      </c>
      <c r="BH71" t="s">
        <v>335</v>
      </c>
      <c r="BI71" t="s">
        <v>335</v>
      </c>
      <c r="BJ71" t="s">
        <v>336</v>
      </c>
      <c r="BK71" t="s">
        <v>335</v>
      </c>
      <c r="BL71" t="s">
        <v>335</v>
      </c>
      <c r="BM71" t="s">
        <v>335</v>
      </c>
      <c r="BN71" t="s">
        <v>335</v>
      </c>
      <c r="BO71" t="s">
        <v>335</v>
      </c>
      <c r="BP71" t="s">
        <v>335</v>
      </c>
      <c r="BQ71" t="s">
        <v>335</v>
      </c>
      <c r="BR71" t="s">
        <v>335</v>
      </c>
      <c r="BS71" t="s">
        <v>335</v>
      </c>
      <c r="BT71" t="s">
        <v>335</v>
      </c>
      <c r="BU71" t="s">
        <v>335</v>
      </c>
      <c r="BV71" t="s">
        <v>335</v>
      </c>
      <c r="BW71" t="s">
        <v>335</v>
      </c>
      <c r="BX71" t="s">
        <v>335</v>
      </c>
      <c r="BY71" t="s">
        <v>335</v>
      </c>
      <c r="BZ71" t="s">
        <v>335</v>
      </c>
      <c r="CA71" t="s">
        <v>336</v>
      </c>
      <c r="CJ71" t="s">
        <v>336</v>
      </c>
      <c r="CL71" t="s">
        <v>336</v>
      </c>
      <c r="CM71" t="s">
        <v>336</v>
      </c>
      <c r="CN71" t="s">
        <v>336</v>
      </c>
      <c r="CO71" t="s">
        <v>336</v>
      </c>
      <c r="CP71" t="s">
        <v>336</v>
      </c>
      <c r="CQ71" t="s">
        <v>336</v>
      </c>
      <c r="CR71" t="s">
        <v>336</v>
      </c>
      <c r="CS71" t="s">
        <v>336</v>
      </c>
      <c r="CT71" t="s">
        <v>336</v>
      </c>
      <c r="CU71" t="s">
        <v>336</v>
      </c>
      <c r="CV71" t="s">
        <v>336</v>
      </c>
      <c r="CW71" t="s">
        <v>336</v>
      </c>
      <c r="CX71" t="s">
        <v>336</v>
      </c>
      <c r="CY71" t="s">
        <v>336</v>
      </c>
      <c r="CZ71" t="s">
        <v>336</v>
      </c>
      <c r="DA71" t="s">
        <v>336</v>
      </c>
      <c r="DB71" t="s">
        <v>336</v>
      </c>
      <c r="DC71" t="s">
        <v>336</v>
      </c>
      <c r="DD71" t="s">
        <v>336</v>
      </c>
      <c r="DE71" t="s">
        <v>336</v>
      </c>
      <c r="DF71" t="s">
        <v>336</v>
      </c>
      <c r="DG71" t="s">
        <v>336</v>
      </c>
      <c r="DH71" t="s">
        <v>336</v>
      </c>
      <c r="DO71" t="s">
        <v>336</v>
      </c>
      <c r="DQ71" t="s">
        <v>336</v>
      </c>
      <c r="DR71" t="s">
        <v>336</v>
      </c>
      <c r="DS71" t="s">
        <v>371</v>
      </c>
      <c r="DT71" t="s">
        <v>348</v>
      </c>
      <c r="DU71" t="s">
        <v>374</v>
      </c>
      <c r="DV71" t="s">
        <v>350</v>
      </c>
      <c r="DW71" t="s">
        <v>375</v>
      </c>
      <c r="DX71" t="s">
        <v>371</v>
      </c>
      <c r="DY71" t="s">
        <v>352</v>
      </c>
      <c r="DZ71" t="s">
        <v>371</v>
      </c>
      <c r="EA71" t="s">
        <v>371</v>
      </c>
      <c r="EB71" t="s">
        <v>355</v>
      </c>
      <c r="EC71" t="s">
        <v>374</v>
      </c>
      <c r="ED71" t="s">
        <v>350</v>
      </c>
      <c r="EE71" t="s">
        <v>371</v>
      </c>
      <c r="EF71" t="s">
        <v>358</v>
      </c>
      <c r="EG71">
        <v>0</v>
      </c>
      <c r="EH71">
        <v>1</v>
      </c>
      <c r="EI71">
        <v>3</v>
      </c>
      <c r="EJ71">
        <v>1</v>
      </c>
      <c r="EN71" t="s">
        <v>336</v>
      </c>
      <c r="EO71" t="s">
        <v>336</v>
      </c>
      <c r="EP71" t="s">
        <v>336</v>
      </c>
      <c r="EQ71" t="s">
        <v>336</v>
      </c>
      <c r="ER71" t="s">
        <v>336</v>
      </c>
      <c r="ES71" t="s">
        <v>336</v>
      </c>
      <c r="ET71" t="s">
        <v>336</v>
      </c>
      <c r="EU71" s="1"/>
      <c r="EV71" t="s">
        <v>336</v>
      </c>
      <c r="EX71" t="s">
        <v>336</v>
      </c>
      <c r="EY71" t="s">
        <v>336</v>
      </c>
      <c r="EZ71" t="s">
        <v>336</v>
      </c>
      <c r="FA71" s="1"/>
      <c r="FB71" t="s">
        <v>336</v>
      </c>
      <c r="FD71" s="1"/>
      <c r="FE71" t="s">
        <v>336</v>
      </c>
      <c r="FF71" t="s">
        <v>336</v>
      </c>
      <c r="FG71" s="1"/>
      <c r="FH71" t="s">
        <v>336</v>
      </c>
      <c r="FJ71" t="s">
        <v>336</v>
      </c>
      <c r="FK71" t="s">
        <v>336</v>
      </c>
      <c r="FL71" t="s">
        <v>336</v>
      </c>
      <c r="FM71" s="1"/>
      <c r="FN71" t="s">
        <v>336</v>
      </c>
      <c r="FP71" s="1"/>
      <c r="FQ71" t="s">
        <v>336</v>
      </c>
      <c r="FR71" t="s">
        <v>336</v>
      </c>
      <c r="FS71" s="1"/>
      <c r="FT71" t="s">
        <v>336</v>
      </c>
      <c r="FV71" s="1"/>
      <c r="FW71" t="s">
        <v>336</v>
      </c>
      <c r="FX71" t="s">
        <v>336</v>
      </c>
      <c r="FY71" s="1"/>
      <c r="FZ71" t="s">
        <v>336</v>
      </c>
      <c r="GB71" s="1"/>
      <c r="GC71" t="s">
        <v>336</v>
      </c>
      <c r="GD71" t="s">
        <v>335</v>
      </c>
      <c r="GE71" t="s">
        <v>335</v>
      </c>
      <c r="GF71" t="s">
        <v>335</v>
      </c>
      <c r="GG71" t="s">
        <v>335</v>
      </c>
      <c r="GH71" t="s">
        <v>335</v>
      </c>
      <c r="GI71" t="s">
        <v>335</v>
      </c>
      <c r="GJ71" t="s">
        <v>335</v>
      </c>
      <c r="GK71" t="s">
        <v>335</v>
      </c>
      <c r="GL71" t="s">
        <v>335</v>
      </c>
      <c r="GM71" t="s">
        <v>335</v>
      </c>
      <c r="GN71" t="s">
        <v>335</v>
      </c>
      <c r="GO71" t="s">
        <v>335</v>
      </c>
      <c r="GP71" t="s">
        <v>335</v>
      </c>
      <c r="GQ71" t="s">
        <v>335</v>
      </c>
      <c r="GR71" t="s">
        <v>335</v>
      </c>
      <c r="GS71" t="s">
        <v>335</v>
      </c>
      <c r="GT71" t="s">
        <v>335</v>
      </c>
      <c r="GU71" t="s">
        <v>335</v>
      </c>
      <c r="GV71" t="s">
        <v>335</v>
      </c>
      <c r="GW71" t="s">
        <v>335</v>
      </c>
      <c r="GX71" t="s">
        <v>335</v>
      </c>
      <c r="GY71" t="s">
        <v>335</v>
      </c>
      <c r="GZ71" t="s">
        <v>335</v>
      </c>
      <c r="HA71" t="s">
        <v>335</v>
      </c>
      <c r="HB71" t="s">
        <v>335</v>
      </c>
      <c r="HC71" t="s">
        <v>335</v>
      </c>
      <c r="HD71" t="s">
        <v>335</v>
      </c>
      <c r="HE71" t="s">
        <v>335</v>
      </c>
      <c r="HF71" t="s">
        <v>335</v>
      </c>
      <c r="HG71" t="s">
        <v>335</v>
      </c>
      <c r="HH71" t="s">
        <v>335</v>
      </c>
      <c r="HI71" t="s">
        <v>335</v>
      </c>
      <c r="HJ71" t="s">
        <v>336</v>
      </c>
      <c r="HM71" t="s">
        <v>336</v>
      </c>
      <c r="HO71" t="s">
        <v>335</v>
      </c>
      <c r="HP71" t="s">
        <v>335</v>
      </c>
      <c r="HQ71" t="s">
        <v>335</v>
      </c>
      <c r="HR71" t="s">
        <v>335</v>
      </c>
      <c r="HS71" t="s">
        <v>335</v>
      </c>
      <c r="HT71" t="s">
        <v>335</v>
      </c>
      <c r="HU71" t="s">
        <v>335</v>
      </c>
      <c r="HV71" t="s">
        <v>335</v>
      </c>
      <c r="HW71" t="s">
        <v>335</v>
      </c>
      <c r="HX71" t="s">
        <v>335</v>
      </c>
      <c r="HY71" t="s">
        <v>335</v>
      </c>
      <c r="HZ71" t="s">
        <v>335</v>
      </c>
      <c r="IA71" t="s">
        <v>364</v>
      </c>
    </row>
    <row r="72" spans="1:235" x14ac:dyDescent="0.3">
      <c r="A72">
        <v>71</v>
      </c>
      <c r="B72" t="s">
        <v>733</v>
      </c>
      <c r="C72" s="1">
        <v>45313</v>
      </c>
      <c r="D72" t="s">
        <v>334</v>
      </c>
      <c r="E72" t="s">
        <v>335</v>
      </c>
      <c r="F72" t="s">
        <v>335</v>
      </c>
      <c r="G72" t="s">
        <v>335</v>
      </c>
      <c r="H72" t="s">
        <v>337</v>
      </c>
      <c r="I72" t="s">
        <v>359</v>
      </c>
      <c r="J72" t="s">
        <v>420</v>
      </c>
      <c r="K72">
        <v>105</v>
      </c>
      <c r="L72">
        <v>55</v>
      </c>
      <c r="AJ72">
        <v>31</v>
      </c>
      <c r="AL72">
        <v>95</v>
      </c>
      <c r="AM72" t="s">
        <v>359</v>
      </c>
      <c r="AN72">
        <v>24</v>
      </c>
      <c r="AO72">
        <v>36</v>
      </c>
      <c r="AP72" t="s">
        <v>346</v>
      </c>
      <c r="AQ72" t="s">
        <v>334</v>
      </c>
      <c r="AR72" t="s">
        <v>335</v>
      </c>
      <c r="AS72" t="s">
        <v>335</v>
      </c>
      <c r="AT72" t="s">
        <v>335</v>
      </c>
      <c r="AU72" t="s">
        <v>335</v>
      </c>
      <c r="AV72" t="s">
        <v>335</v>
      </c>
      <c r="AW72" t="s">
        <v>335</v>
      </c>
      <c r="AX72" t="s">
        <v>335</v>
      </c>
      <c r="AY72" t="s">
        <v>335</v>
      </c>
      <c r="AZ72" t="s">
        <v>335</v>
      </c>
      <c r="BA72" t="s">
        <v>335</v>
      </c>
      <c r="BB72" t="s">
        <v>335</v>
      </c>
      <c r="BC72" t="s">
        <v>335</v>
      </c>
      <c r="BD72" t="s">
        <v>335</v>
      </c>
      <c r="BE72" t="s">
        <v>335</v>
      </c>
      <c r="BF72" t="s">
        <v>335</v>
      </c>
      <c r="BG72" t="s">
        <v>335</v>
      </c>
      <c r="BH72" t="s">
        <v>335</v>
      </c>
      <c r="BI72" t="s">
        <v>335</v>
      </c>
      <c r="BJ72" t="s">
        <v>336</v>
      </c>
      <c r="BK72" t="s">
        <v>334</v>
      </c>
      <c r="BL72" t="s">
        <v>335</v>
      </c>
      <c r="BM72" t="s">
        <v>335</v>
      </c>
      <c r="BN72" t="s">
        <v>335</v>
      </c>
      <c r="BO72" t="s">
        <v>335</v>
      </c>
      <c r="BP72" t="s">
        <v>335</v>
      </c>
      <c r="BQ72" t="s">
        <v>335</v>
      </c>
      <c r="BR72" t="s">
        <v>335</v>
      </c>
      <c r="BS72" t="s">
        <v>335</v>
      </c>
      <c r="BT72" t="s">
        <v>335</v>
      </c>
      <c r="BU72" t="s">
        <v>335</v>
      </c>
      <c r="BV72" t="s">
        <v>335</v>
      </c>
      <c r="BW72" t="s">
        <v>335</v>
      </c>
      <c r="BX72" t="s">
        <v>335</v>
      </c>
      <c r="BY72" t="s">
        <v>335</v>
      </c>
      <c r="BZ72" t="s">
        <v>335</v>
      </c>
      <c r="CA72" t="s">
        <v>336</v>
      </c>
      <c r="CC72">
        <v>179</v>
      </c>
      <c r="CI72">
        <v>336</v>
      </c>
      <c r="CJ72" t="s">
        <v>336</v>
      </c>
      <c r="CL72" t="s">
        <v>336</v>
      </c>
      <c r="CM72" t="s">
        <v>336</v>
      </c>
      <c r="CN72" t="s">
        <v>336</v>
      </c>
      <c r="CO72" t="s">
        <v>336</v>
      </c>
      <c r="CP72" t="s">
        <v>336</v>
      </c>
      <c r="CQ72" t="s">
        <v>336</v>
      </c>
      <c r="CR72" t="s">
        <v>336</v>
      </c>
      <c r="CS72" t="s">
        <v>336</v>
      </c>
      <c r="CT72" t="s">
        <v>336</v>
      </c>
      <c r="CU72" t="s">
        <v>336</v>
      </c>
      <c r="CV72" t="s">
        <v>336</v>
      </c>
      <c r="CW72" t="s">
        <v>336</v>
      </c>
      <c r="CX72" t="s">
        <v>336</v>
      </c>
      <c r="CY72" t="s">
        <v>336</v>
      </c>
      <c r="CZ72" t="s">
        <v>336</v>
      </c>
      <c r="DA72" t="s">
        <v>336</v>
      </c>
      <c r="DB72" t="s">
        <v>336</v>
      </c>
      <c r="DC72" t="s">
        <v>336</v>
      </c>
      <c r="DD72" t="s">
        <v>336</v>
      </c>
      <c r="DE72" t="s">
        <v>336</v>
      </c>
      <c r="DF72" t="s">
        <v>336</v>
      </c>
      <c r="DG72" t="s">
        <v>336</v>
      </c>
      <c r="DH72" t="s">
        <v>336</v>
      </c>
      <c r="DJ72">
        <v>510</v>
      </c>
      <c r="DL72">
        <v>101</v>
      </c>
      <c r="DM72">
        <v>4</v>
      </c>
      <c r="DN72">
        <v>99</v>
      </c>
      <c r="DO72" t="s">
        <v>337</v>
      </c>
      <c r="DQ72" t="s">
        <v>336</v>
      </c>
      <c r="DR72" t="s">
        <v>336</v>
      </c>
      <c r="DS72" t="s">
        <v>371</v>
      </c>
      <c r="DT72" t="s">
        <v>366</v>
      </c>
      <c r="DU72" t="s">
        <v>367</v>
      </c>
      <c r="DV72" t="s">
        <v>350</v>
      </c>
      <c r="DW72" t="s">
        <v>375</v>
      </c>
      <c r="DX72" t="s">
        <v>347</v>
      </c>
      <c r="DY72" t="s">
        <v>358</v>
      </c>
      <c r="DZ72" t="s">
        <v>371</v>
      </c>
      <c r="EA72" t="s">
        <v>371</v>
      </c>
      <c r="EB72" t="s">
        <v>355</v>
      </c>
      <c r="EC72" t="s">
        <v>370</v>
      </c>
      <c r="ED72" t="s">
        <v>399</v>
      </c>
      <c r="EE72" t="s">
        <v>371</v>
      </c>
      <c r="EF72" t="s">
        <v>358</v>
      </c>
      <c r="EG72">
        <v>3</v>
      </c>
      <c r="EH72">
        <v>1</v>
      </c>
      <c r="EI72">
        <v>2</v>
      </c>
      <c r="EJ72">
        <v>1</v>
      </c>
      <c r="EK72">
        <v>100</v>
      </c>
      <c r="EL72">
        <v>100</v>
      </c>
      <c r="EM72">
        <v>4</v>
      </c>
      <c r="EN72" t="s">
        <v>337</v>
      </c>
      <c r="EO72" t="s">
        <v>337</v>
      </c>
      <c r="EP72" t="s">
        <v>337</v>
      </c>
      <c r="EQ72" t="s">
        <v>337</v>
      </c>
      <c r="ER72" t="s">
        <v>337</v>
      </c>
      <c r="ES72" t="s">
        <v>337</v>
      </c>
      <c r="ET72" t="s">
        <v>336</v>
      </c>
      <c r="EU72" s="1"/>
      <c r="EV72" t="s">
        <v>336</v>
      </c>
      <c r="EX72" t="s">
        <v>336</v>
      </c>
      <c r="EY72" t="s">
        <v>336</v>
      </c>
      <c r="EZ72" t="s">
        <v>336</v>
      </c>
      <c r="FA72" s="1"/>
      <c r="FB72" t="s">
        <v>336</v>
      </c>
      <c r="FD72" s="1"/>
      <c r="FE72" t="s">
        <v>336</v>
      </c>
      <c r="FF72" t="s">
        <v>336</v>
      </c>
      <c r="FG72" s="1"/>
      <c r="FH72" t="s">
        <v>336</v>
      </c>
      <c r="FJ72" t="s">
        <v>336</v>
      </c>
      <c r="FK72" t="s">
        <v>336</v>
      </c>
      <c r="FL72" t="s">
        <v>336</v>
      </c>
      <c r="FM72" s="1"/>
      <c r="FN72" t="s">
        <v>336</v>
      </c>
      <c r="FP72" s="1"/>
      <c r="FQ72" t="s">
        <v>336</v>
      </c>
      <c r="FR72" t="s">
        <v>336</v>
      </c>
      <c r="FS72" s="1"/>
      <c r="FT72" t="s">
        <v>336</v>
      </c>
      <c r="FV72" s="1"/>
      <c r="FW72" t="s">
        <v>336</v>
      </c>
      <c r="FX72" t="s">
        <v>336</v>
      </c>
      <c r="FY72" s="1"/>
      <c r="FZ72" t="s">
        <v>336</v>
      </c>
      <c r="GB72" s="1"/>
      <c r="GC72" t="s">
        <v>336</v>
      </c>
      <c r="GD72" t="s">
        <v>335</v>
      </c>
      <c r="GE72" t="s">
        <v>335</v>
      </c>
      <c r="GF72" t="s">
        <v>335</v>
      </c>
      <c r="GG72" t="s">
        <v>335</v>
      </c>
      <c r="GH72" t="s">
        <v>335</v>
      </c>
      <c r="GI72" t="s">
        <v>335</v>
      </c>
      <c r="GJ72" t="s">
        <v>335</v>
      </c>
      <c r="GK72" t="s">
        <v>335</v>
      </c>
      <c r="GL72" t="s">
        <v>335</v>
      </c>
      <c r="GM72" t="s">
        <v>335</v>
      </c>
      <c r="GN72" t="s">
        <v>335</v>
      </c>
      <c r="GO72" t="s">
        <v>335</v>
      </c>
      <c r="GP72" t="s">
        <v>335</v>
      </c>
      <c r="GQ72" t="s">
        <v>335</v>
      </c>
      <c r="GR72" t="s">
        <v>335</v>
      </c>
      <c r="GS72" t="s">
        <v>335</v>
      </c>
      <c r="GT72" t="s">
        <v>335</v>
      </c>
      <c r="GU72" t="s">
        <v>335</v>
      </c>
      <c r="GV72" t="s">
        <v>335</v>
      </c>
      <c r="GW72" t="s">
        <v>335</v>
      </c>
      <c r="GX72" t="s">
        <v>335</v>
      </c>
      <c r="GY72" t="s">
        <v>335</v>
      </c>
      <c r="GZ72" t="s">
        <v>335</v>
      </c>
      <c r="HA72" t="s">
        <v>335</v>
      </c>
      <c r="HB72" t="s">
        <v>335</v>
      </c>
      <c r="HC72" t="s">
        <v>335</v>
      </c>
      <c r="HD72" t="s">
        <v>335</v>
      </c>
      <c r="HE72" t="s">
        <v>335</v>
      </c>
      <c r="HF72" t="s">
        <v>335</v>
      </c>
      <c r="HG72" t="s">
        <v>335</v>
      </c>
      <c r="HH72" t="s">
        <v>335</v>
      </c>
      <c r="HI72" t="s">
        <v>335</v>
      </c>
      <c r="HJ72" t="s">
        <v>336</v>
      </c>
      <c r="HM72" t="s">
        <v>336</v>
      </c>
      <c r="HO72" t="s">
        <v>335</v>
      </c>
      <c r="HP72" t="s">
        <v>335</v>
      </c>
      <c r="HQ72" t="s">
        <v>335</v>
      </c>
      <c r="HR72" t="s">
        <v>335</v>
      </c>
      <c r="HS72" t="s">
        <v>335</v>
      </c>
      <c r="HT72" t="s">
        <v>335</v>
      </c>
      <c r="HU72" t="s">
        <v>335</v>
      </c>
      <c r="HV72" t="s">
        <v>335</v>
      </c>
      <c r="HW72" t="s">
        <v>335</v>
      </c>
      <c r="HX72" t="s">
        <v>335</v>
      </c>
      <c r="HY72" t="s">
        <v>335</v>
      </c>
      <c r="HZ72" t="s">
        <v>335</v>
      </c>
      <c r="IA72" t="s">
        <v>364</v>
      </c>
    </row>
    <row r="73" spans="1:235" x14ac:dyDescent="0.3">
      <c r="A73">
        <v>72</v>
      </c>
      <c r="B73" t="s">
        <v>733</v>
      </c>
      <c r="C73" s="1"/>
      <c r="D73" t="s">
        <v>334</v>
      </c>
      <c r="E73" t="s">
        <v>335</v>
      </c>
      <c r="F73" t="s">
        <v>335</v>
      </c>
      <c r="G73" t="s">
        <v>335</v>
      </c>
      <c r="H73" t="s">
        <v>337</v>
      </c>
      <c r="I73" t="s">
        <v>359</v>
      </c>
      <c r="J73" t="s">
        <v>336</v>
      </c>
      <c r="AJ73">
        <v>32</v>
      </c>
      <c r="AL73">
        <v>12</v>
      </c>
      <c r="AM73" t="s">
        <v>345</v>
      </c>
      <c r="AN73">
        <v>21</v>
      </c>
      <c r="AP73" t="s">
        <v>346</v>
      </c>
      <c r="AQ73" t="s">
        <v>335</v>
      </c>
      <c r="AR73" t="s">
        <v>335</v>
      </c>
      <c r="AS73" t="s">
        <v>335</v>
      </c>
      <c r="AT73" t="s">
        <v>335</v>
      </c>
      <c r="AU73" t="s">
        <v>335</v>
      </c>
      <c r="AV73" t="s">
        <v>335</v>
      </c>
      <c r="AW73" t="s">
        <v>335</v>
      </c>
      <c r="AX73" t="s">
        <v>335</v>
      </c>
      <c r="AY73" t="s">
        <v>335</v>
      </c>
      <c r="AZ73" t="s">
        <v>335</v>
      </c>
      <c r="BA73" t="s">
        <v>335</v>
      </c>
      <c r="BB73" t="s">
        <v>335</v>
      </c>
      <c r="BC73" t="s">
        <v>335</v>
      </c>
      <c r="BD73" t="s">
        <v>335</v>
      </c>
      <c r="BE73" t="s">
        <v>335</v>
      </c>
      <c r="BF73" t="s">
        <v>335</v>
      </c>
      <c r="BG73" t="s">
        <v>335</v>
      </c>
      <c r="BH73" t="s">
        <v>335</v>
      </c>
      <c r="BI73" t="s">
        <v>335</v>
      </c>
      <c r="BJ73" t="s">
        <v>336</v>
      </c>
      <c r="BK73" t="s">
        <v>335</v>
      </c>
      <c r="BL73" t="s">
        <v>335</v>
      </c>
      <c r="BM73" t="s">
        <v>335</v>
      </c>
      <c r="BN73" t="s">
        <v>335</v>
      </c>
      <c r="BO73" t="s">
        <v>335</v>
      </c>
      <c r="BP73" t="s">
        <v>335</v>
      </c>
      <c r="BQ73" t="s">
        <v>335</v>
      </c>
      <c r="BR73" t="s">
        <v>335</v>
      </c>
      <c r="BS73" t="s">
        <v>335</v>
      </c>
      <c r="BT73" t="s">
        <v>335</v>
      </c>
      <c r="BU73" t="s">
        <v>335</v>
      </c>
      <c r="BV73" t="s">
        <v>335</v>
      </c>
      <c r="BW73" t="s">
        <v>335</v>
      </c>
      <c r="BX73" t="s">
        <v>335</v>
      </c>
      <c r="BY73" t="s">
        <v>335</v>
      </c>
      <c r="BZ73" t="s">
        <v>335</v>
      </c>
      <c r="CA73" t="s">
        <v>336</v>
      </c>
      <c r="CJ73" t="s">
        <v>336</v>
      </c>
      <c r="CL73" t="s">
        <v>336</v>
      </c>
      <c r="CM73" t="s">
        <v>336</v>
      </c>
      <c r="CN73" t="s">
        <v>336</v>
      </c>
      <c r="CO73" t="s">
        <v>336</v>
      </c>
      <c r="CP73" t="s">
        <v>336</v>
      </c>
      <c r="CQ73" t="s">
        <v>336</v>
      </c>
      <c r="CR73" t="s">
        <v>336</v>
      </c>
      <c r="CS73" t="s">
        <v>336</v>
      </c>
      <c r="CT73" t="s">
        <v>336</v>
      </c>
      <c r="CU73" t="s">
        <v>336</v>
      </c>
      <c r="CV73" t="s">
        <v>336</v>
      </c>
      <c r="CW73" t="s">
        <v>336</v>
      </c>
      <c r="CX73" t="s">
        <v>336</v>
      </c>
      <c r="CY73" t="s">
        <v>336</v>
      </c>
      <c r="CZ73" t="s">
        <v>336</v>
      </c>
      <c r="DA73" t="s">
        <v>336</v>
      </c>
      <c r="DB73" t="s">
        <v>336</v>
      </c>
      <c r="DC73" t="s">
        <v>336</v>
      </c>
      <c r="DD73" t="s">
        <v>336</v>
      </c>
      <c r="DE73" t="s">
        <v>336</v>
      </c>
      <c r="DF73" t="s">
        <v>336</v>
      </c>
      <c r="DG73" t="s">
        <v>336</v>
      </c>
      <c r="DH73" t="s">
        <v>336</v>
      </c>
      <c r="DO73" t="s">
        <v>336</v>
      </c>
      <c r="DQ73" t="s">
        <v>336</v>
      </c>
      <c r="DR73" t="s">
        <v>336</v>
      </c>
      <c r="DS73" t="s">
        <v>371</v>
      </c>
      <c r="DT73" t="s">
        <v>348</v>
      </c>
      <c r="DU73" t="s">
        <v>374</v>
      </c>
      <c r="DV73" t="s">
        <v>350</v>
      </c>
      <c r="DW73" t="s">
        <v>375</v>
      </c>
      <c r="DX73" t="s">
        <v>353</v>
      </c>
      <c r="DY73" t="s">
        <v>352</v>
      </c>
      <c r="DZ73" t="s">
        <v>371</v>
      </c>
      <c r="EA73" t="s">
        <v>371</v>
      </c>
      <c r="EB73" t="s">
        <v>355</v>
      </c>
      <c r="EC73" t="s">
        <v>374</v>
      </c>
      <c r="ED73" t="s">
        <v>350</v>
      </c>
      <c r="EE73" t="s">
        <v>371</v>
      </c>
      <c r="EF73" t="s">
        <v>358</v>
      </c>
      <c r="EG73">
        <v>0</v>
      </c>
      <c r="EH73">
        <v>1</v>
      </c>
      <c r="EI73">
        <v>1</v>
      </c>
      <c r="EJ73">
        <v>1</v>
      </c>
      <c r="EN73" t="s">
        <v>336</v>
      </c>
      <c r="EO73" t="s">
        <v>336</v>
      </c>
      <c r="EP73" t="s">
        <v>336</v>
      </c>
      <c r="EQ73" t="s">
        <v>336</v>
      </c>
      <c r="ER73" t="s">
        <v>336</v>
      </c>
      <c r="ES73" t="s">
        <v>336</v>
      </c>
      <c r="ET73" t="s">
        <v>336</v>
      </c>
      <c r="EU73" s="1"/>
      <c r="EV73" t="s">
        <v>336</v>
      </c>
      <c r="EX73" t="s">
        <v>336</v>
      </c>
      <c r="EY73" t="s">
        <v>336</v>
      </c>
      <c r="EZ73" t="s">
        <v>336</v>
      </c>
      <c r="FA73" s="1"/>
      <c r="FB73" t="s">
        <v>336</v>
      </c>
      <c r="FD73" s="1"/>
      <c r="FE73" t="s">
        <v>336</v>
      </c>
      <c r="FF73" t="s">
        <v>336</v>
      </c>
      <c r="FG73" s="1"/>
      <c r="FH73" t="s">
        <v>336</v>
      </c>
      <c r="FJ73" t="s">
        <v>336</v>
      </c>
      <c r="FK73" t="s">
        <v>336</v>
      </c>
      <c r="FL73" t="s">
        <v>336</v>
      </c>
      <c r="FM73" s="1"/>
      <c r="FN73" t="s">
        <v>336</v>
      </c>
      <c r="FP73" s="1"/>
      <c r="FQ73" t="s">
        <v>336</v>
      </c>
      <c r="FR73" t="s">
        <v>336</v>
      </c>
      <c r="FS73" s="1"/>
      <c r="FT73" t="s">
        <v>336</v>
      </c>
      <c r="FV73" s="1"/>
      <c r="FW73" t="s">
        <v>336</v>
      </c>
      <c r="FX73" t="s">
        <v>336</v>
      </c>
      <c r="FY73" s="1"/>
      <c r="FZ73" t="s">
        <v>336</v>
      </c>
      <c r="GB73" s="1"/>
      <c r="GC73" t="s">
        <v>336</v>
      </c>
      <c r="GD73" t="s">
        <v>335</v>
      </c>
      <c r="GE73" t="s">
        <v>335</v>
      </c>
      <c r="GF73" t="s">
        <v>335</v>
      </c>
      <c r="GG73" t="s">
        <v>335</v>
      </c>
      <c r="GH73" t="s">
        <v>335</v>
      </c>
      <c r="GI73" t="s">
        <v>335</v>
      </c>
      <c r="GJ73" t="s">
        <v>335</v>
      </c>
      <c r="GK73" t="s">
        <v>335</v>
      </c>
      <c r="GL73" t="s">
        <v>335</v>
      </c>
      <c r="GM73" t="s">
        <v>335</v>
      </c>
      <c r="GN73" t="s">
        <v>335</v>
      </c>
      <c r="GO73" t="s">
        <v>335</v>
      </c>
      <c r="GP73" t="s">
        <v>335</v>
      </c>
      <c r="GQ73" t="s">
        <v>335</v>
      </c>
      <c r="GR73" t="s">
        <v>335</v>
      </c>
      <c r="GS73" t="s">
        <v>335</v>
      </c>
      <c r="GT73" t="s">
        <v>335</v>
      </c>
      <c r="GU73" t="s">
        <v>335</v>
      </c>
      <c r="GV73" t="s">
        <v>335</v>
      </c>
      <c r="GW73" t="s">
        <v>335</v>
      </c>
      <c r="GX73" t="s">
        <v>335</v>
      </c>
      <c r="GY73" t="s">
        <v>335</v>
      </c>
      <c r="GZ73" t="s">
        <v>335</v>
      </c>
      <c r="HA73" t="s">
        <v>335</v>
      </c>
      <c r="HB73" t="s">
        <v>335</v>
      </c>
      <c r="HC73" t="s">
        <v>335</v>
      </c>
      <c r="HD73" t="s">
        <v>335</v>
      </c>
      <c r="HE73" t="s">
        <v>335</v>
      </c>
      <c r="HF73" t="s">
        <v>335</v>
      </c>
      <c r="HG73" t="s">
        <v>335</v>
      </c>
      <c r="HH73" t="s">
        <v>335</v>
      </c>
      <c r="HI73" t="s">
        <v>335</v>
      </c>
      <c r="HJ73" t="s">
        <v>336</v>
      </c>
      <c r="HM73" t="s">
        <v>336</v>
      </c>
      <c r="HO73" t="s">
        <v>335</v>
      </c>
      <c r="HP73" t="s">
        <v>335</v>
      </c>
      <c r="HQ73" t="s">
        <v>335</v>
      </c>
      <c r="HR73" t="s">
        <v>335</v>
      </c>
      <c r="HS73" t="s">
        <v>335</v>
      </c>
      <c r="HT73" t="s">
        <v>335</v>
      </c>
      <c r="HU73" t="s">
        <v>335</v>
      </c>
      <c r="HV73" t="s">
        <v>335</v>
      </c>
      <c r="HW73" t="s">
        <v>335</v>
      </c>
      <c r="HX73" t="s">
        <v>335</v>
      </c>
      <c r="HY73" t="s">
        <v>335</v>
      </c>
      <c r="HZ73" t="s">
        <v>335</v>
      </c>
      <c r="IA73" t="s">
        <v>364</v>
      </c>
    </row>
    <row r="74" spans="1:235" x14ac:dyDescent="0.3">
      <c r="A74">
        <v>73</v>
      </c>
      <c r="B74" t="s">
        <v>733</v>
      </c>
      <c r="C74" s="1">
        <v>45301</v>
      </c>
      <c r="D74" t="s">
        <v>334</v>
      </c>
      <c r="E74" t="s">
        <v>335</v>
      </c>
      <c r="F74" t="s">
        <v>335</v>
      </c>
      <c r="G74" t="s">
        <v>335</v>
      </c>
      <c r="H74" t="s">
        <v>337</v>
      </c>
      <c r="I74" t="s">
        <v>345</v>
      </c>
      <c r="J74" t="s">
        <v>343</v>
      </c>
      <c r="K74">
        <v>95</v>
      </c>
      <c r="L74">
        <v>55</v>
      </c>
      <c r="O74">
        <v>82</v>
      </c>
      <c r="AJ74">
        <v>34</v>
      </c>
      <c r="AM74" t="s">
        <v>345</v>
      </c>
      <c r="AN74">
        <v>14</v>
      </c>
      <c r="AO74">
        <v>35</v>
      </c>
      <c r="AP74" t="s">
        <v>346</v>
      </c>
      <c r="AQ74" t="s">
        <v>335</v>
      </c>
      <c r="AR74" t="s">
        <v>335</v>
      </c>
      <c r="AS74" t="s">
        <v>335</v>
      </c>
      <c r="AT74" t="s">
        <v>335</v>
      </c>
      <c r="AU74" t="s">
        <v>335</v>
      </c>
      <c r="AV74" t="s">
        <v>335</v>
      </c>
      <c r="AW74" t="s">
        <v>335</v>
      </c>
      <c r="AX74" t="s">
        <v>335</v>
      </c>
      <c r="AY74" t="s">
        <v>334</v>
      </c>
      <c r="AZ74" t="s">
        <v>335</v>
      </c>
      <c r="BA74" t="s">
        <v>335</v>
      </c>
      <c r="BB74" t="s">
        <v>335</v>
      </c>
      <c r="BC74" t="s">
        <v>335</v>
      </c>
      <c r="BD74" t="s">
        <v>335</v>
      </c>
      <c r="BE74" t="s">
        <v>335</v>
      </c>
      <c r="BF74" t="s">
        <v>335</v>
      </c>
      <c r="BG74" t="s">
        <v>335</v>
      </c>
      <c r="BH74" t="s">
        <v>335</v>
      </c>
      <c r="BI74" t="s">
        <v>334</v>
      </c>
      <c r="BJ74" t="s">
        <v>757</v>
      </c>
      <c r="BK74" t="s">
        <v>335</v>
      </c>
      <c r="BL74" t="s">
        <v>335</v>
      </c>
      <c r="BM74" t="s">
        <v>335</v>
      </c>
      <c r="BN74" t="s">
        <v>335</v>
      </c>
      <c r="BO74" t="s">
        <v>335</v>
      </c>
      <c r="BP74" t="s">
        <v>335</v>
      </c>
      <c r="BQ74" t="s">
        <v>335</v>
      </c>
      <c r="BR74" t="s">
        <v>334</v>
      </c>
      <c r="BS74" t="s">
        <v>335</v>
      </c>
      <c r="BT74" t="s">
        <v>335</v>
      </c>
      <c r="BU74" t="s">
        <v>335</v>
      </c>
      <c r="BV74" t="s">
        <v>335</v>
      </c>
      <c r="BW74" t="s">
        <v>335</v>
      </c>
      <c r="BX74" t="s">
        <v>335</v>
      </c>
      <c r="BY74" t="s">
        <v>335</v>
      </c>
      <c r="BZ74" t="s">
        <v>335</v>
      </c>
      <c r="CA74" t="s">
        <v>336</v>
      </c>
      <c r="CJ74" t="s">
        <v>336</v>
      </c>
      <c r="CL74" t="s">
        <v>336</v>
      </c>
      <c r="CM74" t="s">
        <v>336</v>
      </c>
      <c r="CN74" t="s">
        <v>336</v>
      </c>
      <c r="CO74" t="s">
        <v>336</v>
      </c>
      <c r="CP74" t="s">
        <v>336</v>
      </c>
      <c r="CQ74" t="s">
        <v>336</v>
      </c>
      <c r="CR74" t="s">
        <v>336</v>
      </c>
      <c r="CS74" t="s">
        <v>336</v>
      </c>
      <c r="CT74" t="s">
        <v>336</v>
      </c>
      <c r="CU74" t="s">
        <v>336</v>
      </c>
      <c r="CV74" t="s">
        <v>336</v>
      </c>
      <c r="CW74" t="s">
        <v>336</v>
      </c>
      <c r="CX74" t="s">
        <v>336</v>
      </c>
      <c r="CY74" t="s">
        <v>336</v>
      </c>
      <c r="CZ74" t="s">
        <v>336</v>
      </c>
      <c r="DA74" t="s">
        <v>336</v>
      </c>
      <c r="DB74" t="s">
        <v>336</v>
      </c>
      <c r="DC74" t="s">
        <v>336</v>
      </c>
      <c r="DD74" t="s">
        <v>336</v>
      </c>
      <c r="DE74" t="s">
        <v>336</v>
      </c>
      <c r="DF74" t="s">
        <v>336</v>
      </c>
      <c r="DG74" t="s">
        <v>336</v>
      </c>
      <c r="DH74" t="s">
        <v>336</v>
      </c>
      <c r="DJ74">
        <v>150</v>
      </c>
      <c r="DL74">
        <v>87</v>
      </c>
      <c r="DM74">
        <v>5</v>
      </c>
      <c r="DN74">
        <v>98</v>
      </c>
      <c r="DO74" t="s">
        <v>330</v>
      </c>
      <c r="DQ74" t="s">
        <v>336</v>
      </c>
      <c r="DR74" t="s">
        <v>336</v>
      </c>
      <c r="DS74" t="s">
        <v>336</v>
      </c>
      <c r="DT74" t="s">
        <v>336</v>
      </c>
      <c r="DU74" t="s">
        <v>336</v>
      </c>
      <c r="DV74" t="s">
        <v>336</v>
      </c>
      <c r="DW74" t="s">
        <v>336</v>
      </c>
      <c r="DX74" t="s">
        <v>336</v>
      </c>
      <c r="DY74" t="s">
        <v>336</v>
      </c>
      <c r="DZ74" t="s">
        <v>336</v>
      </c>
      <c r="EA74" t="s">
        <v>336</v>
      </c>
      <c r="EB74" t="s">
        <v>336</v>
      </c>
      <c r="EC74" t="s">
        <v>336</v>
      </c>
      <c r="ED74" t="s">
        <v>336</v>
      </c>
      <c r="EE74" t="s">
        <v>336</v>
      </c>
      <c r="EF74" t="s">
        <v>336</v>
      </c>
      <c r="EK74">
        <v>95</v>
      </c>
      <c r="EL74">
        <v>89</v>
      </c>
      <c r="EM74">
        <v>12</v>
      </c>
      <c r="EN74" t="s">
        <v>336</v>
      </c>
      <c r="EO74" t="s">
        <v>330</v>
      </c>
      <c r="EP74" t="s">
        <v>330</v>
      </c>
      <c r="EQ74" t="s">
        <v>330</v>
      </c>
      <c r="ER74" t="s">
        <v>337</v>
      </c>
      <c r="ES74" t="s">
        <v>337</v>
      </c>
      <c r="ET74" t="s">
        <v>336</v>
      </c>
      <c r="EU74" s="1"/>
      <c r="EV74" t="s">
        <v>336</v>
      </c>
      <c r="EX74" t="s">
        <v>336</v>
      </c>
      <c r="EY74" t="s">
        <v>336</v>
      </c>
      <c r="EZ74" t="s">
        <v>336</v>
      </c>
      <c r="FA74" s="1"/>
      <c r="FB74" t="s">
        <v>336</v>
      </c>
      <c r="FD74" s="1"/>
      <c r="FE74" t="s">
        <v>336</v>
      </c>
      <c r="FF74" t="s">
        <v>336</v>
      </c>
      <c r="FG74" s="1"/>
      <c r="FH74" t="s">
        <v>336</v>
      </c>
      <c r="FJ74" t="s">
        <v>336</v>
      </c>
      <c r="FK74" t="s">
        <v>336</v>
      </c>
      <c r="FL74" t="s">
        <v>336</v>
      </c>
      <c r="FM74" s="1"/>
      <c r="FN74" t="s">
        <v>336</v>
      </c>
      <c r="FP74" s="1"/>
      <c r="FQ74" t="s">
        <v>336</v>
      </c>
      <c r="FR74" t="s">
        <v>336</v>
      </c>
      <c r="FS74" s="1"/>
      <c r="FT74" t="s">
        <v>336</v>
      </c>
      <c r="FV74" s="1"/>
      <c r="FW74" t="s">
        <v>336</v>
      </c>
      <c r="FX74" t="s">
        <v>336</v>
      </c>
      <c r="FY74" s="1"/>
      <c r="FZ74" t="s">
        <v>336</v>
      </c>
      <c r="GB74" s="1"/>
      <c r="GC74" t="s">
        <v>336</v>
      </c>
      <c r="GD74" t="s">
        <v>335</v>
      </c>
      <c r="GE74" t="s">
        <v>335</v>
      </c>
      <c r="GF74" t="s">
        <v>335</v>
      </c>
      <c r="GG74" t="s">
        <v>335</v>
      </c>
      <c r="GH74" t="s">
        <v>335</v>
      </c>
      <c r="GI74" t="s">
        <v>335</v>
      </c>
      <c r="GJ74" t="s">
        <v>335</v>
      </c>
      <c r="GK74" t="s">
        <v>335</v>
      </c>
      <c r="GL74" t="s">
        <v>335</v>
      </c>
      <c r="GM74" t="s">
        <v>335</v>
      </c>
      <c r="GN74" t="s">
        <v>335</v>
      </c>
      <c r="GO74" t="s">
        <v>335</v>
      </c>
      <c r="GP74" t="s">
        <v>335</v>
      </c>
      <c r="GQ74" t="s">
        <v>335</v>
      </c>
      <c r="GR74" t="s">
        <v>335</v>
      </c>
      <c r="GS74" t="s">
        <v>335</v>
      </c>
      <c r="GT74" t="s">
        <v>335</v>
      </c>
      <c r="GU74" t="s">
        <v>335</v>
      </c>
      <c r="GV74" t="s">
        <v>335</v>
      </c>
      <c r="GW74" t="s">
        <v>335</v>
      </c>
      <c r="GX74" t="s">
        <v>335</v>
      </c>
      <c r="GY74" t="s">
        <v>335</v>
      </c>
      <c r="GZ74" t="s">
        <v>335</v>
      </c>
      <c r="HA74" t="s">
        <v>335</v>
      </c>
      <c r="HB74" t="s">
        <v>335</v>
      </c>
      <c r="HC74" t="s">
        <v>335</v>
      </c>
      <c r="HD74" t="s">
        <v>335</v>
      </c>
      <c r="HE74" t="s">
        <v>335</v>
      </c>
      <c r="HF74" t="s">
        <v>335</v>
      </c>
      <c r="HG74" t="s">
        <v>335</v>
      </c>
      <c r="HH74" t="s">
        <v>335</v>
      </c>
      <c r="HI74" t="s">
        <v>335</v>
      </c>
      <c r="HJ74" t="s">
        <v>336</v>
      </c>
      <c r="HM74" t="s">
        <v>336</v>
      </c>
      <c r="HO74" t="s">
        <v>335</v>
      </c>
      <c r="HP74" t="s">
        <v>334</v>
      </c>
      <c r="HQ74" t="s">
        <v>334</v>
      </c>
      <c r="HR74" t="s">
        <v>335</v>
      </c>
      <c r="HS74" t="s">
        <v>334</v>
      </c>
      <c r="HT74" t="s">
        <v>335</v>
      </c>
      <c r="HU74" t="s">
        <v>334</v>
      </c>
      <c r="HV74" t="s">
        <v>335</v>
      </c>
      <c r="HW74" t="s">
        <v>334</v>
      </c>
      <c r="HX74" t="s">
        <v>335</v>
      </c>
      <c r="HY74" t="s">
        <v>334</v>
      </c>
      <c r="HZ74" t="s">
        <v>335</v>
      </c>
      <c r="IA74" t="s">
        <v>364</v>
      </c>
    </row>
    <row r="75" spans="1:235" x14ac:dyDescent="0.3">
      <c r="A75">
        <v>74</v>
      </c>
      <c r="B75" t="s">
        <v>733</v>
      </c>
      <c r="C75" s="1">
        <v>45317</v>
      </c>
      <c r="D75" t="s">
        <v>334</v>
      </c>
      <c r="E75" t="s">
        <v>335</v>
      </c>
      <c r="F75" t="s">
        <v>335</v>
      </c>
      <c r="G75" t="s">
        <v>335</v>
      </c>
      <c r="H75" t="s">
        <v>337</v>
      </c>
      <c r="I75" t="s">
        <v>345</v>
      </c>
      <c r="J75" t="s">
        <v>336</v>
      </c>
      <c r="K75">
        <v>95</v>
      </c>
      <c r="L75">
        <v>55</v>
      </c>
      <c r="N75">
        <v>7983</v>
      </c>
      <c r="R75">
        <v>114</v>
      </c>
      <c r="S75">
        <v>39</v>
      </c>
      <c r="T75">
        <v>68</v>
      </c>
      <c r="U75">
        <v>155</v>
      </c>
      <c r="V75">
        <v>44</v>
      </c>
      <c r="W75">
        <v>92</v>
      </c>
      <c r="X75">
        <v>95</v>
      </c>
      <c r="Z75">
        <v>179</v>
      </c>
      <c r="AF75">
        <v>26</v>
      </c>
      <c r="AG75">
        <v>13</v>
      </c>
      <c r="AH75">
        <v>144</v>
      </c>
      <c r="AI75">
        <v>35</v>
      </c>
      <c r="AJ75">
        <v>36</v>
      </c>
      <c r="AM75" t="s">
        <v>359</v>
      </c>
      <c r="AN75">
        <v>20</v>
      </c>
      <c r="AO75">
        <v>35</v>
      </c>
      <c r="AP75" t="s">
        <v>346</v>
      </c>
      <c r="AQ75" t="s">
        <v>335</v>
      </c>
      <c r="AR75" t="s">
        <v>335</v>
      </c>
      <c r="AS75" t="s">
        <v>334</v>
      </c>
      <c r="AT75" t="s">
        <v>335</v>
      </c>
      <c r="AU75" t="s">
        <v>334</v>
      </c>
      <c r="AV75" t="s">
        <v>335</v>
      </c>
      <c r="AW75" t="s">
        <v>335</v>
      </c>
      <c r="AX75" t="s">
        <v>335</v>
      </c>
      <c r="AY75" t="s">
        <v>335</v>
      </c>
      <c r="AZ75" t="s">
        <v>334</v>
      </c>
      <c r="BA75" t="s">
        <v>335</v>
      </c>
      <c r="BB75" t="s">
        <v>335</v>
      </c>
      <c r="BC75" t="s">
        <v>335</v>
      </c>
      <c r="BD75" t="s">
        <v>335</v>
      </c>
      <c r="BE75" t="s">
        <v>335</v>
      </c>
      <c r="BF75" t="s">
        <v>335</v>
      </c>
      <c r="BG75" t="s">
        <v>335</v>
      </c>
      <c r="BH75" t="s">
        <v>335</v>
      </c>
      <c r="BI75" t="s">
        <v>335</v>
      </c>
      <c r="BJ75" t="s">
        <v>336</v>
      </c>
      <c r="BK75" t="s">
        <v>334</v>
      </c>
      <c r="BL75" t="s">
        <v>335</v>
      </c>
      <c r="BM75" t="s">
        <v>335</v>
      </c>
      <c r="BN75" t="s">
        <v>335</v>
      </c>
      <c r="BO75" t="s">
        <v>335</v>
      </c>
      <c r="BP75" t="s">
        <v>335</v>
      </c>
      <c r="BQ75" t="s">
        <v>335</v>
      </c>
      <c r="BR75" t="s">
        <v>335</v>
      </c>
      <c r="BS75" t="s">
        <v>335</v>
      </c>
      <c r="BT75" t="s">
        <v>335</v>
      </c>
      <c r="BU75" t="s">
        <v>335</v>
      </c>
      <c r="BV75" t="s">
        <v>335</v>
      </c>
      <c r="BW75" t="s">
        <v>335</v>
      </c>
      <c r="BX75" t="s">
        <v>335</v>
      </c>
      <c r="BY75" t="s">
        <v>335</v>
      </c>
      <c r="BZ75" t="s">
        <v>335</v>
      </c>
      <c r="CA75" t="s">
        <v>336</v>
      </c>
      <c r="CJ75" t="s">
        <v>336</v>
      </c>
      <c r="CL75" t="s">
        <v>336</v>
      </c>
      <c r="CM75" t="s">
        <v>336</v>
      </c>
      <c r="CN75" t="s">
        <v>336</v>
      </c>
      <c r="CO75" t="s">
        <v>336</v>
      </c>
      <c r="CP75" t="s">
        <v>336</v>
      </c>
      <c r="CQ75" t="s">
        <v>336</v>
      </c>
      <c r="CR75" t="s">
        <v>336</v>
      </c>
      <c r="CS75" t="s">
        <v>336</v>
      </c>
      <c r="CT75" t="s">
        <v>336</v>
      </c>
      <c r="CU75" t="s">
        <v>336</v>
      </c>
      <c r="CV75" t="s">
        <v>336</v>
      </c>
      <c r="CW75" t="s">
        <v>336</v>
      </c>
      <c r="CX75" t="s">
        <v>336</v>
      </c>
      <c r="CY75" t="s">
        <v>336</v>
      </c>
      <c r="CZ75" t="s">
        <v>336</v>
      </c>
      <c r="DA75" t="s">
        <v>336</v>
      </c>
      <c r="DB75" t="s">
        <v>336</v>
      </c>
      <c r="DC75" t="s">
        <v>336</v>
      </c>
      <c r="DD75" t="s">
        <v>336</v>
      </c>
      <c r="DE75" t="s">
        <v>336</v>
      </c>
      <c r="DF75" t="s">
        <v>336</v>
      </c>
      <c r="DG75" t="s">
        <v>336</v>
      </c>
      <c r="DH75" t="s">
        <v>336</v>
      </c>
      <c r="DI75">
        <v>3</v>
      </c>
      <c r="DJ75">
        <v>0</v>
      </c>
      <c r="DO75" t="s">
        <v>336</v>
      </c>
      <c r="DQ75" t="s">
        <v>336</v>
      </c>
      <c r="DR75" t="s">
        <v>336</v>
      </c>
      <c r="DS75" t="s">
        <v>336</v>
      </c>
      <c r="DT75" t="s">
        <v>336</v>
      </c>
      <c r="DU75" t="s">
        <v>336</v>
      </c>
      <c r="DV75" t="s">
        <v>336</v>
      </c>
      <c r="DW75" t="s">
        <v>336</v>
      </c>
      <c r="DX75" t="s">
        <v>336</v>
      </c>
      <c r="DY75" t="s">
        <v>336</v>
      </c>
      <c r="DZ75" t="s">
        <v>336</v>
      </c>
      <c r="EA75" t="s">
        <v>336</v>
      </c>
      <c r="EB75" t="s">
        <v>336</v>
      </c>
      <c r="EC75" t="s">
        <v>336</v>
      </c>
      <c r="ED75" t="s">
        <v>336</v>
      </c>
      <c r="EE75" t="s">
        <v>336</v>
      </c>
      <c r="EF75" t="s">
        <v>336</v>
      </c>
      <c r="EK75">
        <v>65</v>
      </c>
      <c r="EL75">
        <v>75</v>
      </c>
      <c r="EM75">
        <v>15</v>
      </c>
      <c r="EN75" t="s">
        <v>330</v>
      </c>
      <c r="EO75" t="s">
        <v>337</v>
      </c>
      <c r="EP75" t="s">
        <v>330</v>
      </c>
      <c r="EQ75" t="s">
        <v>330</v>
      </c>
      <c r="ER75" t="s">
        <v>330</v>
      </c>
      <c r="ES75" t="s">
        <v>337</v>
      </c>
      <c r="ET75" t="s">
        <v>337</v>
      </c>
      <c r="EU75" s="1"/>
      <c r="EV75" t="s">
        <v>336</v>
      </c>
      <c r="EX75" t="s">
        <v>336</v>
      </c>
      <c r="EY75" t="s">
        <v>336</v>
      </c>
      <c r="EZ75" t="s">
        <v>337</v>
      </c>
      <c r="FA75" s="1"/>
      <c r="FB75" t="s">
        <v>336</v>
      </c>
      <c r="FD75" s="1"/>
      <c r="FE75" t="s">
        <v>336</v>
      </c>
      <c r="FF75" t="s">
        <v>330</v>
      </c>
      <c r="FG75" s="1"/>
      <c r="FH75" t="s">
        <v>398</v>
      </c>
      <c r="FI75">
        <v>125</v>
      </c>
      <c r="FJ75" t="s">
        <v>336</v>
      </c>
      <c r="FK75" t="s">
        <v>336</v>
      </c>
      <c r="FL75" t="s">
        <v>337</v>
      </c>
      <c r="FM75" s="1"/>
      <c r="FN75" t="s">
        <v>336</v>
      </c>
      <c r="FP75" s="1"/>
      <c r="FQ75" t="s">
        <v>336</v>
      </c>
      <c r="FR75" t="s">
        <v>337</v>
      </c>
      <c r="FS75" s="1"/>
      <c r="FT75" t="s">
        <v>336</v>
      </c>
      <c r="FV75" s="1"/>
      <c r="FW75" t="s">
        <v>336</v>
      </c>
      <c r="FX75" t="s">
        <v>337</v>
      </c>
      <c r="FY75" s="1"/>
      <c r="FZ75" t="s">
        <v>336</v>
      </c>
      <c r="GB75" s="1"/>
      <c r="GC75" t="s">
        <v>336</v>
      </c>
      <c r="GD75" t="s">
        <v>335</v>
      </c>
      <c r="GE75" t="s">
        <v>334</v>
      </c>
      <c r="GF75" t="s">
        <v>334</v>
      </c>
      <c r="GG75" t="s">
        <v>335</v>
      </c>
      <c r="GH75" t="s">
        <v>334</v>
      </c>
      <c r="GI75" t="s">
        <v>335</v>
      </c>
      <c r="GJ75" t="s">
        <v>335</v>
      </c>
      <c r="GK75" t="s">
        <v>334</v>
      </c>
      <c r="GL75" t="s">
        <v>334</v>
      </c>
      <c r="GM75" t="s">
        <v>335</v>
      </c>
      <c r="GN75" t="s">
        <v>334</v>
      </c>
      <c r="GO75" t="s">
        <v>335</v>
      </c>
      <c r="GP75" t="s">
        <v>334</v>
      </c>
      <c r="GQ75" t="s">
        <v>335</v>
      </c>
      <c r="GR75" t="s">
        <v>334</v>
      </c>
      <c r="GS75" t="s">
        <v>335</v>
      </c>
      <c r="GT75" t="s">
        <v>334</v>
      </c>
      <c r="GU75" t="s">
        <v>335</v>
      </c>
      <c r="GV75" t="s">
        <v>334</v>
      </c>
      <c r="GW75" t="s">
        <v>335</v>
      </c>
      <c r="GX75" t="s">
        <v>335</v>
      </c>
      <c r="GY75" t="s">
        <v>334</v>
      </c>
      <c r="GZ75" t="s">
        <v>334</v>
      </c>
      <c r="HA75" t="s">
        <v>335</v>
      </c>
      <c r="HB75" t="s">
        <v>334</v>
      </c>
      <c r="HC75" t="s">
        <v>335</v>
      </c>
      <c r="HD75" t="s">
        <v>334</v>
      </c>
      <c r="HE75" t="s">
        <v>335</v>
      </c>
      <c r="HF75" t="s">
        <v>334</v>
      </c>
      <c r="HG75" t="s">
        <v>335</v>
      </c>
      <c r="HH75" t="s">
        <v>334</v>
      </c>
      <c r="HI75" t="s">
        <v>335</v>
      </c>
      <c r="HJ75" t="s">
        <v>341</v>
      </c>
      <c r="HK75">
        <v>500</v>
      </c>
      <c r="HM75" t="s">
        <v>336</v>
      </c>
      <c r="HO75" t="s">
        <v>335</v>
      </c>
      <c r="HP75" t="s">
        <v>334</v>
      </c>
      <c r="HQ75" t="s">
        <v>334</v>
      </c>
      <c r="HR75" t="s">
        <v>335</v>
      </c>
      <c r="HS75" t="s">
        <v>334</v>
      </c>
      <c r="HT75" t="s">
        <v>335</v>
      </c>
      <c r="HU75" t="s">
        <v>334</v>
      </c>
      <c r="HV75" t="s">
        <v>335</v>
      </c>
      <c r="HW75" t="s">
        <v>334</v>
      </c>
      <c r="HX75" t="s">
        <v>335</v>
      </c>
      <c r="HY75" t="s">
        <v>334</v>
      </c>
      <c r="HZ75" t="s">
        <v>335</v>
      </c>
      <c r="IA75" t="s">
        <v>364</v>
      </c>
    </row>
    <row r="76" spans="1:235" x14ac:dyDescent="0.3">
      <c r="A76">
        <v>75</v>
      </c>
      <c r="B76" t="s">
        <v>733</v>
      </c>
      <c r="C76" s="1">
        <v>45315</v>
      </c>
      <c r="D76" t="s">
        <v>334</v>
      </c>
      <c r="E76" t="s">
        <v>335</v>
      </c>
      <c r="F76" t="s">
        <v>335</v>
      </c>
      <c r="G76" t="s">
        <v>335</v>
      </c>
      <c r="H76" t="s">
        <v>337</v>
      </c>
      <c r="I76" t="s">
        <v>359</v>
      </c>
      <c r="J76" t="s">
        <v>336</v>
      </c>
      <c r="K76">
        <v>100</v>
      </c>
      <c r="L76">
        <v>65</v>
      </c>
      <c r="AJ76">
        <v>37</v>
      </c>
      <c r="AL76">
        <v>8</v>
      </c>
      <c r="AM76" t="s">
        <v>373</v>
      </c>
      <c r="AN76">
        <v>19</v>
      </c>
      <c r="AP76" t="s">
        <v>346</v>
      </c>
      <c r="AQ76" t="s">
        <v>335</v>
      </c>
      <c r="AR76" t="s">
        <v>335</v>
      </c>
      <c r="AS76" t="s">
        <v>335</v>
      </c>
      <c r="AT76" t="s">
        <v>335</v>
      </c>
      <c r="AU76" t="s">
        <v>335</v>
      </c>
      <c r="AV76" t="s">
        <v>335</v>
      </c>
      <c r="AW76" t="s">
        <v>335</v>
      </c>
      <c r="AX76" t="s">
        <v>335</v>
      </c>
      <c r="AY76" t="s">
        <v>335</v>
      </c>
      <c r="AZ76" t="s">
        <v>335</v>
      </c>
      <c r="BA76" t="s">
        <v>335</v>
      </c>
      <c r="BB76" t="s">
        <v>335</v>
      </c>
      <c r="BC76" t="s">
        <v>335</v>
      </c>
      <c r="BD76" t="s">
        <v>335</v>
      </c>
      <c r="BE76" t="s">
        <v>335</v>
      </c>
      <c r="BF76" t="s">
        <v>335</v>
      </c>
      <c r="BG76" t="s">
        <v>335</v>
      </c>
      <c r="BH76" t="s">
        <v>335</v>
      </c>
      <c r="BI76" t="s">
        <v>334</v>
      </c>
      <c r="BJ76" t="s">
        <v>758</v>
      </c>
      <c r="BK76" t="s">
        <v>334</v>
      </c>
      <c r="BL76" t="s">
        <v>335</v>
      </c>
      <c r="BM76" t="s">
        <v>335</v>
      </c>
      <c r="BN76" t="s">
        <v>335</v>
      </c>
      <c r="BO76" t="s">
        <v>335</v>
      </c>
      <c r="BP76" t="s">
        <v>335</v>
      </c>
      <c r="BQ76" t="s">
        <v>335</v>
      </c>
      <c r="BR76" t="s">
        <v>335</v>
      </c>
      <c r="BS76" t="s">
        <v>335</v>
      </c>
      <c r="BT76" t="s">
        <v>335</v>
      </c>
      <c r="BU76" t="s">
        <v>335</v>
      </c>
      <c r="BV76" t="s">
        <v>335</v>
      </c>
      <c r="BW76" t="s">
        <v>335</v>
      </c>
      <c r="BX76" t="s">
        <v>335</v>
      </c>
      <c r="BY76" t="s">
        <v>335</v>
      </c>
      <c r="BZ76" t="s">
        <v>335</v>
      </c>
      <c r="CA76" t="s">
        <v>336</v>
      </c>
      <c r="CJ76" t="s">
        <v>336</v>
      </c>
      <c r="CL76" t="s">
        <v>336</v>
      </c>
      <c r="CM76" t="s">
        <v>336</v>
      </c>
      <c r="CN76" t="s">
        <v>336</v>
      </c>
      <c r="CO76" t="s">
        <v>336</v>
      </c>
      <c r="CP76" t="s">
        <v>336</v>
      </c>
      <c r="CQ76" t="s">
        <v>336</v>
      </c>
      <c r="CR76" t="s">
        <v>336</v>
      </c>
      <c r="CS76" t="s">
        <v>336</v>
      </c>
      <c r="CT76" t="s">
        <v>336</v>
      </c>
      <c r="CU76" t="s">
        <v>336</v>
      </c>
      <c r="CV76" t="s">
        <v>336</v>
      </c>
      <c r="CW76" t="s">
        <v>336</v>
      </c>
      <c r="CX76" t="s">
        <v>336</v>
      </c>
      <c r="CY76" t="s">
        <v>336</v>
      </c>
      <c r="CZ76" t="s">
        <v>336</v>
      </c>
      <c r="DA76" t="s">
        <v>336</v>
      </c>
      <c r="DB76" t="s">
        <v>336</v>
      </c>
      <c r="DC76" t="s">
        <v>336</v>
      </c>
      <c r="DD76" t="s">
        <v>336</v>
      </c>
      <c r="DE76" t="s">
        <v>336</v>
      </c>
      <c r="DF76" t="s">
        <v>336</v>
      </c>
      <c r="DG76" t="s">
        <v>336</v>
      </c>
      <c r="DH76" t="s">
        <v>336</v>
      </c>
      <c r="DI76">
        <v>16</v>
      </c>
      <c r="DJ76">
        <v>480</v>
      </c>
      <c r="DL76">
        <v>102</v>
      </c>
      <c r="DM76">
        <v>3</v>
      </c>
      <c r="DN76">
        <v>97</v>
      </c>
      <c r="DO76" t="s">
        <v>337</v>
      </c>
      <c r="DQ76" t="s">
        <v>336</v>
      </c>
      <c r="DR76" t="s">
        <v>336</v>
      </c>
      <c r="DS76" t="s">
        <v>336</v>
      </c>
      <c r="DT76" t="s">
        <v>336</v>
      </c>
      <c r="DU76" t="s">
        <v>336</v>
      </c>
      <c r="DV76" t="s">
        <v>336</v>
      </c>
      <c r="DW76" t="s">
        <v>336</v>
      </c>
      <c r="DX76" t="s">
        <v>336</v>
      </c>
      <c r="DY76" t="s">
        <v>336</v>
      </c>
      <c r="DZ76" t="s">
        <v>336</v>
      </c>
      <c r="EA76" t="s">
        <v>336</v>
      </c>
      <c r="EB76" t="s">
        <v>336</v>
      </c>
      <c r="EC76" t="s">
        <v>336</v>
      </c>
      <c r="ED76" t="s">
        <v>336</v>
      </c>
      <c r="EE76" t="s">
        <v>336</v>
      </c>
      <c r="EF76" t="s">
        <v>336</v>
      </c>
      <c r="EK76">
        <v>100</v>
      </c>
      <c r="EL76">
        <v>98</v>
      </c>
      <c r="EM76">
        <v>6</v>
      </c>
      <c r="EN76" t="s">
        <v>336</v>
      </c>
      <c r="EO76" t="s">
        <v>337</v>
      </c>
      <c r="EP76" t="s">
        <v>337</v>
      </c>
      <c r="EQ76" t="s">
        <v>337</v>
      </c>
      <c r="ER76" t="s">
        <v>337</v>
      </c>
      <c r="ES76" t="s">
        <v>337</v>
      </c>
      <c r="ET76" t="s">
        <v>337</v>
      </c>
      <c r="EU76" s="1"/>
      <c r="EV76" t="s">
        <v>336</v>
      </c>
      <c r="EX76" t="s">
        <v>336</v>
      </c>
      <c r="EY76" t="s">
        <v>336</v>
      </c>
      <c r="EZ76" t="s">
        <v>337</v>
      </c>
      <c r="FA76" s="1"/>
      <c r="FB76" t="s">
        <v>336</v>
      </c>
      <c r="FD76" s="1"/>
      <c r="FE76" t="s">
        <v>336</v>
      </c>
      <c r="FF76" t="s">
        <v>337</v>
      </c>
      <c r="FG76" s="1"/>
      <c r="FH76" t="s">
        <v>336</v>
      </c>
      <c r="FJ76" t="s">
        <v>336</v>
      </c>
      <c r="FK76" t="s">
        <v>336</v>
      </c>
      <c r="FL76" t="s">
        <v>330</v>
      </c>
      <c r="FM76" s="1"/>
      <c r="FN76" t="s">
        <v>403</v>
      </c>
      <c r="FO76">
        <v>400</v>
      </c>
      <c r="FP76" s="1"/>
      <c r="FQ76" t="s">
        <v>336</v>
      </c>
      <c r="FR76" t="s">
        <v>330</v>
      </c>
      <c r="FS76" s="1"/>
      <c r="FT76" t="s">
        <v>340</v>
      </c>
      <c r="FU76">
        <v>50</v>
      </c>
      <c r="FV76" s="1"/>
      <c r="FW76" t="s">
        <v>336</v>
      </c>
      <c r="FX76" t="s">
        <v>330</v>
      </c>
      <c r="FY76" s="1"/>
      <c r="FZ76" t="s">
        <v>410</v>
      </c>
      <c r="GA76">
        <v>10</v>
      </c>
      <c r="GB76" s="1"/>
      <c r="GC76" t="s">
        <v>336</v>
      </c>
      <c r="GD76" t="s">
        <v>334</v>
      </c>
      <c r="GE76" t="s">
        <v>335</v>
      </c>
      <c r="GF76" t="s">
        <v>334</v>
      </c>
      <c r="GG76" t="s">
        <v>335</v>
      </c>
      <c r="GH76" t="s">
        <v>334</v>
      </c>
      <c r="GI76" t="s">
        <v>335</v>
      </c>
      <c r="GJ76" t="s">
        <v>334</v>
      </c>
      <c r="GK76" t="s">
        <v>335</v>
      </c>
      <c r="GL76" t="s">
        <v>334</v>
      </c>
      <c r="GM76" t="s">
        <v>335</v>
      </c>
      <c r="GN76" t="s">
        <v>334</v>
      </c>
      <c r="GO76" t="s">
        <v>335</v>
      </c>
      <c r="GP76" t="s">
        <v>335</v>
      </c>
      <c r="GQ76" t="s">
        <v>334</v>
      </c>
      <c r="GR76" t="s">
        <v>334</v>
      </c>
      <c r="GS76" t="s">
        <v>335</v>
      </c>
      <c r="GT76" t="s">
        <v>334</v>
      </c>
      <c r="GU76" t="s">
        <v>335</v>
      </c>
      <c r="GV76" t="s">
        <v>335</v>
      </c>
      <c r="GW76" t="s">
        <v>334</v>
      </c>
      <c r="GX76" t="s">
        <v>334</v>
      </c>
      <c r="GY76" t="s">
        <v>335</v>
      </c>
      <c r="GZ76" t="s">
        <v>334</v>
      </c>
      <c r="HA76" t="s">
        <v>335</v>
      </c>
      <c r="HB76" t="s">
        <v>334</v>
      </c>
      <c r="HC76" t="s">
        <v>335</v>
      </c>
      <c r="HD76" t="s">
        <v>334</v>
      </c>
      <c r="HE76" t="s">
        <v>335</v>
      </c>
      <c r="HF76" t="s">
        <v>334</v>
      </c>
      <c r="HG76" t="s">
        <v>335</v>
      </c>
      <c r="HH76" t="s">
        <v>334</v>
      </c>
      <c r="HI76" t="s">
        <v>335</v>
      </c>
      <c r="HJ76" t="s">
        <v>336</v>
      </c>
      <c r="HM76" t="s">
        <v>336</v>
      </c>
      <c r="HO76" t="s">
        <v>334</v>
      </c>
      <c r="HP76" t="s">
        <v>335</v>
      </c>
      <c r="HQ76" t="s">
        <v>334</v>
      </c>
      <c r="HR76" t="s">
        <v>335</v>
      </c>
      <c r="HS76" t="s">
        <v>334</v>
      </c>
      <c r="HT76" t="s">
        <v>335</v>
      </c>
      <c r="HU76" t="s">
        <v>334</v>
      </c>
      <c r="HV76" t="s">
        <v>335</v>
      </c>
      <c r="HW76" t="s">
        <v>334</v>
      </c>
      <c r="HX76" t="s">
        <v>335</v>
      </c>
      <c r="HY76" t="s">
        <v>334</v>
      </c>
      <c r="HZ76" t="s">
        <v>335</v>
      </c>
      <c r="IA76" t="s">
        <v>364</v>
      </c>
    </row>
    <row r="77" spans="1:235" x14ac:dyDescent="0.3">
      <c r="A77">
        <v>76</v>
      </c>
      <c r="B77" t="s">
        <v>733</v>
      </c>
      <c r="C77" s="1">
        <v>45331</v>
      </c>
      <c r="D77" t="s">
        <v>334</v>
      </c>
      <c r="E77" t="s">
        <v>335</v>
      </c>
      <c r="F77" t="s">
        <v>335</v>
      </c>
      <c r="G77" t="s">
        <v>335</v>
      </c>
      <c r="H77" t="s">
        <v>337</v>
      </c>
      <c r="I77" t="s">
        <v>359</v>
      </c>
      <c r="J77" t="s">
        <v>420</v>
      </c>
      <c r="K77">
        <v>100</v>
      </c>
      <c r="L77">
        <v>55</v>
      </c>
      <c r="AJ77">
        <v>35</v>
      </c>
      <c r="AL77">
        <v>125</v>
      </c>
      <c r="AM77" t="s">
        <v>373</v>
      </c>
      <c r="AP77" t="s">
        <v>346</v>
      </c>
      <c r="AQ77" t="s">
        <v>335</v>
      </c>
      <c r="AR77" t="s">
        <v>335</v>
      </c>
      <c r="AS77" t="s">
        <v>335</v>
      </c>
      <c r="AT77" t="s">
        <v>335</v>
      </c>
      <c r="AU77" t="s">
        <v>335</v>
      </c>
      <c r="AV77" t="s">
        <v>335</v>
      </c>
      <c r="AW77" t="s">
        <v>335</v>
      </c>
      <c r="AX77" t="s">
        <v>335</v>
      </c>
      <c r="AY77" t="s">
        <v>335</v>
      </c>
      <c r="AZ77" t="s">
        <v>335</v>
      </c>
      <c r="BA77" t="s">
        <v>335</v>
      </c>
      <c r="BB77" t="s">
        <v>334</v>
      </c>
      <c r="BC77" t="s">
        <v>335</v>
      </c>
      <c r="BD77" t="s">
        <v>335</v>
      </c>
      <c r="BE77" t="s">
        <v>335</v>
      </c>
      <c r="BF77" t="s">
        <v>335</v>
      </c>
      <c r="BG77" t="s">
        <v>335</v>
      </c>
      <c r="BH77" t="s">
        <v>335</v>
      </c>
      <c r="BI77" t="s">
        <v>335</v>
      </c>
      <c r="BJ77" t="s">
        <v>336</v>
      </c>
      <c r="BK77" t="s">
        <v>335</v>
      </c>
      <c r="BL77" t="s">
        <v>335</v>
      </c>
      <c r="BM77" t="s">
        <v>335</v>
      </c>
      <c r="BN77" t="s">
        <v>335</v>
      </c>
      <c r="BO77" t="s">
        <v>335</v>
      </c>
      <c r="BP77" t="s">
        <v>335</v>
      </c>
      <c r="BQ77" t="s">
        <v>335</v>
      </c>
      <c r="BR77" t="s">
        <v>335</v>
      </c>
      <c r="BS77" t="s">
        <v>335</v>
      </c>
      <c r="BT77" t="s">
        <v>335</v>
      </c>
      <c r="BU77" t="s">
        <v>335</v>
      </c>
      <c r="BV77" t="s">
        <v>335</v>
      </c>
      <c r="BW77" t="s">
        <v>335</v>
      </c>
      <c r="BX77" t="s">
        <v>335</v>
      </c>
      <c r="BY77" t="s">
        <v>334</v>
      </c>
      <c r="BZ77" t="s">
        <v>335</v>
      </c>
      <c r="CA77" t="s">
        <v>336</v>
      </c>
      <c r="CJ77" t="s">
        <v>336</v>
      </c>
      <c r="CL77" t="s">
        <v>336</v>
      </c>
      <c r="CM77" t="s">
        <v>336</v>
      </c>
      <c r="CN77" t="s">
        <v>336</v>
      </c>
      <c r="CO77" t="s">
        <v>336</v>
      </c>
      <c r="CP77" t="s">
        <v>336</v>
      </c>
      <c r="CQ77" t="s">
        <v>336</v>
      </c>
      <c r="CR77" t="s">
        <v>336</v>
      </c>
      <c r="CS77" t="s">
        <v>336</v>
      </c>
      <c r="CT77" t="s">
        <v>336</v>
      </c>
      <c r="CU77" t="s">
        <v>336</v>
      </c>
      <c r="CV77" t="s">
        <v>336</v>
      </c>
      <c r="CW77" t="s">
        <v>336</v>
      </c>
      <c r="CX77" t="s">
        <v>336</v>
      </c>
      <c r="CY77" t="s">
        <v>336</v>
      </c>
      <c r="CZ77" t="s">
        <v>336</v>
      </c>
      <c r="DA77" t="s">
        <v>336</v>
      </c>
      <c r="DB77" t="s">
        <v>336</v>
      </c>
      <c r="DC77" t="s">
        <v>336</v>
      </c>
      <c r="DD77" t="s">
        <v>336</v>
      </c>
      <c r="DE77" t="s">
        <v>336</v>
      </c>
      <c r="DF77" t="s">
        <v>336</v>
      </c>
      <c r="DG77" t="s">
        <v>336</v>
      </c>
      <c r="DH77" t="s">
        <v>336</v>
      </c>
      <c r="DI77">
        <v>13</v>
      </c>
      <c r="DJ77">
        <v>298</v>
      </c>
      <c r="DL77">
        <v>91</v>
      </c>
      <c r="DM77">
        <v>3</v>
      </c>
      <c r="DN77">
        <v>99</v>
      </c>
      <c r="DO77" t="s">
        <v>337</v>
      </c>
      <c r="DQ77" t="s">
        <v>336</v>
      </c>
      <c r="DR77" t="s">
        <v>336</v>
      </c>
      <c r="DS77" t="s">
        <v>336</v>
      </c>
      <c r="DT77" t="s">
        <v>336</v>
      </c>
      <c r="DU77" t="s">
        <v>336</v>
      </c>
      <c r="DV77" t="s">
        <v>336</v>
      </c>
      <c r="DW77" t="s">
        <v>336</v>
      </c>
      <c r="DX77" t="s">
        <v>336</v>
      </c>
      <c r="DY77" t="s">
        <v>336</v>
      </c>
      <c r="DZ77" t="s">
        <v>336</v>
      </c>
      <c r="EA77" t="s">
        <v>336</v>
      </c>
      <c r="EB77" t="s">
        <v>336</v>
      </c>
      <c r="EC77" t="s">
        <v>336</v>
      </c>
      <c r="ED77" t="s">
        <v>336</v>
      </c>
      <c r="EE77" t="s">
        <v>336</v>
      </c>
      <c r="EF77" t="s">
        <v>336</v>
      </c>
      <c r="EK77">
        <v>100</v>
      </c>
      <c r="EL77">
        <v>95</v>
      </c>
      <c r="EM77">
        <v>7</v>
      </c>
      <c r="EN77" t="s">
        <v>330</v>
      </c>
      <c r="EO77" t="s">
        <v>337</v>
      </c>
      <c r="EP77" t="s">
        <v>330</v>
      </c>
      <c r="EQ77" t="s">
        <v>337</v>
      </c>
      <c r="ER77" t="s">
        <v>337</v>
      </c>
      <c r="ES77" t="s">
        <v>337</v>
      </c>
      <c r="ET77" t="s">
        <v>337</v>
      </c>
      <c r="EU77" s="1"/>
      <c r="EV77" t="s">
        <v>336</v>
      </c>
      <c r="EX77" t="s">
        <v>336</v>
      </c>
      <c r="EY77" t="s">
        <v>336</v>
      </c>
      <c r="EZ77" t="s">
        <v>330</v>
      </c>
      <c r="FA77" s="1"/>
      <c r="FB77" t="s">
        <v>338</v>
      </c>
      <c r="FC77">
        <v>20</v>
      </c>
      <c r="FD77" s="1"/>
      <c r="FE77" t="s">
        <v>336</v>
      </c>
      <c r="FF77" t="s">
        <v>330</v>
      </c>
      <c r="FG77" s="1"/>
      <c r="FH77" t="s">
        <v>339</v>
      </c>
      <c r="FI77">
        <v>125</v>
      </c>
      <c r="FJ77" t="s">
        <v>336</v>
      </c>
      <c r="FK77" t="s">
        <v>336</v>
      </c>
      <c r="FL77" t="s">
        <v>337</v>
      </c>
      <c r="FM77" s="1"/>
      <c r="FN77" t="s">
        <v>336</v>
      </c>
      <c r="FP77" s="1"/>
      <c r="FQ77" t="s">
        <v>336</v>
      </c>
      <c r="FR77" t="s">
        <v>337</v>
      </c>
      <c r="FS77" s="1"/>
      <c r="FT77" t="s">
        <v>336</v>
      </c>
      <c r="FV77" s="1"/>
      <c r="FW77" t="s">
        <v>336</v>
      </c>
      <c r="FX77" t="s">
        <v>330</v>
      </c>
      <c r="FY77" s="1"/>
      <c r="FZ77" t="s">
        <v>759</v>
      </c>
      <c r="GA77">
        <v>10</v>
      </c>
      <c r="GB77" s="1"/>
      <c r="GC77" t="s">
        <v>336</v>
      </c>
      <c r="GD77" t="s">
        <v>334</v>
      </c>
      <c r="GE77" t="s">
        <v>335</v>
      </c>
      <c r="GF77" t="s">
        <v>334</v>
      </c>
      <c r="GG77" t="s">
        <v>335</v>
      </c>
      <c r="GH77" t="s">
        <v>334</v>
      </c>
      <c r="GI77" t="s">
        <v>335</v>
      </c>
      <c r="GJ77" t="s">
        <v>334</v>
      </c>
      <c r="GK77" t="s">
        <v>335</v>
      </c>
      <c r="GL77" t="s">
        <v>334</v>
      </c>
      <c r="GM77" t="s">
        <v>335</v>
      </c>
      <c r="GN77" t="s">
        <v>334</v>
      </c>
      <c r="GO77" t="s">
        <v>335</v>
      </c>
      <c r="GP77" t="s">
        <v>334</v>
      </c>
      <c r="GQ77" t="s">
        <v>335</v>
      </c>
      <c r="GR77" t="s">
        <v>334</v>
      </c>
      <c r="GS77" t="s">
        <v>335</v>
      </c>
      <c r="GT77" t="s">
        <v>334</v>
      </c>
      <c r="GU77" t="s">
        <v>335</v>
      </c>
      <c r="GV77" t="s">
        <v>335</v>
      </c>
      <c r="GW77" t="s">
        <v>334</v>
      </c>
      <c r="GX77" t="s">
        <v>334</v>
      </c>
      <c r="GY77" t="s">
        <v>335</v>
      </c>
      <c r="GZ77" t="s">
        <v>334</v>
      </c>
      <c r="HA77" t="s">
        <v>335</v>
      </c>
      <c r="HB77" t="s">
        <v>334</v>
      </c>
      <c r="HC77" t="s">
        <v>335</v>
      </c>
      <c r="HD77" t="s">
        <v>334</v>
      </c>
      <c r="HE77" t="s">
        <v>335</v>
      </c>
      <c r="HF77" t="s">
        <v>334</v>
      </c>
      <c r="HG77" t="s">
        <v>335</v>
      </c>
      <c r="HH77" t="s">
        <v>334</v>
      </c>
      <c r="HI77" t="s">
        <v>335</v>
      </c>
      <c r="HJ77" t="s">
        <v>336</v>
      </c>
      <c r="HM77" t="s">
        <v>336</v>
      </c>
      <c r="HO77" t="s">
        <v>335</v>
      </c>
      <c r="HP77" t="s">
        <v>334</v>
      </c>
      <c r="HQ77" t="s">
        <v>334</v>
      </c>
      <c r="HR77" t="s">
        <v>335</v>
      </c>
      <c r="HS77" t="s">
        <v>335</v>
      </c>
      <c r="HT77" t="s">
        <v>334</v>
      </c>
      <c r="HU77" t="s">
        <v>334</v>
      </c>
      <c r="HV77" t="s">
        <v>335</v>
      </c>
      <c r="HW77" t="s">
        <v>334</v>
      </c>
      <c r="HX77" t="s">
        <v>335</v>
      </c>
      <c r="HY77" t="s">
        <v>334</v>
      </c>
      <c r="HZ77" t="s">
        <v>335</v>
      </c>
      <c r="IA77" t="s">
        <v>364</v>
      </c>
    </row>
    <row r="78" spans="1:235" x14ac:dyDescent="0.3">
      <c r="A78">
        <v>77</v>
      </c>
      <c r="B78" t="s">
        <v>733</v>
      </c>
      <c r="C78" s="1">
        <v>45329</v>
      </c>
      <c r="D78" t="s">
        <v>334</v>
      </c>
      <c r="E78" t="s">
        <v>335</v>
      </c>
      <c r="F78" t="s">
        <v>335</v>
      </c>
      <c r="G78" t="s">
        <v>335</v>
      </c>
      <c r="H78" t="s">
        <v>337</v>
      </c>
      <c r="I78" t="s">
        <v>359</v>
      </c>
      <c r="J78" t="s">
        <v>420</v>
      </c>
      <c r="K78">
        <v>105</v>
      </c>
      <c r="L78">
        <v>55</v>
      </c>
      <c r="O78">
        <v>90</v>
      </c>
      <c r="P78">
        <v>2.9387755102040816E+16</v>
      </c>
      <c r="R78">
        <v>14</v>
      </c>
      <c r="S78">
        <v>37</v>
      </c>
      <c r="T78">
        <v>98</v>
      </c>
      <c r="U78">
        <v>100</v>
      </c>
      <c r="V78">
        <v>28</v>
      </c>
      <c r="W78">
        <v>36</v>
      </c>
      <c r="X78">
        <v>178</v>
      </c>
      <c r="Z78">
        <v>779</v>
      </c>
      <c r="AF78">
        <v>36</v>
      </c>
      <c r="AG78">
        <v>62</v>
      </c>
      <c r="AH78">
        <v>147</v>
      </c>
      <c r="AI78">
        <v>47</v>
      </c>
      <c r="AJ78">
        <v>40</v>
      </c>
      <c r="AL78">
        <v>12</v>
      </c>
      <c r="AM78" t="s">
        <v>373</v>
      </c>
      <c r="AN78">
        <v>21</v>
      </c>
      <c r="AP78" t="s">
        <v>346</v>
      </c>
      <c r="AQ78" t="s">
        <v>335</v>
      </c>
      <c r="AR78" t="s">
        <v>335</v>
      </c>
      <c r="AS78" t="s">
        <v>335</v>
      </c>
      <c r="AT78" t="s">
        <v>335</v>
      </c>
      <c r="AU78" t="s">
        <v>335</v>
      </c>
      <c r="AV78" t="s">
        <v>335</v>
      </c>
      <c r="AW78" t="s">
        <v>335</v>
      </c>
      <c r="AX78" t="s">
        <v>335</v>
      </c>
      <c r="AY78" t="s">
        <v>335</v>
      </c>
      <c r="AZ78" t="s">
        <v>335</v>
      </c>
      <c r="BA78" t="s">
        <v>335</v>
      </c>
      <c r="BB78" t="s">
        <v>335</v>
      </c>
      <c r="BC78" t="s">
        <v>335</v>
      </c>
      <c r="BD78" t="s">
        <v>335</v>
      </c>
      <c r="BE78" t="s">
        <v>335</v>
      </c>
      <c r="BF78" t="s">
        <v>335</v>
      </c>
      <c r="BG78" t="s">
        <v>335</v>
      </c>
      <c r="BH78" t="s">
        <v>335</v>
      </c>
      <c r="BI78" t="s">
        <v>334</v>
      </c>
      <c r="BJ78" t="s">
        <v>760</v>
      </c>
      <c r="BK78" t="s">
        <v>334</v>
      </c>
      <c r="BL78" t="s">
        <v>335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335</v>
      </c>
      <c r="BS78" t="s">
        <v>335</v>
      </c>
      <c r="BT78" t="s">
        <v>335</v>
      </c>
      <c r="BU78" t="s">
        <v>335</v>
      </c>
      <c r="BV78" t="s">
        <v>335</v>
      </c>
      <c r="BW78" t="s">
        <v>335</v>
      </c>
      <c r="BX78" t="s">
        <v>335</v>
      </c>
      <c r="BY78" t="s">
        <v>335</v>
      </c>
      <c r="BZ78" t="s">
        <v>335</v>
      </c>
      <c r="CA78" t="s">
        <v>336</v>
      </c>
      <c r="CJ78" t="s">
        <v>336</v>
      </c>
      <c r="CL78" t="s">
        <v>336</v>
      </c>
      <c r="CM78" t="s">
        <v>336</v>
      </c>
      <c r="CN78" t="s">
        <v>336</v>
      </c>
      <c r="CO78" t="s">
        <v>336</v>
      </c>
      <c r="CP78" t="s">
        <v>336</v>
      </c>
      <c r="CQ78" t="s">
        <v>336</v>
      </c>
      <c r="CR78" t="s">
        <v>336</v>
      </c>
      <c r="CS78" t="s">
        <v>336</v>
      </c>
      <c r="CT78" t="s">
        <v>336</v>
      </c>
      <c r="CU78" t="s">
        <v>336</v>
      </c>
      <c r="CV78" t="s">
        <v>336</v>
      </c>
      <c r="CW78" t="s">
        <v>336</v>
      </c>
      <c r="CX78" t="s">
        <v>336</v>
      </c>
      <c r="CY78" t="s">
        <v>336</v>
      </c>
      <c r="CZ78" t="s">
        <v>336</v>
      </c>
      <c r="DA78" t="s">
        <v>336</v>
      </c>
      <c r="DB78" t="s">
        <v>336</v>
      </c>
      <c r="DC78" t="s">
        <v>336</v>
      </c>
      <c r="DD78" t="s">
        <v>336</v>
      </c>
      <c r="DE78" t="s">
        <v>336</v>
      </c>
      <c r="DF78" t="s">
        <v>336</v>
      </c>
      <c r="DG78" t="s">
        <v>336</v>
      </c>
      <c r="DH78" t="s">
        <v>336</v>
      </c>
      <c r="DO78" t="s">
        <v>336</v>
      </c>
      <c r="DQ78" t="s">
        <v>336</v>
      </c>
      <c r="DR78" t="s">
        <v>336</v>
      </c>
      <c r="DS78" t="s">
        <v>371</v>
      </c>
      <c r="DT78" t="s">
        <v>348</v>
      </c>
      <c r="DU78" t="s">
        <v>406</v>
      </c>
      <c r="DV78" t="s">
        <v>350</v>
      </c>
      <c r="DW78" t="s">
        <v>351</v>
      </c>
      <c r="DX78" t="s">
        <v>347</v>
      </c>
      <c r="DY78" t="s">
        <v>352</v>
      </c>
      <c r="DZ78" t="s">
        <v>353</v>
      </c>
      <c r="EA78" t="s">
        <v>371</v>
      </c>
      <c r="EB78" t="s">
        <v>355</v>
      </c>
      <c r="EC78" t="s">
        <v>374</v>
      </c>
      <c r="ED78" t="s">
        <v>399</v>
      </c>
      <c r="EE78" t="s">
        <v>371</v>
      </c>
      <c r="EF78" t="s">
        <v>358</v>
      </c>
      <c r="EG78">
        <v>3</v>
      </c>
      <c r="EH78">
        <v>1</v>
      </c>
      <c r="EI78">
        <v>2</v>
      </c>
      <c r="EJ78">
        <v>1</v>
      </c>
      <c r="EN78" t="s">
        <v>336</v>
      </c>
      <c r="EO78" t="s">
        <v>336</v>
      </c>
      <c r="EP78" t="s">
        <v>336</v>
      </c>
      <c r="EQ78" t="s">
        <v>336</v>
      </c>
      <c r="ER78" t="s">
        <v>336</v>
      </c>
      <c r="ES78" t="s">
        <v>336</v>
      </c>
      <c r="ET78" t="s">
        <v>336</v>
      </c>
      <c r="EU78" s="1"/>
      <c r="EV78" t="s">
        <v>336</v>
      </c>
      <c r="EX78" t="s">
        <v>336</v>
      </c>
      <c r="EY78" t="s">
        <v>336</v>
      </c>
      <c r="EZ78" t="s">
        <v>336</v>
      </c>
      <c r="FA78" s="1"/>
      <c r="FB78" t="s">
        <v>336</v>
      </c>
      <c r="FD78" s="1"/>
      <c r="FE78" t="s">
        <v>336</v>
      </c>
      <c r="FF78" t="s">
        <v>336</v>
      </c>
      <c r="FG78" s="1"/>
      <c r="FH78" t="s">
        <v>336</v>
      </c>
      <c r="FJ78" t="s">
        <v>336</v>
      </c>
      <c r="FK78" t="s">
        <v>336</v>
      </c>
      <c r="FL78" t="s">
        <v>336</v>
      </c>
      <c r="FM78" s="1"/>
      <c r="FN78" t="s">
        <v>336</v>
      </c>
      <c r="FP78" s="1"/>
      <c r="FQ78" t="s">
        <v>336</v>
      </c>
      <c r="FR78" t="s">
        <v>336</v>
      </c>
      <c r="FS78" s="1"/>
      <c r="FT78" t="s">
        <v>336</v>
      </c>
      <c r="FV78" s="1"/>
      <c r="FW78" t="s">
        <v>336</v>
      </c>
      <c r="FX78" t="s">
        <v>336</v>
      </c>
      <c r="FY78" s="1"/>
      <c r="FZ78" t="s">
        <v>336</v>
      </c>
      <c r="GB78" s="1"/>
      <c r="GC78" t="s">
        <v>336</v>
      </c>
      <c r="GD78" t="s">
        <v>335</v>
      </c>
      <c r="GE78" t="s">
        <v>335</v>
      </c>
      <c r="GF78" t="s">
        <v>335</v>
      </c>
      <c r="GG78" t="s">
        <v>335</v>
      </c>
      <c r="GH78" t="s">
        <v>335</v>
      </c>
      <c r="GI78" t="s">
        <v>335</v>
      </c>
      <c r="GJ78" t="s">
        <v>335</v>
      </c>
      <c r="GK78" t="s">
        <v>335</v>
      </c>
      <c r="GL78" t="s">
        <v>335</v>
      </c>
      <c r="GM78" t="s">
        <v>335</v>
      </c>
      <c r="GN78" t="s">
        <v>335</v>
      </c>
      <c r="GO78" t="s">
        <v>335</v>
      </c>
      <c r="GP78" t="s">
        <v>335</v>
      </c>
      <c r="GQ78" t="s">
        <v>335</v>
      </c>
      <c r="GR78" t="s">
        <v>335</v>
      </c>
      <c r="GS78" t="s">
        <v>335</v>
      </c>
      <c r="GT78" t="s">
        <v>335</v>
      </c>
      <c r="GU78" t="s">
        <v>335</v>
      </c>
      <c r="GV78" t="s">
        <v>335</v>
      </c>
      <c r="GW78" t="s">
        <v>335</v>
      </c>
      <c r="GX78" t="s">
        <v>335</v>
      </c>
      <c r="GY78" t="s">
        <v>335</v>
      </c>
      <c r="GZ78" t="s">
        <v>335</v>
      </c>
      <c r="HA78" t="s">
        <v>335</v>
      </c>
      <c r="HB78" t="s">
        <v>335</v>
      </c>
      <c r="HC78" t="s">
        <v>335</v>
      </c>
      <c r="HD78" t="s">
        <v>335</v>
      </c>
      <c r="HE78" t="s">
        <v>335</v>
      </c>
      <c r="HF78" t="s">
        <v>335</v>
      </c>
      <c r="HG78" t="s">
        <v>335</v>
      </c>
      <c r="HH78" t="s">
        <v>335</v>
      </c>
      <c r="HI78" t="s">
        <v>335</v>
      </c>
      <c r="HJ78" t="s">
        <v>336</v>
      </c>
      <c r="HM78" t="s">
        <v>336</v>
      </c>
      <c r="HO78" t="s">
        <v>335</v>
      </c>
      <c r="HP78" t="s">
        <v>335</v>
      </c>
      <c r="HQ78" t="s">
        <v>335</v>
      </c>
      <c r="HR78" t="s">
        <v>335</v>
      </c>
      <c r="HS78" t="s">
        <v>335</v>
      </c>
      <c r="HT78" t="s">
        <v>335</v>
      </c>
      <c r="HU78" t="s">
        <v>335</v>
      </c>
      <c r="HV78" t="s">
        <v>335</v>
      </c>
      <c r="HW78" t="s">
        <v>335</v>
      </c>
      <c r="HX78" t="s">
        <v>335</v>
      </c>
      <c r="HY78" t="s">
        <v>335</v>
      </c>
      <c r="HZ78" t="s">
        <v>335</v>
      </c>
      <c r="IA78" t="s">
        <v>364</v>
      </c>
    </row>
    <row r="79" spans="1:235" x14ac:dyDescent="0.3">
      <c r="A79">
        <v>78</v>
      </c>
      <c r="B79" t="s">
        <v>733</v>
      </c>
      <c r="C79" s="1"/>
      <c r="D79" t="s">
        <v>335</v>
      </c>
      <c r="E79" t="s">
        <v>335</v>
      </c>
      <c r="F79" t="s">
        <v>335</v>
      </c>
      <c r="G79" t="s">
        <v>335</v>
      </c>
      <c r="H79" t="s">
        <v>336</v>
      </c>
      <c r="I79" t="s">
        <v>336</v>
      </c>
      <c r="J79" t="s">
        <v>336</v>
      </c>
      <c r="AM79" t="s">
        <v>336</v>
      </c>
      <c r="AP79" t="s">
        <v>336</v>
      </c>
      <c r="AQ79" t="s">
        <v>335</v>
      </c>
      <c r="AR79" t="s">
        <v>335</v>
      </c>
      <c r="AS79" t="s">
        <v>335</v>
      </c>
      <c r="AT79" t="s">
        <v>335</v>
      </c>
      <c r="AU79" t="s">
        <v>335</v>
      </c>
      <c r="AV79" t="s">
        <v>335</v>
      </c>
      <c r="AW79" t="s">
        <v>335</v>
      </c>
      <c r="AX79" t="s">
        <v>335</v>
      </c>
      <c r="AY79" t="s">
        <v>335</v>
      </c>
      <c r="AZ79" t="s">
        <v>335</v>
      </c>
      <c r="BA79" t="s">
        <v>335</v>
      </c>
      <c r="BB79" t="s">
        <v>335</v>
      </c>
      <c r="BC79" t="s">
        <v>335</v>
      </c>
      <c r="BD79" t="s">
        <v>335</v>
      </c>
      <c r="BE79" t="s">
        <v>335</v>
      </c>
      <c r="BF79" t="s">
        <v>335</v>
      </c>
      <c r="BG79" t="s">
        <v>335</v>
      </c>
      <c r="BH79" t="s">
        <v>335</v>
      </c>
      <c r="BI79" t="s">
        <v>335</v>
      </c>
      <c r="BJ79" t="s">
        <v>336</v>
      </c>
      <c r="BK79" t="s">
        <v>335</v>
      </c>
      <c r="BL79" t="s">
        <v>335</v>
      </c>
      <c r="BM79" t="s">
        <v>335</v>
      </c>
      <c r="BN79" t="s">
        <v>335</v>
      </c>
      <c r="BO79" t="s">
        <v>335</v>
      </c>
      <c r="BP79" t="s">
        <v>335</v>
      </c>
      <c r="BQ79" t="s">
        <v>335</v>
      </c>
      <c r="BR79" t="s">
        <v>335</v>
      </c>
      <c r="BS79" t="s">
        <v>335</v>
      </c>
      <c r="BT79" t="s">
        <v>335</v>
      </c>
      <c r="BU79" t="s">
        <v>335</v>
      </c>
      <c r="BV79" t="s">
        <v>335</v>
      </c>
      <c r="BW79" t="s">
        <v>335</v>
      </c>
      <c r="BX79" t="s">
        <v>335</v>
      </c>
      <c r="BY79" t="s">
        <v>335</v>
      </c>
      <c r="BZ79" t="s">
        <v>335</v>
      </c>
      <c r="CA79" t="s">
        <v>336</v>
      </c>
      <c r="CJ79" t="s">
        <v>336</v>
      </c>
      <c r="CL79" t="s">
        <v>336</v>
      </c>
      <c r="CM79" t="s">
        <v>336</v>
      </c>
      <c r="CN79" t="s">
        <v>336</v>
      </c>
      <c r="CO79" t="s">
        <v>336</v>
      </c>
      <c r="CP79" t="s">
        <v>336</v>
      </c>
      <c r="CQ79" t="s">
        <v>336</v>
      </c>
      <c r="CR79" t="s">
        <v>336</v>
      </c>
      <c r="CS79" t="s">
        <v>336</v>
      </c>
      <c r="CT79" t="s">
        <v>336</v>
      </c>
      <c r="CU79" t="s">
        <v>336</v>
      </c>
      <c r="CV79" t="s">
        <v>336</v>
      </c>
      <c r="CW79" t="s">
        <v>336</v>
      </c>
      <c r="CX79" t="s">
        <v>336</v>
      </c>
      <c r="CY79" t="s">
        <v>336</v>
      </c>
      <c r="CZ79" t="s">
        <v>336</v>
      </c>
      <c r="DA79" t="s">
        <v>336</v>
      </c>
      <c r="DB79" t="s">
        <v>336</v>
      </c>
      <c r="DC79" t="s">
        <v>336</v>
      </c>
      <c r="DD79" t="s">
        <v>336</v>
      </c>
      <c r="DE79" t="s">
        <v>336</v>
      </c>
      <c r="DF79" t="s">
        <v>336</v>
      </c>
      <c r="DG79" t="s">
        <v>336</v>
      </c>
      <c r="DH79" t="s">
        <v>336</v>
      </c>
      <c r="DO79" t="s">
        <v>336</v>
      </c>
      <c r="DQ79" t="s">
        <v>336</v>
      </c>
      <c r="DR79" t="s">
        <v>336</v>
      </c>
      <c r="DS79" t="s">
        <v>353</v>
      </c>
      <c r="DT79" t="s">
        <v>366</v>
      </c>
      <c r="DU79" t="s">
        <v>406</v>
      </c>
      <c r="DV79" t="s">
        <v>350</v>
      </c>
      <c r="DW79" t="s">
        <v>351</v>
      </c>
      <c r="DX79" t="s">
        <v>347</v>
      </c>
      <c r="DY79" t="s">
        <v>353</v>
      </c>
      <c r="DZ79" t="s">
        <v>353</v>
      </c>
      <c r="EA79" t="s">
        <v>371</v>
      </c>
      <c r="EB79" t="s">
        <v>355</v>
      </c>
      <c r="EC79" t="s">
        <v>412</v>
      </c>
      <c r="ED79" t="s">
        <v>399</v>
      </c>
      <c r="EE79" t="s">
        <v>371</v>
      </c>
      <c r="EF79" t="s">
        <v>353</v>
      </c>
      <c r="EG79">
        <v>8</v>
      </c>
      <c r="EH79">
        <v>2</v>
      </c>
      <c r="EI79">
        <v>4</v>
      </c>
      <c r="EJ79">
        <v>1</v>
      </c>
      <c r="EN79" t="s">
        <v>336</v>
      </c>
      <c r="EO79" t="s">
        <v>336</v>
      </c>
      <c r="EP79" t="s">
        <v>336</v>
      </c>
      <c r="EQ79" t="s">
        <v>336</v>
      </c>
      <c r="ER79" t="s">
        <v>336</v>
      </c>
      <c r="ES79" t="s">
        <v>336</v>
      </c>
      <c r="ET79" t="s">
        <v>336</v>
      </c>
      <c r="EU79" s="1"/>
      <c r="EV79" t="s">
        <v>336</v>
      </c>
      <c r="EX79" t="s">
        <v>336</v>
      </c>
      <c r="EY79" t="s">
        <v>336</v>
      </c>
      <c r="EZ79" t="s">
        <v>336</v>
      </c>
      <c r="FA79" s="1"/>
      <c r="FB79" t="s">
        <v>336</v>
      </c>
      <c r="FD79" s="1"/>
      <c r="FE79" t="s">
        <v>336</v>
      </c>
      <c r="FF79" t="s">
        <v>336</v>
      </c>
      <c r="FG79" s="1"/>
      <c r="FH79" t="s">
        <v>336</v>
      </c>
      <c r="FJ79" t="s">
        <v>336</v>
      </c>
      <c r="FK79" t="s">
        <v>336</v>
      </c>
      <c r="FL79" t="s">
        <v>336</v>
      </c>
      <c r="FM79" s="1"/>
      <c r="FN79" t="s">
        <v>336</v>
      </c>
      <c r="FP79" s="1"/>
      <c r="FQ79" t="s">
        <v>336</v>
      </c>
      <c r="FR79" t="s">
        <v>336</v>
      </c>
      <c r="FS79" s="1"/>
      <c r="FT79" t="s">
        <v>336</v>
      </c>
      <c r="FV79" s="1"/>
      <c r="FW79" t="s">
        <v>336</v>
      </c>
      <c r="FX79" t="s">
        <v>336</v>
      </c>
      <c r="FY79" s="1"/>
      <c r="FZ79" t="s">
        <v>336</v>
      </c>
      <c r="GB79" s="1"/>
      <c r="GC79" t="s">
        <v>336</v>
      </c>
      <c r="GD79" t="s">
        <v>335</v>
      </c>
      <c r="GE79" t="s">
        <v>335</v>
      </c>
      <c r="GF79" t="s">
        <v>335</v>
      </c>
      <c r="GG79" t="s">
        <v>335</v>
      </c>
      <c r="GH79" t="s">
        <v>335</v>
      </c>
      <c r="GI79" t="s">
        <v>335</v>
      </c>
      <c r="GJ79" t="s">
        <v>335</v>
      </c>
      <c r="GK79" t="s">
        <v>335</v>
      </c>
      <c r="GL79" t="s">
        <v>335</v>
      </c>
      <c r="GM79" t="s">
        <v>335</v>
      </c>
      <c r="GN79" t="s">
        <v>335</v>
      </c>
      <c r="GO79" t="s">
        <v>335</v>
      </c>
      <c r="GP79" t="s">
        <v>335</v>
      </c>
      <c r="GQ79" t="s">
        <v>335</v>
      </c>
      <c r="GR79" t="s">
        <v>335</v>
      </c>
      <c r="GS79" t="s">
        <v>335</v>
      </c>
      <c r="GT79" t="s">
        <v>335</v>
      </c>
      <c r="GU79" t="s">
        <v>335</v>
      </c>
      <c r="GV79" t="s">
        <v>335</v>
      </c>
      <c r="GW79" t="s">
        <v>335</v>
      </c>
      <c r="GX79" t="s">
        <v>335</v>
      </c>
      <c r="GY79" t="s">
        <v>335</v>
      </c>
      <c r="GZ79" t="s">
        <v>335</v>
      </c>
      <c r="HA79" t="s">
        <v>335</v>
      </c>
      <c r="HB79" t="s">
        <v>335</v>
      </c>
      <c r="HC79" t="s">
        <v>335</v>
      </c>
      <c r="HD79" t="s">
        <v>335</v>
      </c>
      <c r="HE79" t="s">
        <v>335</v>
      </c>
      <c r="HF79" t="s">
        <v>335</v>
      </c>
      <c r="HG79" t="s">
        <v>335</v>
      </c>
      <c r="HH79" t="s">
        <v>335</v>
      </c>
      <c r="HI79" t="s">
        <v>335</v>
      </c>
      <c r="HJ79" t="s">
        <v>336</v>
      </c>
      <c r="HM79" t="s">
        <v>336</v>
      </c>
      <c r="HO79" t="s">
        <v>335</v>
      </c>
      <c r="HP79" t="s">
        <v>335</v>
      </c>
      <c r="HQ79" t="s">
        <v>335</v>
      </c>
      <c r="HR79" t="s">
        <v>335</v>
      </c>
      <c r="HS79" t="s">
        <v>335</v>
      </c>
      <c r="HT79" t="s">
        <v>335</v>
      </c>
      <c r="HU79" t="s">
        <v>335</v>
      </c>
      <c r="HV79" t="s">
        <v>335</v>
      </c>
      <c r="HW79" t="s">
        <v>335</v>
      </c>
      <c r="HX79" t="s">
        <v>335</v>
      </c>
      <c r="HY79" t="s">
        <v>335</v>
      </c>
      <c r="HZ79" t="s">
        <v>335</v>
      </c>
      <c r="IA79" t="s">
        <v>364</v>
      </c>
    </row>
    <row r="80" spans="1:235" x14ac:dyDescent="0.3">
      <c r="A80">
        <v>79</v>
      </c>
      <c r="B80" t="s">
        <v>733</v>
      </c>
      <c r="C80" s="1">
        <v>45330</v>
      </c>
      <c r="D80" t="s">
        <v>334</v>
      </c>
      <c r="E80" t="s">
        <v>335</v>
      </c>
      <c r="F80" t="s">
        <v>335</v>
      </c>
      <c r="G80" t="s">
        <v>335</v>
      </c>
      <c r="H80" t="s">
        <v>330</v>
      </c>
      <c r="I80" t="s">
        <v>345</v>
      </c>
      <c r="J80" t="s">
        <v>343</v>
      </c>
      <c r="K80">
        <v>95</v>
      </c>
      <c r="L80">
        <v>55</v>
      </c>
      <c r="N80">
        <v>2125</v>
      </c>
      <c r="R80">
        <v>111</v>
      </c>
      <c r="S80">
        <v>63</v>
      </c>
      <c r="T80">
        <v>231</v>
      </c>
      <c r="U80">
        <v>148</v>
      </c>
      <c r="V80">
        <v>65</v>
      </c>
      <c r="W80">
        <v>50</v>
      </c>
      <c r="X80">
        <v>165</v>
      </c>
      <c r="Y80">
        <v>161</v>
      </c>
      <c r="AF80">
        <v>54</v>
      </c>
      <c r="AG80">
        <v>81</v>
      </c>
      <c r="AH80">
        <v>139</v>
      </c>
      <c r="AI80">
        <v>44</v>
      </c>
      <c r="AJ80">
        <v>34</v>
      </c>
      <c r="AM80" t="s">
        <v>336</v>
      </c>
      <c r="AO80">
        <v>35</v>
      </c>
      <c r="AP80" t="s">
        <v>336</v>
      </c>
      <c r="AQ80" t="s">
        <v>335</v>
      </c>
      <c r="AR80" t="s">
        <v>335</v>
      </c>
      <c r="AS80" t="s">
        <v>335</v>
      </c>
      <c r="AT80" t="s">
        <v>335</v>
      </c>
      <c r="AU80" t="s">
        <v>335</v>
      </c>
      <c r="AV80" t="s">
        <v>335</v>
      </c>
      <c r="AW80" t="s">
        <v>335</v>
      </c>
      <c r="AX80" t="s">
        <v>335</v>
      </c>
      <c r="AY80" t="s">
        <v>334</v>
      </c>
      <c r="AZ80" t="s">
        <v>335</v>
      </c>
      <c r="BA80" t="s">
        <v>335</v>
      </c>
      <c r="BB80" t="s">
        <v>335</v>
      </c>
      <c r="BC80" t="s">
        <v>335</v>
      </c>
      <c r="BD80" t="s">
        <v>335</v>
      </c>
      <c r="BE80" t="s">
        <v>335</v>
      </c>
      <c r="BF80" t="s">
        <v>335</v>
      </c>
      <c r="BG80" t="s">
        <v>335</v>
      </c>
      <c r="BH80" t="s">
        <v>335</v>
      </c>
      <c r="BI80" t="s">
        <v>334</v>
      </c>
      <c r="BJ80" t="s">
        <v>761</v>
      </c>
      <c r="BK80" t="s">
        <v>334</v>
      </c>
      <c r="BL80" t="s">
        <v>335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335</v>
      </c>
      <c r="BV80" t="s">
        <v>335</v>
      </c>
      <c r="BW80" t="s">
        <v>335</v>
      </c>
      <c r="BX80" t="s">
        <v>335</v>
      </c>
      <c r="BY80" t="s">
        <v>335</v>
      </c>
      <c r="BZ80" t="s">
        <v>335</v>
      </c>
      <c r="CA80" t="s">
        <v>336</v>
      </c>
      <c r="CJ80" t="s">
        <v>336</v>
      </c>
      <c r="CL80" t="s">
        <v>336</v>
      </c>
      <c r="CM80" t="s">
        <v>336</v>
      </c>
      <c r="CN80" t="s">
        <v>336</v>
      </c>
      <c r="CO80" t="s">
        <v>336</v>
      </c>
      <c r="CP80" t="s">
        <v>336</v>
      </c>
      <c r="CQ80" t="s">
        <v>336</v>
      </c>
      <c r="CR80" t="s">
        <v>336</v>
      </c>
      <c r="CS80" t="s">
        <v>336</v>
      </c>
      <c r="CT80" t="s">
        <v>336</v>
      </c>
      <c r="CU80" t="s">
        <v>336</v>
      </c>
      <c r="CV80" t="s">
        <v>336</v>
      </c>
      <c r="CW80" t="s">
        <v>336</v>
      </c>
      <c r="CX80" t="s">
        <v>336</v>
      </c>
      <c r="CY80" t="s">
        <v>336</v>
      </c>
      <c r="CZ80" t="s">
        <v>336</v>
      </c>
      <c r="DA80" t="s">
        <v>336</v>
      </c>
      <c r="DB80" t="s">
        <v>336</v>
      </c>
      <c r="DC80" t="s">
        <v>336</v>
      </c>
      <c r="DD80" t="s">
        <v>336</v>
      </c>
      <c r="DE80" t="s">
        <v>336</v>
      </c>
      <c r="DF80" t="s">
        <v>336</v>
      </c>
      <c r="DG80" t="s">
        <v>336</v>
      </c>
      <c r="DH80" t="s">
        <v>336</v>
      </c>
      <c r="DI80">
        <v>0</v>
      </c>
      <c r="DJ80">
        <v>127</v>
      </c>
      <c r="DL80">
        <v>80</v>
      </c>
      <c r="DM80">
        <v>3</v>
      </c>
      <c r="DN80">
        <v>98</v>
      </c>
      <c r="DO80" t="s">
        <v>330</v>
      </c>
      <c r="DQ80" t="s">
        <v>336</v>
      </c>
      <c r="DR80" t="s">
        <v>336</v>
      </c>
      <c r="DS80" t="s">
        <v>336</v>
      </c>
      <c r="DT80" t="s">
        <v>336</v>
      </c>
      <c r="DU80" t="s">
        <v>336</v>
      </c>
      <c r="DV80" t="s">
        <v>336</v>
      </c>
      <c r="DW80" t="s">
        <v>336</v>
      </c>
      <c r="DX80" t="s">
        <v>336</v>
      </c>
      <c r="DY80" t="s">
        <v>336</v>
      </c>
      <c r="DZ80" t="s">
        <v>336</v>
      </c>
      <c r="EA80" t="s">
        <v>336</v>
      </c>
      <c r="EB80" t="s">
        <v>336</v>
      </c>
      <c r="EC80" t="s">
        <v>336</v>
      </c>
      <c r="ED80" t="s">
        <v>336</v>
      </c>
      <c r="EE80" t="s">
        <v>336</v>
      </c>
      <c r="EF80" t="s">
        <v>336</v>
      </c>
      <c r="EK80">
        <v>65</v>
      </c>
      <c r="EL80">
        <v>69</v>
      </c>
      <c r="EM80">
        <v>8</v>
      </c>
      <c r="EN80" t="s">
        <v>337</v>
      </c>
      <c r="EO80" t="s">
        <v>337</v>
      </c>
      <c r="EP80" t="s">
        <v>330</v>
      </c>
      <c r="EQ80" t="s">
        <v>330</v>
      </c>
      <c r="ER80" t="s">
        <v>330</v>
      </c>
      <c r="ES80" t="s">
        <v>337</v>
      </c>
      <c r="ET80" t="s">
        <v>337</v>
      </c>
      <c r="EU80" s="1"/>
      <c r="EV80" t="s">
        <v>336</v>
      </c>
      <c r="EX80" t="s">
        <v>336</v>
      </c>
      <c r="EY80" t="s">
        <v>336</v>
      </c>
      <c r="EZ80" t="s">
        <v>330</v>
      </c>
      <c r="FA80" s="1"/>
      <c r="FB80" t="s">
        <v>338</v>
      </c>
      <c r="FC80">
        <v>40</v>
      </c>
      <c r="FD80" s="1"/>
      <c r="FE80" t="s">
        <v>336</v>
      </c>
      <c r="FF80" t="s">
        <v>330</v>
      </c>
      <c r="FG80" s="1"/>
      <c r="FH80" t="s">
        <v>339</v>
      </c>
      <c r="FI80">
        <v>25</v>
      </c>
      <c r="FJ80" t="s">
        <v>336</v>
      </c>
      <c r="FK80" t="s">
        <v>336</v>
      </c>
      <c r="FL80" t="s">
        <v>337</v>
      </c>
      <c r="FM80" s="1"/>
      <c r="FN80" t="s">
        <v>336</v>
      </c>
      <c r="FP80" s="1"/>
      <c r="FQ80" t="s">
        <v>336</v>
      </c>
      <c r="FR80" t="s">
        <v>337</v>
      </c>
      <c r="FS80" s="1"/>
      <c r="FT80" t="s">
        <v>336</v>
      </c>
      <c r="FV80" s="1"/>
      <c r="FW80" t="s">
        <v>336</v>
      </c>
      <c r="FX80" t="s">
        <v>330</v>
      </c>
      <c r="FY80" s="1"/>
      <c r="FZ80" t="s">
        <v>389</v>
      </c>
      <c r="GA80">
        <v>10</v>
      </c>
      <c r="GB80" s="1"/>
      <c r="GC80" t="s">
        <v>336</v>
      </c>
      <c r="GD80" t="s">
        <v>334</v>
      </c>
      <c r="GE80" t="s">
        <v>335</v>
      </c>
      <c r="GF80" t="s">
        <v>334</v>
      </c>
      <c r="GG80" t="s">
        <v>335</v>
      </c>
      <c r="GH80" t="s">
        <v>334</v>
      </c>
      <c r="GI80" t="s">
        <v>335</v>
      </c>
      <c r="GJ80" t="s">
        <v>334</v>
      </c>
      <c r="GK80" t="s">
        <v>335</v>
      </c>
      <c r="GL80" t="s">
        <v>334</v>
      </c>
      <c r="GM80" t="s">
        <v>335</v>
      </c>
      <c r="GN80" t="s">
        <v>335</v>
      </c>
      <c r="GO80" t="s">
        <v>334</v>
      </c>
      <c r="GP80" t="s">
        <v>335</v>
      </c>
      <c r="GQ80" t="s">
        <v>334</v>
      </c>
      <c r="GR80" t="s">
        <v>334</v>
      </c>
      <c r="GS80" t="s">
        <v>335</v>
      </c>
      <c r="GT80" t="s">
        <v>334</v>
      </c>
      <c r="GU80" t="s">
        <v>335</v>
      </c>
      <c r="GV80" t="s">
        <v>334</v>
      </c>
      <c r="GW80" t="s">
        <v>335</v>
      </c>
      <c r="GX80" t="s">
        <v>335</v>
      </c>
      <c r="GY80" t="s">
        <v>334</v>
      </c>
      <c r="GZ80" t="s">
        <v>334</v>
      </c>
      <c r="HA80" t="s">
        <v>335</v>
      </c>
      <c r="HB80" t="s">
        <v>334</v>
      </c>
      <c r="HC80" t="s">
        <v>335</v>
      </c>
      <c r="HD80" t="s">
        <v>334</v>
      </c>
      <c r="HE80" t="s">
        <v>335</v>
      </c>
      <c r="HF80" t="s">
        <v>334</v>
      </c>
      <c r="HG80" t="s">
        <v>335</v>
      </c>
      <c r="HH80" t="s">
        <v>334</v>
      </c>
      <c r="HI80" t="s">
        <v>335</v>
      </c>
      <c r="HJ80" t="s">
        <v>336</v>
      </c>
      <c r="HM80" t="s">
        <v>336</v>
      </c>
      <c r="HO80" t="s">
        <v>335</v>
      </c>
      <c r="HP80" t="s">
        <v>334</v>
      </c>
      <c r="HQ80" t="s">
        <v>334</v>
      </c>
      <c r="HR80" t="s">
        <v>335</v>
      </c>
      <c r="HS80" t="s">
        <v>334</v>
      </c>
      <c r="HT80" t="s">
        <v>335</v>
      </c>
      <c r="HU80" t="s">
        <v>334</v>
      </c>
      <c r="HV80" t="s">
        <v>335</v>
      </c>
      <c r="HW80" t="s">
        <v>334</v>
      </c>
      <c r="HX80" t="s">
        <v>335</v>
      </c>
      <c r="HY80" t="s">
        <v>334</v>
      </c>
      <c r="HZ80" t="s">
        <v>335</v>
      </c>
      <c r="IA80" t="s">
        <v>364</v>
      </c>
    </row>
    <row r="81" spans="1:235" x14ac:dyDescent="0.3">
      <c r="A81">
        <v>80</v>
      </c>
      <c r="B81" t="s">
        <v>733</v>
      </c>
      <c r="C81" s="1"/>
      <c r="D81" t="s">
        <v>335</v>
      </c>
      <c r="E81" t="s">
        <v>335</v>
      </c>
      <c r="F81" t="s">
        <v>335</v>
      </c>
      <c r="G81" t="s">
        <v>335</v>
      </c>
      <c r="H81" t="s">
        <v>336</v>
      </c>
      <c r="I81" t="s">
        <v>336</v>
      </c>
      <c r="J81" t="s">
        <v>336</v>
      </c>
      <c r="AM81" t="s">
        <v>336</v>
      </c>
      <c r="AP81" t="s">
        <v>336</v>
      </c>
      <c r="AQ81" t="s">
        <v>335</v>
      </c>
      <c r="AR81" t="s">
        <v>335</v>
      </c>
      <c r="AS81" t="s">
        <v>335</v>
      </c>
      <c r="AT81" t="s">
        <v>335</v>
      </c>
      <c r="AU81" t="s">
        <v>335</v>
      </c>
      <c r="AV81" t="s">
        <v>335</v>
      </c>
      <c r="AW81" t="s">
        <v>335</v>
      </c>
      <c r="AX81" t="s">
        <v>335</v>
      </c>
      <c r="AY81" t="s">
        <v>335</v>
      </c>
      <c r="AZ81" t="s">
        <v>335</v>
      </c>
      <c r="BA81" t="s">
        <v>335</v>
      </c>
      <c r="BB81" t="s">
        <v>335</v>
      </c>
      <c r="BC81" t="s">
        <v>335</v>
      </c>
      <c r="BD81" t="s">
        <v>335</v>
      </c>
      <c r="BE81" t="s">
        <v>335</v>
      </c>
      <c r="BF81" t="s">
        <v>335</v>
      </c>
      <c r="BG81" t="s">
        <v>335</v>
      </c>
      <c r="BH81" t="s">
        <v>335</v>
      </c>
      <c r="BI81" t="s">
        <v>335</v>
      </c>
      <c r="BJ81" t="s">
        <v>336</v>
      </c>
      <c r="BK81" t="s">
        <v>335</v>
      </c>
      <c r="BL81" t="s">
        <v>335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335</v>
      </c>
      <c r="BS81" t="s">
        <v>335</v>
      </c>
      <c r="BT81" t="s">
        <v>335</v>
      </c>
      <c r="BU81" t="s">
        <v>335</v>
      </c>
      <c r="BV81" t="s">
        <v>335</v>
      </c>
      <c r="BW81" t="s">
        <v>335</v>
      </c>
      <c r="BX81" t="s">
        <v>335</v>
      </c>
      <c r="BY81" t="s">
        <v>335</v>
      </c>
      <c r="BZ81" t="s">
        <v>335</v>
      </c>
      <c r="CA81" t="s">
        <v>336</v>
      </c>
      <c r="CJ81" t="s">
        <v>336</v>
      </c>
      <c r="CL81" t="s">
        <v>336</v>
      </c>
      <c r="CM81" t="s">
        <v>336</v>
      </c>
      <c r="CN81" t="s">
        <v>336</v>
      </c>
      <c r="CO81" t="s">
        <v>336</v>
      </c>
      <c r="CP81" t="s">
        <v>336</v>
      </c>
      <c r="CQ81" t="s">
        <v>336</v>
      </c>
      <c r="CR81" t="s">
        <v>336</v>
      </c>
      <c r="CS81" t="s">
        <v>336</v>
      </c>
      <c r="CT81" t="s">
        <v>336</v>
      </c>
      <c r="CU81" t="s">
        <v>336</v>
      </c>
      <c r="CV81" t="s">
        <v>336</v>
      </c>
      <c r="CW81" t="s">
        <v>336</v>
      </c>
      <c r="CX81" t="s">
        <v>336</v>
      </c>
      <c r="CY81" t="s">
        <v>336</v>
      </c>
      <c r="CZ81" t="s">
        <v>336</v>
      </c>
      <c r="DA81" t="s">
        <v>336</v>
      </c>
      <c r="DB81" t="s">
        <v>336</v>
      </c>
      <c r="DC81" t="s">
        <v>336</v>
      </c>
      <c r="DD81" t="s">
        <v>336</v>
      </c>
      <c r="DE81" t="s">
        <v>336</v>
      </c>
      <c r="DF81" t="s">
        <v>336</v>
      </c>
      <c r="DG81" t="s">
        <v>336</v>
      </c>
      <c r="DH81" t="s">
        <v>336</v>
      </c>
      <c r="DO81" t="s">
        <v>336</v>
      </c>
      <c r="DQ81" t="s">
        <v>336</v>
      </c>
      <c r="DR81" t="s">
        <v>336</v>
      </c>
      <c r="DS81" t="s">
        <v>353</v>
      </c>
      <c r="DT81" t="s">
        <v>366</v>
      </c>
      <c r="DU81" t="s">
        <v>374</v>
      </c>
      <c r="DV81" t="s">
        <v>350</v>
      </c>
      <c r="DW81" t="s">
        <v>375</v>
      </c>
      <c r="DX81" t="s">
        <v>347</v>
      </c>
      <c r="DY81" t="s">
        <v>358</v>
      </c>
      <c r="DZ81" t="s">
        <v>353</v>
      </c>
      <c r="EA81" t="s">
        <v>371</v>
      </c>
      <c r="EB81" t="s">
        <v>438</v>
      </c>
      <c r="EC81" t="s">
        <v>370</v>
      </c>
      <c r="ED81" t="s">
        <v>350</v>
      </c>
      <c r="EE81" t="s">
        <v>371</v>
      </c>
      <c r="EF81" t="s">
        <v>353</v>
      </c>
      <c r="EG81">
        <v>3</v>
      </c>
      <c r="EH81">
        <v>1</v>
      </c>
      <c r="EI81">
        <v>5</v>
      </c>
      <c r="EJ81">
        <v>1</v>
      </c>
      <c r="EN81" t="s">
        <v>336</v>
      </c>
      <c r="EO81" t="s">
        <v>336</v>
      </c>
      <c r="EP81" t="s">
        <v>336</v>
      </c>
      <c r="EQ81" t="s">
        <v>336</v>
      </c>
      <c r="ER81" t="s">
        <v>336</v>
      </c>
      <c r="ES81" t="s">
        <v>336</v>
      </c>
      <c r="ET81" t="s">
        <v>336</v>
      </c>
      <c r="EU81" s="1"/>
      <c r="EV81" t="s">
        <v>336</v>
      </c>
      <c r="EX81" t="s">
        <v>336</v>
      </c>
      <c r="EY81" t="s">
        <v>336</v>
      </c>
      <c r="EZ81" t="s">
        <v>336</v>
      </c>
      <c r="FA81" s="1"/>
      <c r="FB81" t="s">
        <v>336</v>
      </c>
      <c r="FD81" s="1"/>
      <c r="FE81" t="s">
        <v>336</v>
      </c>
      <c r="FF81" t="s">
        <v>336</v>
      </c>
      <c r="FG81" s="1"/>
      <c r="FH81" t="s">
        <v>336</v>
      </c>
      <c r="FJ81" t="s">
        <v>336</v>
      </c>
      <c r="FK81" t="s">
        <v>336</v>
      </c>
      <c r="FL81" t="s">
        <v>336</v>
      </c>
      <c r="FM81" s="1"/>
      <c r="FN81" t="s">
        <v>336</v>
      </c>
      <c r="FP81" s="1"/>
      <c r="FQ81" t="s">
        <v>336</v>
      </c>
      <c r="FR81" t="s">
        <v>336</v>
      </c>
      <c r="FS81" s="1"/>
      <c r="FT81" t="s">
        <v>336</v>
      </c>
      <c r="FV81" s="1"/>
      <c r="FW81" t="s">
        <v>336</v>
      </c>
      <c r="FX81" t="s">
        <v>336</v>
      </c>
      <c r="FY81" s="1"/>
      <c r="FZ81" t="s">
        <v>336</v>
      </c>
      <c r="GB81" s="1"/>
      <c r="GC81" t="s">
        <v>336</v>
      </c>
      <c r="GD81" t="s">
        <v>335</v>
      </c>
      <c r="GE81" t="s">
        <v>335</v>
      </c>
      <c r="GF81" t="s">
        <v>335</v>
      </c>
      <c r="GG81" t="s">
        <v>335</v>
      </c>
      <c r="GH81" t="s">
        <v>335</v>
      </c>
      <c r="GI81" t="s">
        <v>335</v>
      </c>
      <c r="GJ81" t="s">
        <v>335</v>
      </c>
      <c r="GK81" t="s">
        <v>335</v>
      </c>
      <c r="GL81" t="s">
        <v>335</v>
      </c>
      <c r="GM81" t="s">
        <v>335</v>
      </c>
      <c r="GN81" t="s">
        <v>335</v>
      </c>
      <c r="GO81" t="s">
        <v>335</v>
      </c>
      <c r="GP81" t="s">
        <v>335</v>
      </c>
      <c r="GQ81" t="s">
        <v>335</v>
      </c>
      <c r="GR81" t="s">
        <v>335</v>
      </c>
      <c r="GS81" t="s">
        <v>335</v>
      </c>
      <c r="GT81" t="s">
        <v>335</v>
      </c>
      <c r="GU81" t="s">
        <v>335</v>
      </c>
      <c r="GV81" t="s">
        <v>335</v>
      </c>
      <c r="GW81" t="s">
        <v>335</v>
      </c>
      <c r="GX81" t="s">
        <v>335</v>
      </c>
      <c r="GY81" t="s">
        <v>335</v>
      </c>
      <c r="GZ81" t="s">
        <v>335</v>
      </c>
      <c r="HA81" t="s">
        <v>335</v>
      </c>
      <c r="HB81" t="s">
        <v>335</v>
      </c>
      <c r="HC81" t="s">
        <v>335</v>
      </c>
      <c r="HD81" t="s">
        <v>335</v>
      </c>
      <c r="HE81" t="s">
        <v>335</v>
      </c>
      <c r="HF81" t="s">
        <v>335</v>
      </c>
      <c r="HG81" t="s">
        <v>335</v>
      </c>
      <c r="HH81" t="s">
        <v>335</v>
      </c>
      <c r="HI81" t="s">
        <v>335</v>
      </c>
      <c r="HJ81" t="s">
        <v>336</v>
      </c>
      <c r="HM81" t="s">
        <v>336</v>
      </c>
      <c r="HO81" t="s">
        <v>335</v>
      </c>
      <c r="HP81" t="s">
        <v>335</v>
      </c>
      <c r="HQ81" t="s">
        <v>335</v>
      </c>
      <c r="HR81" t="s">
        <v>335</v>
      </c>
      <c r="HS81" t="s">
        <v>335</v>
      </c>
      <c r="HT81" t="s">
        <v>335</v>
      </c>
      <c r="HU81" t="s">
        <v>335</v>
      </c>
      <c r="HV81" t="s">
        <v>335</v>
      </c>
      <c r="HW81" t="s">
        <v>335</v>
      </c>
      <c r="HX81" t="s">
        <v>335</v>
      </c>
      <c r="HY81" t="s">
        <v>335</v>
      </c>
      <c r="HZ81" t="s">
        <v>335</v>
      </c>
      <c r="IA81" t="s">
        <v>364</v>
      </c>
    </row>
    <row r="82" spans="1:235" x14ac:dyDescent="0.3">
      <c r="A82">
        <v>81</v>
      </c>
      <c r="B82" t="s">
        <v>733</v>
      </c>
      <c r="C82" s="1"/>
      <c r="D82" t="s">
        <v>335</v>
      </c>
      <c r="E82" t="s">
        <v>335</v>
      </c>
      <c r="F82" t="s">
        <v>335</v>
      </c>
      <c r="G82" t="s">
        <v>335</v>
      </c>
      <c r="H82" t="s">
        <v>336</v>
      </c>
      <c r="I82" t="s">
        <v>336</v>
      </c>
      <c r="J82" t="s">
        <v>336</v>
      </c>
      <c r="AM82" t="s">
        <v>336</v>
      </c>
      <c r="AP82" t="s">
        <v>336</v>
      </c>
      <c r="AQ82" t="s">
        <v>335</v>
      </c>
      <c r="AR82" t="s">
        <v>335</v>
      </c>
      <c r="AS82" t="s">
        <v>335</v>
      </c>
      <c r="AT82" t="s">
        <v>335</v>
      </c>
      <c r="AU82" t="s">
        <v>335</v>
      </c>
      <c r="AV82" t="s">
        <v>335</v>
      </c>
      <c r="AW82" t="s">
        <v>335</v>
      </c>
      <c r="AX82" t="s">
        <v>335</v>
      </c>
      <c r="AY82" t="s">
        <v>335</v>
      </c>
      <c r="AZ82" t="s">
        <v>335</v>
      </c>
      <c r="BA82" t="s">
        <v>335</v>
      </c>
      <c r="BB82" t="s">
        <v>335</v>
      </c>
      <c r="BC82" t="s">
        <v>335</v>
      </c>
      <c r="BD82" t="s">
        <v>335</v>
      </c>
      <c r="BE82" t="s">
        <v>335</v>
      </c>
      <c r="BF82" t="s">
        <v>335</v>
      </c>
      <c r="BG82" t="s">
        <v>335</v>
      </c>
      <c r="BH82" t="s">
        <v>335</v>
      </c>
      <c r="BI82" t="s">
        <v>335</v>
      </c>
      <c r="BJ82" t="s">
        <v>336</v>
      </c>
      <c r="BK82" t="s">
        <v>335</v>
      </c>
      <c r="BL82" t="s">
        <v>335</v>
      </c>
      <c r="BM82" t="s">
        <v>335</v>
      </c>
      <c r="BN82" t="s">
        <v>335</v>
      </c>
      <c r="BO82" t="s">
        <v>335</v>
      </c>
      <c r="BP82" t="s">
        <v>335</v>
      </c>
      <c r="BQ82" t="s">
        <v>335</v>
      </c>
      <c r="BR82" t="s">
        <v>335</v>
      </c>
      <c r="BS82" t="s">
        <v>335</v>
      </c>
      <c r="BT82" t="s">
        <v>335</v>
      </c>
      <c r="BU82" t="s">
        <v>335</v>
      </c>
      <c r="BV82" t="s">
        <v>335</v>
      </c>
      <c r="BW82" t="s">
        <v>335</v>
      </c>
      <c r="BX82" t="s">
        <v>335</v>
      </c>
      <c r="BY82" t="s">
        <v>335</v>
      </c>
      <c r="BZ82" t="s">
        <v>335</v>
      </c>
      <c r="CA82" t="s">
        <v>336</v>
      </c>
      <c r="CJ82" t="s">
        <v>336</v>
      </c>
      <c r="CL82" t="s">
        <v>336</v>
      </c>
      <c r="CM82" t="s">
        <v>336</v>
      </c>
      <c r="CN82" t="s">
        <v>336</v>
      </c>
      <c r="CO82" t="s">
        <v>336</v>
      </c>
      <c r="CP82" t="s">
        <v>336</v>
      </c>
      <c r="CQ82" t="s">
        <v>336</v>
      </c>
      <c r="CR82" t="s">
        <v>336</v>
      </c>
      <c r="CS82" t="s">
        <v>336</v>
      </c>
      <c r="CT82" t="s">
        <v>336</v>
      </c>
      <c r="CU82" t="s">
        <v>336</v>
      </c>
      <c r="CV82" t="s">
        <v>336</v>
      </c>
      <c r="CW82" t="s">
        <v>336</v>
      </c>
      <c r="CX82" t="s">
        <v>336</v>
      </c>
      <c r="CY82" t="s">
        <v>336</v>
      </c>
      <c r="CZ82" t="s">
        <v>336</v>
      </c>
      <c r="DA82" t="s">
        <v>336</v>
      </c>
      <c r="DB82" t="s">
        <v>336</v>
      </c>
      <c r="DC82" t="s">
        <v>336</v>
      </c>
      <c r="DD82" t="s">
        <v>336</v>
      </c>
      <c r="DE82" t="s">
        <v>336</v>
      </c>
      <c r="DF82" t="s">
        <v>336</v>
      </c>
      <c r="DG82" t="s">
        <v>336</v>
      </c>
      <c r="DH82" t="s">
        <v>336</v>
      </c>
      <c r="DO82" t="s">
        <v>336</v>
      </c>
      <c r="DQ82" t="s">
        <v>336</v>
      </c>
      <c r="DR82" t="s">
        <v>336</v>
      </c>
      <c r="DS82" t="s">
        <v>371</v>
      </c>
      <c r="DT82" t="s">
        <v>348</v>
      </c>
      <c r="DU82" t="s">
        <v>374</v>
      </c>
      <c r="DV82" t="s">
        <v>350</v>
      </c>
      <c r="DW82" t="s">
        <v>375</v>
      </c>
      <c r="DX82" t="s">
        <v>347</v>
      </c>
      <c r="DY82" t="s">
        <v>352</v>
      </c>
      <c r="DZ82" t="s">
        <v>371</v>
      </c>
      <c r="EA82" t="s">
        <v>371</v>
      </c>
      <c r="EB82" t="s">
        <v>355</v>
      </c>
      <c r="EC82" t="s">
        <v>374</v>
      </c>
      <c r="ED82" t="s">
        <v>350</v>
      </c>
      <c r="EE82" t="s">
        <v>371</v>
      </c>
      <c r="EF82" t="s">
        <v>358</v>
      </c>
      <c r="EG82">
        <v>0</v>
      </c>
      <c r="EH82">
        <v>1</v>
      </c>
      <c r="EI82">
        <v>0</v>
      </c>
      <c r="EJ82">
        <v>1</v>
      </c>
      <c r="EN82" t="s">
        <v>336</v>
      </c>
      <c r="EO82" t="s">
        <v>336</v>
      </c>
      <c r="EP82" t="s">
        <v>336</v>
      </c>
      <c r="EQ82" t="s">
        <v>336</v>
      </c>
      <c r="ER82" t="s">
        <v>336</v>
      </c>
      <c r="ES82" t="s">
        <v>336</v>
      </c>
      <c r="ET82" t="s">
        <v>336</v>
      </c>
      <c r="EU82" s="1"/>
      <c r="EV82" t="s">
        <v>336</v>
      </c>
      <c r="EX82" t="s">
        <v>336</v>
      </c>
      <c r="EY82" t="s">
        <v>336</v>
      </c>
      <c r="EZ82" t="s">
        <v>336</v>
      </c>
      <c r="FA82" s="1"/>
      <c r="FB82" t="s">
        <v>336</v>
      </c>
      <c r="FD82" s="1"/>
      <c r="FE82" t="s">
        <v>336</v>
      </c>
      <c r="FF82" t="s">
        <v>336</v>
      </c>
      <c r="FG82" s="1"/>
      <c r="FH82" t="s">
        <v>336</v>
      </c>
      <c r="FJ82" t="s">
        <v>336</v>
      </c>
      <c r="FK82" t="s">
        <v>336</v>
      </c>
      <c r="FL82" t="s">
        <v>336</v>
      </c>
      <c r="FM82" s="1"/>
      <c r="FN82" t="s">
        <v>336</v>
      </c>
      <c r="FP82" s="1"/>
      <c r="FQ82" t="s">
        <v>336</v>
      </c>
      <c r="FR82" t="s">
        <v>336</v>
      </c>
      <c r="FS82" s="1"/>
      <c r="FT82" t="s">
        <v>336</v>
      </c>
      <c r="FV82" s="1"/>
      <c r="FW82" t="s">
        <v>336</v>
      </c>
      <c r="FX82" t="s">
        <v>336</v>
      </c>
      <c r="FY82" s="1"/>
      <c r="FZ82" t="s">
        <v>336</v>
      </c>
      <c r="GB82" s="1"/>
      <c r="GC82" t="s">
        <v>336</v>
      </c>
      <c r="GD82" t="s">
        <v>335</v>
      </c>
      <c r="GE82" t="s">
        <v>335</v>
      </c>
      <c r="GF82" t="s">
        <v>335</v>
      </c>
      <c r="GG82" t="s">
        <v>335</v>
      </c>
      <c r="GH82" t="s">
        <v>335</v>
      </c>
      <c r="GI82" t="s">
        <v>335</v>
      </c>
      <c r="GJ82" t="s">
        <v>335</v>
      </c>
      <c r="GK82" t="s">
        <v>335</v>
      </c>
      <c r="GL82" t="s">
        <v>335</v>
      </c>
      <c r="GM82" t="s">
        <v>335</v>
      </c>
      <c r="GN82" t="s">
        <v>335</v>
      </c>
      <c r="GO82" t="s">
        <v>335</v>
      </c>
      <c r="GP82" t="s">
        <v>335</v>
      </c>
      <c r="GQ82" t="s">
        <v>335</v>
      </c>
      <c r="GR82" t="s">
        <v>335</v>
      </c>
      <c r="GS82" t="s">
        <v>335</v>
      </c>
      <c r="GT82" t="s">
        <v>335</v>
      </c>
      <c r="GU82" t="s">
        <v>335</v>
      </c>
      <c r="GV82" t="s">
        <v>335</v>
      </c>
      <c r="GW82" t="s">
        <v>335</v>
      </c>
      <c r="GX82" t="s">
        <v>335</v>
      </c>
      <c r="GY82" t="s">
        <v>335</v>
      </c>
      <c r="GZ82" t="s">
        <v>335</v>
      </c>
      <c r="HA82" t="s">
        <v>335</v>
      </c>
      <c r="HB82" t="s">
        <v>335</v>
      </c>
      <c r="HC82" t="s">
        <v>335</v>
      </c>
      <c r="HD82" t="s">
        <v>335</v>
      </c>
      <c r="HE82" t="s">
        <v>335</v>
      </c>
      <c r="HF82" t="s">
        <v>335</v>
      </c>
      <c r="HG82" t="s">
        <v>335</v>
      </c>
      <c r="HH82" t="s">
        <v>335</v>
      </c>
      <c r="HI82" t="s">
        <v>335</v>
      </c>
      <c r="HJ82" t="s">
        <v>336</v>
      </c>
      <c r="HM82" t="s">
        <v>336</v>
      </c>
      <c r="HO82" t="s">
        <v>335</v>
      </c>
      <c r="HP82" t="s">
        <v>335</v>
      </c>
      <c r="HQ82" t="s">
        <v>335</v>
      </c>
      <c r="HR82" t="s">
        <v>335</v>
      </c>
      <c r="HS82" t="s">
        <v>335</v>
      </c>
      <c r="HT82" t="s">
        <v>335</v>
      </c>
      <c r="HU82" t="s">
        <v>335</v>
      </c>
      <c r="HV82" t="s">
        <v>335</v>
      </c>
      <c r="HW82" t="s">
        <v>335</v>
      </c>
      <c r="HX82" t="s">
        <v>335</v>
      </c>
      <c r="HY82" t="s">
        <v>335</v>
      </c>
      <c r="HZ82" t="s">
        <v>335</v>
      </c>
      <c r="IA82" t="s">
        <v>364</v>
      </c>
    </row>
    <row r="83" spans="1:235" x14ac:dyDescent="0.3">
      <c r="A83">
        <v>82</v>
      </c>
      <c r="B83" t="s">
        <v>733</v>
      </c>
      <c r="C83" s="1"/>
      <c r="D83" t="s">
        <v>335</v>
      </c>
      <c r="E83" t="s">
        <v>335</v>
      </c>
      <c r="F83" t="s">
        <v>335</v>
      </c>
      <c r="G83" t="s">
        <v>335</v>
      </c>
      <c r="H83" t="s">
        <v>336</v>
      </c>
      <c r="I83" t="s">
        <v>336</v>
      </c>
      <c r="J83" t="s">
        <v>336</v>
      </c>
      <c r="AM83" t="s">
        <v>336</v>
      </c>
      <c r="AP83" t="s">
        <v>336</v>
      </c>
      <c r="AQ83" t="s">
        <v>335</v>
      </c>
      <c r="AR83" t="s">
        <v>335</v>
      </c>
      <c r="AS83" t="s">
        <v>335</v>
      </c>
      <c r="AT83" t="s">
        <v>335</v>
      </c>
      <c r="AU83" t="s">
        <v>335</v>
      </c>
      <c r="AV83" t="s">
        <v>335</v>
      </c>
      <c r="AW83" t="s">
        <v>335</v>
      </c>
      <c r="AX83" t="s">
        <v>335</v>
      </c>
      <c r="AY83" t="s">
        <v>335</v>
      </c>
      <c r="AZ83" t="s">
        <v>335</v>
      </c>
      <c r="BA83" t="s">
        <v>335</v>
      </c>
      <c r="BB83" t="s">
        <v>335</v>
      </c>
      <c r="BC83" t="s">
        <v>335</v>
      </c>
      <c r="BD83" t="s">
        <v>335</v>
      </c>
      <c r="BE83" t="s">
        <v>335</v>
      </c>
      <c r="BF83" t="s">
        <v>335</v>
      </c>
      <c r="BG83" t="s">
        <v>335</v>
      </c>
      <c r="BH83" t="s">
        <v>335</v>
      </c>
      <c r="BI83" t="s">
        <v>335</v>
      </c>
      <c r="BJ83" t="s">
        <v>336</v>
      </c>
      <c r="BK83" t="s">
        <v>335</v>
      </c>
      <c r="BL83" t="s">
        <v>335</v>
      </c>
      <c r="BM83" t="s">
        <v>335</v>
      </c>
      <c r="BN83" t="s">
        <v>335</v>
      </c>
      <c r="BO83" t="s">
        <v>335</v>
      </c>
      <c r="BP83" t="s">
        <v>335</v>
      </c>
      <c r="BQ83" t="s">
        <v>335</v>
      </c>
      <c r="BR83" t="s">
        <v>335</v>
      </c>
      <c r="BS83" t="s">
        <v>335</v>
      </c>
      <c r="BT83" t="s">
        <v>335</v>
      </c>
      <c r="BU83" t="s">
        <v>335</v>
      </c>
      <c r="BV83" t="s">
        <v>335</v>
      </c>
      <c r="BW83" t="s">
        <v>335</v>
      </c>
      <c r="BX83" t="s">
        <v>335</v>
      </c>
      <c r="BY83" t="s">
        <v>335</v>
      </c>
      <c r="BZ83" t="s">
        <v>335</v>
      </c>
      <c r="CA83" t="s">
        <v>336</v>
      </c>
      <c r="CJ83" t="s">
        <v>336</v>
      </c>
      <c r="CL83" t="s">
        <v>336</v>
      </c>
      <c r="CM83" t="s">
        <v>336</v>
      </c>
      <c r="CN83" t="s">
        <v>336</v>
      </c>
      <c r="CO83" t="s">
        <v>336</v>
      </c>
      <c r="CP83" t="s">
        <v>336</v>
      </c>
      <c r="CQ83" t="s">
        <v>336</v>
      </c>
      <c r="CR83" t="s">
        <v>336</v>
      </c>
      <c r="CS83" t="s">
        <v>336</v>
      </c>
      <c r="CT83" t="s">
        <v>336</v>
      </c>
      <c r="CU83" t="s">
        <v>336</v>
      </c>
      <c r="CV83" t="s">
        <v>336</v>
      </c>
      <c r="CW83" t="s">
        <v>336</v>
      </c>
      <c r="CX83" t="s">
        <v>336</v>
      </c>
      <c r="CY83" t="s">
        <v>336</v>
      </c>
      <c r="CZ83" t="s">
        <v>336</v>
      </c>
      <c r="DA83" t="s">
        <v>336</v>
      </c>
      <c r="DB83" t="s">
        <v>336</v>
      </c>
      <c r="DC83" t="s">
        <v>336</v>
      </c>
      <c r="DD83" t="s">
        <v>336</v>
      </c>
      <c r="DE83" t="s">
        <v>336</v>
      </c>
      <c r="DF83" t="s">
        <v>336</v>
      </c>
      <c r="DG83" t="s">
        <v>336</v>
      </c>
      <c r="DH83" t="s">
        <v>336</v>
      </c>
      <c r="DO83" t="s">
        <v>336</v>
      </c>
      <c r="DQ83" t="s">
        <v>336</v>
      </c>
      <c r="DR83" t="s">
        <v>336</v>
      </c>
      <c r="DS83" t="s">
        <v>371</v>
      </c>
      <c r="DT83" t="s">
        <v>348</v>
      </c>
      <c r="DU83" t="s">
        <v>406</v>
      </c>
      <c r="DV83" t="s">
        <v>350</v>
      </c>
      <c r="DW83" t="s">
        <v>375</v>
      </c>
      <c r="DX83" t="s">
        <v>347</v>
      </c>
      <c r="DY83" t="s">
        <v>352</v>
      </c>
      <c r="DZ83" t="s">
        <v>371</v>
      </c>
      <c r="EA83" t="s">
        <v>371</v>
      </c>
      <c r="EB83" t="s">
        <v>355</v>
      </c>
      <c r="EC83" t="s">
        <v>370</v>
      </c>
      <c r="ED83" t="s">
        <v>350</v>
      </c>
      <c r="EE83" t="s">
        <v>371</v>
      </c>
      <c r="EF83" t="s">
        <v>358</v>
      </c>
      <c r="EG83">
        <v>3</v>
      </c>
      <c r="EH83">
        <v>1</v>
      </c>
      <c r="EI83">
        <v>0</v>
      </c>
      <c r="EJ83">
        <v>1</v>
      </c>
      <c r="EN83" t="s">
        <v>336</v>
      </c>
      <c r="EO83" t="s">
        <v>336</v>
      </c>
      <c r="EP83" t="s">
        <v>336</v>
      </c>
      <c r="EQ83" t="s">
        <v>336</v>
      </c>
      <c r="ER83" t="s">
        <v>336</v>
      </c>
      <c r="ES83" t="s">
        <v>336</v>
      </c>
      <c r="ET83" t="s">
        <v>336</v>
      </c>
      <c r="EU83" s="1"/>
      <c r="EV83" t="s">
        <v>336</v>
      </c>
      <c r="EX83" t="s">
        <v>336</v>
      </c>
      <c r="EY83" t="s">
        <v>336</v>
      </c>
      <c r="EZ83" t="s">
        <v>336</v>
      </c>
      <c r="FA83" s="1"/>
      <c r="FB83" t="s">
        <v>336</v>
      </c>
      <c r="FD83" s="1"/>
      <c r="FE83" t="s">
        <v>336</v>
      </c>
      <c r="FF83" t="s">
        <v>336</v>
      </c>
      <c r="FG83" s="1"/>
      <c r="FH83" t="s">
        <v>336</v>
      </c>
      <c r="FJ83" t="s">
        <v>336</v>
      </c>
      <c r="FK83" t="s">
        <v>336</v>
      </c>
      <c r="FL83" t="s">
        <v>336</v>
      </c>
      <c r="FM83" s="1"/>
      <c r="FN83" t="s">
        <v>336</v>
      </c>
      <c r="FP83" s="1"/>
      <c r="FQ83" t="s">
        <v>336</v>
      </c>
      <c r="FR83" t="s">
        <v>336</v>
      </c>
      <c r="FS83" s="1"/>
      <c r="FT83" t="s">
        <v>336</v>
      </c>
      <c r="FV83" s="1"/>
      <c r="FW83" t="s">
        <v>336</v>
      </c>
      <c r="FX83" t="s">
        <v>336</v>
      </c>
      <c r="FY83" s="1"/>
      <c r="FZ83" t="s">
        <v>336</v>
      </c>
      <c r="GB83" s="1"/>
      <c r="GC83" t="s">
        <v>336</v>
      </c>
      <c r="GD83" t="s">
        <v>335</v>
      </c>
      <c r="GE83" t="s">
        <v>335</v>
      </c>
      <c r="GF83" t="s">
        <v>335</v>
      </c>
      <c r="GG83" t="s">
        <v>335</v>
      </c>
      <c r="GH83" t="s">
        <v>335</v>
      </c>
      <c r="GI83" t="s">
        <v>335</v>
      </c>
      <c r="GJ83" t="s">
        <v>335</v>
      </c>
      <c r="GK83" t="s">
        <v>335</v>
      </c>
      <c r="GL83" t="s">
        <v>335</v>
      </c>
      <c r="GM83" t="s">
        <v>335</v>
      </c>
      <c r="GN83" t="s">
        <v>335</v>
      </c>
      <c r="GO83" t="s">
        <v>335</v>
      </c>
      <c r="GP83" t="s">
        <v>335</v>
      </c>
      <c r="GQ83" t="s">
        <v>335</v>
      </c>
      <c r="GR83" t="s">
        <v>335</v>
      </c>
      <c r="GS83" t="s">
        <v>335</v>
      </c>
      <c r="GT83" t="s">
        <v>335</v>
      </c>
      <c r="GU83" t="s">
        <v>335</v>
      </c>
      <c r="GV83" t="s">
        <v>335</v>
      </c>
      <c r="GW83" t="s">
        <v>335</v>
      </c>
      <c r="GX83" t="s">
        <v>335</v>
      </c>
      <c r="GY83" t="s">
        <v>335</v>
      </c>
      <c r="GZ83" t="s">
        <v>335</v>
      </c>
      <c r="HA83" t="s">
        <v>335</v>
      </c>
      <c r="HB83" t="s">
        <v>335</v>
      </c>
      <c r="HC83" t="s">
        <v>335</v>
      </c>
      <c r="HD83" t="s">
        <v>335</v>
      </c>
      <c r="HE83" t="s">
        <v>335</v>
      </c>
      <c r="HF83" t="s">
        <v>335</v>
      </c>
      <c r="HG83" t="s">
        <v>335</v>
      </c>
      <c r="HH83" t="s">
        <v>335</v>
      </c>
      <c r="HI83" t="s">
        <v>335</v>
      </c>
      <c r="HJ83" t="s">
        <v>336</v>
      </c>
      <c r="HM83" t="s">
        <v>336</v>
      </c>
      <c r="HO83" t="s">
        <v>335</v>
      </c>
      <c r="HP83" t="s">
        <v>335</v>
      </c>
      <c r="HQ83" t="s">
        <v>335</v>
      </c>
      <c r="HR83" t="s">
        <v>335</v>
      </c>
      <c r="HS83" t="s">
        <v>335</v>
      </c>
      <c r="HT83" t="s">
        <v>335</v>
      </c>
      <c r="HU83" t="s">
        <v>335</v>
      </c>
      <c r="HV83" t="s">
        <v>335</v>
      </c>
      <c r="HW83" t="s">
        <v>335</v>
      </c>
      <c r="HX83" t="s">
        <v>335</v>
      </c>
      <c r="HY83" t="s">
        <v>335</v>
      </c>
      <c r="HZ83" t="s">
        <v>335</v>
      </c>
      <c r="IA83" t="s">
        <v>364</v>
      </c>
    </row>
    <row r="84" spans="1:235" x14ac:dyDescent="0.3">
      <c r="A84">
        <v>83</v>
      </c>
      <c r="B84" t="s">
        <v>733</v>
      </c>
      <c r="C84" s="1">
        <v>45331</v>
      </c>
      <c r="D84" t="s">
        <v>334</v>
      </c>
      <c r="E84" t="s">
        <v>335</v>
      </c>
      <c r="F84" t="s">
        <v>335</v>
      </c>
      <c r="G84" t="s">
        <v>335</v>
      </c>
      <c r="H84" t="s">
        <v>337</v>
      </c>
      <c r="I84" t="s">
        <v>345</v>
      </c>
      <c r="J84" t="s">
        <v>420</v>
      </c>
      <c r="K84">
        <v>95</v>
      </c>
      <c r="L84">
        <v>55</v>
      </c>
      <c r="N84">
        <v>1947</v>
      </c>
      <c r="O84">
        <v>80</v>
      </c>
      <c r="R84">
        <v>145</v>
      </c>
      <c r="S84">
        <v>26</v>
      </c>
      <c r="T84">
        <v>64</v>
      </c>
      <c r="U84">
        <v>91</v>
      </c>
      <c r="V84">
        <v>38</v>
      </c>
      <c r="W84">
        <v>42</v>
      </c>
      <c r="X84">
        <v>53</v>
      </c>
      <c r="Y84">
        <v>58</v>
      </c>
      <c r="Z84">
        <v>432</v>
      </c>
      <c r="AA84">
        <v>61</v>
      </c>
      <c r="AB84">
        <v>1376</v>
      </c>
      <c r="AC84">
        <v>281</v>
      </c>
      <c r="AD84">
        <v>57</v>
      </c>
      <c r="AE84">
        <v>368</v>
      </c>
      <c r="AF84">
        <v>23</v>
      </c>
      <c r="AG84">
        <v>12</v>
      </c>
      <c r="AH84">
        <v>143</v>
      </c>
      <c r="AI84">
        <v>37</v>
      </c>
      <c r="AJ84">
        <v>35</v>
      </c>
      <c r="AL84">
        <v>12</v>
      </c>
      <c r="AM84" t="s">
        <v>345</v>
      </c>
      <c r="AN84">
        <v>17</v>
      </c>
      <c r="AO84">
        <v>40</v>
      </c>
      <c r="AP84" t="s">
        <v>762</v>
      </c>
      <c r="AQ84" t="s">
        <v>334</v>
      </c>
      <c r="AR84" t="s">
        <v>335</v>
      </c>
      <c r="AS84" t="s">
        <v>335</v>
      </c>
      <c r="AT84" t="s">
        <v>335</v>
      </c>
      <c r="AU84" t="s">
        <v>335</v>
      </c>
      <c r="AV84" t="s">
        <v>335</v>
      </c>
      <c r="AW84" t="s">
        <v>335</v>
      </c>
      <c r="AX84" t="s">
        <v>335</v>
      </c>
      <c r="AY84" t="s">
        <v>335</v>
      </c>
      <c r="AZ84" t="s">
        <v>335</v>
      </c>
      <c r="BA84" t="s">
        <v>335</v>
      </c>
      <c r="BB84" t="s">
        <v>335</v>
      </c>
      <c r="BC84" t="s">
        <v>335</v>
      </c>
      <c r="BD84" t="s">
        <v>335</v>
      </c>
      <c r="BE84" t="s">
        <v>335</v>
      </c>
      <c r="BF84" t="s">
        <v>335</v>
      </c>
      <c r="BG84" t="s">
        <v>335</v>
      </c>
      <c r="BH84" t="s">
        <v>335</v>
      </c>
      <c r="BI84" t="s">
        <v>335</v>
      </c>
      <c r="BJ84" t="s">
        <v>336</v>
      </c>
      <c r="BK84" t="s">
        <v>334</v>
      </c>
      <c r="BL84" t="s">
        <v>335</v>
      </c>
      <c r="BM84" t="s">
        <v>335</v>
      </c>
      <c r="BN84" t="s">
        <v>335</v>
      </c>
      <c r="BO84" t="s">
        <v>335</v>
      </c>
      <c r="BP84" t="s">
        <v>335</v>
      </c>
      <c r="BQ84" t="s">
        <v>335</v>
      </c>
      <c r="BR84" t="s">
        <v>335</v>
      </c>
      <c r="BS84" t="s">
        <v>335</v>
      </c>
      <c r="BT84" t="s">
        <v>335</v>
      </c>
      <c r="BU84" t="s">
        <v>335</v>
      </c>
      <c r="BV84" t="s">
        <v>335</v>
      </c>
      <c r="BW84" t="s">
        <v>335</v>
      </c>
      <c r="BX84" t="s">
        <v>335</v>
      </c>
      <c r="BY84" t="s">
        <v>335</v>
      </c>
      <c r="BZ84" t="s">
        <v>335</v>
      </c>
      <c r="CA84" t="s">
        <v>336</v>
      </c>
      <c r="CJ84" t="s">
        <v>336</v>
      </c>
      <c r="CL84" t="s">
        <v>336</v>
      </c>
      <c r="CM84" t="s">
        <v>336</v>
      </c>
      <c r="CN84" t="s">
        <v>336</v>
      </c>
      <c r="CO84" t="s">
        <v>336</v>
      </c>
      <c r="CP84" t="s">
        <v>336</v>
      </c>
      <c r="CQ84" t="s">
        <v>336</v>
      </c>
      <c r="CR84" t="s">
        <v>336</v>
      </c>
      <c r="CS84" t="s">
        <v>336</v>
      </c>
      <c r="CT84" t="s">
        <v>336</v>
      </c>
      <c r="CU84" t="s">
        <v>336</v>
      </c>
      <c r="CV84" t="s">
        <v>336</v>
      </c>
      <c r="CW84" t="s">
        <v>336</v>
      </c>
      <c r="CX84" t="s">
        <v>336</v>
      </c>
      <c r="CY84" t="s">
        <v>336</v>
      </c>
      <c r="CZ84" t="s">
        <v>336</v>
      </c>
      <c r="DA84" t="s">
        <v>336</v>
      </c>
      <c r="DB84" t="s">
        <v>336</v>
      </c>
      <c r="DC84" t="s">
        <v>336</v>
      </c>
      <c r="DD84" t="s">
        <v>336</v>
      </c>
      <c r="DE84" t="s">
        <v>336</v>
      </c>
      <c r="DF84" t="s">
        <v>336</v>
      </c>
      <c r="DG84" t="s">
        <v>336</v>
      </c>
      <c r="DH84" t="s">
        <v>336</v>
      </c>
      <c r="DJ84">
        <v>390</v>
      </c>
      <c r="DL84">
        <v>90</v>
      </c>
      <c r="DM84">
        <v>3</v>
      </c>
      <c r="DN84">
        <v>96</v>
      </c>
      <c r="DO84" t="s">
        <v>337</v>
      </c>
      <c r="DQ84" t="s">
        <v>336</v>
      </c>
      <c r="DR84" t="s">
        <v>336</v>
      </c>
      <c r="DS84" t="s">
        <v>353</v>
      </c>
      <c r="DT84" t="s">
        <v>366</v>
      </c>
      <c r="DU84" t="s">
        <v>367</v>
      </c>
      <c r="DV84" t="s">
        <v>399</v>
      </c>
      <c r="DW84" t="s">
        <v>375</v>
      </c>
      <c r="DX84" t="s">
        <v>353</v>
      </c>
      <c r="DY84" t="s">
        <v>358</v>
      </c>
      <c r="DZ84" t="s">
        <v>353</v>
      </c>
      <c r="EA84" t="s">
        <v>371</v>
      </c>
      <c r="EB84" t="s">
        <v>369</v>
      </c>
      <c r="EC84" t="s">
        <v>374</v>
      </c>
      <c r="ED84" t="s">
        <v>368</v>
      </c>
      <c r="EE84" t="s">
        <v>371</v>
      </c>
      <c r="EF84" t="s">
        <v>358</v>
      </c>
      <c r="EG84">
        <v>3</v>
      </c>
      <c r="EH84">
        <v>1</v>
      </c>
      <c r="EI84">
        <v>7</v>
      </c>
      <c r="EJ84">
        <v>1</v>
      </c>
      <c r="EK84">
        <v>100</v>
      </c>
      <c r="EL84">
        <v>95</v>
      </c>
      <c r="EM84">
        <v>4</v>
      </c>
      <c r="EN84" t="s">
        <v>337</v>
      </c>
      <c r="EO84" t="s">
        <v>337</v>
      </c>
      <c r="EP84" t="s">
        <v>337</v>
      </c>
      <c r="EQ84" t="s">
        <v>337</v>
      </c>
      <c r="ER84" t="s">
        <v>337</v>
      </c>
      <c r="ES84" t="s">
        <v>337</v>
      </c>
      <c r="ET84" t="s">
        <v>337</v>
      </c>
      <c r="EU84" s="1"/>
      <c r="EV84" t="s">
        <v>336</v>
      </c>
      <c r="EX84" t="s">
        <v>336</v>
      </c>
      <c r="EY84" t="s">
        <v>336</v>
      </c>
      <c r="EZ84" t="s">
        <v>330</v>
      </c>
      <c r="FA84" s="1"/>
      <c r="FB84" t="s">
        <v>428</v>
      </c>
      <c r="FD84" s="1"/>
      <c r="FE84" t="s">
        <v>336</v>
      </c>
      <c r="FF84" t="s">
        <v>330</v>
      </c>
      <c r="FG84" s="1"/>
      <c r="FH84" t="s">
        <v>339</v>
      </c>
      <c r="FI84">
        <v>5</v>
      </c>
      <c r="FJ84" t="s">
        <v>336</v>
      </c>
      <c r="FK84" t="s">
        <v>336</v>
      </c>
      <c r="FL84" t="s">
        <v>337</v>
      </c>
      <c r="FM84" s="1"/>
      <c r="FN84" t="s">
        <v>336</v>
      </c>
      <c r="FP84" s="1"/>
      <c r="FQ84" t="s">
        <v>336</v>
      </c>
      <c r="FR84" t="s">
        <v>337</v>
      </c>
      <c r="FS84" s="1"/>
      <c r="FT84" t="s">
        <v>336</v>
      </c>
      <c r="FV84" s="1"/>
      <c r="FW84" t="s">
        <v>336</v>
      </c>
      <c r="FX84" t="s">
        <v>330</v>
      </c>
      <c r="FY84" s="1"/>
      <c r="FZ84" t="s">
        <v>410</v>
      </c>
      <c r="GA84">
        <v>10</v>
      </c>
      <c r="GB84" s="1"/>
      <c r="GC84" t="s">
        <v>336</v>
      </c>
      <c r="GD84" t="s">
        <v>335</v>
      </c>
      <c r="GE84" t="s">
        <v>334</v>
      </c>
      <c r="GF84" t="s">
        <v>334</v>
      </c>
      <c r="GG84" t="s">
        <v>335</v>
      </c>
      <c r="GH84" t="s">
        <v>334</v>
      </c>
      <c r="GI84" t="s">
        <v>335</v>
      </c>
      <c r="GJ84" t="s">
        <v>334</v>
      </c>
      <c r="GK84" t="s">
        <v>335</v>
      </c>
      <c r="GL84" t="s">
        <v>334</v>
      </c>
      <c r="GM84" t="s">
        <v>335</v>
      </c>
      <c r="GN84" t="s">
        <v>334</v>
      </c>
      <c r="GO84" t="s">
        <v>335</v>
      </c>
      <c r="GP84" t="s">
        <v>335</v>
      </c>
      <c r="GQ84" t="s">
        <v>334</v>
      </c>
      <c r="GR84" t="s">
        <v>334</v>
      </c>
      <c r="GS84" t="s">
        <v>335</v>
      </c>
      <c r="GT84" t="s">
        <v>334</v>
      </c>
      <c r="GU84" t="s">
        <v>335</v>
      </c>
      <c r="GV84" t="s">
        <v>334</v>
      </c>
      <c r="GW84" t="s">
        <v>335</v>
      </c>
      <c r="GX84" t="s">
        <v>335</v>
      </c>
      <c r="GY84" t="s">
        <v>334</v>
      </c>
      <c r="GZ84" t="s">
        <v>334</v>
      </c>
      <c r="HA84" t="s">
        <v>335</v>
      </c>
      <c r="HB84" t="s">
        <v>334</v>
      </c>
      <c r="HC84" t="s">
        <v>335</v>
      </c>
      <c r="HD84" t="s">
        <v>334</v>
      </c>
      <c r="HE84" t="s">
        <v>335</v>
      </c>
      <c r="HF84" t="s">
        <v>334</v>
      </c>
      <c r="HG84" t="s">
        <v>335</v>
      </c>
      <c r="HH84" t="s">
        <v>334</v>
      </c>
      <c r="HI84" t="s">
        <v>335</v>
      </c>
      <c r="HJ84" t="s">
        <v>341</v>
      </c>
      <c r="HK84">
        <v>25</v>
      </c>
      <c r="HM84" t="s">
        <v>336</v>
      </c>
      <c r="HO84" t="s">
        <v>335</v>
      </c>
      <c r="HP84" t="s">
        <v>334</v>
      </c>
      <c r="HQ84" t="s">
        <v>334</v>
      </c>
      <c r="HR84" t="s">
        <v>335</v>
      </c>
      <c r="HS84" t="s">
        <v>334</v>
      </c>
      <c r="HT84" t="s">
        <v>335</v>
      </c>
      <c r="HU84" t="s">
        <v>334</v>
      </c>
      <c r="HV84" t="s">
        <v>335</v>
      </c>
      <c r="HW84" t="s">
        <v>334</v>
      </c>
      <c r="HX84" t="s">
        <v>335</v>
      </c>
      <c r="HY84" t="s">
        <v>334</v>
      </c>
      <c r="HZ84" t="s">
        <v>335</v>
      </c>
      <c r="IA84" t="s">
        <v>364</v>
      </c>
    </row>
    <row r="85" spans="1:235" x14ac:dyDescent="0.3">
      <c r="A85">
        <v>84</v>
      </c>
      <c r="B85" t="s">
        <v>733</v>
      </c>
      <c r="C85" s="1">
        <v>45331</v>
      </c>
      <c r="D85" t="s">
        <v>334</v>
      </c>
      <c r="E85" t="s">
        <v>335</v>
      </c>
      <c r="F85" t="s">
        <v>335</v>
      </c>
      <c r="G85" t="s">
        <v>335</v>
      </c>
      <c r="H85" t="s">
        <v>337</v>
      </c>
      <c r="I85" t="s">
        <v>359</v>
      </c>
      <c r="J85" t="s">
        <v>336</v>
      </c>
      <c r="K85">
        <v>90</v>
      </c>
      <c r="L85">
        <v>60</v>
      </c>
      <c r="O85">
        <v>55</v>
      </c>
      <c r="R85">
        <v>125</v>
      </c>
      <c r="T85">
        <v>121</v>
      </c>
      <c r="Z85">
        <v>733</v>
      </c>
      <c r="AH85">
        <v>145</v>
      </c>
      <c r="AI85">
        <v>42</v>
      </c>
      <c r="AJ85">
        <v>19</v>
      </c>
      <c r="AM85" t="s">
        <v>373</v>
      </c>
      <c r="AP85" t="s">
        <v>346</v>
      </c>
      <c r="AQ85" t="s">
        <v>334</v>
      </c>
      <c r="AR85" t="s">
        <v>335</v>
      </c>
      <c r="AS85" t="s">
        <v>335</v>
      </c>
      <c r="AT85" t="s">
        <v>335</v>
      </c>
      <c r="AU85" t="s">
        <v>335</v>
      </c>
      <c r="AV85" t="s">
        <v>335</v>
      </c>
      <c r="AW85" t="s">
        <v>335</v>
      </c>
      <c r="AX85" t="s">
        <v>335</v>
      </c>
      <c r="AY85" t="s">
        <v>335</v>
      </c>
      <c r="AZ85" t="s">
        <v>335</v>
      </c>
      <c r="BA85" t="s">
        <v>335</v>
      </c>
      <c r="BB85" t="s">
        <v>335</v>
      </c>
      <c r="BC85" t="s">
        <v>335</v>
      </c>
      <c r="BD85" t="s">
        <v>335</v>
      </c>
      <c r="BE85" t="s">
        <v>335</v>
      </c>
      <c r="BF85" t="s">
        <v>335</v>
      </c>
      <c r="BG85" t="s">
        <v>335</v>
      </c>
      <c r="BH85" t="s">
        <v>335</v>
      </c>
      <c r="BI85" t="s">
        <v>335</v>
      </c>
      <c r="BJ85" t="s">
        <v>336</v>
      </c>
      <c r="BK85" t="s">
        <v>334</v>
      </c>
      <c r="BL85" t="s">
        <v>335</v>
      </c>
      <c r="BM85" t="s">
        <v>335</v>
      </c>
      <c r="BN85" t="s">
        <v>335</v>
      </c>
      <c r="BO85" t="s">
        <v>335</v>
      </c>
      <c r="BP85" t="s">
        <v>335</v>
      </c>
      <c r="BQ85" t="s">
        <v>335</v>
      </c>
      <c r="BR85" t="s">
        <v>335</v>
      </c>
      <c r="BS85" t="s">
        <v>335</v>
      </c>
      <c r="BT85" t="s">
        <v>335</v>
      </c>
      <c r="BU85" t="s">
        <v>335</v>
      </c>
      <c r="BV85" t="s">
        <v>335</v>
      </c>
      <c r="BW85" t="s">
        <v>335</v>
      </c>
      <c r="BX85" t="s">
        <v>335</v>
      </c>
      <c r="BY85" t="s">
        <v>335</v>
      </c>
      <c r="BZ85" t="s">
        <v>335</v>
      </c>
      <c r="CA85" t="s">
        <v>336</v>
      </c>
      <c r="CJ85" t="s">
        <v>336</v>
      </c>
      <c r="CL85" t="s">
        <v>336</v>
      </c>
      <c r="CM85" t="s">
        <v>336</v>
      </c>
      <c r="CN85" t="s">
        <v>336</v>
      </c>
      <c r="CO85" t="s">
        <v>336</v>
      </c>
      <c r="CP85" t="s">
        <v>336</v>
      </c>
      <c r="CQ85" t="s">
        <v>336</v>
      </c>
      <c r="CR85" t="s">
        <v>336</v>
      </c>
      <c r="CS85" t="s">
        <v>336</v>
      </c>
      <c r="CT85" t="s">
        <v>336</v>
      </c>
      <c r="CU85" t="s">
        <v>336</v>
      </c>
      <c r="CV85" t="s">
        <v>336</v>
      </c>
      <c r="CW85" t="s">
        <v>336</v>
      </c>
      <c r="CX85" t="s">
        <v>336</v>
      </c>
      <c r="CY85" t="s">
        <v>336</v>
      </c>
      <c r="CZ85" t="s">
        <v>336</v>
      </c>
      <c r="DA85" t="s">
        <v>336</v>
      </c>
      <c r="DB85" t="s">
        <v>336</v>
      </c>
      <c r="DC85" t="s">
        <v>336</v>
      </c>
      <c r="DD85" t="s">
        <v>336</v>
      </c>
      <c r="DE85" t="s">
        <v>336</v>
      </c>
      <c r="DF85" t="s">
        <v>336</v>
      </c>
      <c r="DG85" t="s">
        <v>336</v>
      </c>
      <c r="DH85" t="s">
        <v>336</v>
      </c>
      <c r="DJ85">
        <v>540</v>
      </c>
      <c r="DL85">
        <v>112</v>
      </c>
      <c r="DM85">
        <v>0</v>
      </c>
      <c r="DN85">
        <v>99</v>
      </c>
      <c r="DO85" t="s">
        <v>337</v>
      </c>
      <c r="DQ85" t="s">
        <v>336</v>
      </c>
      <c r="DR85" t="s">
        <v>336</v>
      </c>
      <c r="DS85" t="s">
        <v>353</v>
      </c>
      <c r="DT85" t="s">
        <v>348</v>
      </c>
      <c r="DU85" t="s">
        <v>374</v>
      </c>
      <c r="DV85" t="s">
        <v>350</v>
      </c>
      <c r="DW85" t="s">
        <v>375</v>
      </c>
      <c r="DX85" t="s">
        <v>347</v>
      </c>
      <c r="DY85" t="s">
        <v>352</v>
      </c>
      <c r="DZ85" t="s">
        <v>371</v>
      </c>
      <c r="EA85" t="s">
        <v>371</v>
      </c>
      <c r="EB85" t="s">
        <v>355</v>
      </c>
      <c r="EC85" t="s">
        <v>374</v>
      </c>
      <c r="ED85" t="s">
        <v>350</v>
      </c>
      <c r="EE85" t="s">
        <v>371</v>
      </c>
      <c r="EF85" t="s">
        <v>353</v>
      </c>
      <c r="EG85">
        <v>1</v>
      </c>
      <c r="EH85">
        <v>1</v>
      </c>
      <c r="EI85">
        <v>1</v>
      </c>
      <c r="EJ85">
        <v>1</v>
      </c>
      <c r="EK85">
        <v>100</v>
      </c>
      <c r="EL85">
        <v>100</v>
      </c>
      <c r="EM85">
        <v>5</v>
      </c>
      <c r="EN85" t="s">
        <v>337</v>
      </c>
      <c r="EO85" t="s">
        <v>337</v>
      </c>
      <c r="EP85" t="s">
        <v>337</v>
      </c>
      <c r="EQ85" t="s">
        <v>337</v>
      </c>
      <c r="ER85" t="s">
        <v>337</v>
      </c>
      <c r="ES85" t="s">
        <v>337</v>
      </c>
      <c r="ET85" t="s">
        <v>336</v>
      </c>
      <c r="EU85" s="1"/>
      <c r="EV85" t="s">
        <v>336</v>
      </c>
      <c r="EX85" t="s">
        <v>336</v>
      </c>
      <c r="EY85" t="s">
        <v>336</v>
      </c>
      <c r="EZ85" t="s">
        <v>336</v>
      </c>
      <c r="FA85" s="1"/>
      <c r="FB85" t="s">
        <v>336</v>
      </c>
      <c r="FD85" s="1"/>
      <c r="FE85" t="s">
        <v>336</v>
      </c>
      <c r="FF85" t="s">
        <v>336</v>
      </c>
      <c r="FG85" s="1"/>
      <c r="FH85" t="s">
        <v>336</v>
      </c>
      <c r="FJ85" t="s">
        <v>336</v>
      </c>
      <c r="FK85" t="s">
        <v>336</v>
      </c>
      <c r="FL85" t="s">
        <v>330</v>
      </c>
      <c r="FM85" s="1"/>
      <c r="FN85" t="s">
        <v>752</v>
      </c>
      <c r="FO85">
        <v>24</v>
      </c>
      <c r="FP85" s="1"/>
      <c r="FQ85" t="s">
        <v>336</v>
      </c>
      <c r="FR85" t="s">
        <v>330</v>
      </c>
      <c r="FS85" s="1"/>
      <c r="FT85" t="s">
        <v>462</v>
      </c>
      <c r="FU85">
        <v>50</v>
      </c>
      <c r="FV85" s="1"/>
      <c r="FW85" t="s">
        <v>336</v>
      </c>
      <c r="FX85" t="s">
        <v>330</v>
      </c>
      <c r="FY85" s="1"/>
      <c r="FZ85" t="s">
        <v>742</v>
      </c>
      <c r="GA85">
        <v>10</v>
      </c>
      <c r="GB85" s="1"/>
      <c r="GC85" t="s">
        <v>336</v>
      </c>
      <c r="GD85" t="s">
        <v>335</v>
      </c>
      <c r="GE85" t="s">
        <v>334</v>
      </c>
      <c r="GF85" t="s">
        <v>334</v>
      </c>
      <c r="GG85" t="s">
        <v>335</v>
      </c>
      <c r="GH85" t="s">
        <v>334</v>
      </c>
      <c r="GI85" t="s">
        <v>335</v>
      </c>
      <c r="GJ85" t="s">
        <v>334</v>
      </c>
      <c r="GK85" t="s">
        <v>335</v>
      </c>
      <c r="GL85" t="s">
        <v>334</v>
      </c>
      <c r="GM85" t="s">
        <v>335</v>
      </c>
      <c r="GN85" t="s">
        <v>334</v>
      </c>
      <c r="GO85" t="s">
        <v>335</v>
      </c>
      <c r="GP85" t="s">
        <v>335</v>
      </c>
      <c r="GQ85" t="s">
        <v>334</v>
      </c>
      <c r="GR85" t="s">
        <v>334</v>
      </c>
      <c r="GS85" t="s">
        <v>335</v>
      </c>
      <c r="GT85" t="s">
        <v>334</v>
      </c>
      <c r="GU85" t="s">
        <v>335</v>
      </c>
      <c r="GV85" t="s">
        <v>334</v>
      </c>
      <c r="GW85" t="s">
        <v>335</v>
      </c>
      <c r="GX85" t="s">
        <v>335</v>
      </c>
      <c r="GY85" t="s">
        <v>334</v>
      </c>
      <c r="GZ85" t="s">
        <v>334</v>
      </c>
      <c r="HA85" t="s">
        <v>335</v>
      </c>
      <c r="HB85" t="s">
        <v>334</v>
      </c>
      <c r="HC85" t="s">
        <v>335</v>
      </c>
      <c r="HD85" t="s">
        <v>334</v>
      </c>
      <c r="HE85" t="s">
        <v>335</v>
      </c>
      <c r="HF85" t="s">
        <v>334</v>
      </c>
      <c r="HG85" t="s">
        <v>335</v>
      </c>
      <c r="HH85" t="s">
        <v>334</v>
      </c>
      <c r="HI85" t="s">
        <v>335</v>
      </c>
      <c r="HJ85" t="s">
        <v>390</v>
      </c>
      <c r="HK85">
        <v>25</v>
      </c>
      <c r="HM85" t="s">
        <v>336</v>
      </c>
      <c r="HO85" t="s">
        <v>334</v>
      </c>
      <c r="HP85" t="s">
        <v>335</v>
      </c>
      <c r="HQ85" t="s">
        <v>334</v>
      </c>
      <c r="HR85" t="s">
        <v>335</v>
      </c>
      <c r="HS85" t="s">
        <v>334</v>
      </c>
      <c r="HT85" t="s">
        <v>335</v>
      </c>
      <c r="HU85" t="s">
        <v>334</v>
      </c>
      <c r="HV85" t="s">
        <v>335</v>
      </c>
      <c r="HW85" t="s">
        <v>334</v>
      </c>
      <c r="HX85" t="s">
        <v>335</v>
      </c>
      <c r="HY85" t="s">
        <v>334</v>
      </c>
      <c r="HZ85" t="s">
        <v>335</v>
      </c>
      <c r="IA85" t="s">
        <v>364</v>
      </c>
    </row>
    <row r="86" spans="1:235" x14ac:dyDescent="0.3">
      <c r="A86">
        <v>85</v>
      </c>
      <c r="B86" t="s">
        <v>733</v>
      </c>
      <c r="C86" s="1"/>
      <c r="EU86" s="1"/>
      <c r="FA86" s="1"/>
      <c r="FD86" s="1"/>
      <c r="FG86" s="1"/>
      <c r="FM86" s="1"/>
      <c r="FP86" s="1"/>
      <c r="FS86" s="1"/>
      <c r="FV86" s="1"/>
      <c r="FY86" s="1"/>
      <c r="GB86" s="1"/>
    </row>
    <row r="87" spans="1:235" x14ac:dyDescent="0.3">
      <c r="A87">
        <v>86</v>
      </c>
      <c r="B87" t="s">
        <v>733</v>
      </c>
      <c r="C87" s="1">
        <v>45341</v>
      </c>
      <c r="D87" t="s">
        <v>334</v>
      </c>
      <c r="E87" t="s">
        <v>335</v>
      </c>
      <c r="F87" t="s">
        <v>335</v>
      </c>
      <c r="G87" t="s">
        <v>335</v>
      </c>
      <c r="H87" t="s">
        <v>337</v>
      </c>
      <c r="I87" t="s">
        <v>359</v>
      </c>
      <c r="J87" t="s">
        <v>420</v>
      </c>
      <c r="K87">
        <v>100</v>
      </c>
      <c r="L87">
        <v>70</v>
      </c>
      <c r="R87">
        <v>147</v>
      </c>
      <c r="T87">
        <v>83</v>
      </c>
      <c r="U87">
        <v>102</v>
      </c>
      <c r="V87">
        <v>24</v>
      </c>
      <c r="W87">
        <v>55</v>
      </c>
      <c r="X87">
        <v>113</v>
      </c>
      <c r="Z87">
        <v>8082</v>
      </c>
      <c r="AA87">
        <v>60</v>
      </c>
      <c r="AD87">
        <v>60</v>
      </c>
      <c r="AH87">
        <v>143</v>
      </c>
      <c r="AI87">
        <v>49</v>
      </c>
      <c r="AJ87">
        <v>20</v>
      </c>
      <c r="AM87" t="s">
        <v>359</v>
      </c>
      <c r="AN87">
        <v>13</v>
      </c>
      <c r="AP87" t="s">
        <v>346</v>
      </c>
      <c r="AQ87" t="s">
        <v>334</v>
      </c>
      <c r="AR87" t="s">
        <v>335</v>
      </c>
      <c r="AS87" t="s">
        <v>335</v>
      </c>
      <c r="AT87" t="s">
        <v>335</v>
      </c>
      <c r="AU87" t="s">
        <v>335</v>
      </c>
      <c r="AV87" t="s">
        <v>335</v>
      </c>
      <c r="AW87" t="s">
        <v>335</v>
      </c>
      <c r="AX87" t="s">
        <v>335</v>
      </c>
      <c r="AY87" t="s">
        <v>335</v>
      </c>
      <c r="AZ87" t="s">
        <v>335</v>
      </c>
      <c r="BA87" t="s">
        <v>335</v>
      </c>
      <c r="BB87" t="s">
        <v>335</v>
      </c>
      <c r="BC87" t="s">
        <v>335</v>
      </c>
      <c r="BD87" t="s">
        <v>335</v>
      </c>
      <c r="BE87" t="s">
        <v>335</v>
      </c>
      <c r="BF87" t="s">
        <v>335</v>
      </c>
      <c r="BG87" t="s">
        <v>335</v>
      </c>
      <c r="BH87" t="s">
        <v>335</v>
      </c>
      <c r="BI87" t="s">
        <v>335</v>
      </c>
      <c r="BJ87" t="s">
        <v>336</v>
      </c>
      <c r="BK87" t="s">
        <v>334</v>
      </c>
      <c r="BL87" t="s">
        <v>335</v>
      </c>
      <c r="BM87" t="s">
        <v>335</v>
      </c>
      <c r="BN87" t="s">
        <v>335</v>
      </c>
      <c r="BO87" t="s">
        <v>335</v>
      </c>
      <c r="BP87" t="s">
        <v>335</v>
      </c>
      <c r="BQ87" t="s">
        <v>335</v>
      </c>
      <c r="BR87" t="s">
        <v>335</v>
      </c>
      <c r="BS87" t="s">
        <v>335</v>
      </c>
      <c r="BT87" t="s">
        <v>335</v>
      </c>
      <c r="BU87" t="s">
        <v>335</v>
      </c>
      <c r="BV87" t="s">
        <v>335</v>
      </c>
      <c r="BW87" t="s">
        <v>335</v>
      </c>
      <c r="BX87" t="s">
        <v>335</v>
      </c>
      <c r="BY87" t="s">
        <v>335</v>
      </c>
      <c r="BZ87" t="s">
        <v>335</v>
      </c>
      <c r="CA87" t="s">
        <v>336</v>
      </c>
      <c r="CJ87" t="s">
        <v>336</v>
      </c>
      <c r="CL87" t="s">
        <v>336</v>
      </c>
      <c r="CM87" t="s">
        <v>336</v>
      </c>
      <c r="CN87" t="s">
        <v>336</v>
      </c>
      <c r="CO87" t="s">
        <v>336</v>
      </c>
      <c r="CP87" t="s">
        <v>336</v>
      </c>
      <c r="CQ87" t="s">
        <v>336</v>
      </c>
      <c r="CR87" t="s">
        <v>336</v>
      </c>
      <c r="CS87" t="s">
        <v>336</v>
      </c>
      <c r="CT87" t="s">
        <v>336</v>
      </c>
      <c r="CU87" t="s">
        <v>336</v>
      </c>
      <c r="CV87" t="s">
        <v>336</v>
      </c>
      <c r="CW87" t="s">
        <v>336</v>
      </c>
      <c r="CX87" t="s">
        <v>336</v>
      </c>
      <c r="CY87" t="s">
        <v>336</v>
      </c>
      <c r="CZ87" t="s">
        <v>336</v>
      </c>
      <c r="DA87" t="s">
        <v>336</v>
      </c>
      <c r="DB87" t="s">
        <v>336</v>
      </c>
      <c r="DC87" t="s">
        <v>336</v>
      </c>
      <c r="DD87" t="s">
        <v>336</v>
      </c>
      <c r="DE87" t="s">
        <v>336</v>
      </c>
      <c r="DF87" t="s">
        <v>336</v>
      </c>
      <c r="DG87" t="s">
        <v>336</v>
      </c>
      <c r="DH87" t="s">
        <v>336</v>
      </c>
      <c r="DI87">
        <v>12</v>
      </c>
      <c r="DO87" t="s">
        <v>336</v>
      </c>
      <c r="DQ87" t="s">
        <v>336</v>
      </c>
      <c r="DR87" t="s">
        <v>336</v>
      </c>
      <c r="DS87" t="s">
        <v>371</v>
      </c>
      <c r="DT87" t="s">
        <v>348</v>
      </c>
      <c r="DU87" t="s">
        <v>374</v>
      </c>
      <c r="DV87" t="s">
        <v>350</v>
      </c>
      <c r="DW87" t="s">
        <v>375</v>
      </c>
      <c r="DX87" t="s">
        <v>347</v>
      </c>
      <c r="DY87" t="s">
        <v>352</v>
      </c>
      <c r="DZ87" t="s">
        <v>371</v>
      </c>
      <c r="EA87" t="s">
        <v>371</v>
      </c>
      <c r="EB87" t="s">
        <v>355</v>
      </c>
      <c r="EC87" t="s">
        <v>374</v>
      </c>
      <c r="ED87" t="s">
        <v>350</v>
      </c>
      <c r="EE87" t="s">
        <v>371</v>
      </c>
      <c r="EF87" t="s">
        <v>358</v>
      </c>
      <c r="EG87">
        <v>0</v>
      </c>
      <c r="EH87">
        <v>1</v>
      </c>
      <c r="EI87">
        <v>0</v>
      </c>
      <c r="EJ87">
        <v>1</v>
      </c>
      <c r="EK87">
        <v>100</v>
      </c>
      <c r="EL87">
        <v>100</v>
      </c>
      <c r="EM87">
        <v>2</v>
      </c>
      <c r="EN87" t="s">
        <v>330</v>
      </c>
      <c r="EO87" t="s">
        <v>337</v>
      </c>
      <c r="EP87" t="s">
        <v>337</v>
      </c>
      <c r="EQ87" t="s">
        <v>337</v>
      </c>
      <c r="ER87" t="s">
        <v>337</v>
      </c>
      <c r="ES87" t="s">
        <v>337</v>
      </c>
      <c r="ET87" t="s">
        <v>336</v>
      </c>
      <c r="EU87" s="1"/>
      <c r="EV87" t="s">
        <v>336</v>
      </c>
      <c r="EX87" t="s">
        <v>336</v>
      </c>
      <c r="EY87" t="s">
        <v>336</v>
      </c>
      <c r="EZ87" t="s">
        <v>336</v>
      </c>
      <c r="FA87" s="1"/>
      <c r="FB87" t="s">
        <v>336</v>
      </c>
      <c r="FD87" s="1"/>
      <c r="FE87" t="s">
        <v>336</v>
      </c>
      <c r="FF87" t="s">
        <v>330</v>
      </c>
      <c r="FG87" s="1"/>
      <c r="FH87" t="s">
        <v>383</v>
      </c>
      <c r="FI87">
        <v>25</v>
      </c>
      <c r="FJ87" t="s">
        <v>336</v>
      </c>
      <c r="FK87" t="s">
        <v>336</v>
      </c>
      <c r="FL87" t="s">
        <v>330</v>
      </c>
      <c r="FM87" s="1"/>
      <c r="FN87" t="s">
        <v>414</v>
      </c>
      <c r="FO87">
        <v>100</v>
      </c>
      <c r="FP87" s="1"/>
      <c r="FQ87" t="s">
        <v>336</v>
      </c>
      <c r="FR87" t="s">
        <v>336</v>
      </c>
      <c r="FS87" s="1"/>
      <c r="FT87" t="s">
        <v>336</v>
      </c>
      <c r="FV87" s="1"/>
      <c r="FW87" t="s">
        <v>336</v>
      </c>
      <c r="FX87" t="s">
        <v>330</v>
      </c>
      <c r="FY87" s="1"/>
      <c r="FZ87" t="s">
        <v>763</v>
      </c>
      <c r="GA87">
        <v>10</v>
      </c>
      <c r="GB87" s="1"/>
      <c r="GC87" t="s">
        <v>336</v>
      </c>
      <c r="GD87" t="s">
        <v>335</v>
      </c>
      <c r="GE87" t="s">
        <v>334</v>
      </c>
      <c r="GF87" t="s">
        <v>334</v>
      </c>
      <c r="GG87" t="s">
        <v>335</v>
      </c>
      <c r="GH87" t="s">
        <v>334</v>
      </c>
      <c r="GI87" t="s">
        <v>335</v>
      </c>
      <c r="GJ87" t="s">
        <v>335</v>
      </c>
      <c r="GK87" t="s">
        <v>334</v>
      </c>
      <c r="GL87" t="s">
        <v>334</v>
      </c>
      <c r="GM87" t="s">
        <v>335</v>
      </c>
      <c r="GN87" t="s">
        <v>334</v>
      </c>
      <c r="GO87" t="s">
        <v>335</v>
      </c>
      <c r="GP87" t="s">
        <v>334</v>
      </c>
      <c r="GQ87" t="s">
        <v>335</v>
      </c>
      <c r="GR87" t="s">
        <v>334</v>
      </c>
      <c r="GS87" t="s">
        <v>335</v>
      </c>
      <c r="GT87" t="s">
        <v>334</v>
      </c>
      <c r="GU87" t="s">
        <v>335</v>
      </c>
      <c r="GV87" t="s">
        <v>334</v>
      </c>
      <c r="GW87" t="s">
        <v>335</v>
      </c>
      <c r="GX87" t="s">
        <v>334</v>
      </c>
      <c r="GY87" t="s">
        <v>335</v>
      </c>
      <c r="GZ87" t="s">
        <v>334</v>
      </c>
      <c r="HA87" t="s">
        <v>335</v>
      </c>
      <c r="HB87" t="s">
        <v>334</v>
      </c>
      <c r="HC87" t="s">
        <v>335</v>
      </c>
      <c r="HD87" t="s">
        <v>334</v>
      </c>
      <c r="HE87" t="s">
        <v>335</v>
      </c>
      <c r="HF87" t="s">
        <v>334</v>
      </c>
      <c r="HG87" t="s">
        <v>335</v>
      </c>
      <c r="HH87" t="s">
        <v>334</v>
      </c>
      <c r="HI87" t="s">
        <v>335</v>
      </c>
      <c r="HJ87" t="s">
        <v>744</v>
      </c>
      <c r="HK87">
        <v>25</v>
      </c>
      <c r="HM87" t="s">
        <v>336</v>
      </c>
      <c r="HO87" t="s">
        <v>334</v>
      </c>
      <c r="HP87" t="s">
        <v>335</v>
      </c>
      <c r="HQ87" t="s">
        <v>334</v>
      </c>
      <c r="HR87" t="s">
        <v>335</v>
      </c>
      <c r="HS87" t="s">
        <v>334</v>
      </c>
      <c r="HT87" t="s">
        <v>335</v>
      </c>
      <c r="HU87" t="s">
        <v>334</v>
      </c>
      <c r="HV87" t="s">
        <v>335</v>
      </c>
      <c r="HW87" t="s">
        <v>334</v>
      </c>
      <c r="HX87" t="s">
        <v>335</v>
      </c>
      <c r="HY87" t="s">
        <v>334</v>
      </c>
      <c r="HZ87" t="s">
        <v>335</v>
      </c>
      <c r="IA87" t="s">
        <v>364</v>
      </c>
    </row>
    <row r="88" spans="1:235" x14ac:dyDescent="0.3">
      <c r="A88">
        <v>87</v>
      </c>
      <c r="B88" t="s">
        <v>733</v>
      </c>
      <c r="C88" s="1">
        <v>45359</v>
      </c>
      <c r="D88" t="s">
        <v>334</v>
      </c>
      <c r="E88" t="s">
        <v>335</v>
      </c>
      <c r="F88" t="s">
        <v>335</v>
      </c>
      <c r="G88" t="s">
        <v>335</v>
      </c>
      <c r="H88" t="s">
        <v>337</v>
      </c>
      <c r="I88" t="s">
        <v>345</v>
      </c>
      <c r="J88" t="s">
        <v>343</v>
      </c>
      <c r="K88">
        <v>100</v>
      </c>
      <c r="L88">
        <v>60</v>
      </c>
      <c r="M88">
        <v>74</v>
      </c>
      <c r="O88">
        <v>108</v>
      </c>
      <c r="P88">
        <v>3333333333333333</v>
      </c>
      <c r="Q88">
        <v>107</v>
      </c>
      <c r="R88">
        <v>15</v>
      </c>
      <c r="T88">
        <v>84</v>
      </c>
      <c r="U88">
        <v>160</v>
      </c>
      <c r="V88">
        <v>40</v>
      </c>
      <c r="W88">
        <v>86</v>
      </c>
      <c r="X88">
        <v>298</v>
      </c>
      <c r="Y88">
        <v>56</v>
      </c>
      <c r="Z88">
        <v>101</v>
      </c>
      <c r="AE88">
        <v>44</v>
      </c>
      <c r="AF88">
        <v>28</v>
      </c>
      <c r="AG88">
        <v>35</v>
      </c>
      <c r="AH88">
        <v>141</v>
      </c>
      <c r="AI88">
        <v>45</v>
      </c>
      <c r="AJ88">
        <v>35</v>
      </c>
      <c r="AK88">
        <v>66</v>
      </c>
      <c r="AL88">
        <v>10</v>
      </c>
      <c r="AM88" t="s">
        <v>345</v>
      </c>
      <c r="AN88">
        <v>21</v>
      </c>
      <c r="AO88">
        <v>25</v>
      </c>
      <c r="AP88" t="s">
        <v>346</v>
      </c>
      <c r="AQ88" t="s">
        <v>334</v>
      </c>
      <c r="AR88" t="s">
        <v>335</v>
      </c>
      <c r="AS88" t="s">
        <v>335</v>
      </c>
      <c r="AT88" t="s">
        <v>335</v>
      </c>
      <c r="AU88" t="s">
        <v>335</v>
      </c>
      <c r="AV88" t="s">
        <v>335</v>
      </c>
      <c r="AW88" t="s">
        <v>335</v>
      </c>
      <c r="AX88" t="s">
        <v>335</v>
      </c>
      <c r="AY88" t="s">
        <v>335</v>
      </c>
      <c r="AZ88" t="s">
        <v>335</v>
      </c>
      <c r="BA88" t="s">
        <v>335</v>
      </c>
      <c r="BB88" t="s">
        <v>335</v>
      </c>
      <c r="BC88" t="s">
        <v>335</v>
      </c>
      <c r="BD88" t="s">
        <v>335</v>
      </c>
      <c r="BE88" t="s">
        <v>335</v>
      </c>
      <c r="BF88" t="s">
        <v>335</v>
      </c>
      <c r="BG88" t="s">
        <v>335</v>
      </c>
      <c r="BH88" t="s">
        <v>335</v>
      </c>
      <c r="BI88" t="s">
        <v>335</v>
      </c>
      <c r="BJ88" t="s">
        <v>336</v>
      </c>
      <c r="BK88" t="s">
        <v>334</v>
      </c>
      <c r="BL88" t="s">
        <v>335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335</v>
      </c>
      <c r="BT88" t="s">
        <v>335</v>
      </c>
      <c r="BU88" t="s">
        <v>335</v>
      </c>
      <c r="BV88" t="s">
        <v>335</v>
      </c>
      <c r="BW88" t="s">
        <v>335</v>
      </c>
      <c r="BX88" t="s">
        <v>335</v>
      </c>
      <c r="BY88" t="s">
        <v>335</v>
      </c>
      <c r="BZ88" t="s">
        <v>335</v>
      </c>
      <c r="CA88" t="s">
        <v>336</v>
      </c>
      <c r="CB88">
        <v>149</v>
      </c>
      <c r="CC88">
        <v>52</v>
      </c>
      <c r="CD88">
        <v>106</v>
      </c>
      <c r="CE88">
        <v>99</v>
      </c>
      <c r="CF88">
        <v>142</v>
      </c>
      <c r="CG88">
        <v>160</v>
      </c>
      <c r="CH88">
        <v>149</v>
      </c>
      <c r="CI88">
        <v>25</v>
      </c>
      <c r="CJ88" t="s">
        <v>336</v>
      </c>
      <c r="CK88">
        <v>85</v>
      </c>
      <c r="CL88" t="s">
        <v>337</v>
      </c>
      <c r="CM88" t="s">
        <v>330</v>
      </c>
      <c r="CN88" t="s">
        <v>330</v>
      </c>
      <c r="CO88" t="s">
        <v>337</v>
      </c>
      <c r="CP88" t="s">
        <v>337</v>
      </c>
      <c r="CQ88" t="s">
        <v>337</v>
      </c>
      <c r="CR88" t="s">
        <v>337</v>
      </c>
      <c r="CS88" t="s">
        <v>337</v>
      </c>
      <c r="CT88" t="s">
        <v>337</v>
      </c>
      <c r="CU88" t="s">
        <v>336</v>
      </c>
      <c r="CV88" t="s">
        <v>336</v>
      </c>
      <c r="CW88" t="s">
        <v>336</v>
      </c>
      <c r="CX88" t="s">
        <v>336</v>
      </c>
      <c r="CY88" t="s">
        <v>336</v>
      </c>
      <c r="CZ88" t="s">
        <v>336</v>
      </c>
      <c r="DA88" t="s">
        <v>336</v>
      </c>
      <c r="DB88" t="s">
        <v>336</v>
      </c>
      <c r="DC88" t="s">
        <v>336</v>
      </c>
      <c r="DD88" t="s">
        <v>336</v>
      </c>
      <c r="DE88" t="s">
        <v>336</v>
      </c>
      <c r="DF88" t="s">
        <v>336</v>
      </c>
      <c r="DG88" t="s">
        <v>336</v>
      </c>
      <c r="DH88" t="s">
        <v>336</v>
      </c>
      <c r="DJ88">
        <v>610</v>
      </c>
      <c r="DK88">
        <v>101</v>
      </c>
      <c r="DL88">
        <v>106</v>
      </c>
      <c r="DM88">
        <v>1</v>
      </c>
      <c r="DN88">
        <v>93</v>
      </c>
      <c r="DO88" t="s">
        <v>337</v>
      </c>
      <c r="DQ88" t="s">
        <v>336</v>
      </c>
      <c r="DR88" t="s">
        <v>336</v>
      </c>
      <c r="DS88" t="s">
        <v>336</v>
      </c>
      <c r="DT88" t="s">
        <v>336</v>
      </c>
      <c r="DU88" t="s">
        <v>336</v>
      </c>
      <c r="DV88" t="s">
        <v>336</v>
      </c>
      <c r="DW88" t="s">
        <v>336</v>
      </c>
      <c r="DX88" t="s">
        <v>336</v>
      </c>
      <c r="DY88" t="s">
        <v>336</v>
      </c>
      <c r="DZ88" t="s">
        <v>336</v>
      </c>
      <c r="EA88" t="s">
        <v>336</v>
      </c>
      <c r="EB88" t="s">
        <v>336</v>
      </c>
      <c r="EC88" t="s">
        <v>336</v>
      </c>
      <c r="ED88" t="s">
        <v>336</v>
      </c>
      <c r="EE88" t="s">
        <v>336</v>
      </c>
      <c r="EF88" t="s">
        <v>336</v>
      </c>
      <c r="EN88" t="s">
        <v>337</v>
      </c>
      <c r="EO88" t="s">
        <v>337</v>
      </c>
      <c r="EP88" t="s">
        <v>337</v>
      </c>
      <c r="EQ88" t="s">
        <v>337</v>
      </c>
      <c r="ER88" t="s">
        <v>337</v>
      </c>
      <c r="ES88" t="s">
        <v>337</v>
      </c>
      <c r="ET88" t="s">
        <v>337</v>
      </c>
      <c r="EU88" s="1"/>
      <c r="EV88" t="s">
        <v>336</v>
      </c>
      <c r="EX88" t="s">
        <v>336</v>
      </c>
      <c r="EY88" t="s">
        <v>336</v>
      </c>
      <c r="EZ88" t="s">
        <v>337</v>
      </c>
      <c r="FA88" s="1"/>
      <c r="FB88" t="s">
        <v>336</v>
      </c>
      <c r="FD88" s="1"/>
      <c r="FE88" t="s">
        <v>336</v>
      </c>
      <c r="FF88" t="s">
        <v>330</v>
      </c>
      <c r="FG88" s="1">
        <v>45345</v>
      </c>
      <c r="FH88" t="s">
        <v>383</v>
      </c>
      <c r="FI88">
        <v>25</v>
      </c>
      <c r="FJ88" t="s">
        <v>336</v>
      </c>
      <c r="FK88" t="s">
        <v>336</v>
      </c>
      <c r="FL88" t="s">
        <v>330</v>
      </c>
      <c r="FM88" s="1">
        <v>45349</v>
      </c>
      <c r="FN88" t="s">
        <v>764</v>
      </c>
      <c r="FO88">
        <v>400</v>
      </c>
      <c r="FP88" s="1"/>
      <c r="FQ88" t="s">
        <v>336</v>
      </c>
      <c r="FR88" t="s">
        <v>330</v>
      </c>
      <c r="FS88" s="1"/>
      <c r="FT88" t="s">
        <v>765</v>
      </c>
      <c r="FU88">
        <v>25</v>
      </c>
      <c r="FV88" s="1"/>
      <c r="FW88" t="s">
        <v>336</v>
      </c>
      <c r="FX88" t="s">
        <v>330</v>
      </c>
      <c r="FY88" s="1"/>
      <c r="FZ88" t="s">
        <v>766</v>
      </c>
      <c r="GA88">
        <v>10</v>
      </c>
      <c r="GB88" s="1"/>
      <c r="GC88" t="s">
        <v>336</v>
      </c>
      <c r="GD88" t="s">
        <v>335</v>
      </c>
      <c r="GE88" t="s">
        <v>334</v>
      </c>
      <c r="GF88" t="s">
        <v>334</v>
      </c>
      <c r="GG88" t="s">
        <v>335</v>
      </c>
      <c r="GH88" t="s">
        <v>334</v>
      </c>
      <c r="GI88" t="s">
        <v>335</v>
      </c>
      <c r="GJ88" t="s">
        <v>334</v>
      </c>
      <c r="GK88" t="s">
        <v>335</v>
      </c>
      <c r="GL88" t="s">
        <v>334</v>
      </c>
      <c r="GM88" t="s">
        <v>335</v>
      </c>
      <c r="GN88" t="s">
        <v>334</v>
      </c>
      <c r="GO88" t="s">
        <v>335</v>
      </c>
      <c r="GP88" t="s">
        <v>335</v>
      </c>
      <c r="GQ88" t="s">
        <v>334</v>
      </c>
      <c r="GR88" t="s">
        <v>334</v>
      </c>
      <c r="GS88" t="s">
        <v>335</v>
      </c>
      <c r="GT88" t="s">
        <v>334</v>
      </c>
      <c r="GU88" t="s">
        <v>335</v>
      </c>
      <c r="GV88" t="s">
        <v>334</v>
      </c>
      <c r="GW88" t="s">
        <v>335</v>
      </c>
      <c r="GX88" t="s">
        <v>334</v>
      </c>
      <c r="GY88" t="s">
        <v>335</v>
      </c>
      <c r="GZ88" t="s">
        <v>334</v>
      </c>
      <c r="HA88" t="s">
        <v>335</v>
      </c>
      <c r="HB88" t="s">
        <v>335</v>
      </c>
      <c r="HC88" t="s">
        <v>334</v>
      </c>
      <c r="HD88" t="s">
        <v>334</v>
      </c>
      <c r="HE88" t="s">
        <v>335</v>
      </c>
      <c r="HF88" t="s">
        <v>334</v>
      </c>
      <c r="HG88" t="s">
        <v>335</v>
      </c>
      <c r="HH88" t="s">
        <v>334</v>
      </c>
      <c r="HI88" t="s">
        <v>335</v>
      </c>
      <c r="HJ88" t="s">
        <v>341</v>
      </c>
      <c r="HK88">
        <v>25</v>
      </c>
      <c r="HM88" t="s">
        <v>336</v>
      </c>
      <c r="HO88" t="s">
        <v>334</v>
      </c>
      <c r="HP88" t="s">
        <v>335</v>
      </c>
      <c r="HQ88" t="s">
        <v>334</v>
      </c>
      <c r="HR88" t="s">
        <v>335</v>
      </c>
      <c r="HS88" t="s">
        <v>334</v>
      </c>
      <c r="HT88" t="s">
        <v>335</v>
      </c>
      <c r="HU88" t="s">
        <v>334</v>
      </c>
      <c r="HV88" t="s">
        <v>335</v>
      </c>
      <c r="HW88" t="s">
        <v>334</v>
      </c>
      <c r="HX88" t="s">
        <v>335</v>
      </c>
      <c r="HY88" t="s">
        <v>335</v>
      </c>
      <c r="HZ88" t="s">
        <v>335</v>
      </c>
      <c r="IA88" t="s">
        <v>342</v>
      </c>
    </row>
    <row r="89" spans="1:235" x14ac:dyDescent="0.3">
      <c r="A89">
        <v>88</v>
      </c>
      <c r="B89" t="s">
        <v>733</v>
      </c>
      <c r="C89" s="1"/>
      <c r="EU89" s="1"/>
      <c r="FA89" s="1"/>
      <c r="FD89" s="1"/>
      <c r="FG89" s="1"/>
      <c r="FM89" s="1"/>
      <c r="FP89" s="1"/>
      <c r="FS89" s="1"/>
      <c r="FV89" s="1"/>
      <c r="FY89" s="1"/>
      <c r="GB89" s="1"/>
    </row>
    <row r="90" spans="1:235" x14ac:dyDescent="0.3">
      <c r="A90">
        <v>89</v>
      </c>
      <c r="B90" t="s">
        <v>733</v>
      </c>
      <c r="C90" s="1">
        <v>45337</v>
      </c>
      <c r="D90" t="s">
        <v>334</v>
      </c>
      <c r="E90" t="s">
        <v>335</v>
      </c>
      <c r="F90" t="s">
        <v>335</v>
      </c>
      <c r="G90" t="s">
        <v>335</v>
      </c>
      <c r="H90" t="s">
        <v>337</v>
      </c>
      <c r="I90" t="s">
        <v>359</v>
      </c>
      <c r="J90" t="s">
        <v>336</v>
      </c>
      <c r="K90">
        <v>95</v>
      </c>
      <c r="L90">
        <v>70</v>
      </c>
      <c r="N90">
        <v>974</v>
      </c>
      <c r="R90">
        <v>142</v>
      </c>
      <c r="T90">
        <v>86</v>
      </c>
      <c r="U90">
        <v>174</v>
      </c>
      <c r="V90">
        <v>41</v>
      </c>
      <c r="W90">
        <v>110</v>
      </c>
      <c r="X90">
        <v>116</v>
      </c>
      <c r="Y90">
        <v>91</v>
      </c>
      <c r="Z90">
        <v>47</v>
      </c>
      <c r="AF90">
        <v>24</v>
      </c>
      <c r="AH90">
        <v>139</v>
      </c>
      <c r="AI90">
        <v>39</v>
      </c>
      <c r="AJ90">
        <v>25</v>
      </c>
      <c r="AL90">
        <v>16</v>
      </c>
      <c r="AM90" t="s">
        <v>448</v>
      </c>
      <c r="AN90">
        <v>10</v>
      </c>
      <c r="AO90">
        <v>45</v>
      </c>
      <c r="AP90" t="s">
        <v>346</v>
      </c>
      <c r="AQ90" t="s">
        <v>335</v>
      </c>
      <c r="AR90" t="s">
        <v>335</v>
      </c>
      <c r="AS90" t="s">
        <v>335</v>
      </c>
      <c r="AT90" t="s">
        <v>335</v>
      </c>
      <c r="AU90" t="s">
        <v>335</v>
      </c>
      <c r="AV90" t="s">
        <v>335</v>
      </c>
      <c r="AW90" t="s">
        <v>335</v>
      </c>
      <c r="AX90" t="s">
        <v>335</v>
      </c>
      <c r="AY90" t="s">
        <v>335</v>
      </c>
      <c r="AZ90" t="s">
        <v>334</v>
      </c>
      <c r="BA90" t="s">
        <v>335</v>
      </c>
      <c r="BB90" t="s">
        <v>335</v>
      </c>
      <c r="BC90" t="s">
        <v>335</v>
      </c>
      <c r="BD90" t="s">
        <v>335</v>
      </c>
      <c r="BE90" t="s">
        <v>335</v>
      </c>
      <c r="BF90" t="s">
        <v>335</v>
      </c>
      <c r="BG90" t="s">
        <v>335</v>
      </c>
      <c r="BH90" t="s">
        <v>335</v>
      </c>
      <c r="BI90" t="s">
        <v>334</v>
      </c>
      <c r="BJ90" t="s">
        <v>767</v>
      </c>
      <c r="BK90" t="s">
        <v>334</v>
      </c>
      <c r="BL90" t="s">
        <v>335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335</v>
      </c>
      <c r="BV90" t="s">
        <v>335</v>
      </c>
      <c r="BW90" t="s">
        <v>335</v>
      </c>
      <c r="BX90" t="s">
        <v>335</v>
      </c>
      <c r="BY90" t="s">
        <v>335</v>
      </c>
      <c r="BZ90" t="s">
        <v>335</v>
      </c>
      <c r="CA90" t="s">
        <v>336</v>
      </c>
      <c r="CJ90" t="s">
        <v>336</v>
      </c>
      <c r="CL90" t="s">
        <v>336</v>
      </c>
      <c r="CM90" t="s">
        <v>336</v>
      </c>
      <c r="CN90" t="s">
        <v>336</v>
      </c>
      <c r="CO90" t="s">
        <v>336</v>
      </c>
      <c r="CP90" t="s">
        <v>336</v>
      </c>
      <c r="CQ90" t="s">
        <v>336</v>
      </c>
      <c r="CR90" t="s">
        <v>336</v>
      </c>
      <c r="CS90" t="s">
        <v>336</v>
      </c>
      <c r="CT90" t="s">
        <v>336</v>
      </c>
      <c r="CU90" t="s">
        <v>336</v>
      </c>
      <c r="CV90" t="s">
        <v>336</v>
      </c>
      <c r="CW90" t="s">
        <v>336</v>
      </c>
      <c r="CX90" t="s">
        <v>336</v>
      </c>
      <c r="CY90" t="s">
        <v>336</v>
      </c>
      <c r="CZ90" t="s">
        <v>336</v>
      </c>
      <c r="DA90" t="s">
        <v>336</v>
      </c>
      <c r="DB90" t="s">
        <v>336</v>
      </c>
      <c r="DC90" t="s">
        <v>336</v>
      </c>
      <c r="DD90" t="s">
        <v>336</v>
      </c>
      <c r="DE90" t="s">
        <v>336</v>
      </c>
      <c r="DF90" t="s">
        <v>336</v>
      </c>
      <c r="DG90" t="s">
        <v>336</v>
      </c>
      <c r="DH90" t="s">
        <v>336</v>
      </c>
      <c r="DJ90">
        <v>288</v>
      </c>
      <c r="DL90">
        <v>103</v>
      </c>
      <c r="DM90">
        <v>4</v>
      </c>
      <c r="DN90">
        <v>97</v>
      </c>
      <c r="DO90" t="s">
        <v>337</v>
      </c>
      <c r="DQ90" t="s">
        <v>336</v>
      </c>
      <c r="DR90" t="s">
        <v>336</v>
      </c>
      <c r="DS90" t="s">
        <v>336</v>
      </c>
      <c r="DT90" t="s">
        <v>336</v>
      </c>
      <c r="DU90" t="s">
        <v>336</v>
      </c>
      <c r="DV90" t="s">
        <v>336</v>
      </c>
      <c r="DW90" t="s">
        <v>336</v>
      </c>
      <c r="DX90" t="s">
        <v>336</v>
      </c>
      <c r="DY90" t="s">
        <v>336</v>
      </c>
      <c r="DZ90" t="s">
        <v>336</v>
      </c>
      <c r="EA90" t="s">
        <v>336</v>
      </c>
      <c r="EB90" t="s">
        <v>336</v>
      </c>
      <c r="EC90" t="s">
        <v>336</v>
      </c>
      <c r="ED90" t="s">
        <v>336</v>
      </c>
      <c r="EE90" t="s">
        <v>336</v>
      </c>
      <c r="EF90" t="s">
        <v>336</v>
      </c>
      <c r="EK90">
        <v>100</v>
      </c>
      <c r="EL90">
        <v>90</v>
      </c>
      <c r="EM90">
        <v>2</v>
      </c>
      <c r="EN90" t="s">
        <v>337</v>
      </c>
      <c r="EO90" t="s">
        <v>337</v>
      </c>
      <c r="EP90" t="s">
        <v>337</v>
      </c>
      <c r="EQ90" t="s">
        <v>337</v>
      </c>
      <c r="ER90" t="s">
        <v>337</v>
      </c>
      <c r="ES90" t="s">
        <v>337</v>
      </c>
      <c r="ET90" t="s">
        <v>337</v>
      </c>
      <c r="EU90" s="1"/>
      <c r="EV90" t="s">
        <v>336</v>
      </c>
      <c r="EX90" t="s">
        <v>336</v>
      </c>
      <c r="EY90" t="s">
        <v>336</v>
      </c>
      <c r="EZ90" t="s">
        <v>337</v>
      </c>
      <c r="FA90" s="1"/>
      <c r="FB90" t="s">
        <v>336</v>
      </c>
      <c r="FD90" s="1"/>
      <c r="FE90" t="s">
        <v>336</v>
      </c>
      <c r="FF90" t="s">
        <v>330</v>
      </c>
      <c r="FG90" s="1"/>
      <c r="FH90" t="s">
        <v>471</v>
      </c>
      <c r="FI90">
        <v>625</v>
      </c>
      <c r="FJ90" t="s">
        <v>336</v>
      </c>
      <c r="FK90" t="s">
        <v>336</v>
      </c>
      <c r="FL90" t="s">
        <v>330</v>
      </c>
      <c r="FM90" s="1"/>
      <c r="FN90" t="s">
        <v>752</v>
      </c>
      <c r="FO90">
        <v>200</v>
      </c>
      <c r="FP90" s="1"/>
      <c r="FQ90" t="s">
        <v>336</v>
      </c>
      <c r="FR90" t="s">
        <v>330</v>
      </c>
      <c r="FS90" s="1"/>
      <c r="FT90" t="s">
        <v>340</v>
      </c>
      <c r="FU90">
        <v>100</v>
      </c>
      <c r="FV90" s="1"/>
      <c r="FW90" t="s">
        <v>336</v>
      </c>
      <c r="FX90" t="s">
        <v>330</v>
      </c>
      <c r="FY90" s="1"/>
      <c r="FZ90" t="s">
        <v>378</v>
      </c>
      <c r="GA90">
        <v>10</v>
      </c>
      <c r="GB90" s="1"/>
      <c r="GC90" t="s">
        <v>336</v>
      </c>
      <c r="GD90" t="s">
        <v>335</v>
      </c>
      <c r="GE90" t="s">
        <v>334</v>
      </c>
      <c r="GF90" t="s">
        <v>334</v>
      </c>
      <c r="GG90" t="s">
        <v>335</v>
      </c>
      <c r="GH90" t="s">
        <v>334</v>
      </c>
      <c r="GI90" t="s">
        <v>335</v>
      </c>
      <c r="GJ90" t="s">
        <v>335</v>
      </c>
      <c r="GK90" t="s">
        <v>334</v>
      </c>
      <c r="GL90" t="s">
        <v>335</v>
      </c>
      <c r="GM90" t="s">
        <v>334</v>
      </c>
      <c r="GN90" t="s">
        <v>334</v>
      </c>
      <c r="GO90" t="s">
        <v>335</v>
      </c>
      <c r="GP90" t="s">
        <v>334</v>
      </c>
      <c r="GQ90" t="s">
        <v>335</v>
      </c>
      <c r="GR90" t="s">
        <v>334</v>
      </c>
      <c r="GS90" t="s">
        <v>335</v>
      </c>
      <c r="GT90" t="s">
        <v>334</v>
      </c>
      <c r="GU90" t="s">
        <v>335</v>
      </c>
      <c r="GV90" t="s">
        <v>334</v>
      </c>
      <c r="GW90" t="s">
        <v>335</v>
      </c>
      <c r="GX90" t="s">
        <v>335</v>
      </c>
      <c r="GY90" t="s">
        <v>334</v>
      </c>
      <c r="GZ90" t="s">
        <v>334</v>
      </c>
      <c r="HA90" t="s">
        <v>335</v>
      </c>
      <c r="HB90" t="s">
        <v>334</v>
      </c>
      <c r="HC90" t="s">
        <v>335</v>
      </c>
      <c r="HD90" t="s">
        <v>334</v>
      </c>
      <c r="HE90" t="s">
        <v>335</v>
      </c>
      <c r="HF90" t="s">
        <v>334</v>
      </c>
      <c r="HG90" t="s">
        <v>335</v>
      </c>
      <c r="HH90" t="s">
        <v>334</v>
      </c>
      <c r="HI90" t="s">
        <v>335</v>
      </c>
      <c r="HJ90" t="s">
        <v>341</v>
      </c>
      <c r="HK90">
        <v>50</v>
      </c>
      <c r="HM90" t="s">
        <v>768</v>
      </c>
      <c r="HN90">
        <v>625</v>
      </c>
      <c r="HO90" t="s">
        <v>334</v>
      </c>
      <c r="HP90" t="s">
        <v>335</v>
      </c>
      <c r="HQ90" t="s">
        <v>334</v>
      </c>
      <c r="HR90" t="s">
        <v>335</v>
      </c>
      <c r="HS90" t="s">
        <v>334</v>
      </c>
      <c r="HT90" t="s">
        <v>335</v>
      </c>
      <c r="HU90" t="s">
        <v>334</v>
      </c>
      <c r="HV90" t="s">
        <v>335</v>
      </c>
      <c r="HW90" t="s">
        <v>334</v>
      </c>
      <c r="HX90" t="s">
        <v>335</v>
      </c>
      <c r="HY90" t="s">
        <v>334</v>
      </c>
      <c r="HZ90" t="s">
        <v>335</v>
      </c>
      <c r="IA90" t="s">
        <v>364</v>
      </c>
    </row>
    <row r="91" spans="1:235" x14ac:dyDescent="0.3">
      <c r="A91">
        <v>90</v>
      </c>
      <c r="B91" t="s">
        <v>733</v>
      </c>
      <c r="C91" s="1">
        <v>45344</v>
      </c>
      <c r="D91" t="s">
        <v>335</v>
      </c>
      <c r="E91" t="s">
        <v>334</v>
      </c>
      <c r="F91" t="s">
        <v>335</v>
      </c>
      <c r="G91" t="s">
        <v>335</v>
      </c>
      <c r="H91" t="s">
        <v>337</v>
      </c>
      <c r="I91" t="s">
        <v>345</v>
      </c>
      <c r="J91" t="s">
        <v>365</v>
      </c>
      <c r="K91">
        <v>100</v>
      </c>
      <c r="L91">
        <v>55</v>
      </c>
      <c r="N91">
        <v>4983</v>
      </c>
      <c r="O91">
        <v>84</v>
      </c>
      <c r="R91">
        <v>99</v>
      </c>
      <c r="Z91">
        <v>4903</v>
      </c>
      <c r="AI91">
        <v>43</v>
      </c>
      <c r="AJ91">
        <v>24</v>
      </c>
      <c r="AM91" t="s">
        <v>448</v>
      </c>
      <c r="AN91">
        <v>12</v>
      </c>
      <c r="AO91">
        <v>47</v>
      </c>
      <c r="AP91" t="s">
        <v>346</v>
      </c>
      <c r="AQ91" t="s">
        <v>335</v>
      </c>
      <c r="AR91" t="s">
        <v>335</v>
      </c>
      <c r="AS91" t="s">
        <v>335</v>
      </c>
      <c r="AT91" t="s">
        <v>334</v>
      </c>
      <c r="AU91" t="s">
        <v>335</v>
      </c>
      <c r="AV91" t="s">
        <v>335</v>
      </c>
      <c r="AW91" t="s">
        <v>335</v>
      </c>
      <c r="AX91" t="s">
        <v>335</v>
      </c>
      <c r="AY91" t="s">
        <v>335</v>
      </c>
      <c r="AZ91" t="s">
        <v>335</v>
      </c>
      <c r="BA91" t="s">
        <v>335</v>
      </c>
      <c r="BB91" t="s">
        <v>335</v>
      </c>
      <c r="BC91" t="s">
        <v>335</v>
      </c>
      <c r="BD91" t="s">
        <v>335</v>
      </c>
      <c r="BE91" t="s">
        <v>335</v>
      </c>
      <c r="BF91" t="s">
        <v>335</v>
      </c>
      <c r="BG91" t="s">
        <v>335</v>
      </c>
      <c r="BH91" t="s">
        <v>335</v>
      </c>
      <c r="BI91" t="s">
        <v>334</v>
      </c>
      <c r="BJ91" t="s">
        <v>769</v>
      </c>
      <c r="BK91" t="s">
        <v>335</v>
      </c>
      <c r="BL91" t="s">
        <v>335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335</v>
      </c>
      <c r="BV91" t="s">
        <v>335</v>
      </c>
      <c r="BW91" t="s">
        <v>335</v>
      </c>
      <c r="BX91" t="s">
        <v>335</v>
      </c>
      <c r="BY91" t="s">
        <v>334</v>
      </c>
      <c r="BZ91" t="s">
        <v>335</v>
      </c>
      <c r="CA91" t="s">
        <v>336</v>
      </c>
      <c r="CJ91" t="s">
        <v>336</v>
      </c>
      <c r="CL91" t="s">
        <v>336</v>
      </c>
      <c r="CM91" t="s">
        <v>336</v>
      </c>
      <c r="CN91" t="s">
        <v>336</v>
      </c>
      <c r="CO91" t="s">
        <v>336</v>
      </c>
      <c r="CP91" t="s">
        <v>336</v>
      </c>
      <c r="CQ91" t="s">
        <v>336</v>
      </c>
      <c r="CR91" t="s">
        <v>336</v>
      </c>
      <c r="CS91" t="s">
        <v>336</v>
      </c>
      <c r="CT91" t="s">
        <v>336</v>
      </c>
      <c r="CU91" t="s">
        <v>336</v>
      </c>
      <c r="CV91" t="s">
        <v>336</v>
      </c>
      <c r="CW91" t="s">
        <v>336</v>
      </c>
      <c r="CX91" t="s">
        <v>336</v>
      </c>
      <c r="CY91" t="s">
        <v>336</v>
      </c>
      <c r="CZ91" t="s">
        <v>336</v>
      </c>
      <c r="DA91" t="s">
        <v>336</v>
      </c>
      <c r="DB91" t="s">
        <v>336</v>
      </c>
      <c r="DC91" t="s">
        <v>336</v>
      </c>
      <c r="DD91" t="s">
        <v>336</v>
      </c>
      <c r="DE91" t="s">
        <v>336</v>
      </c>
      <c r="DF91" t="s">
        <v>336</v>
      </c>
      <c r="DG91" t="s">
        <v>336</v>
      </c>
      <c r="DH91" t="s">
        <v>336</v>
      </c>
      <c r="DI91">
        <v>0</v>
      </c>
      <c r="DJ91">
        <v>0</v>
      </c>
      <c r="DO91" t="s">
        <v>336</v>
      </c>
      <c r="DQ91" t="s">
        <v>336</v>
      </c>
      <c r="DR91" t="s">
        <v>336</v>
      </c>
      <c r="DS91" t="s">
        <v>336</v>
      </c>
      <c r="DT91" t="s">
        <v>336</v>
      </c>
      <c r="DU91" t="s">
        <v>336</v>
      </c>
      <c r="DV91" t="s">
        <v>336</v>
      </c>
      <c r="DW91" t="s">
        <v>336</v>
      </c>
      <c r="DX91" t="s">
        <v>336</v>
      </c>
      <c r="DY91" t="s">
        <v>336</v>
      </c>
      <c r="DZ91" t="s">
        <v>336</v>
      </c>
      <c r="EA91" t="s">
        <v>336</v>
      </c>
      <c r="EB91" t="s">
        <v>336</v>
      </c>
      <c r="EC91" t="s">
        <v>336</v>
      </c>
      <c r="ED91" t="s">
        <v>336</v>
      </c>
      <c r="EE91" t="s">
        <v>336</v>
      </c>
      <c r="EF91" t="s">
        <v>336</v>
      </c>
      <c r="EK91">
        <v>85</v>
      </c>
      <c r="EL91">
        <v>74</v>
      </c>
      <c r="EM91">
        <v>11</v>
      </c>
      <c r="EN91" t="s">
        <v>337</v>
      </c>
      <c r="EO91" t="s">
        <v>337</v>
      </c>
      <c r="EP91" t="s">
        <v>330</v>
      </c>
      <c r="EQ91" t="s">
        <v>330</v>
      </c>
      <c r="ER91" t="s">
        <v>337</v>
      </c>
      <c r="ES91" t="s">
        <v>336</v>
      </c>
      <c r="ET91" t="s">
        <v>337</v>
      </c>
      <c r="EU91" s="1"/>
      <c r="EV91" t="s">
        <v>336</v>
      </c>
      <c r="EX91" t="s">
        <v>336</v>
      </c>
      <c r="EY91" t="s">
        <v>336</v>
      </c>
      <c r="EZ91" t="s">
        <v>337</v>
      </c>
      <c r="FA91" s="1"/>
      <c r="FB91" t="s">
        <v>336</v>
      </c>
      <c r="FD91" s="1"/>
      <c r="FE91" t="s">
        <v>336</v>
      </c>
      <c r="FF91" t="s">
        <v>330</v>
      </c>
      <c r="FG91" s="1"/>
      <c r="FH91" t="s">
        <v>398</v>
      </c>
      <c r="FI91">
        <v>100</v>
      </c>
      <c r="FJ91" t="s">
        <v>336</v>
      </c>
      <c r="FK91" t="s">
        <v>336</v>
      </c>
      <c r="FL91" t="s">
        <v>337</v>
      </c>
      <c r="FM91" s="1"/>
      <c r="FN91" t="s">
        <v>336</v>
      </c>
      <c r="FP91" s="1"/>
      <c r="FQ91" t="s">
        <v>336</v>
      </c>
      <c r="FR91" t="s">
        <v>330</v>
      </c>
      <c r="FS91" s="1"/>
      <c r="FT91" t="s">
        <v>340</v>
      </c>
      <c r="FU91">
        <v>50</v>
      </c>
      <c r="FV91" s="1"/>
      <c r="FW91" t="s">
        <v>336</v>
      </c>
      <c r="FX91" t="s">
        <v>330</v>
      </c>
      <c r="FY91" s="1"/>
      <c r="FZ91" t="s">
        <v>389</v>
      </c>
      <c r="GA91">
        <v>10</v>
      </c>
      <c r="GB91" s="1"/>
      <c r="GC91" t="s">
        <v>336</v>
      </c>
      <c r="GD91" t="s">
        <v>334</v>
      </c>
      <c r="GE91" t="s">
        <v>335</v>
      </c>
      <c r="GF91" t="s">
        <v>335</v>
      </c>
      <c r="GG91" t="s">
        <v>334</v>
      </c>
      <c r="GH91" t="s">
        <v>334</v>
      </c>
      <c r="GI91" t="s">
        <v>335</v>
      </c>
      <c r="GJ91" t="s">
        <v>335</v>
      </c>
      <c r="GK91" t="s">
        <v>334</v>
      </c>
      <c r="GL91" t="s">
        <v>335</v>
      </c>
      <c r="GM91" t="s">
        <v>334</v>
      </c>
      <c r="GN91" t="s">
        <v>334</v>
      </c>
      <c r="GO91" t="s">
        <v>335</v>
      </c>
      <c r="GP91" t="s">
        <v>335</v>
      </c>
      <c r="GQ91" t="s">
        <v>334</v>
      </c>
      <c r="GR91" t="s">
        <v>335</v>
      </c>
      <c r="GS91" t="s">
        <v>334</v>
      </c>
      <c r="GT91" t="s">
        <v>335</v>
      </c>
      <c r="GU91" t="s">
        <v>334</v>
      </c>
      <c r="GV91" t="s">
        <v>334</v>
      </c>
      <c r="GW91" t="s">
        <v>335</v>
      </c>
      <c r="GX91" t="s">
        <v>335</v>
      </c>
      <c r="GY91" t="s">
        <v>334</v>
      </c>
      <c r="GZ91" t="s">
        <v>334</v>
      </c>
      <c r="HA91" t="s">
        <v>335</v>
      </c>
      <c r="HB91" t="s">
        <v>334</v>
      </c>
      <c r="HC91" t="s">
        <v>335</v>
      </c>
      <c r="HD91" t="s">
        <v>334</v>
      </c>
      <c r="HE91" t="s">
        <v>335</v>
      </c>
      <c r="HF91" t="s">
        <v>334</v>
      </c>
      <c r="HG91" t="s">
        <v>335</v>
      </c>
      <c r="HH91" t="s">
        <v>334</v>
      </c>
      <c r="HI91" t="s">
        <v>335</v>
      </c>
      <c r="HJ91" t="s">
        <v>336</v>
      </c>
      <c r="HM91" t="s">
        <v>770</v>
      </c>
      <c r="HN91">
        <v>125</v>
      </c>
      <c r="HO91" t="s">
        <v>335</v>
      </c>
      <c r="HP91" t="s">
        <v>334</v>
      </c>
      <c r="HQ91" t="s">
        <v>335</v>
      </c>
      <c r="HR91" t="s">
        <v>334</v>
      </c>
      <c r="HS91" t="s">
        <v>334</v>
      </c>
      <c r="HT91" t="s">
        <v>335</v>
      </c>
      <c r="HU91" t="s">
        <v>334</v>
      </c>
      <c r="HV91" t="s">
        <v>335</v>
      </c>
      <c r="HW91" t="s">
        <v>334</v>
      </c>
      <c r="HX91" t="s">
        <v>335</v>
      </c>
      <c r="HY91" t="s">
        <v>334</v>
      </c>
      <c r="HZ91" t="s">
        <v>335</v>
      </c>
      <c r="IA91" t="s">
        <v>342</v>
      </c>
    </row>
    <row r="92" spans="1:235" x14ac:dyDescent="0.3">
      <c r="A92">
        <v>91</v>
      </c>
      <c r="B92" t="s">
        <v>733</v>
      </c>
      <c r="C92" s="1">
        <v>45348</v>
      </c>
      <c r="D92" t="s">
        <v>334</v>
      </c>
      <c r="E92" t="s">
        <v>335</v>
      </c>
      <c r="F92" t="s">
        <v>335</v>
      </c>
      <c r="G92" t="s">
        <v>335</v>
      </c>
      <c r="H92" t="s">
        <v>337</v>
      </c>
      <c r="I92" t="s">
        <v>345</v>
      </c>
      <c r="J92" t="s">
        <v>420</v>
      </c>
      <c r="K92">
        <v>105</v>
      </c>
      <c r="L92">
        <v>55</v>
      </c>
      <c r="N92">
        <v>603</v>
      </c>
      <c r="R92">
        <v>151</v>
      </c>
      <c r="S92">
        <v>39</v>
      </c>
      <c r="T92">
        <v>107</v>
      </c>
      <c r="U92">
        <v>146</v>
      </c>
      <c r="W92">
        <v>102</v>
      </c>
      <c r="X92">
        <v>135</v>
      </c>
      <c r="Z92">
        <v>684</v>
      </c>
      <c r="AF92">
        <v>27</v>
      </c>
      <c r="AG92">
        <v>46</v>
      </c>
      <c r="AH92">
        <v>143</v>
      </c>
      <c r="AI92">
        <v>4</v>
      </c>
      <c r="AJ92">
        <v>32</v>
      </c>
      <c r="AL92">
        <v>6</v>
      </c>
      <c r="AM92" t="s">
        <v>345</v>
      </c>
      <c r="AN92">
        <v>24</v>
      </c>
      <c r="AO92">
        <v>29</v>
      </c>
      <c r="AP92" t="s">
        <v>346</v>
      </c>
      <c r="AQ92" t="s">
        <v>335</v>
      </c>
      <c r="AR92" t="s">
        <v>335</v>
      </c>
      <c r="AS92" t="s">
        <v>334</v>
      </c>
      <c r="AT92" t="s">
        <v>335</v>
      </c>
      <c r="AU92" t="s">
        <v>335</v>
      </c>
      <c r="AV92" t="s">
        <v>335</v>
      </c>
      <c r="AW92" t="s">
        <v>335</v>
      </c>
      <c r="AX92" t="s">
        <v>335</v>
      </c>
      <c r="AY92" t="s">
        <v>335</v>
      </c>
      <c r="AZ92" t="s">
        <v>335</v>
      </c>
      <c r="BA92" t="s">
        <v>335</v>
      </c>
      <c r="BB92" t="s">
        <v>335</v>
      </c>
      <c r="BC92" t="s">
        <v>335</v>
      </c>
      <c r="BD92" t="s">
        <v>335</v>
      </c>
      <c r="BE92" t="s">
        <v>335</v>
      </c>
      <c r="BF92" t="s">
        <v>335</v>
      </c>
      <c r="BG92" t="s">
        <v>335</v>
      </c>
      <c r="BH92" t="s">
        <v>335</v>
      </c>
      <c r="BI92" t="s">
        <v>335</v>
      </c>
      <c r="BJ92" t="s">
        <v>336</v>
      </c>
      <c r="BK92" t="s">
        <v>334</v>
      </c>
      <c r="BL92" t="s">
        <v>335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335</v>
      </c>
      <c r="BV92" t="s">
        <v>335</v>
      </c>
      <c r="BW92" t="s">
        <v>335</v>
      </c>
      <c r="BX92" t="s">
        <v>335</v>
      </c>
      <c r="BY92" t="s">
        <v>335</v>
      </c>
      <c r="BZ92" t="s">
        <v>335</v>
      </c>
      <c r="CA92" t="s">
        <v>336</v>
      </c>
      <c r="CJ92" t="s">
        <v>336</v>
      </c>
      <c r="CL92" t="s">
        <v>336</v>
      </c>
      <c r="CM92" t="s">
        <v>336</v>
      </c>
      <c r="CN92" t="s">
        <v>336</v>
      </c>
      <c r="CO92" t="s">
        <v>336</v>
      </c>
      <c r="CP92" t="s">
        <v>336</v>
      </c>
      <c r="CQ92" t="s">
        <v>336</v>
      </c>
      <c r="CR92" t="s">
        <v>336</v>
      </c>
      <c r="CS92" t="s">
        <v>336</v>
      </c>
      <c r="CT92" t="s">
        <v>336</v>
      </c>
      <c r="CU92" t="s">
        <v>336</v>
      </c>
      <c r="CV92" t="s">
        <v>336</v>
      </c>
      <c r="CW92" t="s">
        <v>336</v>
      </c>
      <c r="CX92" t="s">
        <v>336</v>
      </c>
      <c r="CY92" t="s">
        <v>336</v>
      </c>
      <c r="CZ92" t="s">
        <v>336</v>
      </c>
      <c r="DA92" t="s">
        <v>336</v>
      </c>
      <c r="DB92" t="s">
        <v>336</v>
      </c>
      <c r="DC92" t="s">
        <v>336</v>
      </c>
      <c r="DD92" t="s">
        <v>336</v>
      </c>
      <c r="DE92" t="s">
        <v>336</v>
      </c>
      <c r="DF92" t="s">
        <v>336</v>
      </c>
      <c r="DG92" t="s">
        <v>336</v>
      </c>
      <c r="DH92" t="s">
        <v>336</v>
      </c>
      <c r="DI92">
        <v>21</v>
      </c>
      <c r="DJ92">
        <v>640</v>
      </c>
      <c r="DL92">
        <v>82</v>
      </c>
      <c r="DM92">
        <v>1</v>
      </c>
      <c r="DN92">
        <v>96</v>
      </c>
      <c r="DO92" t="s">
        <v>337</v>
      </c>
      <c r="DQ92" t="s">
        <v>336</v>
      </c>
      <c r="DR92" t="s">
        <v>336</v>
      </c>
      <c r="DS92" t="s">
        <v>336</v>
      </c>
      <c r="DT92" t="s">
        <v>336</v>
      </c>
      <c r="DU92" t="s">
        <v>336</v>
      </c>
      <c r="DV92" t="s">
        <v>336</v>
      </c>
      <c r="DW92" t="s">
        <v>336</v>
      </c>
      <c r="DX92" t="s">
        <v>336</v>
      </c>
      <c r="DY92" t="s">
        <v>336</v>
      </c>
      <c r="DZ92" t="s">
        <v>336</v>
      </c>
      <c r="EA92" t="s">
        <v>336</v>
      </c>
      <c r="EB92" t="s">
        <v>336</v>
      </c>
      <c r="EC92" t="s">
        <v>336</v>
      </c>
      <c r="ED92" t="s">
        <v>336</v>
      </c>
      <c r="EE92" t="s">
        <v>336</v>
      </c>
      <c r="EF92" t="s">
        <v>336</v>
      </c>
      <c r="EK92">
        <v>100</v>
      </c>
      <c r="EL92">
        <v>0</v>
      </c>
      <c r="EM92">
        <v>0</v>
      </c>
      <c r="EN92" t="s">
        <v>337</v>
      </c>
      <c r="EO92" t="s">
        <v>337</v>
      </c>
      <c r="EP92" t="s">
        <v>337</v>
      </c>
      <c r="EQ92" t="s">
        <v>337</v>
      </c>
      <c r="ER92" t="s">
        <v>337</v>
      </c>
      <c r="ES92" t="s">
        <v>337</v>
      </c>
      <c r="ET92" t="s">
        <v>336</v>
      </c>
      <c r="EU92" s="1"/>
      <c r="EV92" t="s">
        <v>336</v>
      </c>
      <c r="EX92" t="s">
        <v>336</v>
      </c>
      <c r="EY92" t="s">
        <v>336</v>
      </c>
      <c r="EZ92" t="s">
        <v>336</v>
      </c>
      <c r="FA92" s="1"/>
      <c r="FB92" t="s">
        <v>336</v>
      </c>
      <c r="FD92" s="1"/>
      <c r="FE92" t="s">
        <v>336</v>
      </c>
      <c r="FF92" t="s">
        <v>330</v>
      </c>
      <c r="FG92" s="1"/>
      <c r="FH92" t="s">
        <v>339</v>
      </c>
      <c r="FI92">
        <v>125</v>
      </c>
      <c r="FJ92" t="s">
        <v>336</v>
      </c>
      <c r="FK92" t="s">
        <v>336</v>
      </c>
      <c r="FL92" t="s">
        <v>336</v>
      </c>
      <c r="FM92" s="1"/>
      <c r="FN92" t="s">
        <v>336</v>
      </c>
      <c r="FP92" s="1"/>
      <c r="FQ92" t="s">
        <v>336</v>
      </c>
      <c r="FR92" t="s">
        <v>336</v>
      </c>
      <c r="FS92" s="1"/>
      <c r="FT92" t="s">
        <v>336</v>
      </c>
      <c r="FV92" s="1"/>
      <c r="FW92" t="s">
        <v>336</v>
      </c>
      <c r="FX92" t="s">
        <v>336</v>
      </c>
      <c r="FY92" s="1"/>
      <c r="FZ92" t="s">
        <v>336</v>
      </c>
      <c r="GB92" s="1"/>
      <c r="GC92" t="s">
        <v>336</v>
      </c>
      <c r="GD92" t="s">
        <v>335</v>
      </c>
      <c r="GE92" t="s">
        <v>334</v>
      </c>
      <c r="GF92" t="s">
        <v>335</v>
      </c>
      <c r="GG92" t="s">
        <v>335</v>
      </c>
      <c r="GH92" t="s">
        <v>335</v>
      </c>
      <c r="GI92" t="s">
        <v>335</v>
      </c>
      <c r="GJ92" t="s">
        <v>335</v>
      </c>
      <c r="GK92" t="s">
        <v>335</v>
      </c>
      <c r="GL92" t="s">
        <v>335</v>
      </c>
      <c r="GM92" t="s">
        <v>335</v>
      </c>
      <c r="GN92" t="s">
        <v>335</v>
      </c>
      <c r="GO92" t="s">
        <v>335</v>
      </c>
      <c r="GP92" t="s">
        <v>335</v>
      </c>
      <c r="GQ92" t="s">
        <v>335</v>
      </c>
      <c r="GR92" t="s">
        <v>335</v>
      </c>
      <c r="GS92" t="s">
        <v>335</v>
      </c>
      <c r="GT92" t="s">
        <v>335</v>
      </c>
      <c r="GU92" t="s">
        <v>335</v>
      </c>
      <c r="GV92" t="s">
        <v>335</v>
      </c>
      <c r="GW92" t="s">
        <v>335</v>
      </c>
      <c r="GX92" t="s">
        <v>335</v>
      </c>
      <c r="GY92" t="s">
        <v>335</v>
      </c>
      <c r="GZ92" t="s">
        <v>335</v>
      </c>
      <c r="HA92" t="s">
        <v>335</v>
      </c>
      <c r="HB92" t="s">
        <v>335</v>
      </c>
      <c r="HC92" t="s">
        <v>335</v>
      </c>
      <c r="HD92" t="s">
        <v>335</v>
      </c>
      <c r="HE92" t="s">
        <v>335</v>
      </c>
      <c r="HF92" t="s">
        <v>335</v>
      </c>
      <c r="HG92" t="s">
        <v>335</v>
      </c>
      <c r="HH92" t="s">
        <v>335</v>
      </c>
      <c r="HI92" t="s">
        <v>335</v>
      </c>
      <c r="HJ92" t="s">
        <v>341</v>
      </c>
      <c r="HK92">
        <v>25</v>
      </c>
      <c r="HM92" t="s">
        <v>336</v>
      </c>
      <c r="HO92" t="s">
        <v>335</v>
      </c>
      <c r="HP92" t="s">
        <v>335</v>
      </c>
      <c r="HQ92" t="s">
        <v>335</v>
      </c>
      <c r="HR92" t="s">
        <v>335</v>
      </c>
      <c r="HS92" t="s">
        <v>335</v>
      </c>
      <c r="HT92" t="s">
        <v>335</v>
      </c>
      <c r="HU92" t="s">
        <v>335</v>
      </c>
      <c r="HV92" t="s">
        <v>335</v>
      </c>
      <c r="HW92" t="s">
        <v>335</v>
      </c>
      <c r="HX92" t="s">
        <v>335</v>
      </c>
      <c r="HY92" t="s">
        <v>335</v>
      </c>
      <c r="HZ92" t="s">
        <v>335</v>
      </c>
      <c r="IA92" t="s">
        <v>364</v>
      </c>
    </row>
    <row r="93" spans="1:235" x14ac:dyDescent="0.3">
      <c r="A93">
        <v>92</v>
      </c>
      <c r="B93" t="s">
        <v>733</v>
      </c>
      <c r="C93" s="1">
        <v>45350</v>
      </c>
      <c r="D93" t="s">
        <v>334</v>
      </c>
      <c r="E93" t="s">
        <v>335</v>
      </c>
      <c r="F93" t="s">
        <v>335</v>
      </c>
      <c r="G93" t="s">
        <v>335</v>
      </c>
      <c r="H93" t="s">
        <v>337</v>
      </c>
      <c r="I93" t="s">
        <v>359</v>
      </c>
      <c r="J93" t="s">
        <v>420</v>
      </c>
      <c r="K93">
        <v>115</v>
      </c>
      <c r="L93">
        <v>70</v>
      </c>
      <c r="N93">
        <v>483</v>
      </c>
      <c r="O93">
        <v>68</v>
      </c>
      <c r="R93">
        <v>114</v>
      </c>
      <c r="S93">
        <v>35</v>
      </c>
      <c r="T93">
        <v>86</v>
      </c>
      <c r="U93">
        <v>87</v>
      </c>
      <c r="V93">
        <v>37</v>
      </c>
      <c r="W93">
        <v>36</v>
      </c>
      <c r="X93">
        <v>69</v>
      </c>
      <c r="Z93">
        <v>6077</v>
      </c>
      <c r="AF93">
        <v>17</v>
      </c>
      <c r="AG93">
        <v>21</v>
      </c>
      <c r="AH93">
        <v>141</v>
      </c>
      <c r="AI93">
        <v>47</v>
      </c>
      <c r="AJ93">
        <v>53</v>
      </c>
      <c r="AL93">
        <v>8</v>
      </c>
      <c r="AM93" t="s">
        <v>345</v>
      </c>
      <c r="AN93">
        <v>28</v>
      </c>
      <c r="AO93">
        <v>25</v>
      </c>
      <c r="AP93" t="s">
        <v>346</v>
      </c>
      <c r="AQ93" t="s">
        <v>335</v>
      </c>
      <c r="AR93" t="s">
        <v>335</v>
      </c>
      <c r="AS93" t="s">
        <v>335</v>
      </c>
      <c r="AT93" t="s">
        <v>335</v>
      </c>
      <c r="AU93" t="s">
        <v>335</v>
      </c>
      <c r="AV93" t="s">
        <v>334</v>
      </c>
      <c r="AW93" t="s">
        <v>335</v>
      </c>
      <c r="AX93" t="s">
        <v>335</v>
      </c>
      <c r="AY93" t="s">
        <v>335</v>
      </c>
      <c r="AZ93" t="s">
        <v>335</v>
      </c>
      <c r="BA93" t="s">
        <v>335</v>
      </c>
      <c r="BB93" t="s">
        <v>335</v>
      </c>
      <c r="BC93" t="s">
        <v>335</v>
      </c>
      <c r="BD93" t="s">
        <v>335</v>
      </c>
      <c r="BE93" t="s">
        <v>335</v>
      </c>
      <c r="BF93" t="s">
        <v>335</v>
      </c>
      <c r="BG93" t="s">
        <v>335</v>
      </c>
      <c r="BH93" t="s">
        <v>335</v>
      </c>
      <c r="BI93" t="s">
        <v>335</v>
      </c>
      <c r="BJ93" t="s">
        <v>336</v>
      </c>
      <c r="BK93" t="s">
        <v>334</v>
      </c>
      <c r="BL93" t="s">
        <v>335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335</v>
      </c>
      <c r="BV93" t="s">
        <v>335</v>
      </c>
      <c r="BW93" t="s">
        <v>335</v>
      </c>
      <c r="BX93" t="s">
        <v>335</v>
      </c>
      <c r="BY93" t="s">
        <v>335</v>
      </c>
      <c r="BZ93" t="s">
        <v>335</v>
      </c>
      <c r="CA93" t="s">
        <v>336</v>
      </c>
      <c r="CJ93" t="s">
        <v>336</v>
      </c>
      <c r="CL93" t="s">
        <v>336</v>
      </c>
      <c r="CM93" t="s">
        <v>336</v>
      </c>
      <c r="CN93" t="s">
        <v>336</v>
      </c>
      <c r="CO93" t="s">
        <v>336</v>
      </c>
      <c r="CP93" t="s">
        <v>336</v>
      </c>
      <c r="CQ93" t="s">
        <v>336</v>
      </c>
      <c r="CR93" t="s">
        <v>336</v>
      </c>
      <c r="CS93" t="s">
        <v>336</v>
      </c>
      <c r="CT93" t="s">
        <v>336</v>
      </c>
      <c r="CU93" t="s">
        <v>336</v>
      </c>
      <c r="CV93" t="s">
        <v>336</v>
      </c>
      <c r="CW93" t="s">
        <v>336</v>
      </c>
      <c r="CX93" t="s">
        <v>336</v>
      </c>
      <c r="CY93" t="s">
        <v>336</v>
      </c>
      <c r="CZ93" t="s">
        <v>336</v>
      </c>
      <c r="DA93" t="s">
        <v>336</v>
      </c>
      <c r="DB93" t="s">
        <v>336</v>
      </c>
      <c r="DC93" t="s">
        <v>336</v>
      </c>
      <c r="DD93" t="s">
        <v>336</v>
      </c>
      <c r="DE93" t="s">
        <v>336</v>
      </c>
      <c r="DF93" t="s">
        <v>336</v>
      </c>
      <c r="DG93" t="s">
        <v>336</v>
      </c>
      <c r="DH93" t="s">
        <v>336</v>
      </c>
      <c r="DI93">
        <v>22</v>
      </c>
      <c r="DJ93">
        <v>640</v>
      </c>
      <c r="DL93">
        <v>105</v>
      </c>
      <c r="DM93">
        <v>0</v>
      </c>
      <c r="DN93">
        <v>98</v>
      </c>
      <c r="DO93" t="s">
        <v>337</v>
      </c>
      <c r="DQ93" t="s">
        <v>336</v>
      </c>
      <c r="DR93" t="s">
        <v>336</v>
      </c>
      <c r="DS93" t="s">
        <v>336</v>
      </c>
      <c r="DT93" t="s">
        <v>336</v>
      </c>
      <c r="DU93" t="s">
        <v>336</v>
      </c>
      <c r="DV93" t="s">
        <v>336</v>
      </c>
      <c r="DW93" t="s">
        <v>336</v>
      </c>
      <c r="DX93" t="s">
        <v>336</v>
      </c>
      <c r="DY93" t="s">
        <v>336</v>
      </c>
      <c r="DZ93" t="s">
        <v>336</v>
      </c>
      <c r="EA93" t="s">
        <v>336</v>
      </c>
      <c r="EB93" t="s">
        <v>336</v>
      </c>
      <c r="EC93" t="s">
        <v>336</v>
      </c>
      <c r="ED93" t="s">
        <v>336</v>
      </c>
      <c r="EE93" t="s">
        <v>336</v>
      </c>
      <c r="EF93" t="s">
        <v>336</v>
      </c>
      <c r="EK93">
        <v>100</v>
      </c>
      <c r="EL93">
        <v>100</v>
      </c>
      <c r="EM93">
        <v>4</v>
      </c>
      <c r="EN93" t="s">
        <v>336</v>
      </c>
      <c r="EO93" t="s">
        <v>337</v>
      </c>
      <c r="EP93" t="s">
        <v>337</v>
      </c>
      <c r="EQ93" t="s">
        <v>337</v>
      </c>
      <c r="ER93" t="s">
        <v>337</v>
      </c>
      <c r="ES93" t="s">
        <v>337</v>
      </c>
      <c r="ET93" t="s">
        <v>330</v>
      </c>
      <c r="EU93" s="1"/>
      <c r="EV93" t="s">
        <v>771</v>
      </c>
      <c r="EW93">
        <v>30</v>
      </c>
      <c r="EX93" t="s">
        <v>336</v>
      </c>
      <c r="EY93" t="s">
        <v>336</v>
      </c>
      <c r="EZ93" t="s">
        <v>337</v>
      </c>
      <c r="FA93" s="1"/>
      <c r="FB93" t="s">
        <v>336</v>
      </c>
      <c r="FD93" s="1"/>
      <c r="FE93" t="s">
        <v>336</v>
      </c>
      <c r="FF93" t="s">
        <v>337</v>
      </c>
      <c r="FG93" s="1"/>
      <c r="FH93" t="s">
        <v>336</v>
      </c>
      <c r="FJ93" t="s">
        <v>336</v>
      </c>
      <c r="FK93" t="s">
        <v>336</v>
      </c>
      <c r="FL93" t="s">
        <v>337</v>
      </c>
      <c r="FM93" s="1"/>
      <c r="FN93" t="s">
        <v>336</v>
      </c>
      <c r="FP93" s="1"/>
      <c r="FQ93" t="s">
        <v>336</v>
      </c>
      <c r="FR93" t="s">
        <v>337</v>
      </c>
      <c r="FS93" s="1"/>
      <c r="FT93" t="s">
        <v>336</v>
      </c>
      <c r="FV93" s="1"/>
      <c r="FW93" t="s">
        <v>336</v>
      </c>
      <c r="FX93" t="s">
        <v>337</v>
      </c>
      <c r="FY93" s="1"/>
      <c r="FZ93" t="s">
        <v>336</v>
      </c>
      <c r="GB93" s="1"/>
      <c r="GC93" t="s">
        <v>336</v>
      </c>
      <c r="GD93" t="s">
        <v>334</v>
      </c>
      <c r="GE93" t="s">
        <v>335</v>
      </c>
      <c r="GF93" t="s">
        <v>334</v>
      </c>
      <c r="GG93" t="s">
        <v>335</v>
      </c>
      <c r="GH93" t="s">
        <v>334</v>
      </c>
      <c r="GI93" t="s">
        <v>335</v>
      </c>
      <c r="GJ93" t="s">
        <v>334</v>
      </c>
      <c r="GK93" t="s">
        <v>335</v>
      </c>
      <c r="GL93" t="s">
        <v>334</v>
      </c>
      <c r="GM93" t="s">
        <v>335</v>
      </c>
      <c r="GN93" t="s">
        <v>334</v>
      </c>
      <c r="GO93" t="s">
        <v>335</v>
      </c>
      <c r="GP93" t="s">
        <v>335</v>
      </c>
      <c r="GQ93" t="s">
        <v>334</v>
      </c>
      <c r="GR93" t="s">
        <v>335</v>
      </c>
      <c r="GS93" t="s">
        <v>334</v>
      </c>
      <c r="GT93" t="s">
        <v>334</v>
      </c>
      <c r="GU93" t="s">
        <v>335</v>
      </c>
      <c r="GV93" t="s">
        <v>335</v>
      </c>
      <c r="GW93" t="s">
        <v>334</v>
      </c>
      <c r="GX93" t="s">
        <v>334</v>
      </c>
      <c r="GY93" t="s">
        <v>335</v>
      </c>
      <c r="GZ93" t="s">
        <v>334</v>
      </c>
      <c r="HA93" t="s">
        <v>335</v>
      </c>
      <c r="HB93" t="s">
        <v>334</v>
      </c>
      <c r="HC93" t="s">
        <v>335</v>
      </c>
      <c r="HD93" t="s">
        <v>334</v>
      </c>
      <c r="HE93" t="s">
        <v>335</v>
      </c>
      <c r="HF93" t="s">
        <v>334</v>
      </c>
      <c r="HG93" t="s">
        <v>335</v>
      </c>
      <c r="HH93" t="s">
        <v>334</v>
      </c>
      <c r="HI93" t="s">
        <v>335</v>
      </c>
      <c r="HJ93" t="s">
        <v>336</v>
      </c>
      <c r="HM93" t="s">
        <v>336</v>
      </c>
      <c r="HO93" t="s">
        <v>334</v>
      </c>
      <c r="HP93" t="s">
        <v>335</v>
      </c>
      <c r="HQ93" t="s">
        <v>334</v>
      </c>
      <c r="HR93" t="s">
        <v>335</v>
      </c>
      <c r="HS93" t="s">
        <v>334</v>
      </c>
      <c r="HT93" t="s">
        <v>335</v>
      </c>
      <c r="HU93" t="s">
        <v>334</v>
      </c>
      <c r="HV93" t="s">
        <v>335</v>
      </c>
      <c r="HW93" t="s">
        <v>334</v>
      </c>
      <c r="HX93" t="s">
        <v>335</v>
      </c>
      <c r="HY93" t="s">
        <v>334</v>
      </c>
      <c r="HZ93" t="s">
        <v>335</v>
      </c>
      <c r="IA93" t="s">
        <v>342</v>
      </c>
    </row>
    <row r="94" spans="1:235" x14ac:dyDescent="0.3">
      <c r="A94">
        <v>93</v>
      </c>
      <c r="B94" t="s">
        <v>733</v>
      </c>
      <c r="C94" s="1">
        <v>45320</v>
      </c>
      <c r="D94" t="s">
        <v>334</v>
      </c>
      <c r="E94" t="s">
        <v>335</v>
      </c>
      <c r="F94" t="s">
        <v>335</v>
      </c>
      <c r="G94" t="s">
        <v>335</v>
      </c>
      <c r="H94" t="s">
        <v>330</v>
      </c>
      <c r="I94" t="s">
        <v>345</v>
      </c>
      <c r="J94" t="s">
        <v>343</v>
      </c>
      <c r="K94">
        <v>110</v>
      </c>
      <c r="L94">
        <v>80</v>
      </c>
      <c r="M94">
        <v>780</v>
      </c>
      <c r="O94">
        <v>68</v>
      </c>
      <c r="R94">
        <v>134</v>
      </c>
      <c r="U94">
        <v>132</v>
      </c>
      <c r="V94">
        <v>30</v>
      </c>
      <c r="W94">
        <v>86</v>
      </c>
      <c r="X94">
        <v>130</v>
      </c>
      <c r="Z94">
        <v>56</v>
      </c>
      <c r="AA94">
        <v>58</v>
      </c>
      <c r="AB94">
        <v>127</v>
      </c>
      <c r="AC94">
        <v>16</v>
      </c>
      <c r="AF94">
        <v>18</v>
      </c>
      <c r="AG94">
        <v>19</v>
      </c>
      <c r="AH94">
        <v>138</v>
      </c>
      <c r="AI94">
        <v>48</v>
      </c>
      <c r="AJ94">
        <v>24</v>
      </c>
      <c r="AK94">
        <v>76</v>
      </c>
      <c r="AM94" t="s">
        <v>345</v>
      </c>
      <c r="AN94">
        <v>26</v>
      </c>
      <c r="AO94">
        <v>23</v>
      </c>
      <c r="AP94" t="s">
        <v>346</v>
      </c>
      <c r="AQ94" t="s">
        <v>335</v>
      </c>
      <c r="AR94" t="s">
        <v>335</v>
      </c>
      <c r="AS94" t="s">
        <v>335</v>
      </c>
      <c r="AT94" t="s">
        <v>335</v>
      </c>
      <c r="AU94" t="s">
        <v>335</v>
      </c>
      <c r="AV94" t="s">
        <v>335</v>
      </c>
      <c r="AW94" t="s">
        <v>335</v>
      </c>
      <c r="AX94" t="s">
        <v>335</v>
      </c>
      <c r="AY94" t="s">
        <v>335</v>
      </c>
      <c r="AZ94" t="s">
        <v>334</v>
      </c>
      <c r="BA94" t="s">
        <v>335</v>
      </c>
      <c r="BB94" t="s">
        <v>335</v>
      </c>
      <c r="BC94" t="s">
        <v>335</v>
      </c>
      <c r="BD94" t="s">
        <v>335</v>
      </c>
      <c r="BE94" t="s">
        <v>335</v>
      </c>
      <c r="BF94" t="s">
        <v>335</v>
      </c>
      <c r="BG94" t="s">
        <v>335</v>
      </c>
      <c r="BH94" t="s">
        <v>335</v>
      </c>
      <c r="BI94" t="s">
        <v>335</v>
      </c>
      <c r="BJ94" t="s">
        <v>336</v>
      </c>
      <c r="BK94" t="s">
        <v>334</v>
      </c>
      <c r="BL94" t="s">
        <v>335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335</v>
      </c>
      <c r="BU94" t="s">
        <v>335</v>
      </c>
      <c r="BV94" t="s">
        <v>335</v>
      </c>
      <c r="BW94" t="s">
        <v>335</v>
      </c>
      <c r="BX94" t="s">
        <v>335</v>
      </c>
      <c r="BY94" t="s">
        <v>335</v>
      </c>
      <c r="BZ94" t="s">
        <v>335</v>
      </c>
      <c r="CA94" t="s">
        <v>336</v>
      </c>
      <c r="CJ94" t="s">
        <v>336</v>
      </c>
      <c r="CL94" t="s">
        <v>336</v>
      </c>
      <c r="CM94" t="s">
        <v>336</v>
      </c>
      <c r="CN94" t="s">
        <v>336</v>
      </c>
      <c r="CO94" t="s">
        <v>336</v>
      </c>
      <c r="CP94" t="s">
        <v>336</v>
      </c>
      <c r="CQ94" t="s">
        <v>336</v>
      </c>
      <c r="CR94" t="s">
        <v>336</v>
      </c>
      <c r="CS94" t="s">
        <v>336</v>
      </c>
      <c r="CT94" t="s">
        <v>336</v>
      </c>
      <c r="CU94" t="s">
        <v>336</v>
      </c>
      <c r="CV94" t="s">
        <v>336</v>
      </c>
      <c r="CW94" t="s">
        <v>336</v>
      </c>
      <c r="CX94" t="s">
        <v>336</v>
      </c>
      <c r="CY94" t="s">
        <v>336</v>
      </c>
      <c r="CZ94" t="s">
        <v>336</v>
      </c>
      <c r="DA94" t="s">
        <v>336</v>
      </c>
      <c r="DB94" t="s">
        <v>336</v>
      </c>
      <c r="DC94" t="s">
        <v>336</v>
      </c>
      <c r="DD94" t="s">
        <v>336</v>
      </c>
      <c r="DE94" t="s">
        <v>336</v>
      </c>
      <c r="DF94" t="s">
        <v>336</v>
      </c>
      <c r="DG94" t="s">
        <v>336</v>
      </c>
      <c r="DH94" t="s">
        <v>336</v>
      </c>
      <c r="DJ94">
        <v>280</v>
      </c>
      <c r="DK94">
        <v>53</v>
      </c>
      <c r="DL94">
        <v>73</v>
      </c>
      <c r="DM94">
        <v>0</v>
      </c>
      <c r="DN94">
        <v>92</v>
      </c>
      <c r="DO94" t="s">
        <v>337</v>
      </c>
      <c r="DQ94" t="s">
        <v>336</v>
      </c>
      <c r="DR94" t="s">
        <v>336</v>
      </c>
      <c r="DS94" t="s">
        <v>336</v>
      </c>
      <c r="DT94" t="s">
        <v>336</v>
      </c>
      <c r="DU94" t="s">
        <v>336</v>
      </c>
      <c r="DV94" t="s">
        <v>336</v>
      </c>
      <c r="DW94" t="s">
        <v>336</v>
      </c>
      <c r="DX94" t="s">
        <v>336</v>
      </c>
      <c r="DY94" t="s">
        <v>336</v>
      </c>
      <c r="DZ94" t="s">
        <v>336</v>
      </c>
      <c r="EA94" t="s">
        <v>336</v>
      </c>
      <c r="EB94" t="s">
        <v>336</v>
      </c>
      <c r="EC94" t="s">
        <v>336</v>
      </c>
      <c r="ED94" t="s">
        <v>336</v>
      </c>
      <c r="EE94" t="s">
        <v>336</v>
      </c>
      <c r="EF94" t="s">
        <v>336</v>
      </c>
      <c r="EN94" t="s">
        <v>336</v>
      </c>
      <c r="EO94" t="s">
        <v>336</v>
      </c>
      <c r="EP94" t="s">
        <v>336</v>
      </c>
      <c r="EQ94" t="s">
        <v>336</v>
      </c>
      <c r="ER94" t="s">
        <v>336</v>
      </c>
      <c r="ES94" t="s">
        <v>336</v>
      </c>
      <c r="ET94" t="s">
        <v>337</v>
      </c>
      <c r="EU94" s="1"/>
      <c r="EV94" t="s">
        <v>336</v>
      </c>
      <c r="EX94" t="s">
        <v>336</v>
      </c>
      <c r="EY94" t="s">
        <v>336</v>
      </c>
      <c r="EZ94" t="s">
        <v>330</v>
      </c>
      <c r="FA94" s="1">
        <v>45329</v>
      </c>
      <c r="FB94" t="s">
        <v>428</v>
      </c>
      <c r="FC94">
        <v>40</v>
      </c>
      <c r="FD94" s="1">
        <v>45336</v>
      </c>
      <c r="FE94" t="s">
        <v>772</v>
      </c>
      <c r="FF94" t="s">
        <v>330</v>
      </c>
      <c r="FG94" s="1">
        <v>45333</v>
      </c>
      <c r="FH94" t="s">
        <v>339</v>
      </c>
      <c r="FI94">
        <v>625</v>
      </c>
      <c r="FJ94" t="s">
        <v>336</v>
      </c>
      <c r="FK94" t="s">
        <v>336</v>
      </c>
      <c r="FL94" t="s">
        <v>330</v>
      </c>
      <c r="FM94" s="1">
        <v>45336</v>
      </c>
      <c r="FN94" t="s">
        <v>484</v>
      </c>
      <c r="FO94">
        <v>100</v>
      </c>
      <c r="FP94" s="1"/>
      <c r="FQ94" t="s">
        <v>336</v>
      </c>
      <c r="FR94" t="s">
        <v>337</v>
      </c>
      <c r="FS94" s="1"/>
      <c r="FT94" t="s">
        <v>336</v>
      </c>
      <c r="FV94" s="1"/>
      <c r="FW94" t="s">
        <v>336</v>
      </c>
      <c r="FX94" t="s">
        <v>330</v>
      </c>
      <c r="FY94" s="1">
        <v>45325</v>
      </c>
      <c r="FZ94" t="s">
        <v>773</v>
      </c>
      <c r="GA94">
        <v>25</v>
      </c>
      <c r="GB94" s="1"/>
      <c r="GC94" t="s">
        <v>336</v>
      </c>
      <c r="GD94" t="s">
        <v>335</v>
      </c>
      <c r="GE94" t="s">
        <v>334</v>
      </c>
      <c r="GF94" t="s">
        <v>334</v>
      </c>
      <c r="GG94" t="s">
        <v>335</v>
      </c>
      <c r="GH94" t="s">
        <v>334</v>
      </c>
      <c r="GI94" t="s">
        <v>335</v>
      </c>
      <c r="GJ94" t="s">
        <v>335</v>
      </c>
      <c r="GK94" t="s">
        <v>334</v>
      </c>
      <c r="GL94" t="s">
        <v>334</v>
      </c>
      <c r="GM94" t="s">
        <v>335</v>
      </c>
      <c r="GN94" t="s">
        <v>334</v>
      </c>
      <c r="GO94" t="s">
        <v>335</v>
      </c>
      <c r="GP94" t="s">
        <v>334</v>
      </c>
      <c r="GQ94" t="s">
        <v>335</v>
      </c>
      <c r="GR94" t="s">
        <v>334</v>
      </c>
      <c r="GS94" t="s">
        <v>335</v>
      </c>
      <c r="GT94" t="s">
        <v>335</v>
      </c>
      <c r="GU94" t="s">
        <v>334</v>
      </c>
      <c r="GV94" t="s">
        <v>334</v>
      </c>
      <c r="GW94" t="s">
        <v>335</v>
      </c>
      <c r="GX94" t="s">
        <v>334</v>
      </c>
      <c r="GY94" t="s">
        <v>335</v>
      </c>
      <c r="GZ94" t="s">
        <v>335</v>
      </c>
      <c r="HA94" t="s">
        <v>334</v>
      </c>
      <c r="HB94" t="s">
        <v>334</v>
      </c>
      <c r="HC94" t="s">
        <v>335</v>
      </c>
      <c r="HD94" t="s">
        <v>334</v>
      </c>
      <c r="HE94" t="s">
        <v>335</v>
      </c>
      <c r="HF94" t="s">
        <v>334</v>
      </c>
      <c r="HG94" t="s">
        <v>335</v>
      </c>
      <c r="HH94" t="s">
        <v>334</v>
      </c>
      <c r="HI94" t="s">
        <v>335</v>
      </c>
      <c r="HJ94" t="s">
        <v>474</v>
      </c>
      <c r="HK94">
        <v>25</v>
      </c>
      <c r="HM94" t="s">
        <v>336</v>
      </c>
      <c r="HO94" t="s">
        <v>335</v>
      </c>
      <c r="HP94" t="s">
        <v>334</v>
      </c>
      <c r="HQ94" t="s">
        <v>334</v>
      </c>
      <c r="HR94" t="s">
        <v>335</v>
      </c>
      <c r="HS94" t="s">
        <v>334</v>
      </c>
      <c r="HT94" t="s">
        <v>335</v>
      </c>
      <c r="HU94" t="s">
        <v>334</v>
      </c>
      <c r="HV94" t="s">
        <v>335</v>
      </c>
      <c r="HW94" t="s">
        <v>334</v>
      </c>
      <c r="HX94" t="s">
        <v>335</v>
      </c>
      <c r="HY94" t="s">
        <v>335</v>
      </c>
      <c r="HZ94" t="s">
        <v>335</v>
      </c>
      <c r="IA94" t="s">
        <v>342</v>
      </c>
    </row>
    <row r="95" spans="1:235" x14ac:dyDescent="0.3">
      <c r="A95">
        <v>94</v>
      </c>
      <c r="B95" t="s">
        <v>733</v>
      </c>
      <c r="C95" s="1">
        <v>45357</v>
      </c>
      <c r="D95" t="s">
        <v>334</v>
      </c>
      <c r="E95" t="s">
        <v>335</v>
      </c>
      <c r="F95" t="s">
        <v>335</v>
      </c>
      <c r="G95" t="s">
        <v>335</v>
      </c>
      <c r="H95" t="s">
        <v>337</v>
      </c>
      <c r="I95" t="s">
        <v>359</v>
      </c>
      <c r="J95" t="s">
        <v>336</v>
      </c>
      <c r="K95">
        <v>108</v>
      </c>
      <c r="L95">
        <v>72</v>
      </c>
      <c r="R95">
        <v>148</v>
      </c>
      <c r="T95">
        <v>89</v>
      </c>
      <c r="U95">
        <v>139</v>
      </c>
      <c r="V95">
        <v>45</v>
      </c>
      <c r="W95">
        <v>67</v>
      </c>
      <c r="X95">
        <v>137</v>
      </c>
      <c r="Z95">
        <v>890</v>
      </c>
      <c r="AF95">
        <v>25</v>
      </c>
      <c r="AG95">
        <v>32</v>
      </c>
      <c r="AH95">
        <v>142</v>
      </c>
      <c r="AI95">
        <v>49</v>
      </c>
      <c r="AJ95">
        <v>40</v>
      </c>
      <c r="AL95">
        <v>6</v>
      </c>
      <c r="AM95" t="s">
        <v>373</v>
      </c>
      <c r="AP95" t="s">
        <v>346</v>
      </c>
      <c r="AQ95" t="s">
        <v>334</v>
      </c>
      <c r="AR95" t="s">
        <v>335</v>
      </c>
      <c r="AS95" t="s">
        <v>335</v>
      </c>
      <c r="AT95" t="s">
        <v>335</v>
      </c>
      <c r="AU95" t="s">
        <v>335</v>
      </c>
      <c r="AV95" t="s">
        <v>335</v>
      </c>
      <c r="AW95" t="s">
        <v>335</v>
      </c>
      <c r="AX95" t="s">
        <v>335</v>
      </c>
      <c r="AY95" t="s">
        <v>335</v>
      </c>
      <c r="AZ95" t="s">
        <v>335</v>
      </c>
      <c r="BA95" t="s">
        <v>335</v>
      </c>
      <c r="BB95" t="s">
        <v>335</v>
      </c>
      <c r="BC95" t="s">
        <v>335</v>
      </c>
      <c r="BD95" t="s">
        <v>335</v>
      </c>
      <c r="BE95" t="s">
        <v>335</v>
      </c>
      <c r="BF95" t="s">
        <v>335</v>
      </c>
      <c r="BG95" t="s">
        <v>335</v>
      </c>
      <c r="BH95" t="s">
        <v>335</v>
      </c>
      <c r="BI95" t="s">
        <v>335</v>
      </c>
      <c r="BJ95" t="s">
        <v>336</v>
      </c>
      <c r="BK95" t="s">
        <v>334</v>
      </c>
      <c r="BL95" t="s">
        <v>335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335</v>
      </c>
      <c r="BS95" t="s">
        <v>335</v>
      </c>
      <c r="BT95" t="s">
        <v>335</v>
      </c>
      <c r="BU95" t="s">
        <v>335</v>
      </c>
      <c r="BV95" t="s">
        <v>335</v>
      </c>
      <c r="BW95" t="s">
        <v>335</v>
      </c>
      <c r="BX95" t="s">
        <v>335</v>
      </c>
      <c r="BY95" t="s">
        <v>335</v>
      </c>
      <c r="BZ95" t="s">
        <v>335</v>
      </c>
      <c r="CA95" t="s">
        <v>336</v>
      </c>
      <c r="CJ95" t="s">
        <v>336</v>
      </c>
      <c r="CL95" t="s">
        <v>336</v>
      </c>
      <c r="CM95" t="s">
        <v>336</v>
      </c>
      <c r="CN95" t="s">
        <v>336</v>
      </c>
      <c r="CO95" t="s">
        <v>336</v>
      </c>
      <c r="CP95" t="s">
        <v>336</v>
      </c>
      <c r="CQ95" t="s">
        <v>336</v>
      </c>
      <c r="CR95" t="s">
        <v>336</v>
      </c>
      <c r="CS95" t="s">
        <v>336</v>
      </c>
      <c r="CT95" t="s">
        <v>336</v>
      </c>
      <c r="CU95" t="s">
        <v>336</v>
      </c>
      <c r="CV95" t="s">
        <v>336</v>
      </c>
      <c r="CW95" t="s">
        <v>336</v>
      </c>
      <c r="CX95" t="s">
        <v>336</v>
      </c>
      <c r="CY95" t="s">
        <v>336</v>
      </c>
      <c r="CZ95" t="s">
        <v>336</v>
      </c>
      <c r="DA95" t="s">
        <v>336</v>
      </c>
      <c r="DB95" t="s">
        <v>336</v>
      </c>
      <c r="DC95" t="s">
        <v>336</v>
      </c>
      <c r="DD95" t="s">
        <v>336</v>
      </c>
      <c r="DE95" t="s">
        <v>336</v>
      </c>
      <c r="DF95" t="s">
        <v>336</v>
      </c>
      <c r="DG95" t="s">
        <v>336</v>
      </c>
      <c r="DH95" t="s">
        <v>336</v>
      </c>
      <c r="DJ95">
        <v>502</v>
      </c>
      <c r="DL95">
        <v>92</v>
      </c>
      <c r="DM95">
        <v>1</v>
      </c>
      <c r="DN95">
        <v>98</v>
      </c>
      <c r="DO95" t="s">
        <v>337</v>
      </c>
      <c r="DQ95" t="s">
        <v>336</v>
      </c>
      <c r="DR95" t="s">
        <v>336</v>
      </c>
      <c r="DS95" t="s">
        <v>336</v>
      </c>
      <c r="DT95" t="s">
        <v>336</v>
      </c>
      <c r="DU95" t="s">
        <v>336</v>
      </c>
      <c r="DV95" t="s">
        <v>336</v>
      </c>
      <c r="DW95" t="s">
        <v>336</v>
      </c>
      <c r="DX95" t="s">
        <v>336</v>
      </c>
      <c r="DY95" t="s">
        <v>336</v>
      </c>
      <c r="DZ95" t="s">
        <v>336</v>
      </c>
      <c r="EA95" t="s">
        <v>336</v>
      </c>
      <c r="EB95" t="s">
        <v>336</v>
      </c>
      <c r="EC95" t="s">
        <v>336</v>
      </c>
      <c r="ED95" t="s">
        <v>336</v>
      </c>
      <c r="EE95" t="s">
        <v>336</v>
      </c>
      <c r="EF95" t="s">
        <v>336</v>
      </c>
      <c r="EK95">
        <v>100</v>
      </c>
      <c r="EL95">
        <v>100</v>
      </c>
      <c r="EM95">
        <v>0</v>
      </c>
      <c r="EN95" t="s">
        <v>337</v>
      </c>
      <c r="EO95" t="s">
        <v>337</v>
      </c>
      <c r="EP95" t="s">
        <v>337</v>
      </c>
      <c r="EQ95" t="s">
        <v>337</v>
      </c>
      <c r="ER95" t="s">
        <v>337</v>
      </c>
      <c r="ES95" t="s">
        <v>337</v>
      </c>
      <c r="ET95" t="s">
        <v>330</v>
      </c>
      <c r="EU95" s="1"/>
      <c r="EV95" t="s">
        <v>461</v>
      </c>
      <c r="EW95">
        <v>25</v>
      </c>
      <c r="EX95" t="s">
        <v>336</v>
      </c>
      <c r="EY95" t="s">
        <v>336</v>
      </c>
      <c r="EZ95" t="s">
        <v>337</v>
      </c>
      <c r="FA95" s="1"/>
      <c r="FB95" t="s">
        <v>336</v>
      </c>
      <c r="FD95" s="1"/>
      <c r="FE95" t="s">
        <v>336</v>
      </c>
      <c r="FF95" t="s">
        <v>337</v>
      </c>
      <c r="FG95" s="1"/>
      <c r="FH95" t="s">
        <v>336</v>
      </c>
      <c r="FJ95" t="s">
        <v>336</v>
      </c>
      <c r="FK95" t="s">
        <v>336</v>
      </c>
      <c r="FL95" t="s">
        <v>337</v>
      </c>
      <c r="FM95" s="1"/>
      <c r="FN95" t="s">
        <v>336</v>
      </c>
      <c r="FP95" s="1"/>
      <c r="FQ95" t="s">
        <v>336</v>
      </c>
      <c r="FR95" t="s">
        <v>337</v>
      </c>
      <c r="FS95" s="1"/>
      <c r="FT95" t="s">
        <v>336</v>
      </c>
      <c r="FV95" s="1"/>
      <c r="FW95" t="s">
        <v>336</v>
      </c>
      <c r="FX95" t="s">
        <v>330</v>
      </c>
      <c r="FY95" s="1"/>
      <c r="FZ95" t="s">
        <v>774</v>
      </c>
      <c r="GA95">
        <v>10</v>
      </c>
      <c r="GB95" s="1"/>
      <c r="GC95" t="s">
        <v>336</v>
      </c>
      <c r="GD95" t="s">
        <v>334</v>
      </c>
      <c r="GE95" t="s">
        <v>335</v>
      </c>
      <c r="GF95" t="s">
        <v>334</v>
      </c>
      <c r="GG95" t="s">
        <v>335</v>
      </c>
      <c r="GH95" t="s">
        <v>334</v>
      </c>
      <c r="GI95" t="s">
        <v>335</v>
      </c>
      <c r="GJ95" t="s">
        <v>334</v>
      </c>
      <c r="GK95" t="s">
        <v>335</v>
      </c>
      <c r="GL95" t="s">
        <v>334</v>
      </c>
      <c r="GM95" t="s">
        <v>335</v>
      </c>
      <c r="GN95" t="s">
        <v>334</v>
      </c>
      <c r="GO95" t="s">
        <v>335</v>
      </c>
      <c r="GP95" t="s">
        <v>335</v>
      </c>
      <c r="GQ95" t="s">
        <v>334</v>
      </c>
      <c r="GR95" t="s">
        <v>335</v>
      </c>
      <c r="GS95" t="s">
        <v>334</v>
      </c>
      <c r="GT95" t="s">
        <v>335</v>
      </c>
      <c r="GU95" t="s">
        <v>334</v>
      </c>
      <c r="GV95" t="s">
        <v>335</v>
      </c>
      <c r="GW95" t="s">
        <v>334</v>
      </c>
      <c r="GX95" t="s">
        <v>334</v>
      </c>
      <c r="GY95" t="s">
        <v>335</v>
      </c>
      <c r="GZ95" t="s">
        <v>334</v>
      </c>
      <c r="HA95" t="s">
        <v>335</v>
      </c>
      <c r="HB95" t="s">
        <v>334</v>
      </c>
      <c r="HC95" t="s">
        <v>335</v>
      </c>
      <c r="HD95" t="s">
        <v>334</v>
      </c>
      <c r="HE95" t="s">
        <v>335</v>
      </c>
      <c r="HF95" t="s">
        <v>334</v>
      </c>
      <c r="HG95" t="s">
        <v>335</v>
      </c>
      <c r="HH95" t="s">
        <v>334</v>
      </c>
      <c r="HI95" t="s">
        <v>335</v>
      </c>
      <c r="HJ95" t="s">
        <v>336</v>
      </c>
      <c r="HM95" t="s">
        <v>336</v>
      </c>
      <c r="HO95" t="s">
        <v>334</v>
      </c>
      <c r="HP95" t="s">
        <v>335</v>
      </c>
      <c r="HQ95" t="s">
        <v>334</v>
      </c>
      <c r="HR95" t="s">
        <v>335</v>
      </c>
      <c r="HS95" t="s">
        <v>334</v>
      </c>
      <c r="HT95" t="s">
        <v>335</v>
      </c>
      <c r="HU95" t="s">
        <v>334</v>
      </c>
      <c r="HV95" t="s">
        <v>335</v>
      </c>
      <c r="HW95" t="s">
        <v>334</v>
      </c>
      <c r="HX95" t="s">
        <v>335</v>
      </c>
      <c r="HY95" t="s">
        <v>334</v>
      </c>
      <c r="HZ95" t="s">
        <v>335</v>
      </c>
      <c r="IA95" t="s">
        <v>364</v>
      </c>
    </row>
    <row r="96" spans="1:235" x14ac:dyDescent="0.3">
      <c r="A96">
        <v>95</v>
      </c>
      <c r="B96" t="s">
        <v>733</v>
      </c>
      <c r="C96" s="1">
        <v>45364</v>
      </c>
      <c r="D96" t="s">
        <v>334</v>
      </c>
      <c r="E96" t="s">
        <v>335</v>
      </c>
      <c r="F96" t="s">
        <v>335</v>
      </c>
      <c r="G96" t="s">
        <v>335</v>
      </c>
      <c r="H96" t="s">
        <v>337</v>
      </c>
      <c r="I96" t="s">
        <v>359</v>
      </c>
      <c r="J96" t="s">
        <v>420</v>
      </c>
      <c r="K96">
        <v>120</v>
      </c>
      <c r="L96">
        <v>80</v>
      </c>
      <c r="R96">
        <v>128</v>
      </c>
      <c r="T96">
        <v>134</v>
      </c>
      <c r="U96">
        <v>106</v>
      </c>
      <c r="V96">
        <v>37</v>
      </c>
      <c r="W96">
        <v>54</v>
      </c>
      <c r="X96">
        <v>73</v>
      </c>
      <c r="Z96">
        <v>445</v>
      </c>
      <c r="AA96">
        <v>21</v>
      </c>
      <c r="AD96">
        <v>58</v>
      </c>
      <c r="AH96">
        <v>138</v>
      </c>
      <c r="AI96">
        <v>43</v>
      </c>
      <c r="AJ96">
        <v>34</v>
      </c>
      <c r="AM96" t="s">
        <v>345</v>
      </c>
      <c r="AN96">
        <v>10</v>
      </c>
      <c r="AP96" t="s">
        <v>346</v>
      </c>
      <c r="AQ96" t="s">
        <v>335</v>
      </c>
      <c r="AR96" t="s">
        <v>335</v>
      </c>
      <c r="AS96" t="s">
        <v>334</v>
      </c>
      <c r="AT96" t="s">
        <v>335</v>
      </c>
      <c r="AU96" t="s">
        <v>335</v>
      </c>
      <c r="AV96" t="s">
        <v>335</v>
      </c>
      <c r="AW96" t="s">
        <v>335</v>
      </c>
      <c r="AX96" t="s">
        <v>335</v>
      </c>
      <c r="AY96" t="s">
        <v>334</v>
      </c>
      <c r="AZ96" t="s">
        <v>335</v>
      </c>
      <c r="BA96" t="s">
        <v>335</v>
      </c>
      <c r="BB96" t="s">
        <v>335</v>
      </c>
      <c r="BC96" t="s">
        <v>335</v>
      </c>
      <c r="BD96" t="s">
        <v>335</v>
      </c>
      <c r="BE96" t="s">
        <v>335</v>
      </c>
      <c r="BF96" t="s">
        <v>335</v>
      </c>
      <c r="BG96" t="s">
        <v>335</v>
      </c>
      <c r="BH96" t="s">
        <v>335</v>
      </c>
      <c r="BI96" t="s">
        <v>335</v>
      </c>
      <c r="BJ96" t="s">
        <v>336</v>
      </c>
      <c r="BK96" t="s">
        <v>334</v>
      </c>
      <c r="BL96" t="s">
        <v>335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335</v>
      </c>
      <c r="BV96" t="s">
        <v>335</v>
      </c>
      <c r="BW96" t="s">
        <v>335</v>
      </c>
      <c r="BX96" t="s">
        <v>335</v>
      </c>
      <c r="BY96" t="s">
        <v>335</v>
      </c>
      <c r="BZ96" t="s">
        <v>335</v>
      </c>
      <c r="CA96" t="s">
        <v>336</v>
      </c>
      <c r="CJ96" t="s">
        <v>336</v>
      </c>
      <c r="CL96" t="s">
        <v>336</v>
      </c>
      <c r="CM96" t="s">
        <v>336</v>
      </c>
      <c r="CN96" t="s">
        <v>336</v>
      </c>
      <c r="CO96" t="s">
        <v>336</v>
      </c>
      <c r="CP96" t="s">
        <v>336</v>
      </c>
      <c r="CQ96" t="s">
        <v>336</v>
      </c>
      <c r="CR96" t="s">
        <v>336</v>
      </c>
      <c r="CS96" t="s">
        <v>336</v>
      </c>
      <c r="CT96" t="s">
        <v>336</v>
      </c>
      <c r="CU96" t="s">
        <v>336</v>
      </c>
      <c r="CV96" t="s">
        <v>336</v>
      </c>
      <c r="CW96" t="s">
        <v>336</v>
      </c>
      <c r="CX96" t="s">
        <v>336</v>
      </c>
      <c r="CY96" t="s">
        <v>336</v>
      </c>
      <c r="CZ96" t="s">
        <v>336</v>
      </c>
      <c r="DA96" t="s">
        <v>336</v>
      </c>
      <c r="DB96" t="s">
        <v>336</v>
      </c>
      <c r="DC96" t="s">
        <v>336</v>
      </c>
      <c r="DD96" t="s">
        <v>336</v>
      </c>
      <c r="DE96" t="s">
        <v>336</v>
      </c>
      <c r="DF96" t="s">
        <v>336</v>
      </c>
      <c r="DG96" t="s">
        <v>336</v>
      </c>
      <c r="DH96" t="s">
        <v>336</v>
      </c>
      <c r="DI96">
        <v>14</v>
      </c>
      <c r="DJ96">
        <v>316</v>
      </c>
      <c r="DL96">
        <v>107</v>
      </c>
      <c r="DM96">
        <v>2</v>
      </c>
      <c r="DN96">
        <v>96</v>
      </c>
      <c r="DO96" t="s">
        <v>337</v>
      </c>
      <c r="DQ96" t="s">
        <v>336</v>
      </c>
      <c r="DR96" t="s">
        <v>336</v>
      </c>
      <c r="DS96" t="s">
        <v>336</v>
      </c>
      <c r="DT96" t="s">
        <v>336</v>
      </c>
      <c r="DU96" t="s">
        <v>336</v>
      </c>
      <c r="DV96" t="s">
        <v>336</v>
      </c>
      <c r="DW96" t="s">
        <v>336</v>
      </c>
      <c r="DX96" t="s">
        <v>336</v>
      </c>
      <c r="DY96" t="s">
        <v>336</v>
      </c>
      <c r="DZ96" t="s">
        <v>336</v>
      </c>
      <c r="EA96" t="s">
        <v>336</v>
      </c>
      <c r="EB96" t="s">
        <v>336</v>
      </c>
      <c r="EC96" t="s">
        <v>336</v>
      </c>
      <c r="ED96" t="s">
        <v>336</v>
      </c>
      <c r="EE96" t="s">
        <v>336</v>
      </c>
      <c r="EF96" t="s">
        <v>336</v>
      </c>
      <c r="EK96">
        <v>100</v>
      </c>
      <c r="EL96">
        <v>100</v>
      </c>
      <c r="EM96">
        <v>11</v>
      </c>
      <c r="EN96" t="s">
        <v>336</v>
      </c>
      <c r="EO96" t="s">
        <v>337</v>
      </c>
      <c r="EP96" t="s">
        <v>337</v>
      </c>
      <c r="EQ96" t="s">
        <v>337</v>
      </c>
      <c r="ER96" t="s">
        <v>330</v>
      </c>
      <c r="ES96" t="s">
        <v>337</v>
      </c>
      <c r="ET96" t="s">
        <v>337</v>
      </c>
      <c r="EU96" s="1"/>
      <c r="EV96" t="s">
        <v>336</v>
      </c>
      <c r="EX96" t="s">
        <v>336</v>
      </c>
      <c r="EY96" t="s">
        <v>336</v>
      </c>
      <c r="EZ96" t="s">
        <v>330</v>
      </c>
      <c r="FA96" s="1"/>
      <c r="FB96" t="s">
        <v>338</v>
      </c>
      <c r="FC96">
        <v>20</v>
      </c>
      <c r="FD96" s="1"/>
      <c r="FE96" t="s">
        <v>336</v>
      </c>
      <c r="FF96" t="s">
        <v>330</v>
      </c>
      <c r="FG96" s="1"/>
      <c r="FH96" t="s">
        <v>339</v>
      </c>
      <c r="FI96">
        <v>325</v>
      </c>
      <c r="FJ96" t="s">
        <v>336</v>
      </c>
      <c r="FK96" t="s">
        <v>336</v>
      </c>
      <c r="FL96" t="s">
        <v>337</v>
      </c>
      <c r="FM96" s="1"/>
      <c r="FN96" t="s">
        <v>336</v>
      </c>
      <c r="FP96" s="1"/>
      <c r="FQ96" t="s">
        <v>336</v>
      </c>
      <c r="FR96" t="s">
        <v>330</v>
      </c>
      <c r="FS96" s="1"/>
      <c r="FT96" t="s">
        <v>340</v>
      </c>
      <c r="FU96">
        <v>25</v>
      </c>
      <c r="FV96" s="1"/>
      <c r="FW96" t="s">
        <v>336</v>
      </c>
      <c r="FX96" t="s">
        <v>330</v>
      </c>
      <c r="FY96" s="1"/>
      <c r="FZ96" t="s">
        <v>410</v>
      </c>
      <c r="GA96">
        <v>25</v>
      </c>
      <c r="GB96" s="1"/>
      <c r="GC96" t="s">
        <v>336</v>
      </c>
      <c r="GD96" t="s">
        <v>335</v>
      </c>
      <c r="GE96" t="s">
        <v>334</v>
      </c>
      <c r="GF96" t="s">
        <v>334</v>
      </c>
      <c r="GG96" t="s">
        <v>335</v>
      </c>
      <c r="GH96" t="s">
        <v>334</v>
      </c>
      <c r="GI96" t="s">
        <v>335</v>
      </c>
      <c r="GJ96" t="s">
        <v>334</v>
      </c>
      <c r="GK96" t="s">
        <v>335</v>
      </c>
      <c r="GL96" t="s">
        <v>334</v>
      </c>
      <c r="GM96" t="s">
        <v>335</v>
      </c>
      <c r="GN96" t="s">
        <v>334</v>
      </c>
      <c r="GO96" t="s">
        <v>335</v>
      </c>
      <c r="GP96" t="s">
        <v>335</v>
      </c>
      <c r="GQ96" t="s">
        <v>334</v>
      </c>
      <c r="GR96" t="s">
        <v>335</v>
      </c>
      <c r="GS96" t="s">
        <v>334</v>
      </c>
      <c r="GT96" t="s">
        <v>334</v>
      </c>
      <c r="GU96" t="s">
        <v>335</v>
      </c>
      <c r="GV96" t="s">
        <v>334</v>
      </c>
      <c r="GW96" t="s">
        <v>335</v>
      </c>
      <c r="GX96" t="s">
        <v>335</v>
      </c>
      <c r="GY96" t="s">
        <v>334</v>
      </c>
      <c r="GZ96" t="s">
        <v>334</v>
      </c>
      <c r="HA96" t="s">
        <v>335</v>
      </c>
      <c r="HB96" t="s">
        <v>334</v>
      </c>
      <c r="HC96" t="s">
        <v>335</v>
      </c>
      <c r="HD96" t="s">
        <v>334</v>
      </c>
      <c r="HE96" t="s">
        <v>335</v>
      </c>
      <c r="HF96" t="s">
        <v>334</v>
      </c>
      <c r="HG96" t="s">
        <v>335</v>
      </c>
      <c r="HH96" t="s">
        <v>334</v>
      </c>
      <c r="HI96" t="s">
        <v>335</v>
      </c>
      <c r="HJ96" t="s">
        <v>341</v>
      </c>
      <c r="HK96">
        <v>25</v>
      </c>
      <c r="HM96" t="s">
        <v>336</v>
      </c>
      <c r="HO96" t="s">
        <v>335</v>
      </c>
      <c r="HP96" t="s">
        <v>334</v>
      </c>
      <c r="HQ96" t="s">
        <v>334</v>
      </c>
      <c r="HR96" t="s">
        <v>335</v>
      </c>
      <c r="HS96" t="s">
        <v>334</v>
      </c>
      <c r="HT96" t="s">
        <v>335</v>
      </c>
      <c r="HU96" t="s">
        <v>334</v>
      </c>
      <c r="HV96" t="s">
        <v>335</v>
      </c>
      <c r="HW96" t="s">
        <v>334</v>
      </c>
      <c r="HX96" t="s">
        <v>335</v>
      </c>
      <c r="HY96" t="s">
        <v>334</v>
      </c>
      <c r="HZ96" t="s">
        <v>335</v>
      </c>
      <c r="IA96" t="s">
        <v>364</v>
      </c>
    </row>
    <row r="97" spans="1:235" x14ac:dyDescent="0.3">
      <c r="A97">
        <v>96</v>
      </c>
      <c r="B97" t="s">
        <v>733</v>
      </c>
      <c r="C97" s="1">
        <v>45369</v>
      </c>
      <c r="D97" t="s">
        <v>334</v>
      </c>
      <c r="E97" t="s">
        <v>335</v>
      </c>
      <c r="F97" t="s">
        <v>335</v>
      </c>
      <c r="G97" t="s">
        <v>335</v>
      </c>
      <c r="H97" t="s">
        <v>337</v>
      </c>
      <c r="I97" t="s">
        <v>359</v>
      </c>
      <c r="J97" t="s">
        <v>336</v>
      </c>
      <c r="K97">
        <v>100</v>
      </c>
      <c r="L97">
        <v>50</v>
      </c>
      <c r="O97">
        <v>69</v>
      </c>
      <c r="P97">
        <v>2.1777553339224844E+16</v>
      </c>
      <c r="R97">
        <v>103</v>
      </c>
      <c r="T97">
        <v>67</v>
      </c>
      <c r="U97">
        <v>90</v>
      </c>
      <c r="V97">
        <v>35</v>
      </c>
      <c r="W97">
        <v>38</v>
      </c>
      <c r="X97">
        <v>85</v>
      </c>
      <c r="Z97">
        <v>399</v>
      </c>
      <c r="AA97">
        <v>78</v>
      </c>
      <c r="AD97">
        <v>55</v>
      </c>
      <c r="AJ97">
        <v>28</v>
      </c>
      <c r="AL97">
        <v>14</v>
      </c>
      <c r="AM97" t="s">
        <v>359</v>
      </c>
      <c r="AO97">
        <v>37</v>
      </c>
      <c r="AP97" t="s">
        <v>346</v>
      </c>
      <c r="AQ97" t="s">
        <v>334</v>
      </c>
      <c r="AR97" t="s">
        <v>335</v>
      </c>
      <c r="AS97" t="s">
        <v>335</v>
      </c>
      <c r="AT97" t="s">
        <v>335</v>
      </c>
      <c r="AU97" t="s">
        <v>335</v>
      </c>
      <c r="AV97" t="s">
        <v>335</v>
      </c>
      <c r="AW97" t="s">
        <v>335</v>
      </c>
      <c r="AX97" t="s">
        <v>335</v>
      </c>
      <c r="AY97" t="s">
        <v>335</v>
      </c>
      <c r="AZ97" t="s">
        <v>335</v>
      </c>
      <c r="BA97" t="s">
        <v>335</v>
      </c>
      <c r="BB97" t="s">
        <v>335</v>
      </c>
      <c r="BC97" t="s">
        <v>335</v>
      </c>
      <c r="BD97" t="s">
        <v>335</v>
      </c>
      <c r="BE97" t="s">
        <v>335</v>
      </c>
      <c r="BF97" t="s">
        <v>335</v>
      </c>
      <c r="BG97" t="s">
        <v>335</v>
      </c>
      <c r="BH97" t="s">
        <v>335</v>
      </c>
      <c r="BI97" t="s">
        <v>335</v>
      </c>
      <c r="BJ97" t="s">
        <v>336</v>
      </c>
      <c r="BK97" t="s">
        <v>334</v>
      </c>
      <c r="BL97" t="s">
        <v>335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335</v>
      </c>
      <c r="BV97" t="s">
        <v>335</v>
      </c>
      <c r="BW97" t="s">
        <v>335</v>
      </c>
      <c r="BX97" t="s">
        <v>335</v>
      </c>
      <c r="BY97" t="s">
        <v>335</v>
      </c>
      <c r="BZ97" t="s">
        <v>335</v>
      </c>
      <c r="CA97" t="s">
        <v>336</v>
      </c>
      <c r="CJ97" t="s">
        <v>336</v>
      </c>
      <c r="CL97" t="s">
        <v>336</v>
      </c>
      <c r="CM97" t="s">
        <v>336</v>
      </c>
      <c r="CN97" t="s">
        <v>336</v>
      </c>
      <c r="CO97" t="s">
        <v>336</v>
      </c>
      <c r="CP97" t="s">
        <v>336</v>
      </c>
      <c r="CQ97" t="s">
        <v>336</v>
      </c>
      <c r="CR97" t="s">
        <v>336</v>
      </c>
      <c r="CS97" t="s">
        <v>336</v>
      </c>
      <c r="CT97" t="s">
        <v>336</v>
      </c>
      <c r="CU97" t="s">
        <v>336</v>
      </c>
      <c r="CV97" t="s">
        <v>336</v>
      </c>
      <c r="CW97" t="s">
        <v>336</v>
      </c>
      <c r="CX97" t="s">
        <v>336</v>
      </c>
      <c r="CY97" t="s">
        <v>336</v>
      </c>
      <c r="CZ97" t="s">
        <v>336</v>
      </c>
      <c r="DA97" t="s">
        <v>336</v>
      </c>
      <c r="DB97" t="s">
        <v>336</v>
      </c>
      <c r="DC97" t="s">
        <v>336</v>
      </c>
      <c r="DD97" t="s">
        <v>336</v>
      </c>
      <c r="DE97" t="s">
        <v>336</v>
      </c>
      <c r="DF97" t="s">
        <v>336</v>
      </c>
      <c r="DG97" t="s">
        <v>336</v>
      </c>
      <c r="DH97" t="s">
        <v>336</v>
      </c>
      <c r="DJ97">
        <v>501</v>
      </c>
      <c r="DL97">
        <v>94</v>
      </c>
      <c r="DM97">
        <v>3</v>
      </c>
      <c r="DN97">
        <v>99</v>
      </c>
      <c r="DO97" t="s">
        <v>337</v>
      </c>
      <c r="DQ97" t="s">
        <v>336</v>
      </c>
      <c r="DR97" t="s">
        <v>336</v>
      </c>
      <c r="DS97" t="s">
        <v>336</v>
      </c>
      <c r="DT97" t="s">
        <v>336</v>
      </c>
      <c r="DU97" t="s">
        <v>336</v>
      </c>
      <c r="DV97" t="s">
        <v>336</v>
      </c>
      <c r="DW97" t="s">
        <v>336</v>
      </c>
      <c r="DX97" t="s">
        <v>336</v>
      </c>
      <c r="DY97" t="s">
        <v>336</v>
      </c>
      <c r="DZ97" t="s">
        <v>336</v>
      </c>
      <c r="EA97" t="s">
        <v>336</v>
      </c>
      <c r="EB97" t="s">
        <v>336</v>
      </c>
      <c r="EC97" t="s">
        <v>336</v>
      </c>
      <c r="ED97" t="s">
        <v>336</v>
      </c>
      <c r="EE97" t="s">
        <v>336</v>
      </c>
      <c r="EF97" t="s">
        <v>336</v>
      </c>
      <c r="EK97">
        <v>100</v>
      </c>
      <c r="EL97">
        <v>100</v>
      </c>
      <c r="EM97">
        <v>4</v>
      </c>
      <c r="EN97" t="s">
        <v>330</v>
      </c>
      <c r="EO97" t="s">
        <v>337</v>
      </c>
      <c r="EP97" t="s">
        <v>337</v>
      </c>
      <c r="EQ97" t="s">
        <v>337</v>
      </c>
      <c r="ER97" t="s">
        <v>337</v>
      </c>
      <c r="ES97" t="s">
        <v>337</v>
      </c>
      <c r="ET97" t="s">
        <v>337</v>
      </c>
      <c r="EU97" s="1"/>
      <c r="EV97" t="s">
        <v>336</v>
      </c>
      <c r="EX97" t="s">
        <v>336</v>
      </c>
      <c r="EY97" t="s">
        <v>336</v>
      </c>
      <c r="EZ97" t="s">
        <v>337</v>
      </c>
      <c r="FA97" s="1"/>
      <c r="FB97" t="s">
        <v>336</v>
      </c>
      <c r="FD97" s="1"/>
      <c r="FE97" t="s">
        <v>336</v>
      </c>
      <c r="FF97" t="s">
        <v>330</v>
      </c>
      <c r="FG97" s="1"/>
      <c r="FH97" t="s">
        <v>339</v>
      </c>
      <c r="FI97">
        <v>125</v>
      </c>
      <c r="FJ97" t="s">
        <v>336</v>
      </c>
      <c r="FK97" t="s">
        <v>336</v>
      </c>
      <c r="FL97" t="s">
        <v>330</v>
      </c>
      <c r="FM97" s="1"/>
      <c r="FN97" t="s">
        <v>403</v>
      </c>
      <c r="FO97">
        <v>50</v>
      </c>
      <c r="FP97" s="1"/>
      <c r="FQ97" t="s">
        <v>336</v>
      </c>
      <c r="FR97" t="s">
        <v>337</v>
      </c>
      <c r="FS97" s="1"/>
      <c r="FT97" t="s">
        <v>336</v>
      </c>
      <c r="FV97" s="1"/>
      <c r="FW97" t="s">
        <v>336</v>
      </c>
      <c r="FX97" t="s">
        <v>330</v>
      </c>
      <c r="FY97" s="1"/>
      <c r="FZ97" t="s">
        <v>452</v>
      </c>
      <c r="GA97">
        <v>10</v>
      </c>
      <c r="GB97" s="1"/>
      <c r="GC97" t="s">
        <v>336</v>
      </c>
      <c r="GD97" t="s">
        <v>335</v>
      </c>
      <c r="GE97" t="s">
        <v>334</v>
      </c>
      <c r="GF97" t="s">
        <v>334</v>
      </c>
      <c r="GG97" t="s">
        <v>335</v>
      </c>
      <c r="GH97" t="s">
        <v>334</v>
      </c>
      <c r="GI97" t="s">
        <v>335</v>
      </c>
      <c r="GJ97" t="s">
        <v>334</v>
      </c>
      <c r="GK97" t="s">
        <v>335</v>
      </c>
      <c r="GL97" t="s">
        <v>334</v>
      </c>
      <c r="GM97" t="s">
        <v>335</v>
      </c>
      <c r="GN97" t="s">
        <v>334</v>
      </c>
      <c r="GO97" t="s">
        <v>335</v>
      </c>
      <c r="GP97" t="s">
        <v>335</v>
      </c>
      <c r="GQ97" t="s">
        <v>334</v>
      </c>
      <c r="GR97" t="s">
        <v>335</v>
      </c>
      <c r="GS97" t="s">
        <v>334</v>
      </c>
      <c r="GT97" t="s">
        <v>335</v>
      </c>
      <c r="GU97" t="s">
        <v>334</v>
      </c>
      <c r="GV97" t="s">
        <v>334</v>
      </c>
      <c r="GW97" t="s">
        <v>335</v>
      </c>
      <c r="GX97" t="s">
        <v>335</v>
      </c>
      <c r="GY97" t="s">
        <v>334</v>
      </c>
      <c r="GZ97" t="s">
        <v>334</v>
      </c>
      <c r="HA97" t="s">
        <v>335</v>
      </c>
      <c r="HB97" t="s">
        <v>334</v>
      </c>
      <c r="HC97" t="s">
        <v>335</v>
      </c>
      <c r="HD97" t="s">
        <v>334</v>
      </c>
      <c r="HE97" t="s">
        <v>335</v>
      </c>
      <c r="HF97" t="s">
        <v>334</v>
      </c>
      <c r="HG97" t="s">
        <v>335</v>
      </c>
      <c r="HH97" t="s">
        <v>334</v>
      </c>
      <c r="HI97" t="s">
        <v>335</v>
      </c>
      <c r="HJ97" t="s">
        <v>744</v>
      </c>
      <c r="HK97">
        <v>25</v>
      </c>
      <c r="HM97" t="s">
        <v>336</v>
      </c>
      <c r="HO97" t="s">
        <v>334</v>
      </c>
      <c r="HP97" t="s">
        <v>335</v>
      </c>
      <c r="HQ97" t="s">
        <v>334</v>
      </c>
      <c r="HR97" t="s">
        <v>335</v>
      </c>
      <c r="HS97" t="s">
        <v>334</v>
      </c>
      <c r="HT97" t="s">
        <v>335</v>
      </c>
      <c r="HU97" t="s">
        <v>334</v>
      </c>
      <c r="HV97" t="s">
        <v>335</v>
      </c>
      <c r="HW97" t="s">
        <v>334</v>
      </c>
      <c r="HX97" t="s">
        <v>335</v>
      </c>
      <c r="HY97" t="s">
        <v>334</v>
      </c>
      <c r="HZ97" t="s">
        <v>335</v>
      </c>
      <c r="IA97" t="s">
        <v>364</v>
      </c>
    </row>
    <row r="98" spans="1:235" x14ac:dyDescent="0.3">
      <c r="A98">
        <v>97</v>
      </c>
      <c r="B98" t="s">
        <v>733</v>
      </c>
      <c r="C98" s="1">
        <v>45363</v>
      </c>
      <c r="D98" t="s">
        <v>334</v>
      </c>
      <c r="E98" t="s">
        <v>335</v>
      </c>
      <c r="F98" t="s">
        <v>335</v>
      </c>
      <c r="G98" t="s">
        <v>335</v>
      </c>
      <c r="H98" t="s">
        <v>337</v>
      </c>
      <c r="I98" t="s">
        <v>345</v>
      </c>
      <c r="J98" t="s">
        <v>336</v>
      </c>
      <c r="K98">
        <v>85</v>
      </c>
      <c r="L98">
        <v>55</v>
      </c>
      <c r="N98">
        <v>9307</v>
      </c>
      <c r="O98">
        <v>52</v>
      </c>
      <c r="P98">
        <v>1.910009182736456E+16</v>
      </c>
      <c r="R98">
        <v>80</v>
      </c>
      <c r="T98">
        <v>76</v>
      </c>
      <c r="U98">
        <v>135</v>
      </c>
      <c r="V98">
        <v>49</v>
      </c>
      <c r="W98">
        <v>64</v>
      </c>
      <c r="X98">
        <v>112</v>
      </c>
      <c r="Z98">
        <v>3779</v>
      </c>
      <c r="AF98">
        <v>16</v>
      </c>
      <c r="AG98">
        <v>7</v>
      </c>
      <c r="AH98">
        <v>139</v>
      </c>
      <c r="AI98">
        <v>42</v>
      </c>
      <c r="AJ98">
        <v>22</v>
      </c>
      <c r="AL98">
        <v>20</v>
      </c>
      <c r="AM98" t="s">
        <v>373</v>
      </c>
      <c r="AN98">
        <v>12</v>
      </c>
      <c r="AO98">
        <v>33</v>
      </c>
      <c r="AP98" t="s">
        <v>346</v>
      </c>
      <c r="AQ98" t="s">
        <v>334</v>
      </c>
      <c r="AR98" t="s">
        <v>335</v>
      </c>
      <c r="AS98" t="s">
        <v>335</v>
      </c>
      <c r="AT98" t="s">
        <v>335</v>
      </c>
      <c r="AU98" t="s">
        <v>335</v>
      </c>
      <c r="AV98" t="s">
        <v>335</v>
      </c>
      <c r="AW98" t="s">
        <v>335</v>
      </c>
      <c r="AX98" t="s">
        <v>335</v>
      </c>
      <c r="AY98" t="s">
        <v>335</v>
      </c>
      <c r="AZ98" t="s">
        <v>335</v>
      </c>
      <c r="BA98" t="s">
        <v>335</v>
      </c>
      <c r="BB98" t="s">
        <v>335</v>
      </c>
      <c r="BC98" t="s">
        <v>335</v>
      </c>
      <c r="BD98" t="s">
        <v>335</v>
      </c>
      <c r="BE98" t="s">
        <v>335</v>
      </c>
      <c r="BF98" t="s">
        <v>335</v>
      </c>
      <c r="BG98" t="s">
        <v>335</v>
      </c>
      <c r="BH98" t="s">
        <v>335</v>
      </c>
      <c r="BI98" t="s">
        <v>335</v>
      </c>
      <c r="BJ98" t="s">
        <v>336</v>
      </c>
      <c r="BK98" t="s">
        <v>334</v>
      </c>
      <c r="BL98" t="s">
        <v>335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335</v>
      </c>
      <c r="BV98" t="s">
        <v>335</v>
      </c>
      <c r="BW98" t="s">
        <v>335</v>
      </c>
      <c r="BX98" t="s">
        <v>335</v>
      </c>
      <c r="BY98" t="s">
        <v>335</v>
      </c>
      <c r="BZ98" t="s">
        <v>335</v>
      </c>
      <c r="CA98" t="s">
        <v>336</v>
      </c>
      <c r="CJ98" t="s">
        <v>336</v>
      </c>
      <c r="CL98" t="s">
        <v>336</v>
      </c>
      <c r="CM98" t="s">
        <v>336</v>
      </c>
      <c r="CN98" t="s">
        <v>336</v>
      </c>
      <c r="CO98" t="s">
        <v>336</v>
      </c>
      <c r="CP98" t="s">
        <v>336</v>
      </c>
      <c r="CQ98" t="s">
        <v>336</v>
      </c>
      <c r="CR98" t="s">
        <v>336</v>
      </c>
      <c r="CS98" t="s">
        <v>336</v>
      </c>
      <c r="CT98" t="s">
        <v>336</v>
      </c>
      <c r="CU98" t="s">
        <v>336</v>
      </c>
      <c r="CV98" t="s">
        <v>336</v>
      </c>
      <c r="CW98" t="s">
        <v>336</v>
      </c>
      <c r="CX98" t="s">
        <v>336</v>
      </c>
      <c r="CY98" t="s">
        <v>336</v>
      </c>
      <c r="CZ98" t="s">
        <v>336</v>
      </c>
      <c r="DA98" t="s">
        <v>336</v>
      </c>
      <c r="DB98" t="s">
        <v>336</v>
      </c>
      <c r="DC98" t="s">
        <v>336</v>
      </c>
      <c r="DD98" t="s">
        <v>336</v>
      </c>
      <c r="DE98" t="s">
        <v>336</v>
      </c>
      <c r="DF98" t="s">
        <v>336</v>
      </c>
      <c r="DG98" t="s">
        <v>336</v>
      </c>
      <c r="DH98" t="s">
        <v>336</v>
      </c>
      <c r="DJ98">
        <v>277</v>
      </c>
      <c r="DL98">
        <v>76</v>
      </c>
      <c r="DM98">
        <v>5</v>
      </c>
      <c r="DN98">
        <v>97</v>
      </c>
      <c r="DO98" t="s">
        <v>337</v>
      </c>
      <c r="DQ98" t="s">
        <v>336</v>
      </c>
      <c r="DR98" t="s">
        <v>336</v>
      </c>
      <c r="DS98" t="s">
        <v>336</v>
      </c>
      <c r="DT98" t="s">
        <v>336</v>
      </c>
      <c r="DU98" t="s">
        <v>336</v>
      </c>
      <c r="DV98" t="s">
        <v>336</v>
      </c>
      <c r="DW98" t="s">
        <v>336</v>
      </c>
      <c r="DX98" t="s">
        <v>336</v>
      </c>
      <c r="DY98" t="s">
        <v>336</v>
      </c>
      <c r="DZ98" t="s">
        <v>336</v>
      </c>
      <c r="EA98" t="s">
        <v>336</v>
      </c>
      <c r="EB98" t="s">
        <v>336</v>
      </c>
      <c r="EC98" t="s">
        <v>336</v>
      </c>
      <c r="ED98" t="s">
        <v>336</v>
      </c>
      <c r="EE98" t="s">
        <v>336</v>
      </c>
      <c r="EF98" t="s">
        <v>336</v>
      </c>
      <c r="EK98">
        <v>95</v>
      </c>
      <c r="EL98">
        <v>67</v>
      </c>
      <c r="EN98" t="s">
        <v>337</v>
      </c>
      <c r="EO98" t="s">
        <v>337</v>
      </c>
      <c r="EP98" t="s">
        <v>337</v>
      </c>
      <c r="EQ98" t="s">
        <v>337</v>
      </c>
      <c r="ER98" t="s">
        <v>337</v>
      </c>
      <c r="ES98" t="s">
        <v>337</v>
      </c>
      <c r="ET98" t="s">
        <v>337</v>
      </c>
      <c r="EU98" s="1"/>
      <c r="EV98" t="s">
        <v>336</v>
      </c>
      <c r="EX98" t="s">
        <v>336</v>
      </c>
      <c r="EY98" t="s">
        <v>336</v>
      </c>
      <c r="EZ98" t="s">
        <v>337</v>
      </c>
      <c r="FA98" s="1"/>
      <c r="FB98" t="s">
        <v>336</v>
      </c>
      <c r="FD98" s="1"/>
      <c r="FE98" t="s">
        <v>336</v>
      </c>
      <c r="FF98" t="s">
        <v>330</v>
      </c>
      <c r="FG98" s="1"/>
      <c r="FH98" t="s">
        <v>339</v>
      </c>
      <c r="FI98">
        <v>125</v>
      </c>
      <c r="FJ98" t="s">
        <v>336</v>
      </c>
      <c r="FK98" t="s">
        <v>336</v>
      </c>
      <c r="FL98" t="s">
        <v>337</v>
      </c>
      <c r="FM98" s="1"/>
      <c r="FN98" t="s">
        <v>336</v>
      </c>
      <c r="FP98" s="1"/>
      <c r="FQ98" t="s">
        <v>336</v>
      </c>
      <c r="FR98" t="s">
        <v>330</v>
      </c>
      <c r="FS98" s="1"/>
      <c r="FT98" t="s">
        <v>340</v>
      </c>
      <c r="FU98">
        <v>25</v>
      </c>
      <c r="FV98" s="1"/>
      <c r="FW98" t="s">
        <v>336</v>
      </c>
      <c r="FX98" t="s">
        <v>337</v>
      </c>
      <c r="FY98" s="1"/>
      <c r="FZ98" t="s">
        <v>336</v>
      </c>
      <c r="GB98" s="1"/>
      <c r="GC98" t="s">
        <v>336</v>
      </c>
      <c r="GD98" t="s">
        <v>334</v>
      </c>
      <c r="GE98" t="s">
        <v>335</v>
      </c>
      <c r="GF98" t="s">
        <v>335</v>
      </c>
      <c r="GG98" t="s">
        <v>334</v>
      </c>
      <c r="GH98" t="s">
        <v>334</v>
      </c>
      <c r="GI98" t="s">
        <v>335</v>
      </c>
      <c r="GJ98" t="s">
        <v>335</v>
      </c>
      <c r="GK98" t="s">
        <v>334</v>
      </c>
      <c r="GL98" t="s">
        <v>334</v>
      </c>
      <c r="GM98" t="s">
        <v>335</v>
      </c>
      <c r="GN98" t="s">
        <v>334</v>
      </c>
      <c r="GO98" t="s">
        <v>335</v>
      </c>
      <c r="GP98" t="s">
        <v>335</v>
      </c>
      <c r="GQ98" t="s">
        <v>334</v>
      </c>
      <c r="GR98" t="s">
        <v>334</v>
      </c>
      <c r="GS98" t="s">
        <v>335</v>
      </c>
      <c r="GT98" t="s">
        <v>334</v>
      </c>
      <c r="GU98" t="s">
        <v>335</v>
      </c>
      <c r="GV98" t="s">
        <v>334</v>
      </c>
      <c r="GW98" t="s">
        <v>335</v>
      </c>
      <c r="GX98" t="s">
        <v>335</v>
      </c>
      <c r="GY98" t="s">
        <v>334</v>
      </c>
      <c r="GZ98" t="s">
        <v>334</v>
      </c>
      <c r="HA98" t="s">
        <v>335</v>
      </c>
      <c r="HB98" t="s">
        <v>334</v>
      </c>
      <c r="HC98" t="s">
        <v>335</v>
      </c>
      <c r="HD98" t="s">
        <v>334</v>
      </c>
      <c r="HE98" t="s">
        <v>335</v>
      </c>
      <c r="HF98" t="s">
        <v>334</v>
      </c>
      <c r="HG98" t="s">
        <v>335</v>
      </c>
      <c r="HH98" t="s">
        <v>335</v>
      </c>
      <c r="HI98" t="s">
        <v>335</v>
      </c>
      <c r="HJ98" t="s">
        <v>390</v>
      </c>
      <c r="HM98" t="s">
        <v>336</v>
      </c>
      <c r="HO98" t="s">
        <v>334</v>
      </c>
      <c r="HP98" t="s">
        <v>335</v>
      </c>
      <c r="HQ98" t="s">
        <v>334</v>
      </c>
      <c r="HR98" t="s">
        <v>335</v>
      </c>
      <c r="HS98" t="s">
        <v>334</v>
      </c>
      <c r="HT98" t="s">
        <v>335</v>
      </c>
      <c r="HU98" t="s">
        <v>334</v>
      </c>
      <c r="HV98" t="s">
        <v>335</v>
      </c>
      <c r="HW98" t="s">
        <v>334</v>
      </c>
      <c r="HX98" t="s">
        <v>335</v>
      </c>
      <c r="HY98" t="s">
        <v>334</v>
      </c>
      <c r="HZ98" t="s">
        <v>335</v>
      </c>
      <c r="IA98" t="s">
        <v>364</v>
      </c>
    </row>
    <row r="99" spans="1:235" x14ac:dyDescent="0.3">
      <c r="A99">
        <v>98</v>
      </c>
      <c r="B99" t="s">
        <v>733</v>
      </c>
      <c r="C99" s="1">
        <v>45359</v>
      </c>
      <c r="D99" t="s">
        <v>334</v>
      </c>
      <c r="E99" t="s">
        <v>335</v>
      </c>
      <c r="F99" t="s">
        <v>335</v>
      </c>
      <c r="G99" t="s">
        <v>335</v>
      </c>
      <c r="H99" t="s">
        <v>330</v>
      </c>
      <c r="I99" t="s">
        <v>345</v>
      </c>
      <c r="J99" t="s">
        <v>343</v>
      </c>
      <c r="K99">
        <v>127</v>
      </c>
      <c r="L99">
        <v>79</v>
      </c>
      <c r="M99">
        <v>291</v>
      </c>
      <c r="O99">
        <v>63</v>
      </c>
      <c r="P99">
        <v>2179930795847751</v>
      </c>
      <c r="R99">
        <v>132</v>
      </c>
      <c r="U99">
        <v>119</v>
      </c>
      <c r="V99">
        <v>39</v>
      </c>
      <c r="W99">
        <v>62</v>
      </c>
      <c r="X99">
        <v>93</v>
      </c>
      <c r="Z99">
        <v>69</v>
      </c>
      <c r="AF99">
        <v>19</v>
      </c>
      <c r="AG99">
        <v>13</v>
      </c>
      <c r="AH99">
        <v>138</v>
      </c>
      <c r="AI99">
        <v>48</v>
      </c>
      <c r="AJ99">
        <v>25</v>
      </c>
      <c r="AK99">
        <v>102</v>
      </c>
      <c r="AL99">
        <v>12</v>
      </c>
      <c r="AM99" t="s">
        <v>345</v>
      </c>
      <c r="AO99">
        <v>28</v>
      </c>
      <c r="AP99" t="s">
        <v>346</v>
      </c>
      <c r="AQ99" t="s">
        <v>334</v>
      </c>
      <c r="AR99" t="s">
        <v>335</v>
      </c>
      <c r="AS99" t="s">
        <v>335</v>
      </c>
      <c r="AT99" t="s">
        <v>335</v>
      </c>
      <c r="AU99" t="s">
        <v>335</v>
      </c>
      <c r="AV99" t="s">
        <v>335</v>
      </c>
      <c r="AW99" t="s">
        <v>335</v>
      </c>
      <c r="AX99" t="s">
        <v>335</v>
      </c>
      <c r="AY99" t="s">
        <v>335</v>
      </c>
      <c r="AZ99" t="s">
        <v>335</v>
      </c>
      <c r="BA99" t="s">
        <v>335</v>
      </c>
      <c r="BB99" t="s">
        <v>335</v>
      </c>
      <c r="BC99" t="s">
        <v>335</v>
      </c>
      <c r="BD99" t="s">
        <v>335</v>
      </c>
      <c r="BE99" t="s">
        <v>335</v>
      </c>
      <c r="BF99" t="s">
        <v>335</v>
      </c>
      <c r="BG99" t="s">
        <v>335</v>
      </c>
      <c r="BH99" t="s">
        <v>335</v>
      </c>
      <c r="BI99" t="s">
        <v>335</v>
      </c>
      <c r="BJ99" t="s">
        <v>336</v>
      </c>
      <c r="BK99" t="s">
        <v>334</v>
      </c>
      <c r="BL99" t="s">
        <v>335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335</v>
      </c>
      <c r="BS99" t="s">
        <v>335</v>
      </c>
      <c r="BT99" t="s">
        <v>335</v>
      </c>
      <c r="BU99" t="s">
        <v>335</v>
      </c>
      <c r="BV99" t="s">
        <v>335</v>
      </c>
      <c r="BW99" t="s">
        <v>335</v>
      </c>
      <c r="BX99" t="s">
        <v>335</v>
      </c>
      <c r="BY99" t="s">
        <v>335</v>
      </c>
      <c r="BZ99" t="s">
        <v>335</v>
      </c>
      <c r="CA99" t="s">
        <v>336</v>
      </c>
      <c r="CJ99" t="s">
        <v>336</v>
      </c>
      <c r="CL99" t="s">
        <v>336</v>
      </c>
      <c r="CM99" t="s">
        <v>336</v>
      </c>
      <c r="CN99" t="s">
        <v>336</v>
      </c>
      <c r="CO99" t="s">
        <v>336</v>
      </c>
      <c r="CP99" t="s">
        <v>336</v>
      </c>
      <c r="CQ99" t="s">
        <v>336</v>
      </c>
      <c r="CR99" t="s">
        <v>336</v>
      </c>
      <c r="CS99" t="s">
        <v>336</v>
      </c>
      <c r="CT99" t="s">
        <v>336</v>
      </c>
      <c r="CU99" t="s">
        <v>336</v>
      </c>
      <c r="CV99" t="s">
        <v>336</v>
      </c>
      <c r="CW99" t="s">
        <v>336</v>
      </c>
      <c r="CX99" t="s">
        <v>336</v>
      </c>
      <c r="CY99" t="s">
        <v>336</v>
      </c>
      <c r="CZ99" t="s">
        <v>336</v>
      </c>
      <c r="DA99" t="s">
        <v>336</v>
      </c>
      <c r="DB99" t="s">
        <v>336</v>
      </c>
      <c r="DC99" t="s">
        <v>336</v>
      </c>
      <c r="DD99" t="s">
        <v>336</v>
      </c>
      <c r="DE99" t="s">
        <v>336</v>
      </c>
      <c r="DF99" t="s">
        <v>336</v>
      </c>
      <c r="DG99" t="s">
        <v>336</v>
      </c>
      <c r="DH99" t="s">
        <v>336</v>
      </c>
      <c r="DJ99">
        <v>265</v>
      </c>
      <c r="DK99">
        <v>58</v>
      </c>
      <c r="DL99">
        <v>78</v>
      </c>
      <c r="DM99">
        <v>0</v>
      </c>
      <c r="DN99">
        <v>86</v>
      </c>
      <c r="DO99" t="s">
        <v>337</v>
      </c>
      <c r="DQ99" t="s">
        <v>336</v>
      </c>
      <c r="DR99" t="s">
        <v>336</v>
      </c>
      <c r="DS99" t="s">
        <v>336</v>
      </c>
      <c r="DT99" t="s">
        <v>336</v>
      </c>
      <c r="DU99" t="s">
        <v>336</v>
      </c>
      <c r="DV99" t="s">
        <v>336</v>
      </c>
      <c r="DW99" t="s">
        <v>336</v>
      </c>
      <c r="DX99" t="s">
        <v>336</v>
      </c>
      <c r="DY99" t="s">
        <v>336</v>
      </c>
      <c r="DZ99" t="s">
        <v>336</v>
      </c>
      <c r="EA99" t="s">
        <v>336</v>
      </c>
      <c r="EB99" t="s">
        <v>336</v>
      </c>
      <c r="EC99" t="s">
        <v>336</v>
      </c>
      <c r="ED99" t="s">
        <v>336</v>
      </c>
      <c r="EE99" t="s">
        <v>336</v>
      </c>
      <c r="EF99" t="s">
        <v>336</v>
      </c>
      <c r="EN99" t="s">
        <v>336</v>
      </c>
      <c r="EO99" t="s">
        <v>336</v>
      </c>
      <c r="EP99" t="s">
        <v>336</v>
      </c>
      <c r="EQ99" t="s">
        <v>336</v>
      </c>
      <c r="ER99" t="s">
        <v>336</v>
      </c>
      <c r="ES99" t="s">
        <v>336</v>
      </c>
      <c r="ET99" t="s">
        <v>337</v>
      </c>
      <c r="EU99" s="1"/>
      <c r="EV99" t="s">
        <v>336</v>
      </c>
      <c r="EX99" t="s">
        <v>336</v>
      </c>
      <c r="EY99" t="s">
        <v>336</v>
      </c>
      <c r="EZ99" t="s">
        <v>337</v>
      </c>
      <c r="FA99" s="1"/>
      <c r="FB99" t="s">
        <v>336</v>
      </c>
      <c r="FD99" s="1"/>
      <c r="FE99" t="s">
        <v>336</v>
      </c>
      <c r="FF99" t="s">
        <v>330</v>
      </c>
      <c r="FG99" s="1">
        <v>45337</v>
      </c>
      <c r="FH99" t="s">
        <v>383</v>
      </c>
      <c r="FI99">
        <v>375</v>
      </c>
      <c r="FJ99" t="s">
        <v>336</v>
      </c>
      <c r="FK99" t="s">
        <v>336</v>
      </c>
      <c r="FL99" t="s">
        <v>330</v>
      </c>
      <c r="FM99" s="1">
        <v>45348</v>
      </c>
      <c r="FN99" t="s">
        <v>775</v>
      </c>
      <c r="FO99">
        <v>100</v>
      </c>
      <c r="FP99" s="1"/>
      <c r="FQ99" t="s">
        <v>336</v>
      </c>
      <c r="FR99" t="s">
        <v>330</v>
      </c>
      <c r="FS99" s="1"/>
      <c r="FT99" t="s">
        <v>743</v>
      </c>
      <c r="FU99">
        <v>50</v>
      </c>
      <c r="FV99" s="1"/>
      <c r="FW99" t="s">
        <v>336</v>
      </c>
      <c r="FX99" t="s">
        <v>330</v>
      </c>
      <c r="FY99" s="1">
        <v>45332</v>
      </c>
      <c r="FZ99" t="s">
        <v>487</v>
      </c>
      <c r="GA99">
        <v>10</v>
      </c>
      <c r="GB99" s="1"/>
      <c r="GC99" t="s">
        <v>336</v>
      </c>
      <c r="GD99" t="s">
        <v>334</v>
      </c>
      <c r="GE99" t="s">
        <v>335</v>
      </c>
      <c r="GF99" t="s">
        <v>334</v>
      </c>
      <c r="GG99" t="s">
        <v>335</v>
      </c>
      <c r="GH99" t="s">
        <v>334</v>
      </c>
      <c r="GI99" t="s">
        <v>335</v>
      </c>
      <c r="GJ99" t="s">
        <v>334</v>
      </c>
      <c r="GK99" t="s">
        <v>335</v>
      </c>
      <c r="GL99" t="s">
        <v>334</v>
      </c>
      <c r="GM99" t="s">
        <v>335</v>
      </c>
      <c r="GN99" t="s">
        <v>334</v>
      </c>
      <c r="GO99" t="s">
        <v>335</v>
      </c>
      <c r="GP99" t="s">
        <v>335</v>
      </c>
      <c r="GQ99" t="s">
        <v>334</v>
      </c>
      <c r="GR99" t="s">
        <v>335</v>
      </c>
      <c r="GS99" t="s">
        <v>334</v>
      </c>
      <c r="GT99" t="s">
        <v>335</v>
      </c>
      <c r="GU99" t="s">
        <v>334</v>
      </c>
      <c r="GV99" t="s">
        <v>334</v>
      </c>
      <c r="GW99" t="s">
        <v>335</v>
      </c>
      <c r="GX99" t="s">
        <v>334</v>
      </c>
      <c r="GY99" t="s">
        <v>335</v>
      </c>
      <c r="GZ99" t="s">
        <v>334</v>
      </c>
      <c r="HA99" t="s">
        <v>335</v>
      </c>
      <c r="HB99" t="s">
        <v>334</v>
      </c>
      <c r="HC99" t="s">
        <v>335</v>
      </c>
      <c r="HD99" t="s">
        <v>334</v>
      </c>
      <c r="HE99" t="s">
        <v>335</v>
      </c>
      <c r="HF99" t="s">
        <v>334</v>
      </c>
      <c r="HG99" t="s">
        <v>335</v>
      </c>
      <c r="HH99" t="s">
        <v>334</v>
      </c>
      <c r="HI99" t="s">
        <v>335</v>
      </c>
      <c r="HJ99" t="s">
        <v>336</v>
      </c>
      <c r="HM99" t="s">
        <v>336</v>
      </c>
      <c r="HO99" t="s">
        <v>334</v>
      </c>
      <c r="HP99" t="s">
        <v>335</v>
      </c>
      <c r="HQ99" t="s">
        <v>334</v>
      </c>
      <c r="HR99" t="s">
        <v>335</v>
      </c>
      <c r="HS99" t="s">
        <v>334</v>
      </c>
      <c r="HT99" t="s">
        <v>335</v>
      </c>
      <c r="HU99" t="s">
        <v>334</v>
      </c>
      <c r="HV99" t="s">
        <v>335</v>
      </c>
      <c r="HW99" t="s">
        <v>334</v>
      </c>
      <c r="HX99" t="s">
        <v>335</v>
      </c>
      <c r="HY99" t="s">
        <v>334</v>
      </c>
      <c r="HZ99" t="s">
        <v>335</v>
      </c>
      <c r="IA99" t="s">
        <v>342</v>
      </c>
    </row>
    <row r="100" spans="1:235" x14ac:dyDescent="0.3">
      <c r="A100">
        <v>99</v>
      </c>
      <c r="B100" t="s">
        <v>733</v>
      </c>
      <c r="C100" s="1"/>
      <c r="EU100" s="1"/>
      <c r="FA100" s="1"/>
      <c r="FD100" s="1"/>
      <c r="FG100" s="1"/>
      <c r="FM100" s="1"/>
      <c r="FP100" s="1"/>
      <c r="FS100" s="1"/>
      <c r="FV100" s="1"/>
      <c r="FY100" s="1"/>
      <c r="GB100" s="1"/>
    </row>
    <row r="101" spans="1:235" x14ac:dyDescent="0.3">
      <c r="A101">
        <v>100</v>
      </c>
      <c r="B101" t="s">
        <v>733</v>
      </c>
      <c r="C101" s="1">
        <v>45369</v>
      </c>
      <c r="D101" t="s">
        <v>334</v>
      </c>
      <c r="E101" t="s">
        <v>335</v>
      </c>
      <c r="F101" t="s">
        <v>335</v>
      </c>
      <c r="G101" t="s">
        <v>335</v>
      </c>
      <c r="H101" t="s">
        <v>337</v>
      </c>
      <c r="I101" t="s">
        <v>359</v>
      </c>
      <c r="J101" t="s">
        <v>336</v>
      </c>
      <c r="K101">
        <v>105</v>
      </c>
      <c r="L101">
        <v>70</v>
      </c>
      <c r="N101">
        <v>806</v>
      </c>
      <c r="O101">
        <v>74</v>
      </c>
      <c r="R101">
        <v>149</v>
      </c>
      <c r="T101">
        <v>83</v>
      </c>
      <c r="U101">
        <v>125</v>
      </c>
      <c r="V101">
        <v>65</v>
      </c>
      <c r="W101">
        <v>48</v>
      </c>
      <c r="X101">
        <v>62</v>
      </c>
      <c r="Z101">
        <v>784</v>
      </c>
      <c r="AA101">
        <v>159</v>
      </c>
      <c r="AD101">
        <v>65</v>
      </c>
      <c r="AH101">
        <v>140</v>
      </c>
      <c r="AI101">
        <v>47</v>
      </c>
      <c r="AJ101">
        <v>24</v>
      </c>
      <c r="AL101">
        <v>11</v>
      </c>
      <c r="AM101" t="s">
        <v>345</v>
      </c>
      <c r="AN101">
        <v>12</v>
      </c>
      <c r="AO101">
        <v>25</v>
      </c>
      <c r="AP101" t="s">
        <v>346</v>
      </c>
      <c r="AQ101" t="s">
        <v>334</v>
      </c>
      <c r="AR101" t="s">
        <v>335</v>
      </c>
      <c r="AS101" t="s">
        <v>335</v>
      </c>
      <c r="AT101" t="s">
        <v>335</v>
      </c>
      <c r="AU101" t="s">
        <v>335</v>
      </c>
      <c r="AV101" t="s">
        <v>335</v>
      </c>
      <c r="AW101" t="s">
        <v>335</v>
      </c>
      <c r="AX101" t="s">
        <v>335</v>
      </c>
      <c r="AY101" t="s">
        <v>335</v>
      </c>
      <c r="AZ101" t="s">
        <v>335</v>
      </c>
      <c r="BA101" t="s">
        <v>335</v>
      </c>
      <c r="BB101" t="s">
        <v>335</v>
      </c>
      <c r="BC101" t="s">
        <v>335</v>
      </c>
      <c r="BD101" t="s">
        <v>335</v>
      </c>
      <c r="BE101" t="s">
        <v>335</v>
      </c>
      <c r="BF101" t="s">
        <v>335</v>
      </c>
      <c r="BG101" t="s">
        <v>335</v>
      </c>
      <c r="BH101" t="s">
        <v>335</v>
      </c>
      <c r="BI101" t="s">
        <v>335</v>
      </c>
      <c r="BJ101" t="s">
        <v>336</v>
      </c>
      <c r="BK101" t="s">
        <v>334</v>
      </c>
      <c r="BL101" t="s">
        <v>335</v>
      </c>
      <c r="BM101" t="s">
        <v>335</v>
      </c>
      <c r="BN101" t="s">
        <v>335</v>
      </c>
      <c r="BO101" t="s">
        <v>335</v>
      </c>
      <c r="BP101" t="s">
        <v>335</v>
      </c>
      <c r="BQ101" t="s">
        <v>335</v>
      </c>
      <c r="BR101" t="s">
        <v>335</v>
      </c>
      <c r="BS101" t="s">
        <v>335</v>
      </c>
      <c r="BT101" t="s">
        <v>335</v>
      </c>
      <c r="BU101" t="s">
        <v>335</v>
      </c>
      <c r="BV101" t="s">
        <v>335</v>
      </c>
      <c r="BW101" t="s">
        <v>335</v>
      </c>
      <c r="BX101" t="s">
        <v>335</v>
      </c>
      <c r="BY101" t="s">
        <v>335</v>
      </c>
      <c r="BZ101" t="s">
        <v>335</v>
      </c>
      <c r="CA101" t="s">
        <v>336</v>
      </c>
      <c r="CJ101" t="s">
        <v>336</v>
      </c>
      <c r="CL101" t="s">
        <v>336</v>
      </c>
      <c r="CM101" t="s">
        <v>336</v>
      </c>
      <c r="CN101" t="s">
        <v>336</v>
      </c>
      <c r="CO101" t="s">
        <v>336</v>
      </c>
      <c r="CP101" t="s">
        <v>336</v>
      </c>
      <c r="CQ101" t="s">
        <v>336</v>
      </c>
      <c r="CR101" t="s">
        <v>336</v>
      </c>
      <c r="CS101" t="s">
        <v>336</v>
      </c>
      <c r="CT101" t="s">
        <v>336</v>
      </c>
      <c r="CU101" t="s">
        <v>336</v>
      </c>
      <c r="CV101" t="s">
        <v>336</v>
      </c>
      <c r="CW101" t="s">
        <v>336</v>
      </c>
      <c r="CX101" t="s">
        <v>336</v>
      </c>
      <c r="CY101" t="s">
        <v>336</v>
      </c>
      <c r="CZ101" t="s">
        <v>336</v>
      </c>
      <c r="DA101" t="s">
        <v>336</v>
      </c>
      <c r="DB101" t="s">
        <v>336</v>
      </c>
      <c r="DC101" t="s">
        <v>336</v>
      </c>
      <c r="DD101" t="s">
        <v>336</v>
      </c>
      <c r="DE101" t="s">
        <v>336</v>
      </c>
      <c r="DF101" t="s">
        <v>336</v>
      </c>
      <c r="DG101" t="s">
        <v>336</v>
      </c>
      <c r="DH101" t="s">
        <v>336</v>
      </c>
      <c r="DJ101">
        <v>420</v>
      </c>
      <c r="DL101">
        <v>77</v>
      </c>
      <c r="DM101">
        <v>1</v>
      </c>
      <c r="DN101">
        <v>97</v>
      </c>
      <c r="DO101" t="s">
        <v>337</v>
      </c>
      <c r="DQ101" t="s">
        <v>336</v>
      </c>
      <c r="DR101" t="s">
        <v>336</v>
      </c>
      <c r="DS101" t="s">
        <v>336</v>
      </c>
      <c r="DT101" t="s">
        <v>336</v>
      </c>
      <c r="DU101" t="s">
        <v>336</v>
      </c>
      <c r="DV101" t="s">
        <v>336</v>
      </c>
      <c r="DW101" t="s">
        <v>336</v>
      </c>
      <c r="DX101" t="s">
        <v>336</v>
      </c>
      <c r="DY101" t="s">
        <v>336</v>
      </c>
      <c r="DZ101" t="s">
        <v>336</v>
      </c>
      <c r="EA101" t="s">
        <v>336</v>
      </c>
      <c r="EB101" t="s">
        <v>336</v>
      </c>
      <c r="EC101" t="s">
        <v>336</v>
      </c>
      <c r="ED101" t="s">
        <v>336</v>
      </c>
      <c r="EE101" t="s">
        <v>336</v>
      </c>
      <c r="EF101" t="s">
        <v>336</v>
      </c>
      <c r="EK101">
        <v>100</v>
      </c>
      <c r="EL101">
        <v>100</v>
      </c>
      <c r="EM101">
        <v>0</v>
      </c>
      <c r="EN101" t="s">
        <v>337</v>
      </c>
      <c r="EO101" t="s">
        <v>337</v>
      </c>
      <c r="EP101" t="s">
        <v>337</v>
      </c>
      <c r="EQ101" t="s">
        <v>337</v>
      </c>
      <c r="ER101" t="s">
        <v>337</v>
      </c>
      <c r="ES101" t="s">
        <v>337</v>
      </c>
      <c r="ET101" t="s">
        <v>336</v>
      </c>
      <c r="EU101" s="1"/>
      <c r="EV101" t="s">
        <v>336</v>
      </c>
      <c r="EX101" t="s">
        <v>336</v>
      </c>
      <c r="EY101" t="s">
        <v>336</v>
      </c>
      <c r="EZ101" t="s">
        <v>336</v>
      </c>
      <c r="FA101" s="1"/>
      <c r="FB101" t="s">
        <v>336</v>
      </c>
      <c r="FD101" s="1"/>
      <c r="FE101" t="s">
        <v>336</v>
      </c>
      <c r="FF101" t="s">
        <v>330</v>
      </c>
      <c r="FG101" s="1"/>
      <c r="FH101" t="s">
        <v>398</v>
      </c>
      <c r="FI101">
        <v>100</v>
      </c>
      <c r="FJ101" t="s">
        <v>336</v>
      </c>
      <c r="FK101" t="s">
        <v>336</v>
      </c>
      <c r="FL101" t="s">
        <v>330</v>
      </c>
      <c r="FM101" s="1"/>
      <c r="FN101" t="s">
        <v>403</v>
      </c>
      <c r="FO101">
        <v>200</v>
      </c>
      <c r="FP101" s="1"/>
      <c r="FQ101" t="s">
        <v>336</v>
      </c>
      <c r="FR101" t="s">
        <v>330</v>
      </c>
      <c r="FS101" s="1"/>
      <c r="FT101" t="s">
        <v>340</v>
      </c>
      <c r="FU101">
        <v>50</v>
      </c>
      <c r="FV101" s="1"/>
      <c r="FW101" t="s">
        <v>336</v>
      </c>
      <c r="FX101" t="s">
        <v>330</v>
      </c>
      <c r="FY101" s="1"/>
      <c r="FZ101" t="s">
        <v>389</v>
      </c>
      <c r="GA101">
        <v>10</v>
      </c>
      <c r="GB101" s="1"/>
      <c r="GC101" t="s">
        <v>336</v>
      </c>
      <c r="GD101" t="s">
        <v>335</v>
      </c>
      <c r="GE101" t="s">
        <v>334</v>
      </c>
      <c r="GF101" t="s">
        <v>334</v>
      </c>
      <c r="GG101" t="s">
        <v>335</v>
      </c>
      <c r="GH101" t="s">
        <v>334</v>
      </c>
      <c r="GI101" t="s">
        <v>335</v>
      </c>
      <c r="GJ101" t="s">
        <v>334</v>
      </c>
      <c r="GK101" t="s">
        <v>335</v>
      </c>
      <c r="GL101" t="s">
        <v>334</v>
      </c>
      <c r="GM101" t="s">
        <v>335</v>
      </c>
      <c r="GN101" t="s">
        <v>334</v>
      </c>
      <c r="GO101" t="s">
        <v>335</v>
      </c>
      <c r="GP101" t="s">
        <v>335</v>
      </c>
      <c r="GQ101" t="s">
        <v>334</v>
      </c>
      <c r="GR101" t="s">
        <v>335</v>
      </c>
      <c r="GS101" t="s">
        <v>334</v>
      </c>
      <c r="GT101" t="s">
        <v>334</v>
      </c>
      <c r="GU101" t="s">
        <v>335</v>
      </c>
      <c r="GV101" t="s">
        <v>334</v>
      </c>
      <c r="GW101" t="s">
        <v>335</v>
      </c>
      <c r="GX101" t="s">
        <v>334</v>
      </c>
      <c r="GY101" t="s">
        <v>335</v>
      </c>
      <c r="GZ101" t="s">
        <v>334</v>
      </c>
      <c r="HA101" t="s">
        <v>335</v>
      </c>
      <c r="HB101" t="s">
        <v>334</v>
      </c>
      <c r="HC101" t="s">
        <v>335</v>
      </c>
      <c r="HD101" t="s">
        <v>334</v>
      </c>
      <c r="HE101" t="s">
        <v>335</v>
      </c>
      <c r="HF101" t="s">
        <v>335</v>
      </c>
      <c r="HG101" t="s">
        <v>334</v>
      </c>
      <c r="HH101" t="s">
        <v>334</v>
      </c>
      <c r="HI101" t="s">
        <v>335</v>
      </c>
      <c r="HJ101" t="s">
        <v>341</v>
      </c>
      <c r="HK101">
        <v>25</v>
      </c>
      <c r="HM101" t="s">
        <v>336</v>
      </c>
      <c r="HO101" t="s">
        <v>334</v>
      </c>
      <c r="HP101" t="s">
        <v>335</v>
      </c>
      <c r="HQ101" t="s">
        <v>334</v>
      </c>
      <c r="HR101" t="s">
        <v>335</v>
      </c>
      <c r="HS101" t="s">
        <v>334</v>
      </c>
      <c r="HT101" t="s">
        <v>335</v>
      </c>
      <c r="HU101" t="s">
        <v>334</v>
      </c>
      <c r="HV101" t="s">
        <v>335</v>
      </c>
      <c r="HW101" t="s">
        <v>334</v>
      </c>
      <c r="HX101" t="s">
        <v>335</v>
      </c>
      <c r="HY101" t="s">
        <v>334</v>
      </c>
      <c r="HZ101" t="s">
        <v>335</v>
      </c>
      <c r="IA101" t="s">
        <v>364</v>
      </c>
    </row>
    <row r="102" spans="1:235" x14ac:dyDescent="0.3">
      <c r="A102">
        <v>101</v>
      </c>
      <c r="B102" t="s">
        <v>733</v>
      </c>
      <c r="C102" s="1">
        <v>45380</v>
      </c>
      <c r="D102" t="s">
        <v>334</v>
      </c>
      <c r="E102" t="s">
        <v>335</v>
      </c>
      <c r="F102" t="s">
        <v>335</v>
      </c>
      <c r="G102" t="s">
        <v>335</v>
      </c>
      <c r="H102" t="s">
        <v>337</v>
      </c>
      <c r="I102" t="s">
        <v>345</v>
      </c>
      <c r="J102" t="s">
        <v>365</v>
      </c>
      <c r="K102">
        <v>105</v>
      </c>
      <c r="L102">
        <v>55</v>
      </c>
      <c r="N102">
        <v>3565</v>
      </c>
      <c r="R102">
        <v>114</v>
      </c>
      <c r="S102">
        <v>67</v>
      </c>
      <c r="T102">
        <v>134</v>
      </c>
      <c r="U102">
        <v>115</v>
      </c>
      <c r="V102">
        <v>36</v>
      </c>
      <c r="W102">
        <v>62</v>
      </c>
      <c r="X102">
        <v>86</v>
      </c>
      <c r="Y102">
        <v>87</v>
      </c>
      <c r="Z102">
        <v>329</v>
      </c>
      <c r="AA102">
        <v>40</v>
      </c>
      <c r="AB102">
        <v>1263</v>
      </c>
      <c r="AC102">
        <v>12</v>
      </c>
      <c r="AD102">
        <v>62</v>
      </c>
      <c r="AF102">
        <v>22</v>
      </c>
      <c r="AG102">
        <v>15</v>
      </c>
      <c r="AH102">
        <v>140</v>
      </c>
      <c r="AI102">
        <v>45</v>
      </c>
      <c r="AJ102">
        <v>47</v>
      </c>
      <c r="AL102">
        <v>34</v>
      </c>
      <c r="AM102" t="s">
        <v>448</v>
      </c>
      <c r="AO102">
        <v>50</v>
      </c>
      <c r="AP102" t="s">
        <v>346</v>
      </c>
      <c r="AQ102" t="s">
        <v>334</v>
      </c>
      <c r="AR102" t="s">
        <v>335</v>
      </c>
      <c r="AS102" t="s">
        <v>335</v>
      </c>
      <c r="AT102" t="s">
        <v>335</v>
      </c>
      <c r="AU102" t="s">
        <v>335</v>
      </c>
      <c r="AV102" t="s">
        <v>335</v>
      </c>
      <c r="AW102" t="s">
        <v>335</v>
      </c>
      <c r="AX102" t="s">
        <v>335</v>
      </c>
      <c r="AY102" t="s">
        <v>335</v>
      </c>
      <c r="AZ102" t="s">
        <v>335</v>
      </c>
      <c r="BA102" t="s">
        <v>335</v>
      </c>
      <c r="BB102" t="s">
        <v>335</v>
      </c>
      <c r="BC102" t="s">
        <v>335</v>
      </c>
      <c r="BD102" t="s">
        <v>335</v>
      </c>
      <c r="BE102" t="s">
        <v>335</v>
      </c>
      <c r="BF102" t="s">
        <v>335</v>
      </c>
      <c r="BG102" t="s">
        <v>335</v>
      </c>
      <c r="BH102" t="s">
        <v>335</v>
      </c>
      <c r="BI102" t="s">
        <v>335</v>
      </c>
      <c r="BJ102" t="s">
        <v>336</v>
      </c>
      <c r="BK102" t="s">
        <v>334</v>
      </c>
      <c r="BL102" t="s">
        <v>335</v>
      </c>
      <c r="BM102" t="s">
        <v>335</v>
      </c>
      <c r="BN102" t="s">
        <v>335</v>
      </c>
      <c r="BO102" t="s">
        <v>335</v>
      </c>
      <c r="BP102" t="s">
        <v>335</v>
      </c>
      <c r="BQ102" t="s">
        <v>335</v>
      </c>
      <c r="BR102" t="s">
        <v>335</v>
      </c>
      <c r="BS102" t="s">
        <v>335</v>
      </c>
      <c r="BT102" t="s">
        <v>335</v>
      </c>
      <c r="BU102" t="s">
        <v>335</v>
      </c>
      <c r="BV102" t="s">
        <v>335</v>
      </c>
      <c r="BW102" t="s">
        <v>335</v>
      </c>
      <c r="BX102" t="s">
        <v>335</v>
      </c>
      <c r="BY102" t="s">
        <v>335</v>
      </c>
      <c r="BZ102" t="s">
        <v>335</v>
      </c>
      <c r="CA102" t="s">
        <v>336</v>
      </c>
      <c r="CJ102" t="s">
        <v>336</v>
      </c>
      <c r="CL102" t="s">
        <v>336</v>
      </c>
      <c r="CM102" t="s">
        <v>336</v>
      </c>
      <c r="CN102" t="s">
        <v>336</v>
      </c>
      <c r="CO102" t="s">
        <v>336</v>
      </c>
      <c r="CP102" t="s">
        <v>336</v>
      </c>
      <c r="CQ102" t="s">
        <v>336</v>
      </c>
      <c r="CR102" t="s">
        <v>336</v>
      </c>
      <c r="CS102" t="s">
        <v>336</v>
      </c>
      <c r="CT102" t="s">
        <v>336</v>
      </c>
      <c r="CU102" t="s">
        <v>336</v>
      </c>
      <c r="CV102" t="s">
        <v>336</v>
      </c>
      <c r="CW102" t="s">
        <v>336</v>
      </c>
      <c r="CX102" t="s">
        <v>336</v>
      </c>
      <c r="CY102" t="s">
        <v>336</v>
      </c>
      <c r="CZ102" t="s">
        <v>336</v>
      </c>
      <c r="DA102" t="s">
        <v>336</v>
      </c>
      <c r="DB102" t="s">
        <v>336</v>
      </c>
      <c r="DC102" t="s">
        <v>336</v>
      </c>
      <c r="DD102" t="s">
        <v>336</v>
      </c>
      <c r="DE102" t="s">
        <v>336</v>
      </c>
      <c r="DF102" t="s">
        <v>336</v>
      </c>
      <c r="DG102" t="s">
        <v>336</v>
      </c>
      <c r="DH102" t="s">
        <v>336</v>
      </c>
      <c r="DJ102">
        <v>8</v>
      </c>
      <c r="DL102">
        <v>84</v>
      </c>
      <c r="DM102">
        <v>4</v>
      </c>
      <c r="DN102">
        <v>97</v>
      </c>
      <c r="DO102" t="s">
        <v>330</v>
      </c>
      <c r="DQ102" t="s">
        <v>336</v>
      </c>
      <c r="DR102" t="s">
        <v>336</v>
      </c>
      <c r="DS102" t="s">
        <v>336</v>
      </c>
      <c r="DT102" t="s">
        <v>336</v>
      </c>
      <c r="DU102" t="s">
        <v>336</v>
      </c>
      <c r="DV102" t="s">
        <v>336</v>
      </c>
      <c r="DW102" t="s">
        <v>336</v>
      </c>
      <c r="DX102" t="s">
        <v>336</v>
      </c>
      <c r="DY102" t="s">
        <v>336</v>
      </c>
      <c r="DZ102" t="s">
        <v>336</v>
      </c>
      <c r="EA102" t="s">
        <v>336</v>
      </c>
      <c r="EB102" t="s">
        <v>336</v>
      </c>
      <c r="EC102" t="s">
        <v>336</v>
      </c>
      <c r="ED102" t="s">
        <v>336</v>
      </c>
      <c r="EE102" t="s">
        <v>336</v>
      </c>
      <c r="EF102" t="s">
        <v>336</v>
      </c>
      <c r="EK102">
        <v>55</v>
      </c>
      <c r="EL102">
        <v>66</v>
      </c>
      <c r="EN102" t="s">
        <v>337</v>
      </c>
      <c r="EO102" t="s">
        <v>337</v>
      </c>
      <c r="EP102" t="s">
        <v>330</v>
      </c>
      <c r="EQ102" t="s">
        <v>330</v>
      </c>
      <c r="ER102" t="s">
        <v>330</v>
      </c>
      <c r="ES102" t="s">
        <v>337</v>
      </c>
      <c r="ET102" t="s">
        <v>337</v>
      </c>
      <c r="EU102" s="1"/>
      <c r="EV102" t="s">
        <v>336</v>
      </c>
      <c r="EX102" t="s">
        <v>336</v>
      </c>
      <c r="EY102" t="s">
        <v>336</v>
      </c>
      <c r="EZ102" t="s">
        <v>330</v>
      </c>
      <c r="FA102" s="1"/>
      <c r="FB102" t="s">
        <v>338</v>
      </c>
      <c r="FC102">
        <v>40</v>
      </c>
      <c r="FD102" s="1"/>
      <c r="FE102" t="s">
        <v>336</v>
      </c>
      <c r="FF102" t="s">
        <v>330</v>
      </c>
      <c r="FG102" s="1"/>
      <c r="FH102" t="s">
        <v>339</v>
      </c>
      <c r="FI102">
        <v>125</v>
      </c>
      <c r="FJ102" t="s">
        <v>336</v>
      </c>
      <c r="FK102" t="s">
        <v>336</v>
      </c>
      <c r="FL102" t="s">
        <v>337</v>
      </c>
      <c r="FM102" s="1"/>
      <c r="FN102" t="s">
        <v>336</v>
      </c>
      <c r="FP102" s="1"/>
      <c r="FQ102" t="s">
        <v>336</v>
      </c>
      <c r="FR102" t="s">
        <v>337</v>
      </c>
      <c r="FS102" s="1"/>
      <c r="FT102" t="s">
        <v>336</v>
      </c>
      <c r="FV102" s="1"/>
      <c r="FW102" t="s">
        <v>336</v>
      </c>
      <c r="FX102" t="s">
        <v>337</v>
      </c>
      <c r="FY102" s="1"/>
      <c r="FZ102" t="s">
        <v>336</v>
      </c>
      <c r="GB102" s="1"/>
      <c r="GC102" t="s">
        <v>336</v>
      </c>
      <c r="GD102" t="s">
        <v>335</v>
      </c>
      <c r="GE102" t="s">
        <v>334</v>
      </c>
      <c r="GF102" t="s">
        <v>334</v>
      </c>
      <c r="GG102" t="s">
        <v>335</v>
      </c>
      <c r="GH102" t="s">
        <v>334</v>
      </c>
      <c r="GI102" t="s">
        <v>335</v>
      </c>
      <c r="GJ102" t="s">
        <v>334</v>
      </c>
      <c r="GK102" t="s">
        <v>335</v>
      </c>
      <c r="GL102" t="s">
        <v>334</v>
      </c>
      <c r="GM102" t="s">
        <v>335</v>
      </c>
      <c r="GN102" t="s">
        <v>334</v>
      </c>
      <c r="GO102" t="s">
        <v>335</v>
      </c>
      <c r="GP102" t="s">
        <v>335</v>
      </c>
      <c r="GQ102" t="s">
        <v>334</v>
      </c>
      <c r="GR102" t="s">
        <v>334</v>
      </c>
      <c r="GS102" t="s">
        <v>335</v>
      </c>
      <c r="GT102" t="s">
        <v>334</v>
      </c>
      <c r="GU102" t="s">
        <v>335</v>
      </c>
      <c r="GV102" t="s">
        <v>334</v>
      </c>
      <c r="GW102" t="s">
        <v>335</v>
      </c>
      <c r="GX102" t="s">
        <v>335</v>
      </c>
      <c r="GY102" t="s">
        <v>334</v>
      </c>
      <c r="GZ102" t="s">
        <v>334</v>
      </c>
      <c r="HA102" t="s">
        <v>335</v>
      </c>
      <c r="HB102" t="s">
        <v>334</v>
      </c>
      <c r="HC102" t="s">
        <v>335</v>
      </c>
      <c r="HD102" t="s">
        <v>334</v>
      </c>
      <c r="HE102" t="s">
        <v>335</v>
      </c>
      <c r="HF102" t="s">
        <v>334</v>
      </c>
      <c r="HG102" t="s">
        <v>335</v>
      </c>
      <c r="HH102" t="s">
        <v>334</v>
      </c>
      <c r="HI102" t="s">
        <v>335</v>
      </c>
      <c r="HJ102" t="s">
        <v>341</v>
      </c>
      <c r="HK102">
        <v>375</v>
      </c>
      <c r="HM102" t="s">
        <v>336</v>
      </c>
      <c r="HO102" t="s">
        <v>334</v>
      </c>
      <c r="HP102" t="s">
        <v>335</v>
      </c>
      <c r="HQ102" t="s">
        <v>334</v>
      </c>
      <c r="HR102" t="s">
        <v>335</v>
      </c>
      <c r="HS102" t="s">
        <v>334</v>
      </c>
      <c r="HT102" t="s">
        <v>335</v>
      </c>
      <c r="HU102" t="s">
        <v>334</v>
      </c>
      <c r="HV102" t="s">
        <v>335</v>
      </c>
      <c r="HW102" t="s">
        <v>334</v>
      </c>
      <c r="HX102" t="s">
        <v>335</v>
      </c>
      <c r="HY102" t="s">
        <v>334</v>
      </c>
      <c r="HZ102" t="s">
        <v>335</v>
      </c>
      <c r="IA102" t="s">
        <v>364</v>
      </c>
    </row>
    <row r="103" spans="1:235" x14ac:dyDescent="0.3">
      <c r="A103">
        <v>102</v>
      </c>
      <c r="B103" t="s">
        <v>733</v>
      </c>
      <c r="C103" s="1">
        <v>45394</v>
      </c>
      <c r="D103" t="s">
        <v>334</v>
      </c>
      <c r="E103" t="s">
        <v>335</v>
      </c>
      <c r="F103" t="s">
        <v>335</v>
      </c>
      <c r="G103" t="s">
        <v>335</v>
      </c>
      <c r="H103" t="s">
        <v>337</v>
      </c>
      <c r="I103" t="s">
        <v>345</v>
      </c>
      <c r="J103" t="s">
        <v>343</v>
      </c>
      <c r="K103">
        <v>100</v>
      </c>
      <c r="L103">
        <v>65</v>
      </c>
      <c r="M103">
        <v>174</v>
      </c>
      <c r="O103">
        <v>83</v>
      </c>
      <c r="P103">
        <v>2.6493025631204316E+16</v>
      </c>
      <c r="Q103">
        <v>108</v>
      </c>
      <c r="R103">
        <v>15</v>
      </c>
      <c r="T103">
        <v>106</v>
      </c>
      <c r="U103">
        <v>226</v>
      </c>
      <c r="V103">
        <v>43</v>
      </c>
      <c r="W103">
        <v>172</v>
      </c>
      <c r="X103">
        <v>116</v>
      </c>
      <c r="Y103">
        <v>5</v>
      </c>
      <c r="Z103">
        <v>98</v>
      </c>
      <c r="AF103">
        <v>25</v>
      </c>
      <c r="AG103">
        <v>25</v>
      </c>
      <c r="AH103">
        <v>140</v>
      </c>
      <c r="AI103">
        <v>5</v>
      </c>
      <c r="AJ103">
        <v>38</v>
      </c>
      <c r="AK103">
        <v>87</v>
      </c>
      <c r="AL103">
        <v>7</v>
      </c>
      <c r="AM103" t="s">
        <v>345</v>
      </c>
      <c r="AN103">
        <v>18</v>
      </c>
      <c r="AO103">
        <v>25</v>
      </c>
      <c r="AP103" t="s">
        <v>346</v>
      </c>
      <c r="AQ103" t="s">
        <v>334</v>
      </c>
      <c r="AR103" t="s">
        <v>335</v>
      </c>
      <c r="AS103" t="s">
        <v>335</v>
      </c>
      <c r="AT103" t="s">
        <v>335</v>
      </c>
      <c r="AU103" t="s">
        <v>335</v>
      </c>
      <c r="AV103" t="s">
        <v>335</v>
      </c>
      <c r="AW103" t="s">
        <v>335</v>
      </c>
      <c r="AX103" t="s">
        <v>335</v>
      </c>
      <c r="AY103" t="s">
        <v>335</v>
      </c>
      <c r="AZ103" t="s">
        <v>335</v>
      </c>
      <c r="BA103" t="s">
        <v>335</v>
      </c>
      <c r="BB103" t="s">
        <v>335</v>
      </c>
      <c r="BC103" t="s">
        <v>335</v>
      </c>
      <c r="BD103" t="s">
        <v>335</v>
      </c>
      <c r="BE103" t="s">
        <v>335</v>
      </c>
      <c r="BF103" t="s">
        <v>335</v>
      </c>
      <c r="BG103" t="s">
        <v>335</v>
      </c>
      <c r="BH103" t="s">
        <v>335</v>
      </c>
      <c r="BI103" t="s">
        <v>335</v>
      </c>
      <c r="BJ103" t="s">
        <v>336</v>
      </c>
      <c r="BK103" t="s">
        <v>334</v>
      </c>
      <c r="BL103" t="s">
        <v>335</v>
      </c>
      <c r="BM103" t="s">
        <v>335</v>
      </c>
      <c r="BN103" t="s">
        <v>335</v>
      </c>
      <c r="BO103" t="s">
        <v>335</v>
      </c>
      <c r="BP103" t="s">
        <v>335</v>
      </c>
      <c r="BQ103" t="s">
        <v>335</v>
      </c>
      <c r="BR103" t="s">
        <v>335</v>
      </c>
      <c r="BS103" t="s">
        <v>335</v>
      </c>
      <c r="BT103" t="s">
        <v>335</v>
      </c>
      <c r="BU103" t="s">
        <v>335</v>
      </c>
      <c r="BV103" t="s">
        <v>335</v>
      </c>
      <c r="BW103" t="s">
        <v>335</v>
      </c>
      <c r="BX103" t="s">
        <v>335</v>
      </c>
      <c r="BY103" t="s">
        <v>335</v>
      </c>
      <c r="BZ103" t="s">
        <v>335</v>
      </c>
      <c r="CA103" t="s">
        <v>336</v>
      </c>
      <c r="CB103">
        <v>26</v>
      </c>
      <c r="CC103">
        <v>100</v>
      </c>
      <c r="CD103">
        <v>1</v>
      </c>
      <c r="CE103">
        <v>136</v>
      </c>
      <c r="CF103">
        <v>20</v>
      </c>
      <c r="CG103">
        <v>157</v>
      </c>
      <c r="CH103">
        <v>138</v>
      </c>
      <c r="CI103">
        <v>31</v>
      </c>
      <c r="CJ103" t="s">
        <v>336</v>
      </c>
      <c r="CK103">
        <v>108</v>
      </c>
      <c r="CL103" t="s">
        <v>337</v>
      </c>
      <c r="CM103" t="s">
        <v>337</v>
      </c>
      <c r="CN103" t="s">
        <v>337</v>
      </c>
      <c r="CO103" t="s">
        <v>337</v>
      </c>
      <c r="CP103" t="s">
        <v>337</v>
      </c>
      <c r="CQ103" t="s">
        <v>337</v>
      </c>
      <c r="CR103" t="s">
        <v>337</v>
      </c>
      <c r="CS103" t="s">
        <v>337</v>
      </c>
      <c r="CT103" t="s">
        <v>337</v>
      </c>
      <c r="CU103" t="s">
        <v>336</v>
      </c>
      <c r="CV103" t="s">
        <v>336</v>
      </c>
      <c r="CW103" t="s">
        <v>336</v>
      </c>
      <c r="CX103" t="s">
        <v>336</v>
      </c>
      <c r="CY103" t="s">
        <v>336</v>
      </c>
      <c r="CZ103" t="s">
        <v>336</v>
      </c>
      <c r="DA103" t="s">
        <v>336</v>
      </c>
      <c r="DB103" t="s">
        <v>336</v>
      </c>
      <c r="DC103" t="s">
        <v>336</v>
      </c>
      <c r="DD103" t="s">
        <v>336</v>
      </c>
      <c r="DE103" t="s">
        <v>336</v>
      </c>
      <c r="DF103" t="s">
        <v>336</v>
      </c>
      <c r="DG103" t="s">
        <v>336</v>
      </c>
      <c r="DH103" t="s">
        <v>336</v>
      </c>
      <c r="DJ103">
        <v>575</v>
      </c>
      <c r="DK103">
        <v>100</v>
      </c>
      <c r="DL103">
        <v>124</v>
      </c>
      <c r="DM103">
        <v>0</v>
      </c>
      <c r="DN103">
        <v>95</v>
      </c>
      <c r="DO103" t="s">
        <v>337</v>
      </c>
      <c r="DQ103" t="s">
        <v>336</v>
      </c>
      <c r="DR103" t="s">
        <v>336</v>
      </c>
      <c r="DS103" t="s">
        <v>336</v>
      </c>
      <c r="DT103" t="s">
        <v>336</v>
      </c>
      <c r="DU103" t="s">
        <v>336</v>
      </c>
      <c r="DV103" t="s">
        <v>336</v>
      </c>
      <c r="DW103" t="s">
        <v>336</v>
      </c>
      <c r="DX103" t="s">
        <v>336</v>
      </c>
      <c r="DY103" t="s">
        <v>336</v>
      </c>
      <c r="DZ103" t="s">
        <v>336</v>
      </c>
      <c r="EA103" t="s">
        <v>336</v>
      </c>
      <c r="EB103" t="s">
        <v>336</v>
      </c>
      <c r="EC103" t="s">
        <v>336</v>
      </c>
      <c r="ED103" t="s">
        <v>336</v>
      </c>
      <c r="EE103" t="s">
        <v>336</v>
      </c>
      <c r="EF103" t="s">
        <v>336</v>
      </c>
      <c r="EN103" t="s">
        <v>336</v>
      </c>
      <c r="EO103" t="s">
        <v>336</v>
      </c>
      <c r="EP103" t="s">
        <v>336</v>
      </c>
      <c r="EQ103" t="s">
        <v>336</v>
      </c>
      <c r="ER103" t="s">
        <v>336</v>
      </c>
      <c r="ES103" t="s">
        <v>336</v>
      </c>
      <c r="ET103" t="s">
        <v>337</v>
      </c>
      <c r="EU103" s="1"/>
      <c r="EV103" t="s">
        <v>336</v>
      </c>
      <c r="EX103" t="s">
        <v>336</v>
      </c>
      <c r="EY103" t="s">
        <v>336</v>
      </c>
      <c r="EZ103" t="s">
        <v>337</v>
      </c>
      <c r="FA103" s="1"/>
      <c r="FB103" t="s">
        <v>336</v>
      </c>
      <c r="FD103" s="1"/>
      <c r="FE103" t="s">
        <v>336</v>
      </c>
      <c r="FF103" t="s">
        <v>330</v>
      </c>
      <c r="FG103" s="1"/>
      <c r="FH103" t="s">
        <v>383</v>
      </c>
      <c r="FI103">
        <v>625</v>
      </c>
      <c r="FJ103" t="s">
        <v>336</v>
      </c>
      <c r="FK103" t="s">
        <v>336</v>
      </c>
      <c r="FL103" t="s">
        <v>330</v>
      </c>
      <c r="FM103" s="1">
        <v>45372</v>
      </c>
      <c r="FN103" t="s">
        <v>484</v>
      </c>
      <c r="FO103">
        <v>200</v>
      </c>
      <c r="FP103" s="1"/>
      <c r="FQ103" t="s">
        <v>336</v>
      </c>
      <c r="FR103" t="s">
        <v>330</v>
      </c>
      <c r="FS103" s="1"/>
      <c r="FT103" t="s">
        <v>340</v>
      </c>
      <c r="FU103">
        <v>100</v>
      </c>
      <c r="FV103" s="1"/>
      <c r="FW103" t="s">
        <v>336</v>
      </c>
      <c r="FX103" t="s">
        <v>330</v>
      </c>
      <c r="FY103" s="1">
        <v>45347</v>
      </c>
      <c r="FZ103" t="s">
        <v>389</v>
      </c>
      <c r="GA103">
        <v>10</v>
      </c>
      <c r="GB103" s="1"/>
      <c r="GC103" t="s">
        <v>336</v>
      </c>
      <c r="GD103" t="s">
        <v>335</v>
      </c>
      <c r="GE103" t="s">
        <v>334</v>
      </c>
      <c r="GF103" t="s">
        <v>334</v>
      </c>
      <c r="GG103" t="s">
        <v>335</v>
      </c>
      <c r="GH103" t="s">
        <v>334</v>
      </c>
      <c r="GI103" t="s">
        <v>335</v>
      </c>
      <c r="GJ103" t="s">
        <v>334</v>
      </c>
      <c r="GK103" t="s">
        <v>335</v>
      </c>
      <c r="GL103" t="s">
        <v>334</v>
      </c>
      <c r="GM103" t="s">
        <v>335</v>
      </c>
      <c r="GN103" t="s">
        <v>334</v>
      </c>
      <c r="GO103" t="s">
        <v>335</v>
      </c>
      <c r="GP103" t="s">
        <v>335</v>
      </c>
      <c r="GQ103" t="s">
        <v>334</v>
      </c>
      <c r="GR103" t="s">
        <v>334</v>
      </c>
      <c r="GS103" t="s">
        <v>335</v>
      </c>
      <c r="GT103" t="s">
        <v>334</v>
      </c>
      <c r="GU103" t="s">
        <v>335</v>
      </c>
      <c r="GV103" t="s">
        <v>334</v>
      </c>
      <c r="GW103" t="s">
        <v>335</v>
      </c>
      <c r="GX103" t="s">
        <v>334</v>
      </c>
      <c r="GY103" t="s">
        <v>335</v>
      </c>
      <c r="GZ103" t="s">
        <v>334</v>
      </c>
      <c r="HA103" t="s">
        <v>335</v>
      </c>
      <c r="HB103" t="s">
        <v>334</v>
      </c>
      <c r="HC103" t="s">
        <v>335</v>
      </c>
      <c r="HD103" t="s">
        <v>334</v>
      </c>
      <c r="HE103" t="s">
        <v>335</v>
      </c>
      <c r="HF103" t="s">
        <v>334</v>
      </c>
      <c r="HG103" t="s">
        <v>335</v>
      </c>
      <c r="HH103" t="s">
        <v>334</v>
      </c>
      <c r="HI103" t="s">
        <v>335</v>
      </c>
      <c r="HJ103" t="s">
        <v>474</v>
      </c>
      <c r="HK103">
        <v>25</v>
      </c>
      <c r="HM103" t="s">
        <v>336</v>
      </c>
      <c r="HO103" t="s">
        <v>334</v>
      </c>
      <c r="HP103" t="s">
        <v>335</v>
      </c>
      <c r="HQ103" t="s">
        <v>334</v>
      </c>
      <c r="HR103" t="s">
        <v>335</v>
      </c>
      <c r="HS103" t="s">
        <v>334</v>
      </c>
      <c r="HT103" t="s">
        <v>335</v>
      </c>
      <c r="HU103" t="s">
        <v>334</v>
      </c>
      <c r="HV103" t="s">
        <v>335</v>
      </c>
      <c r="HW103" t="s">
        <v>334</v>
      </c>
      <c r="HX103" t="s">
        <v>335</v>
      </c>
      <c r="HY103" t="s">
        <v>334</v>
      </c>
      <c r="HZ103" t="s">
        <v>335</v>
      </c>
      <c r="IA103" t="s">
        <v>342</v>
      </c>
    </row>
    <row r="104" spans="1:235" x14ac:dyDescent="0.3">
      <c r="A104">
        <v>103</v>
      </c>
      <c r="B104" t="s">
        <v>733</v>
      </c>
      <c r="C104" s="1"/>
      <c r="D104" t="s">
        <v>335</v>
      </c>
      <c r="E104" t="s">
        <v>335</v>
      </c>
      <c r="F104" t="s">
        <v>335</v>
      </c>
      <c r="G104" t="s">
        <v>335</v>
      </c>
      <c r="H104" t="s">
        <v>336</v>
      </c>
      <c r="I104" t="s">
        <v>336</v>
      </c>
      <c r="J104" t="s">
        <v>336</v>
      </c>
      <c r="AM104" t="s">
        <v>336</v>
      </c>
      <c r="AP104" t="s">
        <v>336</v>
      </c>
      <c r="AQ104" t="s">
        <v>335</v>
      </c>
      <c r="AR104" t="s">
        <v>335</v>
      </c>
      <c r="AS104" t="s">
        <v>335</v>
      </c>
      <c r="AT104" t="s">
        <v>335</v>
      </c>
      <c r="AU104" t="s">
        <v>335</v>
      </c>
      <c r="AV104" t="s">
        <v>335</v>
      </c>
      <c r="AW104" t="s">
        <v>335</v>
      </c>
      <c r="AX104" t="s">
        <v>335</v>
      </c>
      <c r="AY104" t="s">
        <v>335</v>
      </c>
      <c r="AZ104" t="s">
        <v>335</v>
      </c>
      <c r="BA104" t="s">
        <v>335</v>
      </c>
      <c r="BB104" t="s">
        <v>335</v>
      </c>
      <c r="BC104" t="s">
        <v>335</v>
      </c>
      <c r="BD104" t="s">
        <v>335</v>
      </c>
      <c r="BE104" t="s">
        <v>335</v>
      </c>
      <c r="BF104" t="s">
        <v>335</v>
      </c>
      <c r="BG104" t="s">
        <v>335</v>
      </c>
      <c r="BH104" t="s">
        <v>335</v>
      </c>
      <c r="BI104" t="s">
        <v>335</v>
      </c>
      <c r="BJ104" t="s">
        <v>336</v>
      </c>
      <c r="BK104" t="s">
        <v>335</v>
      </c>
      <c r="BL104" t="s">
        <v>335</v>
      </c>
      <c r="BM104" t="s">
        <v>335</v>
      </c>
      <c r="BN104" t="s">
        <v>335</v>
      </c>
      <c r="BO104" t="s">
        <v>335</v>
      </c>
      <c r="BP104" t="s">
        <v>335</v>
      </c>
      <c r="BQ104" t="s">
        <v>335</v>
      </c>
      <c r="BR104" t="s">
        <v>335</v>
      </c>
      <c r="BS104" t="s">
        <v>335</v>
      </c>
      <c r="BT104" t="s">
        <v>335</v>
      </c>
      <c r="BU104" t="s">
        <v>335</v>
      </c>
      <c r="BV104" t="s">
        <v>335</v>
      </c>
      <c r="BW104" t="s">
        <v>335</v>
      </c>
      <c r="BX104" t="s">
        <v>335</v>
      </c>
      <c r="BY104" t="s">
        <v>335</v>
      </c>
      <c r="BZ104" t="s">
        <v>335</v>
      </c>
      <c r="CA104" t="s">
        <v>336</v>
      </c>
      <c r="CJ104" t="s">
        <v>336</v>
      </c>
      <c r="CL104" t="s">
        <v>336</v>
      </c>
      <c r="CM104" t="s">
        <v>336</v>
      </c>
      <c r="CN104" t="s">
        <v>336</v>
      </c>
      <c r="CO104" t="s">
        <v>336</v>
      </c>
      <c r="CP104" t="s">
        <v>336</v>
      </c>
      <c r="CQ104" t="s">
        <v>336</v>
      </c>
      <c r="CR104" t="s">
        <v>336</v>
      </c>
      <c r="CS104" t="s">
        <v>336</v>
      </c>
      <c r="CT104" t="s">
        <v>336</v>
      </c>
      <c r="CU104" t="s">
        <v>336</v>
      </c>
      <c r="CV104" t="s">
        <v>336</v>
      </c>
      <c r="CW104" t="s">
        <v>336</v>
      </c>
      <c r="CX104" t="s">
        <v>336</v>
      </c>
      <c r="CY104" t="s">
        <v>336</v>
      </c>
      <c r="CZ104" t="s">
        <v>336</v>
      </c>
      <c r="DA104" t="s">
        <v>336</v>
      </c>
      <c r="DB104" t="s">
        <v>336</v>
      </c>
      <c r="DC104" t="s">
        <v>336</v>
      </c>
      <c r="DD104" t="s">
        <v>336</v>
      </c>
      <c r="DE104" t="s">
        <v>336</v>
      </c>
      <c r="DF104" t="s">
        <v>336</v>
      </c>
      <c r="DG104" t="s">
        <v>336</v>
      </c>
      <c r="DH104" t="s">
        <v>336</v>
      </c>
      <c r="DO104" t="s">
        <v>336</v>
      </c>
      <c r="DQ104" t="s">
        <v>336</v>
      </c>
      <c r="DR104" t="s">
        <v>336</v>
      </c>
      <c r="DS104" t="s">
        <v>336</v>
      </c>
      <c r="DT104" t="s">
        <v>336</v>
      </c>
      <c r="DU104" t="s">
        <v>336</v>
      </c>
      <c r="DV104" t="s">
        <v>336</v>
      </c>
      <c r="DW104" t="s">
        <v>336</v>
      </c>
      <c r="DX104" t="s">
        <v>336</v>
      </c>
      <c r="DY104" t="s">
        <v>336</v>
      </c>
      <c r="DZ104" t="s">
        <v>336</v>
      </c>
      <c r="EA104" t="s">
        <v>336</v>
      </c>
      <c r="EB104" t="s">
        <v>336</v>
      </c>
      <c r="EC104" t="s">
        <v>336</v>
      </c>
      <c r="ED104" t="s">
        <v>336</v>
      </c>
      <c r="EE104" t="s">
        <v>336</v>
      </c>
      <c r="EF104" t="s">
        <v>336</v>
      </c>
      <c r="EN104" t="s">
        <v>336</v>
      </c>
      <c r="EO104" t="s">
        <v>336</v>
      </c>
      <c r="EP104" t="s">
        <v>336</v>
      </c>
      <c r="EQ104" t="s">
        <v>336</v>
      </c>
      <c r="ER104" t="s">
        <v>336</v>
      </c>
      <c r="ES104" t="s">
        <v>336</v>
      </c>
      <c r="ET104" t="s">
        <v>336</v>
      </c>
      <c r="EU104" s="1"/>
      <c r="EV104" t="s">
        <v>336</v>
      </c>
      <c r="EX104" t="s">
        <v>336</v>
      </c>
      <c r="EY104" t="s">
        <v>336</v>
      </c>
      <c r="EZ104" t="s">
        <v>336</v>
      </c>
      <c r="FA104" s="1"/>
      <c r="FB104" t="s">
        <v>336</v>
      </c>
      <c r="FD104" s="1"/>
      <c r="FE104" t="s">
        <v>336</v>
      </c>
      <c r="FF104" t="s">
        <v>336</v>
      </c>
      <c r="FG104" s="1"/>
      <c r="FH104" t="s">
        <v>336</v>
      </c>
      <c r="FJ104" t="s">
        <v>336</v>
      </c>
      <c r="FK104" t="s">
        <v>336</v>
      </c>
      <c r="FL104" t="s">
        <v>336</v>
      </c>
      <c r="FM104" s="1"/>
      <c r="FN104" t="s">
        <v>336</v>
      </c>
      <c r="FP104" s="1"/>
      <c r="FQ104" t="s">
        <v>336</v>
      </c>
      <c r="FR104" t="s">
        <v>336</v>
      </c>
      <c r="FS104" s="1"/>
      <c r="FT104" t="s">
        <v>336</v>
      </c>
      <c r="FV104" s="1"/>
      <c r="FW104" t="s">
        <v>336</v>
      </c>
      <c r="FX104" t="s">
        <v>336</v>
      </c>
      <c r="FY104" s="1"/>
      <c r="FZ104" t="s">
        <v>336</v>
      </c>
      <c r="GB104" s="1"/>
      <c r="GC104" t="s">
        <v>336</v>
      </c>
      <c r="GD104" t="s">
        <v>335</v>
      </c>
      <c r="GE104" t="s">
        <v>335</v>
      </c>
      <c r="GF104" t="s">
        <v>335</v>
      </c>
      <c r="GG104" t="s">
        <v>335</v>
      </c>
      <c r="GH104" t="s">
        <v>335</v>
      </c>
      <c r="GI104" t="s">
        <v>335</v>
      </c>
      <c r="GJ104" t="s">
        <v>335</v>
      </c>
      <c r="GK104" t="s">
        <v>335</v>
      </c>
      <c r="GL104" t="s">
        <v>335</v>
      </c>
      <c r="GM104" t="s">
        <v>335</v>
      </c>
      <c r="GN104" t="s">
        <v>335</v>
      </c>
      <c r="GO104" t="s">
        <v>335</v>
      </c>
      <c r="GP104" t="s">
        <v>335</v>
      </c>
      <c r="GQ104" t="s">
        <v>335</v>
      </c>
      <c r="GR104" t="s">
        <v>335</v>
      </c>
      <c r="GS104" t="s">
        <v>335</v>
      </c>
      <c r="GT104" t="s">
        <v>335</v>
      </c>
      <c r="GU104" t="s">
        <v>335</v>
      </c>
      <c r="GV104" t="s">
        <v>335</v>
      </c>
      <c r="GW104" t="s">
        <v>335</v>
      </c>
      <c r="GX104" t="s">
        <v>335</v>
      </c>
      <c r="GY104" t="s">
        <v>335</v>
      </c>
      <c r="GZ104" t="s">
        <v>335</v>
      </c>
      <c r="HA104" t="s">
        <v>335</v>
      </c>
      <c r="HB104" t="s">
        <v>335</v>
      </c>
      <c r="HC104" t="s">
        <v>335</v>
      </c>
      <c r="HD104" t="s">
        <v>335</v>
      </c>
      <c r="HE104" t="s">
        <v>335</v>
      </c>
      <c r="HF104" t="s">
        <v>335</v>
      </c>
      <c r="HG104" t="s">
        <v>335</v>
      </c>
      <c r="HH104" t="s">
        <v>335</v>
      </c>
      <c r="HI104" t="s">
        <v>335</v>
      </c>
      <c r="HJ104" t="s">
        <v>336</v>
      </c>
      <c r="HM104" t="s">
        <v>336</v>
      </c>
      <c r="HO104" t="s">
        <v>335</v>
      </c>
      <c r="HP104" t="s">
        <v>335</v>
      </c>
      <c r="HQ104" t="s">
        <v>335</v>
      </c>
      <c r="HR104" t="s">
        <v>335</v>
      </c>
      <c r="HS104" t="s">
        <v>335</v>
      </c>
      <c r="HT104" t="s">
        <v>335</v>
      </c>
      <c r="HU104" t="s">
        <v>335</v>
      </c>
      <c r="HV104" t="s">
        <v>335</v>
      </c>
      <c r="HW104" t="s">
        <v>335</v>
      </c>
      <c r="HX104" t="s">
        <v>335</v>
      </c>
      <c r="HY104" t="s">
        <v>335</v>
      </c>
      <c r="HZ104" t="s">
        <v>335</v>
      </c>
      <c r="IA104" t="s">
        <v>364</v>
      </c>
    </row>
    <row r="105" spans="1:235" x14ac:dyDescent="0.3">
      <c r="A105">
        <v>104</v>
      </c>
      <c r="B105" t="s">
        <v>733</v>
      </c>
      <c r="C105" s="1"/>
      <c r="EU105" s="1"/>
      <c r="FA105" s="1"/>
      <c r="FD105" s="1"/>
      <c r="FG105" s="1"/>
      <c r="FM105" s="1"/>
      <c r="FP105" s="1"/>
      <c r="FS105" s="1"/>
      <c r="FV105" s="1"/>
      <c r="FY105" s="1"/>
      <c r="GB105" s="1"/>
    </row>
    <row r="106" spans="1:235" x14ac:dyDescent="0.3">
      <c r="A106">
        <v>105</v>
      </c>
      <c r="B106" t="s">
        <v>733</v>
      </c>
      <c r="C106" s="1"/>
      <c r="EU106" s="1"/>
      <c r="FA106" s="1"/>
      <c r="FD106" s="1"/>
      <c r="FG106" s="1"/>
      <c r="FM106" s="1"/>
      <c r="FP106" s="1"/>
      <c r="FS106" s="1"/>
      <c r="FV106" s="1"/>
      <c r="FY106" s="1"/>
      <c r="GB106" s="1"/>
    </row>
    <row r="107" spans="1:235" x14ac:dyDescent="0.3">
      <c r="A107">
        <v>106</v>
      </c>
      <c r="B107" t="s">
        <v>733</v>
      </c>
      <c r="C107" s="1">
        <v>45393</v>
      </c>
      <c r="D107" t="s">
        <v>334</v>
      </c>
      <c r="E107" t="s">
        <v>335</v>
      </c>
      <c r="F107" t="s">
        <v>335</v>
      </c>
      <c r="G107" t="s">
        <v>335</v>
      </c>
      <c r="H107" t="s">
        <v>337</v>
      </c>
      <c r="I107" t="s">
        <v>359</v>
      </c>
      <c r="J107" t="s">
        <v>343</v>
      </c>
      <c r="K107">
        <v>100</v>
      </c>
      <c r="L107">
        <v>55</v>
      </c>
      <c r="O107">
        <v>815</v>
      </c>
      <c r="P107">
        <v>2381300219138057</v>
      </c>
      <c r="R107">
        <v>114</v>
      </c>
      <c r="T107">
        <v>89</v>
      </c>
      <c r="U107">
        <v>107</v>
      </c>
      <c r="V107">
        <v>37</v>
      </c>
      <c r="W107">
        <v>50</v>
      </c>
      <c r="X107">
        <v>98</v>
      </c>
      <c r="Z107">
        <v>665</v>
      </c>
      <c r="AA107">
        <v>62</v>
      </c>
      <c r="AD107">
        <v>6</v>
      </c>
      <c r="AH107">
        <v>145</v>
      </c>
      <c r="AI107">
        <v>48</v>
      </c>
      <c r="AJ107">
        <v>30</v>
      </c>
      <c r="AL107">
        <v>11</v>
      </c>
      <c r="AM107" t="s">
        <v>345</v>
      </c>
      <c r="AP107" t="s">
        <v>346</v>
      </c>
      <c r="AQ107" t="s">
        <v>334</v>
      </c>
      <c r="AR107" t="s">
        <v>335</v>
      </c>
      <c r="AS107" t="s">
        <v>335</v>
      </c>
      <c r="AT107" t="s">
        <v>335</v>
      </c>
      <c r="AU107" t="s">
        <v>335</v>
      </c>
      <c r="AV107" t="s">
        <v>335</v>
      </c>
      <c r="AW107" t="s">
        <v>335</v>
      </c>
      <c r="AX107" t="s">
        <v>335</v>
      </c>
      <c r="AY107" t="s">
        <v>335</v>
      </c>
      <c r="AZ107" t="s">
        <v>335</v>
      </c>
      <c r="BA107" t="s">
        <v>335</v>
      </c>
      <c r="BB107" t="s">
        <v>335</v>
      </c>
      <c r="BC107" t="s">
        <v>335</v>
      </c>
      <c r="BD107" t="s">
        <v>335</v>
      </c>
      <c r="BE107" t="s">
        <v>335</v>
      </c>
      <c r="BF107" t="s">
        <v>335</v>
      </c>
      <c r="BG107" t="s">
        <v>335</v>
      </c>
      <c r="BH107" t="s">
        <v>335</v>
      </c>
      <c r="BI107" t="s">
        <v>335</v>
      </c>
      <c r="BJ107" t="s">
        <v>336</v>
      </c>
      <c r="BK107" t="s">
        <v>334</v>
      </c>
      <c r="BL107" t="s">
        <v>335</v>
      </c>
      <c r="BM107" t="s">
        <v>335</v>
      </c>
      <c r="BN107" t="s">
        <v>335</v>
      </c>
      <c r="BO107" t="s">
        <v>335</v>
      </c>
      <c r="BP107" t="s">
        <v>335</v>
      </c>
      <c r="BQ107" t="s">
        <v>335</v>
      </c>
      <c r="BR107" t="s">
        <v>335</v>
      </c>
      <c r="BS107" t="s">
        <v>335</v>
      </c>
      <c r="BT107" t="s">
        <v>335</v>
      </c>
      <c r="BU107" t="s">
        <v>335</v>
      </c>
      <c r="BV107" t="s">
        <v>335</v>
      </c>
      <c r="BW107" t="s">
        <v>335</v>
      </c>
      <c r="BX107" t="s">
        <v>335</v>
      </c>
      <c r="BY107" t="s">
        <v>335</v>
      </c>
      <c r="BZ107" t="s">
        <v>335</v>
      </c>
      <c r="CA107" t="s">
        <v>336</v>
      </c>
      <c r="CJ107" t="s">
        <v>336</v>
      </c>
      <c r="CL107" t="s">
        <v>336</v>
      </c>
      <c r="CM107" t="s">
        <v>336</v>
      </c>
      <c r="CN107" t="s">
        <v>336</v>
      </c>
      <c r="CO107" t="s">
        <v>336</v>
      </c>
      <c r="CP107" t="s">
        <v>336</v>
      </c>
      <c r="CQ107" t="s">
        <v>336</v>
      </c>
      <c r="CR107" t="s">
        <v>336</v>
      </c>
      <c r="CS107" t="s">
        <v>336</v>
      </c>
      <c r="CT107" t="s">
        <v>336</v>
      </c>
      <c r="CU107" t="s">
        <v>336</v>
      </c>
      <c r="CV107" t="s">
        <v>336</v>
      </c>
      <c r="CW107" t="s">
        <v>336</v>
      </c>
      <c r="CX107" t="s">
        <v>336</v>
      </c>
      <c r="CY107" t="s">
        <v>336</v>
      </c>
      <c r="CZ107" t="s">
        <v>336</v>
      </c>
      <c r="DA107" t="s">
        <v>336</v>
      </c>
      <c r="DB107" t="s">
        <v>336</v>
      </c>
      <c r="DC107" t="s">
        <v>336</v>
      </c>
      <c r="DD107" t="s">
        <v>336</v>
      </c>
      <c r="DE107" t="s">
        <v>336</v>
      </c>
      <c r="DF107" t="s">
        <v>336</v>
      </c>
      <c r="DG107" t="s">
        <v>336</v>
      </c>
      <c r="DH107" t="s">
        <v>336</v>
      </c>
      <c r="DI107">
        <v>8</v>
      </c>
      <c r="DJ107">
        <v>302</v>
      </c>
      <c r="DL107">
        <v>126</v>
      </c>
      <c r="DM107">
        <v>2</v>
      </c>
      <c r="DN107">
        <v>100</v>
      </c>
      <c r="DO107" t="s">
        <v>337</v>
      </c>
      <c r="DQ107" t="s">
        <v>336</v>
      </c>
      <c r="DR107" t="s">
        <v>336</v>
      </c>
      <c r="DS107" t="s">
        <v>336</v>
      </c>
      <c r="DT107" t="s">
        <v>336</v>
      </c>
      <c r="DU107" t="s">
        <v>336</v>
      </c>
      <c r="DV107" t="s">
        <v>336</v>
      </c>
      <c r="DW107" t="s">
        <v>336</v>
      </c>
      <c r="DX107" t="s">
        <v>336</v>
      </c>
      <c r="DY107" t="s">
        <v>336</v>
      </c>
      <c r="DZ107" t="s">
        <v>336</v>
      </c>
      <c r="EA107" t="s">
        <v>336</v>
      </c>
      <c r="EB107" t="s">
        <v>336</v>
      </c>
      <c r="EC107" t="s">
        <v>336</v>
      </c>
      <c r="ED107" t="s">
        <v>336</v>
      </c>
      <c r="EE107" t="s">
        <v>336</v>
      </c>
      <c r="EF107" t="s">
        <v>336</v>
      </c>
      <c r="EK107">
        <v>100</v>
      </c>
      <c r="EL107">
        <v>100</v>
      </c>
      <c r="EM107">
        <v>3</v>
      </c>
      <c r="EN107" t="s">
        <v>337</v>
      </c>
      <c r="EO107" t="s">
        <v>337</v>
      </c>
      <c r="EP107" t="s">
        <v>337</v>
      </c>
      <c r="EQ107" t="s">
        <v>337</v>
      </c>
      <c r="ER107" t="s">
        <v>337</v>
      </c>
      <c r="ES107" t="s">
        <v>337</v>
      </c>
      <c r="ET107" t="s">
        <v>336</v>
      </c>
      <c r="EU107" s="1"/>
      <c r="EV107" t="s">
        <v>336</v>
      </c>
      <c r="EX107" t="s">
        <v>336</v>
      </c>
      <c r="EY107" t="s">
        <v>336</v>
      </c>
      <c r="EZ107" t="s">
        <v>336</v>
      </c>
      <c r="FA107" s="1"/>
      <c r="FB107" t="s">
        <v>336</v>
      </c>
      <c r="FD107" s="1"/>
      <c r="FE107" t="s">
        <v>336</v>
      </c>
      <c r="FF107" t="s">
        <v>330</v>
      </c>
      <c r="FG107" s="1"/>
      <c r="FH107" t="s">
        <v>398</v>
      </c>
      <c r="FI107">
        <v>75</v>
      </c>
      <c r="FJ107" t="s">
        <v>336</v>
      </c>
      <c r="FK107" t="s">
        <v>336</v>
      </c>
      <c r="FL107" t="s">
        <v>330</v>
      </c>
      <c r="FM107" s="1"/>
      <c r="FN107" t="s">
        <v>403</v>
      </c>
      <c r="FO107">
        <v>200</v>
      </c>
      <c r="FP107" s="1"/>
      <c r="FQ107" t="s">
        <v>336</v>
      </c>
      <c r="FR107" t="s">
        <v>330</v>
      </c>
      <c r="FS107" s="1"/>
      <c r="FT107" t="s">
        <v>462</v>
      </c>
      <c r="FU107">
        <v>25</v>
      </c>
      <c r="FV107" s="1"/>
      <c r="FW107" t="s">
        <v>336</v>
      </c>
      <c r="FX107" t="s">
        <v>330</v>
      </c>
      <c r="FY107" s="1"/>
      <c r="FZ107" t="s">
        <v>742</v>
      </c>
      <c r="GA107">
        <v>10</v>
      </c>
      <c r="GB107" s="1"/>
      <c r="GC107" t="s">
        <v>336</v>
      </c>
      <c r="GD107" t="s">
        <v>335</v>
      </c>
      <c r="GE107" t="s">
        <v>334</v>
      </c>
      <c r="GF107" t="s">
        <v>334</v>
      </c>
      <c r="GG107" t="s">
        <v>335</v>
      </c>
      <c r="GH107" t="s">
        <v>334</v>
      </c>
      <c r="GI107" t="s">
        <v>335</v>
      </c>
      <c r="GJ107" t="s">
        <v>335</v>
      </c>
      <c r="GK107" t="s">
        <v>334</v>
      </c>
      <c r="GL107" t="s">
        <v>334</v>
      </c>
      <c r="GM107" t="s">
        <v>335</v>
      </c>
      <c r="GN107" t="s">
        <v>334</v>
      </c>
      <c r="GO107" t="s">
        <v>335</v>
      </c>
      <c r="GP107" t="s">
        <v>335</v>
      </c>
      <c r="GQ107" t="s">
        <v>334</v>
      </c>
      <c r="GR107" t="s">
        <v>334</v>
      </c>
      <c r="GS107" t="s">
        <v>335</v>
      </c>
      <c r="GT107" t="s">
        <v>334</v>
      </c>
      <c r="GU107" t="s">
        <v>335</v>
      </c>
      <c r="GV107" t="s">
        <v>335</v>
      </c>
      <c r="GW107" t="s">
        <v>334</v>
      </c>
      <c r="GX107" t="s">
        <v>334</v>
      </c>
      <c r="GY107" t="s">
        <v>335</v>
      </c>
      <c r="GZ107" t="s">
        <v>334</v>
      </c>
      <c r="HA107" t="s">
        <v>335</v>
      </c>
      <c r="HB107" t="s">
        <v>334</v>
      </c>
      <c r="HC107" t="s">
        <v>335</v>
      </c>
      <c r="HD107" t="s">
        <v>334</v>
      </c>
      <c r="HE107" t="s">
        <v>335</v>
      </c>
      <c r="HF107" t="s">
        <v>334</v>
      </c>
      <c r="HG107" t="s">
        <v>335</v>
      </c>
      <c r="HH107" t="s">
        <v>335</v>
      </c>
      <c r="HI107" t="s">
        <v>334</v>
      </c>
      <c r="HJ107" t="s">
        <v>341</v>
      </c>
      <c r="HK107">
        <v>25</v>
      </c>
      <c r="HM107" t="s">
        <v>336</v>
      </c>
      <c r="HO107" t="s">
        <v>334</v>
      </c>
      <c r="HP107" t="s">
        <v>335</v>
      </c>
      <c r="HQ107" t="s">
        <v>334</v>
      </c>
      <c r="HR107" t="s">
        <v>335</v>
      </c>
      <c r="HS107" t="s">
        <v>334</v>
      </c>
      <c r="HT107" t="s">
        <v>335</v>
      </c>
      <c r="HU107" t="s">
        <v>334</v>
      </c>
      <c r="HV107" t="s">
        <v>335</v>
      </c>
      <c r="HW107" t="s">
        <v>334</v>
      </c>
      <c r="HX107" t="s">
        <v>335</v>
      </c>
      <c r="HY107" t="s">
        <v>334</v>
      </c>
      <c r="HZ107" t="s">
        <v>335</v>
      </c>
      <c r="IA107" t="s">
        <v>364</v>
      </c>
    </row>
    <row r="108" spans="1:235" x14ac:dyDescent="0.3">
      <c r="A108">
        <v>107</v>
      </c>
      <c r="B108" t="s">
        <v>733</v>
      </c>
      <c r="C108" s="1"/>
      <c r="EU108" s="1"/>
      <c r="FA108" s="1"/>
      <c r="FD108" s="1"/>
      <c r="FG108" s="1"/>
      <c r="FM108" s="1"/>
      <c r="FP108" s="1"/>
      <c r="FS108" s="1"/>
      <c r="FV108" s="1"/>
      <c r="FY108" s="1"/>
      <c r="GB108" s="1"/>
    </row>
    <row r="109" spans="1:235" x14ac:dyDescent="0.3">
      <c r="A109">
        <v>108</v>
      </c>
      <c r="B109" t="s">
        <v>733</v>
      </c>
      <c r="C109" s="1">
        <v>45376</v>
      </c>
      <c r="D109" t="s">
        <v>335</v>
      </c>
      <c r="E109" t="s">
        <v>334</v>
      </c>
      <c r="F109" t="s">
        <v>335</v>
      </c>
      <c r="G109" t="s">
        <v>335</v>
      </c>
      <c r="H109" t="s">
        <v>337</v>
      </c>
      <c r="I109" t="s">
        <v>359</v>
      </c>
      <c r="J109" t="s">
        <v>343</v>
      </c>
      <c r="K109">
        <v>115</v>
      </c>
      <c r="L109">
        <v>70</v>
      </c>
      <c r="R109">
        <v>125</v>
      </c>
      <c r="T109">
        <v>145</v>
      </c>
      <c r="W109">
        <v>37</v>
      </c>
      <c r="Z109">
        <v>589</v>
      </c>
      <c r="AH109">
        <v>138</v>
      </c>
      <c r="AI109">
        <v>48</v>
      </c>
      <c r="AJ109">
        <v>40</v>
      </c>
      <c r="AL109">
        <v>11</v>
      </c>
      <c r="AM109" t="s">
        <v>345</v>
      </c>
      <c r="AN109">
        <v>12</v>
      </c>
      <c r="AP109" t="s">
        <v>346</v>
      </c>
      <c r="AQ109" t="s">
        <v>335</v>
      </c>
      <c r="AR109" t="s">
        <v>335</v>
      </c>
      <c r="AS109" t="s">
        <v>335</v>
      </c>
      <c r="AT109" t="s">
        <v>335</v>
      </c>
      <c r="AU109" t="s">
        <v>335</v>
      </c>
      <c r="AV109" t="s">
        <v>335</v>
      </c>
      <c r="AW109" t="s">
        <v>335</v>
      </c>
      <c r="AX109" t="s">
        <v>335</v>
      </c>
      <c r="AY109" t="s">
        <v>335</v>
      </c>
      <c r="AZ109" t="s">
        <v>335</v>
      </c>
      <c r="BA109" t="s">
        <v>335</v>
      </c>
      <c r="BB109" t="s">
        <v>335</v>
      </c>
      <c r="BC109" t="s">
        <v>335</v>
      </c>
      <c r="BD109" t="s">
        <v>335</v>
      </c>
      <c r="BE109" t="s">
        <v>335</v>
      </c>
      <c r="BF109" t="s">
        <v>335</v>
      </c>
      <c r="BG109" t="s">
        <v>335</v>
      </c>
      <c r="BH109" t="s">
        <v>335</v>
      </c>
      <c r="BI109" t="s">
        <v>334</v>
      </c>
      <c r="BJ109" t="s">
        <v>776</v>
      </c>
      <c r="BK109" t="s">
        <v>334</v>
      </c>
      <c r="BL109" t="s">
        <v>335</v>
      </c>
      <c r="BM109" t="s">
        <v>335</v>
      </c>
      <c r="BN109" t="s">
        <v>335</v>
      </c>
      <c r="BO109" t="s">
        <v>335</v>
      </c>
      <c r="BP109" t="s">
        <v>335</v>
      </c>
      <c r="BQ109" t="s">
        <v>335</v>
      </c>
      <c r="BR109" t="s">
        <v>335</v>
      </c>
      <c r="BS109" t="s">
        <v>335</v>
      </c>
      <c r="BT109" t="s">
        <v>335</v>
      </c>
      <c r="BU109" t="s">
        <v>335</v>
      </c>
      <c r="BV109" t="s">
        <v>335</v>
      </c>
      <c r="BW109" t="s">
        <v>335</v>
      </c>
      <c r="BX109" t="s">
        <v>335</v>
      </c>
      <c r="BY109" t="s">
        <v>335</v>
      </c>
      <c r="BZ109" t="s">
        <v>335</v>
      </c>
      <c r="CA109" t="s">
        <v>336</v>
      </c>
      <c r="CJ109" t="s">
        <v>336</v>
      </c>
      <c r="CL109" t="s">
        <v>336</v>
      </c>
      <c r="CM109" t="s">
        <v>336</v>
      </c>
      <c r="CN109" t="s">
        <v>336</v>
      </c>
      <c r="CO109" t="s">
        <v>336</v>
      </c>
      <c r="CP109" t="s">
        <v>336</v>
      </c>
      <c r="CQ109" t="s">
        <v>336</v>
      </c>
      <c r="CR109" t="s">
        <v>336</v>
      </c>
      <c r="CS109" t="s">
        <v>336</v>
      </c>
      <c r="CT109" t="s">
        <v>336</v>
      </c>
      <c r="CU109" t="s">
        <v>336</v>
      </c>
      <c r="CV109" t="s">
        <v>336</v>
      </c>
      <c r="CW109" t="s">
        <v>336</v>
      </c>
      <c r="CX109" t="s">
        <v>336</v>
      </c>
      <c r="CY109" t="s">
        <v>336</v>
      </c>
      <c r="CZ109" t="s">
        <v>336</v>
      </c>
      <c r="DA109" t="s">
        <v>336</v>
      </c>
      <c r="DB109" t="s">
        <v>336</v>
      </c>
      <c r="DC109" t="s">
        <v>336</v>
      </c>
      <c r="DD109" t="s">
        <v>336</v>
      </c>
      <c r="DE109" t="s">
        <v>336</v>
      </c>
      <c r="DF109" t="s">
        <v>336</v>
      </c>
      <c r="DG109" t="s">
        <v>336</v>
      </c>
      <c r="DH109" t="s">
        <v>336</v>
      </c>
      <c r="DI109">
        <v>10</v>
      </c>
      <c r="DJ109">
        <v>311</v>
      </c>
      <c r="DL109">
        <v>75</v>
      </c>
      <c r="DM109">
        <v>98</v>
      </c>
      <c r="DN109">
        <v>97</v>
      </c>
      <c r="DO109" t="s">
        <v>337</v>
      </c>
      <c r="DQ109" t="s">
        <v>336</v>
      </c>
      <c r="DR109" t="s">
        <v>336</v>
      </c>
      <c r="DS109" t="s">
        <v>336</v>
      </c>
      <c r="DT109" t="s">
        <v>336</v>
      </c>
      <c r="DU109" t="s">
        <v>336</v>
      </c>
      <c r="DV109" t="s">
        <v>336</v>
      </c>
      <c r="DW109" t="s">
        <v>336</v>
      </c>
      <c r="DX109" t="s">
        <v>336</v>
      </c>
      <c r="DY109" t="s">
        <v>336</v>
      </c>
      <c r="DZ109" t="s">
        <v>336</v>
      </c>
      <c r="EA109" t="s">
        <v>336</v>
      </c>
      <c r="EB109" t="s">
        <v>336</v>
      </c>
      <c r="EC109" t="s">
        <v>336</v>
      </c>
      <c r="ED109" t="s">
        <v>336</v>
      </c>
      <c r="EE109" t="s">
        <v>336</v>
      </c>
      <c r="EF109" t="s">
        <v>336</v>
      </c>
      <c r="EK109">
        <v>100</v>
      </c>
      <c r="EL109">
        <v>100</v>
      </c>
      <c r="EM109">
        <v>0</v>
      </c>
      <c r="EN109" t="s">
        <v>337</v>
      </c>
      <c r="EO109" t="s">
        <v>337</v>
      </c>
      <c r="EP109" t="s">
        <v>337</v>
      </c>
      <c r="EQ109" t="s">
        <v>337</v>
      </c>
      <c r="ER109" t="s">
        <v>337</v>
      </c>
      <c r="ES109" t="s">
        <v>337</v>
      </c>
      <c r="ET109" t="s">
        <v>337</v>
      </c>
      <c r="EU109" s="1"/>
      <c r="EV109" t="s">
        <v>336</v>
      </c>
      <c r="EX109" t="s">
        <v>336</v>
      </c>
      <c r="EY109" t="s">
        <v>336</v>
      </c>
      <c r="EZ109" t="s">
        <v>337</v>
      </c>
      <c r="FA109" s="1"/>
      <c r="FB109" t="s">
        <v>336</v>
      </c>
      <c r="FD109" s="1"/>
      <c r="FE109" t="s">
        <v>336</v>
      </c>
      <c r="FF109" t="s">
        <v>330</v>
      </c>
      <c r="FG109" s="1"/>
      <c r="FH109" t="s">
        <v>398</v>
      </c>
      <c r="FI109">
        <v>200</v>
      </c>
      <c r="FJ109" t="s">
        <v>336</v>
      </c>
      <c r="FK109" t="s">
        <v>336</v>
      </c>
      <c r="FL109" t="s">
        <v>330</v>
      </c>
      <c r="FM109" s="1"/>
      <c r="FN109" t="s">
        <v>403</v>
      </c>
      <c r="FO109">
        <v>100</v>
      </c>
      <c r="FP109" s="1"/>
      <c r="FQ109" t="s">
        <v>336</v>
      </c>
      <c r="FR109" t="s">
        <v>330</v>
      </c>
      <c r="FS109" s="1"/>
      <c r="FT109" t="s">
        <v>340</v>
      </c>
      <c r="FU109">
        <v>25</v>
      </c>
      <c r="FV109" s="1"/>
      <c r="FW109" t="s">
        <v>336</v>
      </c>
      <c r="FX109" t="s">
        <v>330</v>
      </c>
      <c r="FY109" s="1"/>
      <c r="FZ109" t="s">
        <v>389</v>
      </c>
      <c r="GA109">
        <v>10</v>
      </c>
      <c r="GB109" s="1"/>
      <c r="GC109" t="s">
        <v>336</v>
      </c>
      <c r="GD109" t="s">
        <v>334</v>
      </c>
      <c r="GE109" t="s">
        <v>335</v>
      </c>
      <c r="GF109" t="s">
        <v>334</v>
      </c>
      <c r="GG109" t="s">
        <v>335</v>
      </c>
      <c r="GH109" t="s">
        <v>334</v>
      </c>
      <c r="GI109" t="s">
        <v>335</v>
      </c>
      <c r="GJ109" t="s">
        <v>334</v>
      </c>
      <c r="GK109" t="s">
        <v>335</v>
      </c>
      <c r="GL109" t="s">
        <v>334</v>
      </c>
      <c r="GM109" t="s">
        <v>335</v>
      </c>
      <c r="GN109" t="s">
        <v>334</v>
      </c>
      <c r="GO109" t="s">
        <v>335</v>
      </c>
      <c r="GP109" t="s">
        <v>335</v>
      </c>
      <c r="GQ109" t="s">
        <v>334</v>
      </c>
      <c r="GR109" t="s">
        <v>335</v>
      </c>
      <c r="GS109" t="s">
        <v>334</v>
      </c>
      <c r="GT109" t="s">
        <v>335</v>
      </c>
      <c r="GU109" t="s">
        <v>334</v>
      </c>
      <c r="GV109" t="s">
        <v>334</v>
      </c>
      <c r="GW109" t="s">
        <v>335</v>
      </c>
      <c r="GX109" t="s">
        <v>334</v>
      </c>
      <c r="GY109" t="s">
        <v>335</v>
      </c>
      <c r="GZ109" t="s">
        <v>334</v>
      </c>
      <c r="HA109" t="s">
        <v>335</v>
      </c>
      <c r="HB109" t="s">
        <v>334</v>
      </c>
      <c r="HC109" t="s">
        <v>335</v>
      </c>
      <c r="HD109" t="s">
        <v>334</v>
      </c>
      <c r="HE109" t="s">
        <v>335</v>
      </c>
      <c r="HF109" t="s">
        <v>334</v>
      </c>
      <c r="HG109" t="s">
        <v>335</v>
      </c>
      <c r="HH109" t="s">
        <v>334</v>
      </c>
      <c r="HI109" t="s">
        <v>335</v>
      </c>
      <c r="HJ109" t="s">
        <v>336</v>
      </c>
      <c r="HM109" t="s">
        <v>336</v>
      </c>
      <c r="HO109" t="s">
        <v>334</v>
      </c>
      <c r="HP109" t="s">
        <v>335</v>
      </c>
      <c r="HQ109" t="s">
        <v>334</v>
      </c>
      <c r="HR109" t="s">
        <v>335</v>
      </c>
      <c r="HS109" t="s">
        <v>334</v>
      </c>
      <c r="HT109" t="s">
        <v>335</v>
      </c>
      <c r="HU109" t="s">
        <v>334</v>
      </c>
      <c r="HV109" t="s">
        <v>335</v>
      </c>
      <c r="HW109" t="s">
        <v>334</v>
      </c>
      <c r="HX109" t="s">
        <v>335</v>
      </c>
      <c r="HY109" t="s">
        <v>334</v>
      </c>
      <c r="HZ109" t="s">
        <v>335</v>
      </c>
      <c r="IA109" t="s">
        <v>364</v>
      </c>
    </row>
    <row r="110" spans="1:235" x14ac:dyDescent="0.3">
      <c r="A110">
        <v>109</v>
      </c>
      <c r="B110" t="s">
        <v>733</v>
      </c>
      <c r="C110" s="1">
        <v>45414</v>
      </c>
      <c r="D110" t="s">
        <v>334</v>
      </c>
      <c r="E110" t="s">
        <v>335</v>
      </c>
      <c r="F110" t="s">
        <v>335</v>
      </c>
      <c r="G110" t="s">
        <v>335</v>
      </c>
      <c r="H110" t="s">
        <v>337</v>
      </c>
      <c r="I110" t="s">
        <v>359</v>
      </c>
      <c r="J110" t="s">
        <v>343</v>
      </c>
      <c r="K110">
        <v>130</v>
      </c>
      <c r="L110">
        <v>70</v>
      </c>
      <c r="N110">
        <v>2053</v>
      </c>
      <c r="O110">
        <v>502</v>
      </c>
      <c r="P110">
        <v>1.6968631692806928E+16</v>
      </c>
      <c r="R110">
        <v>108</v>
      </c>
      <c r="S110">
        <v>23</v>
      </c>
      <c r="U110">
        <v>148</v>
      </c>
      <c r="V110">
        <v>57</v>
      </c>
      <c r="W110">
        <v>77</v>
      </c>
      <c r="X110">
        <v>72</v>
      </c>
      <c r="Z110">
        <v>7957</v>
      </c>
      <c r="AF110">
        <v>32</v>
      </c>
      <c r="AG110">
        <v>29</v>
      </c>
      <c r="AH110">
        <v>140</v>
      </c>
      <c r="AI110">
        <v>39</v>
      </c>
      <c r="AJ110">
        <v>52</v>
      </c>
      <c r="AM110" t="s">
        <v>373</v>
      </c>
      <c r="AP110" t="s">
        <v>346</v>
      </c>
      <c r="AQ110" t="s">
        <v>335</v>
      </c>
      <c r="AR110" t="s">
        <v>335</v>
      </c>
      <c r="AS110" t="s">
        <v>334</v>
      </c>
      <c r="AT110" t="s">
        <v>335</v>
      </c>
      <c r="AU110" t="s">
        <v>335</v>
      </c>
      <c r="AV110" t="s">
        <v>334</v>
      </c>
      <c r="AW110" t="s">
        <v>335</v>
      </c>
      <c r="AX110" t="s">
        <v>335</v>
      </c>
      <c r="AY110" t="s">
        <v>335</v>
      </c>
      <c r="AZ110" t="s">
        <v>335</v>
      </c>
      <c r="BA110" t="s">
        <v>335</v>
      </c>
      <c r="BB110" t="s">
        <v>335</v>
      </c>
      <c r="BC110" t="s">
        <v>335</v>
      </c>
      <c r="BD110" t="s">
        <v>335</v>
      </c>
      <c r="BE110" t="s">
        <v>335</v>
      </c>
      <c r="BF110" t="s">
        <v>335</v>
      </c>
      <c r="BG110" t="s">
        <v>335</v>
      </c>
      <c r="BH110" t="s">
        <v>335</v>
      </c>
      <c r="BI110" t="s">
        <v>334</v>
      </c>
      <c r="BJ110" t="s">
        <v>777</v>
      </c>
      <c r="BK110" t="s">
        <v>335</v>
      </c>
      <c r="BL110" t="s">
        <v>335</v>
      </c>
      <c r="BM110" t="s">
        <v>335</v>
      </c>
      <c r="BN110" t="s">
        <v>335</v>
      </c>
      <c r="BO110" t="s">
        <v>335</v>
      </c>
      <c r="BP110" t="s">
        <v>335</v>
      </c>
      <c r="BQ110" t="s">
        <v>335</v>
      </c>
      <c r="BR110" t="s">
        <v>335</v>
      </c>
      <c r="BS110" t="s">
        <v>335</v>
      </c>
      <c r="BT110" t="s">
        <v>335</v>
      </c>
      <c r="BU110" t="s">
        <v>335</v>
      </c>
      <c r="BV110" t="s">
        <v>335</v>
      </c>
      <c r="BW110" t="s">
        <v>334</v>
      </c>
      <c r="BX110" t="s">
        <v>335</v>
      </c>
      <c r="BY110" t="s">
        <v>335</v>
      </c>
      <c r="BZ110" t="s">
        <v>335</v>
      </c>
      <c r="CA110" t="s">
        <v>336</v>
      </c>
      <c r="CJ110" t="s">
        <v>336</v>
      </c>
      <c r="CL110" t="s">
        <v>336</v>
      </c>
      <c r="CM110" t="s">
        <v>336</v>
      </c>
      <c r="CN110" t="s">
        <v>336</v>
      </c>
      <c r="CO110" t="s">
        <v>336</v>
      </c>
      <c r="CP110" t="s">
        <v>336</v>
      </c>
      <c r="CQ110" t="s">
        <v>336</v>
      </c>
      <c r="CR110" t="s">
        <v>336</v>
      </c>
      <c r="CS110" t="s">
        <v>336</v>
      </c>
      <c r="CT110" t="s">
        <v>336</v>
      </c>
      <c r="CU110" t="s">
        <v>336</v>
      </c>
      <c r="CV110" t="s">
        <v>336</v>
      </c>
      <c r="CW110" t="s">
        <v>336</v>
      </c>
      <c r="CX110" t="s">
        <v>336</v>
      </c>
      <c r="CY110" t="s">
        <v>336</v>
      </c>
      <c r="CZ110" t="s">
        <v>336</v>
      </c>
      <c r="DA110" t="s">
        <v>336</v>
      </c>
      <c r="DB110" t="s">
        <v>336</v>
      </c>
      <c r="DC110" t="s">
        <v>336</v>
      </c>
      <c r="DD110" t="s">
        <v>336</v>
      </c>
      <c r="DE110" t="s">
        <v>336</v>
      </c>
      <c r="DF110" t="s">
        <v>336</v>
      </c>
      <c r="DG110" t="s">
        <v>336</v>
      </c>
      <c r="DH110" t="s">
        <v>336</v>
      </c>
      <c r="DI110">
        <v>10</v>
      </c>
      <c r="DJ110">
        <v>360</v>
      </c>
      <c r="DL110">
        <v>69</v>
      </c>
      <c r="DM110">
        <v>4</v>
      </c>
      <c r="DN110">
        <v>97</v>
      </c>
      <c r="DO110" t="s">
        <v>330</v>
      </c>
      <c r="DQ110" t="s">
        <v>336</v>
      </c>
      <c r="DR110" t="s">
        <v>336</v>
      </c>
      <c r="DS110" t="s">
        <v>336</v>
      </c>
      <c r="DT110" t="s">
        <v>336</v>
      </c>
      <c r="DU110" t="s">
        <v>336</v>
      </c>
      <c r="DV110" t="s">
        <v>336</v>
      </c>
      <c r="DW110" t="s">
        <v>336</v>
      </c>
      <c r="DX110" t="s">
        <v>336</v>
      </c>
      <c r="DY110" t="s">
        <v>336</v>
      </c>
      <c r="DZ110" t="s">
        <v>336</v>
      </c>
      <c r="EA110" t="s">
        <v>336</v>
      </c>
      <c r="EB110" t="s">
        <v>336</v>
      </c>
      <c r="EC110" t="s">
        <v>336</v>
      </c>
      <c r="ED110" t="s">
        <v>336</v>
      </c>
      <c r="EE110" t="s">
        <v>336</v>
      </c>
      <c r="EF110" t="s">
        <v>336</v>
      </c>
      <c r="EK110">
        <v>100</v>
      </c>
      <c r="EL110">
        <v>92</v>
      </c>
      <c r="EM110">
        <v>2</v>
      </c>
      <c r="EN110" t="s">
        <v>337</v>
      </c>
      <c r="EO110" t="s">
        <v>337</v>
      </c>
      <c r="EP110" t="s">
        <v>330</v>
      </c>
      <c r="EQ110" t="s">
        <v>330</v>
      </c>
      <c r="ER110" t="s">
        <v>330</v>
      </c>
      <c r="ES110" t="s">
        <v>337</v>
      </c>
      <c r="ET110" t="s">
        <v>337</v>
      </c>
      <c r="EU110" s="1"/>
      <c r="EV110" t="s">
        <v>336</v>
      </c>
      <c r="EX110" t="s">
        <v>336</v>
      </c>
      <c r="EY110" t="s">
        <v>336</v>
      </c>
      <c r="EZ110" t="s">
        <v>337</v>
      </c>
      <c r="FA110" s="1"/>
      <c r="FB110" t="s">
        <v>336</v>
      </c>
      <c r="FD110" s="1"/>
      <c r="FE110" t="s">
        <v>336</v>
      </c>
      <c r="FF110" t="s">
        <v>337</v>
      </c>
      <c r="FG110" s="1"/>
      <c r="FH110" t="s">
        <v>336</v>
      </c>
      <c r="FJ110" t="s">
        <v>336</v>
      </c>
      <c r="FK110" t="s">
        <v>336</v>
      </c>
      <c r="FL110" t="s">
        <v>337</v>
      </c>
      <c r="FM110" s="1"/>
      <c r="FN110" t="s">
        <v>336</v>
      </c>
      <c r="FP110" s="1"/>
      <c r="FQ110" t="s">
        <v>336</v>
      </c>
      <c r="FR110" t="s">
        <v>330</v>
      </c>
      <c r="FS110" s="1"/>
      <c r="FT110" t="s">
        <v>340</v>
      </c>
      <c r="FU110">
        <v>50</v>
      </c>
      <c r="FV110" s="1"/>
      <c r="FW110" t="s">
        <v>336</v>
      </c>
      <c r="FX110" t="s">
        <v>330</v>
      </c>
      <c r="FY110" s="1"/>
      <c r="FZ110" t="s">
        <v>389</v>
      </c>
      <c r="GA110">
        <v>10</v>
      </c>
      <c r="GB110" s="1"/>
      <c r="GC110" t="s">
        <v>336</v>
      </c>
      <c r="GD110" t="s">
        <v>334</v>
      </c>
      <c r="GE110" t="s">
        <v>335</v>
      </c>
      <c r="GF110" t="s">
        <v>334</v>
      </c>
      <c r="GG110" t="s">
        <v>335</v>
      </c>
      <c r="GH110" t="s">
        <v>334</v>
      </c>
      <c r="GI110" t="s">
        <v>335</v>
      </c>
      <c r="GJ110" t="s">
        <v>334</v>
      </c>
      <c r="GK110" t="s">
        <v>335</v>
      </c>
      <c r="GL110" t="s">
        <v>334</v>
      </c>
      <c r="GM110" t="s">
        <v>335</v>
      </c>
      <c r="GN110" t="s">
        <v>334</v>
      </c>
      <c r="GO110" t="s">
        <v>335</v>
      </c>
      <c r="GP110" t="s">
        <v>334</v>
      </c>
      <c r="GQ110" t="s">
        <v>335</v>
      </c>
      <c r="GR110" t="s">
        <v>334</v>
      </c>
      <c r="GS110" t="s">
        <v>335</v>
      </c>
      <c r="GT110" t="s">
        <v>334</v>
      </c>
      <c r="GU110" t="s">
        <v>335</v>
      </c>
      <c r="GV110" t="s">
        <v>334</v>
      </c>
      <c r="GW110" t="s">
        <v>335</v>
      </c>
      <c r="GX110" t="s">
        <v>335</v>
      </c>
      <c r="GY110" t="s">
        <v>334</v>
      </c>
      <c r="GZ110" t="s">
        <v>334</v>
      </c>
      <c r="HA110" t="s">
        <v>335</v>
      </c>
      <c r="HB110" t="s">
        <v>334</v>
      </c>
      <c r="HC110" t="s">
        <v>335</v>
      </c>
      <c r="HD110" t="s">
        <v>334</v>
      </c>
      <c r="HE110" t="s">
        <v>335</v>
      </c>
      <c r="HF110" t="s">
        <v>334</v>
      </c>
      <c r="HG110" t="s">
        <v>335</v>
      </c>
      <c r="HH110" t="s">
        <v>334</v>
      </c>
      <c r="HI110" t="s">
        <v>335</v>
      </c>
      <c r="HJ110" t="s">
        <v>336</v>
      </c>
      <c r="HM110" t="s">
        <v>336</v>
      </c>
      <c r="HO110" t="s">
        <v>334</v>
      </c>
      <c r="HP110" t="s">
        <v>335</v>
      </c>
      <c r="HQ110" t="s">
        <v>334</v>
      </c>
      <c r="HR110" t="s">
        <v>335</v>
      </c>
      <c r="HS110" t="s">
        <v>334</v>
      </c>
      <c r="HT110" t="s">
        <v>335</v>
      </c>
      <c r="HU110" t="s">
        <v>334</v>
      </c>
      <c r="HV110" t="s">
        <v>335</v>
      </c>
      <c r="HW110" t="s">
        <v>334</v>
      </c>
      <c r="HX110" t="s">
        <v>335</v>
      </c>
      <c r="HY110" t="s">
        <v>334</v>
      </c>
      <c r="HZ110" t="s">
        <v>335</v>
      </c>
      <c r="IA110" t="s">
        <v>342</v>
      </c>
    </row>
    <row r="111" spans="1:235" x14ac:dyDescent="0.3">
      <c r="A111">
        <v>110</v>
      </c>
      <c r="B111" t="s">
        <v>733</v>
      </c>
      <c r="C111" s="1">
        <v>45376</v>
      </c>
      <c r="D111" t="s">
        <v>334</v>
      </c>
      <c r="E111" t="s">
        <v>335</v>
      </c>
      <c r="F111" t="s">
        <v>335</v>
      </c>
      <c r="G111" t="s">
        <v>335</v>
      </c>
      <c r="H111" t="s">
        <v>337</v>
      </c>
      <c r="I111" t="s">
        <v>345</v>
      </c>
      <c r="J111" t="s">
        <v>365</v>
      </c>
      <c r="K111">
        <v>97</v>
      </c>
      <c r="L111">
        <v>56</v>
      </c>
      <c r="N111">
        <v>659</v>
      </c>
      <c r="R111">
        <v>97</v>
      </c>
      <c r="S111">
        <v>43</v>
      </c>
      <c r="U111">
        <v>83</v>
      </c>
      <c r="V111">
        <v>24</v>
      </c>
      <c r="W111">
        <v>43</v>
      </c>
      <c r="X111">
        <v>79</v>
      </c>
      <c r="Z111">
        <v>894</v>
      </c>
      <c r="AH111">
        <v>141</v>
      </c>
      <c r="AI111">
        <v>39</v>
      </c>
      <c r="AJ111">
        <v>46</v>
      </c>
      <c r="AM111" t="s">
        <v>359</v>
      </c>
      <c r="AN111">
        <v>19</v>
      </c>
      <c r="AO111">
        <v>28</v>
      </c>
      <c r="AP111" t="s">
        <v>346</v>
      </c>
      <c r="AQ111" t="s">
        <v>334</v>
      </c>
      <c r="AR111" t="s">
        <v>335</v>
      </c>
      <c r="AS111" t="s">
        <v>335</v>
      </c>
      <c r="AT111" t="s">
        <v>335</v>
      </c>
      <c r="AU111" t="s">
        <v>335</v>
      </c>
      <c r="AV111" t="s">
        <v>335</v>
      </c>
      <c r="AW111" t="s">
        <v>335</v>
      </c>
      <c r="AX111" t="s">
        <v>335</v>
      </c>
      <c r="AY111" t="s">
        <v>335</v>
      </c>
      <c r="AZ111" t="s">
        <v>335</v>
      </c>
      <c r="BA111" t="s">
        <v>335</v>
      </c>
      <c r="BB111" t="s">
        <v>335</v>
      </c>
      <c r="BC111" t="s">
        <v>335</v>
      </c>
      <c r="BD111" t="s">
        <v>335</v>
      </c>
      <c r="BE111" t="s">
        <v>335</v>
      </c>
      <c r="BF111" t="s">
        <v>335</v>
      </c>
      <c r="BG111" t="s">
        <v>335</v>
      </c>
      <c r="BH111" t="s">
        <v>335</v>
      </c>
      <c r="BI111" t="s">
        <v>335</v>
      </c>
      <c r="BJ111" t="s">
        <v>336</v>
      </c>
      <c r="BK111" t="s">
        <v>334</v>
      </c>
      <c r="BL111" t="s">
        <v>335</v>
      </c>
      <c r="BM111" t="s">
        <v>335</v>
      </c>
      <c r="BN111" t="s">
        <v>335</v>
      </c>
      <c r="BO111" t="s">
        <v>335</v>
      </c>
      <c r="BP111" t="s">
        <v>335</v>
      </c>
      <c r="BQ111" t="s">
        <v>335</v>
      </c>
      <c r="BR111" t="s">
        <v>335</v>
      </c>
      <c r="BS111" t="s">
        <v>335</v>
      </c>
      <c r="BT111" t="s">
        <v>335</v>
      </c>
      <c r="BU111" t="s">
        <v>335</v>
      </c>
      <c r="BV111" t="s">
        <v>335</v>
      </c>
      <c r="BW111" t="s">
        <v>335</v>
      </c>
      <c r="BX111" t="s">
        <v>335</v>
      </c>
      <c r="BY111" t="s">
        <v>335</v>
      </c>
      <c r="BZ111" t="s">
        <v>335</v>
      </c>
      <c r="CA111" t="s">
        <v>336</v>
      </c>
      <c r="CJ111" t="s">
        <v>336</v>
      </c>
      <c r="CL111" t="s">
        <v>336</v>
      </c>
      <c r="CM111" t="s">
        <v>336</v>
      </c>
      <c r="CN111" t="s">
        <v>336</v>
      </c>
      <c r="CO111" t="s">
        <v>336</v>
      </c>
      <c r="CP111" t="s">
        <v>336</v>
      </c>
      <c r="CQ111" t="s">
        <v>336</v>
      </c>
      <c r="CR111" t="s">
        <v>336</v>
      </c>
      <c r="CS111" t="s">
        <v>336</v>
      </c>
      <c r="CT111" t="s">
        <v>336</v>
      </c>
      <c r="CU111" t="s">
        <v>336</v>
      </c>
      <c r="CV111" t="s">
        <v>336</v>
      </c>
      <c r="CW111" t="s">
        <v>336</v>
      </c>
      <c r="CX111" t="s">
        <v>336</v>
      </c>
      <c r="CY111" t="s">
        <v>336</v>
      </c>
      <c r="CZ111" t="s">
        <v>336</v>
      </c>
      <c r="DA111" t="s">
        <v>336</v>
      </c>
      <c r="DB111" t="s">
        <v>336</v>
      </c>
      <c r="DC111" t="s">
        <v>336</v>
      </c>
      <c r="DD111" t="s">
        <v>336</v>
      </c>
      <c r="DE111" t="s">
        <v>336</v>
      </c>
      <c r="DF111" t="s">
        <v>336</v>
      </c>
      <c r="DG111" t="s">
        <v>336</v>
      </c>
      <c r="DH111" t="s">
        <v>336</v>
      </c>
      <c r="DJ111">
        <v>440</v>
      </c>
      <c r="DL111">
        <v>91</v>
      </c>
      <c r="DM111">
        <v>3</v>
      </c>
      <c r="DN111">
        <v>95</v>
      </c>
      <c r="DO111" t="s">
        <v>337</v>
      </c>
      <c r="DQ111" t="s">
        <v>336</v>
      </c>
      <c r="DR111" t="s">
        <v>336</v>
      </c>
      <c r="DS111" t="s">
        <v>336</v>
      </c>
      <c r="DT111" t="s">
        <v>336</v>
      </c>
      <c r="DU111" t="s">
        <v>336</v>
      </c>
      <c r="DV111" t="s">
        <v>336</v>
      </c>
      <c r="DW111" t="s">
        <v>336</v>
      </c>
      <c r="DX111" t="s">
        <v>336</v>
      </c>
      <c r="DY111" t="s">
        <v>336</v>
      </c>
      <c r="DZ111" t="s">
        <v>336</v>
      </c>
      <c r="EA111" t="s">
        <v>336</v>
      </c>
      <c r="EB111" t="s">
        <v>336</v>
      </c>
      <c r="EC111" t="s">
        <v>336</v>
      </c>
      <c r="ED111" t="s">
        <v>336</v>
      </c>
      <c r="EE111" t="s">
        <v>336</v>
      </c>
      <c r="EF111" t="s">
        <v>336</v>
      </c>
      <c r="EK111">
        <v>100</v>
      </c>
      <c r="EL111">
        <v>98</v>
      </c>
      <c r="EM111">
        <v>2</v>
      </c>
      <c r="EN111" t="s">
        <v>337</v>
      </c>
      <c r="EO111" t="s">
        <v>337</v>
      </c>
      <c r="EP111" t="s">
        <v>337</v>
      </c>
      <c r="EQ111" t="s">
        <v>337</v>
      </c>
      <c r="ER111" t="s">
        <v>337</v>
      </c>
      <c r="ES111" t="s">
        <v>337</v>
      </c>
      <c r="ET111" t="s">
        <v>337</v>
      </c>
      <c r="EU111" s="1"/>
      <c r="EV111" t="s">
        <v>336</v>
      </c>
      <c r="EX111" t="s">
        <v>336</v>
      </c>
      <c r="EY111" t="s">
        <v>336</v>
      </c>
      <c r="EZ111" t="s">
        <v>330</v>
      </c>
      <c r="FA111" s="1"/>
      <c r="FB111" t="s">
        <v>338</v>
      </c>
      <c r="FC111">
        <v>20</v>
      </c>
      <c r="FD111" s="1"/>
      <c r="FE111" t="s">
        <v>336</v>
      </c>
      <c r="FF111" t="s">
        <v>330</v>
      </c>
      <c r="FG111" s="1"/>
      <c r="FH111" t="s">
        <v>339</v>
      </c>
      <c r="FI111">
        <v>125</v>
      </c>
      <c r="FJ111" t="s">
        <v>336</v>
      </c>
      <c r="FK111" t="s">
        <v>336</v>
      </c>
      <c r="FL111" t="s">
        <v>337</v>
      </c>
      <c r="FM111" s="1"/>
      <c r="FN111" t="s">
        <v>336</v>
      </c>
      <c r="FP111" s="1"/>
      <c r="FQ111" t="s">
        <v>336</v>
      </c>
      <c r="FR111" t="s">
        <v>337</v>
      </c>
      <c r="FS111" s="1"/>
      <c r="FT111" t="s">
        <v>336</v>
      </c>
      <c r="FV111" s="1"/>
      <c r="FW111" t="s">
        <v>336</v>
      </c>
      <c r="FX111" t="s">
        <v>330</v>
      </c>
      <c r="FY111" s="1"/>
      <c r="FZ111" t="s">
        <v>778</v>
      </c>
      <c r="GA111">
        <v>100</v>
      </c>
      <c r="GB111" s="1"/>
      <c r="GC111" t="s">
        <v>336</v>
      </c>
      <c r="GD111" t="s">
        <v>335</v>
      </c>
      <c r="GE111" t="s">
        <v>334</v>
      </c>
      <c r="GF111" t="s">
        <v>334</v>
      </c>
      <c r="GG111" t="s">
        <v>335</v>
      </c>
      <c r="GH111" t="s">
        <v>334</v>
      </c>
      <c r="GI111" t="s">
        <v>335</v>
      </c>
      <c r="GJ111" t="s">
        <v>334</v>
      </c>
      <c r="GK111" t="s">
        <v>335</v>
      </c>
      <c r="GL111" t="s">
        <v>334</v>
      </c>
      <c r="GM111" t="s">
        <v>335</v>
      </c>
      <c r="GN111" t="s">
        <v>334</v>
      </c>
      <c r="GO111" t="s">
        <v>335</v>
      </c>
      <c r="GP111" t="s">
        <v>335</v>
      </c>
      <c r="GQ111" t="s">
        <v>334</v>
      </c>
      <c r="GR111" t="s">
        <v>335</v>
      </c>
      <c r="GS111" t="s">
        <v>334</v>
      </c>
      <c r="GT111" t="s">
        <v>334</v>
      </c>
      <c r="GU111" t="s">
        <v>335</v>
      </c>
      <c r="GV111" t="s">
        <v>334</v>
      </c>
      <c r="GW111" t="s">
        <v>335</v>
      </c>
      <c r="GX111" t="s">
        <v>335</v>
      </c>
      <c r="GY111" t="s">
        <v>334</v>
      </c>
      <c r="GZ111" t="s">
        <v>334</v>
      </c>
      <c r="HA111" t="s">
        <v>335</v>
      </c>
      <c r="HB111" t="s">
        <v>334</v>
      </c>
      <c r="HC111" t="s">
        <v>335</v>
      </c>
      <c r="HD111" t="s">
        <v>334</v>
      </c>
      <c r="HE111" t="s">
        <v>335</v>
      </c>
      <c r="HF111" t="s">
        <v>334</v>
      </c>
      <c r="HG111" t="s">
        <v>335</v>
      </c>
      <c r="HH111" t="s">
        <v>334</v>
      </c>
      <c r="HI111" t="s">
        <v>335</v>
      </c>
      <c r="HJ111" t="s">
        <v>341</v>
      </c>
      <c r="HK111">
        <v>25</v>
      </c>
      <c r="HM111" t="s">
        <v>336</v>
      </c>
      <c r="HO111" t="s">
        <v>334</v>
      </c>
      <c r="HP111" t="s">
        <v>335</v>
      </c>
      <c r="HQ111" t="s">
        <v>334</v>
      </c>
      <c r="HR111" t="s">
        <v>335</v>
      </c>
      <c r="HS111" t="s">
        <v>334</v>
      </c>
      <c r="HT111" t="s">
        <v>335</v>
      </c>
      <c r="HU111" t="s">
        <v>334</v>
      </c>
      <c r="HV111" t="s">
        <v>335</v>
      </c>
      <c r="HW111" t="s">
        <v>334</v>
      </c>
      <c r="HX111" t="s">
        <v>335</v>
      </c>
      <c r="HY111" t="s">
        <v>334</v>
      </c>
      <c r="HZ111" t="s">
        <v>335</v>
      </c>
      <c r="IA111" t="s">
        <v>364</v>
      </c>
    </row>
    <row r="112" spans="1:235" x14ac:dyDescent="0.3">
      <c r="A112">
        <v>111</v>
      </c>
      <c r="B112" t="s">
        <v>733</v>
      </c>
      <c r="C112" s="1"/>
      <c r="EU112" s="1"/>
      <c r="FA112" s="1"/>
      <c r="FD112" s="1"/>
      <c r="FG112" s="1"/>
      <c r="FM112" s="1"/>
      <c r="FP112" s="1"/>
      <c r="FS112" s="1"/>
      <c r="FV112" s="1"/>
      <c r="FY112" s="1"/>
      <c r="GB112" s="1"/>
    </row>
    <row r="113" spans="1:235" x14ac:dyDescent="0.3">
      <c r="A113">
        <v>112</v>
      </c>
      <c r="B113" t="s">
        <v>733</v>
      </c>
      <c r="C113" s="1"/>
      <c r="EU113" s="1"/>
      <c r="FA113" s="1"/>
      <c r="FD113" s="1"/>
      <c r="FG113" s="1"/>
      <c r="FM113" s="1"/>
      <c r="FP113" s="1"/>
      <c r="FS113" s="1"/>
      <c r="FV113" s="1"/>
      <c r="FY113" s="1"/>
      <c r="GB113" s="1"/>
    </row>
    <row r="114" spans="1:235" x14ac:dyDescent="0.3">
      <c r="A114">
        <v>113</v>
      </c>
      <c r="B114" t="s">
        <v>733</v>
      </c>
      <c r="C114" s="1"/>
      <c r="EU114" s="1"/>
      <c r="FA114" s="1"/>
      <c r="FD114" s="1"/>
      <c r="FG114" s="1"/>
      <c r="FM114" s="1"/>
      <c r="FP114" s="1"/>
      <c r="FS114" s="1"/>
      <c r="FV114" s="1"/>
      <c r="FY114" s="1"/>
      <c r="GB114" s="1"/>
    </row>
    <row r="115" spans="1:235" x14ac:dyDescent="0.3">
      <c r="A115">
        <v>114</v>
      </c>
      <c r="B115" t="s">
        <v>733</v>
      </c>
      <c r="C115" s="1">
        <v>45379</v>
      </c>
      <c r="D115" t="s">
        <v>334</v>
      </c>
      <c r="E115" t="s">
        <v>335</v>
      </c>
      <c r="F115" t="s">
        <v>335</v>
      </c>
      <c r="G115" t="s">
        <v>335</v>
      </c>
      <c r="H115" t="s">
        <v>337</v>
      </c>
      <c r="I115" t="s">
        <v>345</v>
      </c>
      <c r="J115" t="s">
        <v>343</v>
      </c>
      <c r="K115">
        <v>100</v>
      </c>
      <c r="L115">
        <v>60</v>
      </c>
      <c r="M115">
        <v>168</v>
      </c>
      <c r="O115">
        <v>90</v>
      </c>
      <c r="P115">
        <v>2.7777777777777776E+16</v>
      </c>
      <c r="R115">
        <v>127</v>
      </c>
      <c r="Z115">
        <v>97</v>
      </c>
      <c r="AF115">
        <v>26</v>
      </c>
      <c r="AG115">
        <v>10</v>
      </c>
      <c r="AH115">
        <v>142</v>
      </c>
      <c r="AI115">
        <v>45</v>
      </c>
      <c r="AM115" t="s">
        <v>336</v>
      </c>
      <c r="AP115" t="s">
        <v>336</v>
      </c>
      <c r="AQ115" t="s">
        <v>335</v>
      </c>
      <c r="AR115" t="s">
        <v>335</v>
      </c>
      <c r="AS115" t="s">
        <v>335</v>
      </c>
      <c r="AT115" t="s">
        <v>335</v>
      </c>
      <c r="AU115" t="s">
        <v>335</v>
      </c>
      <c r="AV115" t="s">
        <v>335</v>
      </c>
      <c r="AW115" t="s">
        <v>335</v>
      </c>
      <c r="AX115" t="s">
        <v>335</v>
      </c>
      <c r="AY115" t="s">
        <v>335</v>
      </c>
      <c r="AZ115" t="s">
        <v>335</v>
      </c>
      <c r="BA115" t="s">
        <v>335</v>
      </c>
      <c r="BB115" t="s">
        <v>335</v>
      </c>
      <c r="BC115" t="s">
        <v>335</v>
      </c>
      <c r="BD115" t="s">
        <v>335</v>
      </c>
      <c r="BE115" t="s">
        <v>335</v>
      </c>
      <c r="BF115" t="s">
        <v>335</v>
      </c>
      <c r="BG115" t="s">
        <v>335</v>
      </c>
      <c r="BH115" t="s">
        <v>335</v>
      </c>
      <c r="BI115" t="s">
        <v>335</v>
      </c>
      <c r="BJ115" t="s">
        <v>336</v>
      </c>
      <c r="BK115" t="s">
        <v>335</v>
      </c>
      <c r="BL115" t="s">
        <v>335</v>
      </c>
      <c r="BM115" t="s">
        <v>335</v>
      </c>
      <c r="BN115" t="s">
        <v>335</v>
      </c>
      <c r="BO115" t="s">
        <v>335</v>
      </c>
      <c r="BP115" t="s">
        <v>335</v>
      </c>
      <c r="BQ115" t="s">
        <v>335</v>
      </c>
      <c r="BR115" t="s">
        <v>335</v>
      </c>
      <c r="BS115" t="s">
        <v>335</v>
      </c>
      <c r="BT115" t="s">
        <v>335</v>
      </c>
      <c r="BU115" t="s">
        <v>335</v>
      </c>
      <c r="BV115" t="s">
        <v>335</v>
      </c>
      <c r="BW115" t="s">
        <v>335</v>
      </c>
      <c r="BX115" t="s">
        <v>335</v>
      </c>
      <c r="BY115" t="s">
        <v>335</v>
      </c>
      <c r="BZ115" t="s">
        <v>335</v>
      </c>
      <c r="CA115" t="s">
        <v>336</v>
      </c>
      <c r="CJ115" t="s">
        <v>336</v>
      </c>
      <c r="CL115" t="s">
        <v>336</v>
      </c>
      <c r="CM115" t="s">
        <v>336</v>
      </c>
      <c r="CN115" t="s">
        <v>336</v>
      </c>
      <c r="CO115" t="s">
        <v>336</v>
      </c>
      <c r="CP115" t="s">
        <v>336</v>
      </c>
      <c r="CQ115" t="s">
        <v>336</v>
      </c>
      <c r="CR115" t="s">
        <v>336</v>
      </c>
      <c r="CS115" t="s">
        <v>336</v>
      </c>
      <c r="CT115" t="s">
        <v>336</v>
      </c>
      <c r="CU115" t="s">
        <v>336</v>
      </c>
      <c r="CV115" t="s">
        <v>336</v>
      </c>
      <c r="CW115" t="s">
        <v>336</v>
      </c>
      <c r="CX115" t="s">
        <v>336</v>
      </c>
      <c r="CY115" t="s">
        <v>336</v>
      </c>
      <c r="CZ115" t="s">
        <v>336</v>
      </c>
      <c r="DA115" t="s">
        <v>336</v>
      </c>
      <c r="DB115" t="s">
        <v>336</v>
      </c>
      <c r="DC115" t="s">
        <v>336</v>
      </c>
      <c r="DD115" t="s">
        <v>336</v>
      </c>
      <c r="DE115" t="s">
        <v>336</v>
      </c>
      <c r="DF115" t="s">
        <v>336</v>
      </c>
      <c r="DG115" t="s">
        <v>336</v>
      </c>
      <c r="DH115" t="s">
        <v>336</v>
      </c>
      <c r="DJ115">
        <v>500</v>
      </c>
      <c r="DK115">
        <v>71</v>
      </c>
      <c r="DL115">
        <v>88</v>
      </c>
      <c r="DM115">
        <v>0</v>
      </c>
      <c r="DN115">
        <v>88</v>
      </c>
      <c r="DO115" t="s">
        <v>337</v>
      </c>
      <c r="DQ115" t="s">
        <v>336</v>
      </c>
      <c r="DR115" t="s">
        <v>336</v>
      </c>
      <c r="DS115" t="s">
        <v>336</v>
      </c>
      <c r="DT115" t="s">
        <v>336</v>
      </c>
      <c r="DU115" t="s">
        <v>336</v>
      </c>
      <c r="DV115" t="s">
        <v>336</v>
      </c>
      <c r="DW115" t="s">
        <v>336</v>
      </c>
      <c r="DX115" t="s">
        <v>336</v>
      </c>
      <c r="DY115" t="s">
        <v>336</v>
      </c>
      <c r="DZ115" t="s">
        <v>336</v>
      </c>
      <c r="EA115" t="s">
        <v>336</v>
      </c>
      <c r="EB115" t="s">
        <v>336</v>
      </c>
      <c r="EC115" t="s">
        <v>336</v>
      </c>
      <c r="ED115" t="s">
        <v>336</v>
      </c>
      <c r="EE115" t="s">
        <v>336</v>
      </c>
      <c r="EF115" t="s">
        <v>336</v>
      </c>
      <c r="EN115" t="s">
        <v>336</v>
      </c>
      <c r="EO115" t="s">
        <v>336</v>
      </c>
      <c r="EP115" t="s">
        <v>336</v>
      </c>
      <c r="EQ115" t="s">
        <v>336</v>
      </c>
      <c r="ER115" t="s">
        <v>336</v>
      </c>
      <c r="ES115" t="s">
        <v>336</v>
      </c>
      <c r="ET115" t="s">
        <v>337</v>
      </c>
      <c r="EU115" s="1"/>
      <c r="EV115" t="s">
        <v>336</v>
      </c>
      <c r="EX115" t="s">
        <v>336</v>
      </c>
      <c r="EY115" t="s">
        <v>336</v>
      </c>
      <c r="EZ115" t="s">
        <v>337</v>
      </c>
      <c r="FA115" s="1"/>
      <c r="FB115" t="s">
        <v>336</v>
      </c>
      <c r="FD115" s="1"/>
      <c r="FE115" t="s">
        <v>336</v>
      </c>
      <c r="FF115" t="s">
        <v>330</v>
      </c>
      <c r="FG115" s="1">
        <v>45374</v>
      </c>
      <c r="FH115" t="s">
        <v>383</v>
      </c>
      <c r="FI115">
        <v>25</v>
      </c>
      <c r="FJ115" t="s">
        <v>336</v>
      </c>
      <c r="FK115" t="s">
        <v>336</v>
      </c>
      <c r="FL115" t="s">
        <v>330</v>
      </c>
      <c r="FM115" s="1">
        <v>45371</v>
      </c>
      <c r="FN115" t="s">
        <v>484</v>
      </c>
      <c r="FO115">
        <v>200</v>
      </c>
      <c r="FP115" s="1"/>
      <c r="FQ115" t="s">
        <v>336</v>
      </c>
      <c r="FR115" t="s">
        <v>330</v>
      </c>
      <c r="FS115" s="1">
        <v>45378</v>
      </c>
      <c r="FT115" t="s">
        <v>384</v>
      </c>
      <c r="FU115">
        <v>50</v>
      </c>
      <c r="FV115" s="1"/>
      <c r="FW115" t="s">
        <v>336</v>
      </c>
      <c r="FX115" t="s">
        <v>330</v>
      </c>
      <c r="FY115" s="1"/>
      <c r="FZ115" t="s">
        <v>779</v>
      </c>
      <c r="GA115">
        <v>10</v>
      </c>
      <c r="GB115" s="1"/>
      <c r="GC115" t="s">
        <v>336</v>
      </c>
      <c r="GD115" t="s">
        <v>335</v>
      </c>
      <c r="GE115" t="s">
        <v>334</v>
      </c>
      <c r="GF115" t="s">
        <v>334</v>
      </c>
      <c r="GG115" t="s">
        <v>335</v>
      </c>
      <c r="GH115" t="s">
        <v>335</v>
      </c>
      <c r="GI115" t="s">
        <v>334</v>
      </c>
      <c r="GJ115" t="s">
        <v>334</v>
      </c>
      <c r="GK115" t="s">
        <v>335</v>
      </c>
      <c r="GL115" t="s">
        <v>334</v>
      </c>
      <c r="GM115" t="s">
        <v>335</v>
      </c>
      <c r="GN115" t="s">
        <v>334</v>
      </c>
      <c r="GO115" t="s">
        <v>335</v>
      </c>
      <c r="GP115" t="s">
        <v>334</v>
      </c>
      <c r="GQ115" t="s">
        <v>335</v>
      </c>
      <c r="GR115" t="s">
        <v>334</v>
      </c>
      <c r="GS115" t="s">
        <v>335</v>
      </c>
      <c r="GT115" t="s">
        <v>334</v>
      </c>
      <c r="GU115" t="s">
        <v>335</v>
      </c>
      <c r="GV115" t="s">
        <v>334</v>
      </c>
      <c r="GW115" t="s">
        <v>335</v>
      </c>
      <c r="GX115" t="s">
        <v>334</v>
      </c>
      <c r="GY115" t="s">
        <v>335</v>
      </c>
      <c r="GZ115" t="s">
        <v>334</v>
      </c>
      <c r="HA115" t="s">
        <v>335</v>
      </c>
      <c r="HB115" t="s">
        <v>334</v>
      </c>
      <c r="HC115" t="s">
        <v>335</v>
      </c>
      <c r="HD115" t="s">
        <v>334</v>
      </c>
      <c r="HE115" t="s">
        <v>335</v>
      </c>
      <c r="HF115" t="s">
        <v>334</v>
      </c>
      <c r="HG115" t="s">
        <v>335</v>
      </c>
      <c r="HH115" t="s">
        <v>334</v>
      </c>
      <c r="HI115" t="s">
        <v>335</v>
      </c>
      <c r="HJ115" t="s">
        <v>341</v>
      </c>
      <c r="HK115">
        <v>75</v>
      </c>
      <c r="HL115">
        <v>15</v>
      </c>
      <c r="HM115" t="s">
        <v>336</v>
      </c>
      <c r="HO115" t="s">
        <v>334</v>
      </c>
      <c r="HP115" t="s">
        <v>335</v>
      </c>
      <c r="HQ115" t="s">
        <v>334</v>
      </c>
      <c r="HR115" t="s">
        <v>335</v>
      </c>
      <c r="HS115" t="s">
        <v>334</v>
      </c>
      <c r="HT115" t="s">
        <v>335</v>
      </c>
      <c r="HU115" t="s">
        <v>334</v>
      </c>
      <c r="HV115" t="s">
        <v>335</v>
      </c>
      <c r="HW115" t="s">
        <v>334</v>
      </c>
      <c r="HX115" t="s">
        <v>335</v>
      </c>
      <c r="HY115" t="s">
        <v>335</v>
      </c>
      <c r="HZ115" t="s">
        <v>335</v>
      </c>
      <c r="IA115" t="s">
        <v>342</v>
      </c>
    </row>
    <row r="116" spans="1:235" x14ac:dyDescent="0.3">
      <c r="A116">
        <v>115</v>
      </c>
      <c r="B116" t="s">
        <v>733</v>
      </c>
      <c r="C116" s="1">
        <v>45404</v>
      </c>
      <c r="D116" t="s">
        <v>334</v>
      </c>
      <c r="E116" t="s">
        <v>335</v>
      </c>
      <c r="F116" t="s">
        <v>335</v>
      </c>
      <c r="G116" t="s">
        <v>335</v>
      </c>
      <c r="H116" t="s">
        <v>337</v>
      </c>
      <c r="I116" t="s">
        <v>345</v>
      </c>
      <c r="J116" t="s">
        <v>365</v>
      </c>
      <c r="K116">
        <v>120</v>
      </c>
      <c r="L116">
        <v>60</v>
      </c>
      <c r="N116">
        <v>4369</v>
      </c>
      <c r="O116">
        <v>64</v>
      </c>
      <c r="R116">
        <v>117</v>
      </c>
      <c r="T116">
        <v>134</v>
      </c>
      <c r="U116">
        <v>109</v>
      </c>
      <c r="V116">
        <v>42</v>
      </c>
      <c r="W116">
        <v>29</v>
      </c>
      <c r="X116">
        <v>189</v>
      </c>
      <c r="Z116">
        <v>827</v>
      </c>
      <c r="AA116">
        <v>268</v>
      </c>
      <c r="AD116">
        <v>74</v>
      </c>
      <c r="AH116">
        <v>142</v>
      </c>
      <c r="AI116">
        <v>45</v>
      </c>
      <c r="AJ116">
        <v>32</v>
      </c>
      <c r="AL116">
        <v>7</v>
      </c>
      <c r="AM116" t="s">
        <v>359</v>
      </c>
      <c r="AN116">
        <v>21</v>
      </c>
      <c r="AO116">
        <v>27</v>
      </c>
      <c r="AP116" t="s">
        <v>346</v>
      </c>
      <c r="AQ116" t="s">
        <v>334</v>
      </c>
      <c r="AR116" t="s">
        <v>335</v>
      </c>
      <c r="AS116" t="s">
        <v>335</v>
      </c>
      <c r="AT116" t="s">
        <v>335</v>
      </c>
      <c r="AU116" t="s">
        <v>335</v>
      </c>
      <c r="AV116" t="s">
        <v>335</v>
      </c>
      <c r="AW116" t="s">
        <v>335</v>
      </c>
      <c r="AX116" t="s">
        <v>335</v>
      </c>
      <c r="AY116" t="s">
        <v>335</v>
      </c>
      <c r="AZ116" t="s">
        <v>335</v>
      </c>
      <c r="BA116" t="s">
        <v>335</v>
      </c>
      <c r="BB116" t="s">
        <v>335</v>
      </c>
      <c r="BC116" t="s">
        <v>335</v>
      </c>
      <c r="BD116" t="s">
        <v>335</v>
      </c>
      <c r="BE116" t="s">
        <v>335</v>
      </c>
      <c r="BF116" t="s">
        <v>335</v>
      </c>
      <c r="BG116" t="s">
        <v>335</v>
      </c>
      <c r="BH116" t="s">
        <v>335</v>
      </c>
      <c r="BI116" t="s">
        <v>335</v>
      </c>
      <c r="BJ116" t="s">
        <v>336</v>
      </c>
      <c r="BK116" t="s">
        <v>334</v>
      </c>
      <c r="BL116" t="s">
        <v>335</v>
      </c>
      <c r="BM116" t="s">
        <v>335</v>
      </c>
      <c r="BN116" t="s">
        <v>335</v>
      </c>
      <c r="BO116" t="s">
        <v>335</v>
      </c>
      <c r="BP116" t="s">
        <v>335</v>
      </c>
      <c r="BQ116" t="s">
        <v>335</v>
      </c>
      <c r="BR116" t="s">
        <v>335</v>
      </c>
      <c r="BS116" t="s">
        <v>335</v>
      </c>
      <c r="BT116" t="s">
        <v>335</v>
      </c>
      <c r="BU116" t="s">
        <v>335</v>
      </c>
      <c r="BV116" t="s">
        <v>335</v>
      </c>
      <c r="BW116" t="s">
        <v>335</v>
      </c>
      <c r="BX116" t="s">
        <v>335</v>
      </c>
      <c r="BY116" t="s">
        <v>335</v>
      </c>
      <c r="BZ116" t="s">
        <v>335</v>
      </c>
      <c r="CA116" t="s">
        <v>336</v>
      </c>
      <c r="CJ116" t="s">
        <v>336</v>
      </c>
      <c r="CL116" t="s">
        <v>336</v>
      </c>
      <c r="CM116" t="s">
        <v>336</v>
      </c>
      <c r="CN116" t="s">
        <v>336</v>
      </c>
      <c r="CO116" t="s">
        <v>336</v>
      </c>
      <c r="CP116" t="s">
        <v>336</v>
      </c>
      <c r="CQ116" t="s">
        <v>336</v>
      </c>
      <c r="CR116" t="s">
        <v>336</v>
      </c>
      <c r="CS116" t="s">
        <v>336</v>
      </c>
      <c r="CT116" t="s">
        <v>336</v>
      </c>
      <c r="CU116" t="s">
        <v>336</v>
      </c>
      <c r="CV116" t="s">
        <v>336</v>
      </c>
      <c r="CW116" t="s">
        <v>336</v>
      </c>
      <c r="CX116" t="s">
        <v>336</v>
      </c>
      <c r="CY116" t="s">
        <v>336</v>
      </c>
      <c r="CZ116" t="s">
        <v>336</v>
      </c>
      <c r="DA116" t="s">
        <v>336</v>
      </c>
      <c r="DB116" t="s">
        <v>336</v>
      </c>
      <c r="DC116" t="s">
        <v>336</v>
      </c>
      <c r="DD116" t="s">
        <v>336</v>
      </c>
      <c r="DE116" t="s">
        <v>336</v>
      </c>
      <c r="DF116" t="s">
        <v>336</v>
      </c>
      <c r="DG116" t="s">
        <v>336</v>
      </c>
      <c r="DH116" t="s">
        <v>336</v>
      </c>
      <c r="DJ116">
        <v>330</v>
      </c>
      <c r="DL116">
        <v>112</v>
      </c>
      <c r="DM116">
        <v>4</v>
      </c>
      <c r="DN116">
        <v>100</v>
      </c>
      <c r="DO116" t="s">
        <v>337</v>
      </c>
      <c r="DQ116" t="s">
        <v>336</v>
      </c>
      <c r="DR116" t="s">
        <v>336</v>
      </c>
      <c r="DS116" t="s">
        <v>336</v>
      </c>
      <c r="DT116" t="s">
        <v>336</v>
      </c>
      <c r="DU116" t="s">
        <v>336</v>
      </c>
      <c r="DV116" t="s">
        <v>336</v>
      </c>
      <c r="DW116" t="s">
        <v>336</v>
      </c>
      <c r="DX116" t="s">
        <v>336</v>
      </c>
      <c r="DY116" t="s">
        <v>336</v>
      </c>
      <c r="DZ116" t="s">
        <v>336</v>
      </c>
      <c r="EA116" t="s">
        <v>336</v>
      </c>
      <c r="EB116" t="s">
        <v>336</v>
      </c>
      <c r="EC116" t="s">
        <v>336</v>
      </c>
      <c r="ED116" t="s">
        <v>336</v>
      </c>
      <c r="EE116" t="s">
        <v>336</v>
      </c>
      <c r="EF116" t="s">
        <v>336</v>
      </c>
      <c r="EK116">
        <v>100</v>
      </c>
      <c r="EL116">
        <v>95</v>
      </c>
      <c r="EN116" t="s">
        <v>337</v>
      </c>
      <c r="EO116" t="s">
        <v>337</v>
      </c>
      <c r="EP116" t="s">
        <v>330</v>
      </c>
      <c r="EQ116" t="s">
        <v>337</v>
      </c>
      <c r="ER116" t="s">
        <v>337</v>
      </c>
      <c r="ES116" t="s">
        <v>337</v>
      </c>
      <c r="ET116" t="s">
        <v>337</v>
      </c>
      <c r="EU116" s="1"/>
      <c r="EV116" t="s">
        <v>336</v>
      </c>
      <c r="EX116" t="s">
        <v>336</v>
      </c>
      <c r="EY116" t="s">
        <v>336</v>
      </c>
      <c r="EZ116" t="s">
        <v>330</v>
      </c>
      <c r="FA116" s="1"/>
      <c r="FB116" t="s">
        <v>428</v>
      </c>
      <c r="FC116">
        <v>20</v>
      </c>
      <c r="FD116" s="1"/>
      <c r="FE116" t="s">
        <v>336</v>
      </c>
      <c r="FF116" t="s">
        <v>330</v>
      </c>
      <c r="FG116" s="1"/>
      <c r="FH116" t="s">
        <v>339</v>
      </c>
      <c r="FI116">
        <v>25</v>
      </c>
      <c r="FJ116" t="s">
        <v>336</v>
      </c>
      <c r="FK116" t="s">
        <v>336</v>
      </c>
      <c r="FL116" t="s">
        <v>337</v>
      </c>
      <c r="FM116" s="1"/>
      <c r="FN116" t="s">
        <v>336</v>
      </c>
      <c r="FP116" s="1"/>
      <c r="FQ116" t="s">
        <v>336</v>
      </c>
      <c r="FR116" t="s">
        <v>330</v>
      </c>
      <c r="FS116" s="1"/>
      <c r="FT116" t="s">
        <v>744</v>
      </c>
      <c r="FU116">
        <v>25</v>
      </c>
      <c r="FV116" s="1"/>
      <c r="FW116" t="s">
        <v>336</v>
      </c>
      <c r="FX116" t="s">
        <v>330</v>
      </c>
      <c r="FY116" s="1"/>
      <c r="FZ116" t="s">
        <v>410</v>
      </c>
      <c r="GA116">
        <v>25</v>
      </c>
      <c r="GB116" s="1"/>
      <c r="GC116" t="s">
        <v>336</v>
      </c>
      <c r="GD116" t="s">
        <v>334</v>
      </c>
      <c r="GE116" t="s">
        <v>335</v>
      </c>
      <c r="GF116" t="s">
        <v>334</v>
      </c>
      <c r="GG116" t="s">
        <v>335</v>
      </c>
      <c r="GH116" t="s">
        <v>334</v>
      </c>
      <c r="GI116" t="s">
        <v>335</v>
      </c>
      <c r="GJ116" t="s">
        <v>334</v>
      </c>
      <c r="GK116" t="s">
        <v>335</v>
      </c>
      <c r="GL116" t="s">
        <v>334</v>
      </c>
      <c r="GM116" t="s">
        <v>335</v>
      </c>
      <c r="GN116" t="s">
        <v>334</v>
      </c>
      <c r="GO116" t="s">
        <v>335</v>
      </c>
      <c r="GP116" t="s">
        <v>335</v>
      </c>
      <c r="GQ116" t="s">
        <v>334</v>
      </c>
      <c r="GR116" t="s">
        <v>335</v>
      </c>
      <c r="GS116" t="s">
        <v>334</v>
      </c>
      <c r="GT116" t="s">
        <v>335</v>
      </c>
      <c r="GU116" t="s">
        <v>334</v>
      </c>
      <c r="GV116" t="s">
        <v>335</v>
      </c>
      <c r="GW116" t="s">
        <v>334</v>
      </c>
      <c r="GX116" t="s">
        <v>334</v>
      </c>
      <c r="GY116" t="s">
        <v>335</v>
      </c>
      <c r="GZ116" t="s">
        <v>334</v>
      </c>
      <c r="HA116" t="s">
        <v>335</v>
      </c>
      <c r="HB116" t="s">
        <v>334</v>
      </c>
      <c r="HC116" t="s">
        <v>335</v>
      </c>
      <c r="HD116" t="s">
        <v>334</v>
      </c>
      <c r="HE116" t="s">
        <v>335</v>
      </c>
      <c r="HF116" t="s">
        <v>334</v>
      </c>
      <c r="HG116" t="s">
        <v>335</v>
      </c>
      <c r="HH116" t="s">
        <v>334</v>
      </c>
      <c r="HI116" t="s">
        <v>335</v>
      </c>
      <c r="HJ116" t="s">
        <v>336</v>
      </c>
      <c r="HM116" t="s">
        <v>336</v>
      </c>
      <c r="HO116" t="s">
        <v>334</v>
      </c>
      <c r="HP116" t="s">
        <v>335</v>
      </c>
      <c r="HQ116" t="s">
        <v>334</v>
      </c>
      <c r="HR116" t="s">
        <v>335</v>
      </c>
      <c r="HS116" t="s">
        <v>334</v>
      </c>
      <c r="HT116" t="s">
        <v>335</v>
      </c>
      <c r="HU116" t="s">
        <v>334</v>
      </c>
      <c r="HV116" t="s">
        <v>335</v>
      </c>
      <c r="HW116" t="s">
        <v>334</v>
      </c>
      <c r="HX116" t="s">
        <v>335</v>
      </c>
      <c r="HY116" t="s">
        <v>334</v>
      </c>
      <c r="HZ116" t="s">
        <v>335</v>
      </c>
      <c r="IA116" t="s">
        <v>342</v>
      </c>
    </row>
    <row r="117" spans="1:235" x14ac:dyDescent="0.3">
      <c r="A117">
        <v>116</v>
      </c>
      <c r="B117" t="s">
        <v>733</v>
      </c>
      <c r="C117" s="1">
        <v>45394</v>
      </c>
      <c r="D117" t="s">
        <v>334</v>
      </c>
      <c r="E117" t="s">
        <v>335</v>
      </c>
      <c r="F117" t="s">
        <v>335</v>
      </c>
      <c r="G117" t="s">
        <v>335</v>
      </c>
      <c r="H117" t="s">
        <v>337</v>
      </c>
      <c r="I117" t="s">
        <v>359</v>
      </c>
      <c r="J117" t="s">
        <v>420</v>
      </c>
      <c r="K117">
        <v>105</v>
      </c>
      <c r="L117">
        <v>70</v>
      </c>
      <c r="AJ117">
        <v>28</v>
      </c>
      <c r="AL117">
        <v>12</v>
      </c>
      <c r="AM117" t="s">
        <v>373</v>
      </c>
      <c r="AN117">
        <v>14</v>
      </c>
      <c r="AP117" t="s">
        <v>346</v>
      </c>
      <c r="AQ117" t="s">
        <v>335</v>
      </c>
      <c r="AR117" t="s">
        <v>335</v>
      </c>
      <c r="AS117" t="s">
        <v>335</v>
      </c>
      <c r="AT117" t="s">
        <v>335</v>
      </c>
      <c r="AU117" t="s">
        <v>335</v>
      </c>
      <c r="AV117" t="s">
        <v>335</v>
      </c>
      <c r="AW117" t="s">
        <v>335</v>
      </c>
      <c r="AX117" t="s">
        <v>335</v>
      </c>
      <c r="AY117" t="s">
        <v>335</v>
      </c>
      <c r="AZ117" t="s">
        <v>335</v>
      </c>
      <c r="BA117" t="s">
        <v>335</v>
      </c>
      <c r="BB117" t="s">
        <v>335</v>
      </c>
      <c r="BC117" t="s">
        <v>335</v>
      </c>
      <c r="BD117" t="s">
        <v>335</v>
      </c>
      <c r="BE117" t="s">
        <v>335</v>
      </c>
      <c r="BF117" t="s">
        <v>335</v>
      </c>
      <c r="BG117" t="s">
        <v>335</v>
      </c>
      <c r="BH117" t="s">
        <v>335</v>
      </c>
      <c r="BI117" t="s">
        <v>335</v>
      </c>
      <c r="BJ117" t="s">
        <v>336</v>
      </c>
      <c r="BK117" t="s">
        <v>335</v>
      </c>
      <c r="BL117" t="s">
        <v>335</v>
      </c>
      <c r="BM117" t="s">
        <v>335</v>
      </c>
      <c r="BN117" t="s">
        <v>335</v>
      </c>
      <c r="BO117" t="s">
        <v>335</v>
      </c>
      <c r="BP117" t="s">
        <v>335</v>
      </c>
      <c r="BQ117" t="s">
        <v>335</v>
      </c>
      <c r="BR117" t="s">
        <v>335</v>
      </c>
      <c r="BS117" t="s">
        <v>335</v>
      </c>
      <c r="BT117" t="s">
        <v>335</v>
      </c>
      <c r="BU117" t="s">
        <v>335</v>
      </c>
      <c r="BV117" t="s">
        <v>335</v>
      </c>
      <c r="BW117" t="s">
        <v>335</v>
      </c>
      <c r="BX117" t="s">
        <v>335</v>
      </c>
      <c r="BY117" t="s">
        <v>335</v>
      </c>
      <c r="BZ117" t="s">
        <v>335</v>
      </c>
      <c r="CA117" t="s">
        <v>336</v>
      </c>
      <c r="CJ117" t="s">
        <v>336</v>
      </c>
      <c r="CL117" t="s">
        <v>336</v>
      </c>
      <c r="CM117" t="s">
        <v>336</v>
      </c>
      <c r="CN117" t="s">
        <v>336</v>
      </c>
      <c r="CO117" t="s">
        <v>336</v>
      </c>
      <c r="CP117" t="s">
        <v>336</v>
      </c>
      <c r="CQ117" t="s">
        <v>336</v>
      </c>
      <c r="CR117" t="s">
        <v>336</v>
      </c>
      <c r="CS117" t="s">
        <v>336</v>
      </c>
      <c r="CT117" t="s">
        <v>336</v>
      </c>
      <c r="CU117" t="s">
        <v>336</v>
      </c>
      <c r="CV117" t="s">
        <v>336</v>
      </c>
      <c r="CW117" t="s">
        <v>336</v>
      </c>
      <c r="CX117" t="s">
        <v>336</v>
      </c>
      <c r="CY117" t="s">
        <v>336</v>
      </c>
      <c r="CZ117" t="s">
        <v>336</v>
      </c>
      <c r="DA117" t="s">
        <v>336</v>
      </c>
      <c r="DB117" t="s">
        <v>336</v>
      </c>
      <c r="DC117" t="s">
        <v>336</v>
      </c>
      <c r="DD117" t="s">
        <v>336</v>
      </c>
      <c r="DE117" t="s">
        <v>336</v>
      </c>
      <c r="DF117" t="s">
        <v>336</v>
      </c>
      <c r="DG117" t="s">
        <v>336</v>
      </c>
      <c r="DH117" t="s">
        <v>336</v>
      </c>
      <c r="DO117" t="s">
        <v>336</v>
      </c>
      <c r="DQ117" t="s">
        <v>336</v>
      </c>
      <c r="DR117" t="s">
        <v>336</v>
      </c>
      <c r="DS117" t="s">
        <v>336</v>
      </c>
      <c r="DT117" t="s">
        <v>336</v>
      </c>
      <c r="DU117" t="s">
        <v>336</v>
      </c>
      <c r="DV117" t="s">
        <v>336</v>
      </c>
      <c r="DW117" t="s">
        <v>336</v>
      </c>
      <c r="DX117" t="s">
        <v>336</v>
      </c>
      <c r="DY117" t="s">
        <v>336</v>
      </c>
      <c r="DZ117" t="s">
        <v>336</v>
      </c>
      <c r="EA117" t="s">
        <v>336</v>
      </c>
      <c r="EB117" t="s">
        <v>336</v>
      </c>
      <c r="EC117" t="s">
        <v>336</v>
      </c>
      <c r="ED117" t="s">
        <v>336</v>
      </c>
      <c r="EE117" t="s">
        <v>336</v>
      </c>
      <c r="EF117" t="s">
        <v>336</v>
      </c>
      <c r="EN117" t="s">
        <v>336</v>
      </c>
      <c r="EO117" t="s">
        <v>336</v>
      </c>
      <c r="EP117" t="s">
        <v>336</v>
      </c>
      <c r="EQ117" t="s">
        <v>336</v>
      </c>
      <c r="ER117" t="s">
        <v>336</v>
      </c>
      <c r="ES117" t="s">
        <v>336</v>
      </c>
      <c r="ET117" t="s">
        <v>336</v>
      </c>
      <c r="EU117" s="1"/>
      <c r="EV117" t="s">
        <v>336</v>
      </c>
      <c r="EX117" t="s">
        <v>336</v>
      </c>
      <c r="EY117" t="s">
        <v>336</v>
      </c>
      <c r="EZ117" t="s">
        <v>336</v>
      </c>
      <c r="FA117" s="1"/>
      <c r="FB117" t="s">
        <v>336</v>
      </c>
      <c r="FD117" s="1"/>
      <c r="FE117" t="s">
        <v>336</v>
      </c>
      <c r="FF117" t="s">
        <v>336</v>
      </c>
      <c r="FG117" s="1"/>
      <c r="FH117" t="s">
        <v>336</v>
      </c>
      <c r="FJ117" t="s">
        <v>336</v>
      </c>
      <c r="FK117" t="s">
        <v>336</v>
      </c>
      <c r="FL117" t="s">
        <v>336</v>
      </c>
      <c r="FM117" s="1"/>
      <c r="FN117" t="s">
        <v>336</v>
      </c>
      <c r="FP117" s="1"/>
      <c r="FQ117" t="s">
        <v>336</v>
      </c>
      <c r="FR117" t="s">
        <v>336</v>
      </c>
      <c r="FS117" s="1"/>
      <c r="FT117" t="s">
        <v>336</v>
      </c>
      <c r="FV117" s="1"/>
      <c r="FW117" t="s">
        <v>336</v>
      </c>
      <c r="FX117" t="s">
        <v>336</v>
      </c>
      <c r="FY117" s="1"/>
      <c r="FZ117" t="s">
        <v>336</v>
      </c>
      <c r="GB117" s="1"/>
      <c r="GC117" t="s">
        <v>336</v>
      </c>
      <c r="GD117" t="s">
        <v>335</v>
      </c>
      <c r="GE117" t="s">
        <v>335</v>
      </c>
      <c r="GF117" t="s">
        <v>335</v>
      </c>
      <c r="GG117" t="s">
        <v>335</v>
      </c>
      <c r="GH117" t="s">
        <v>335</v>
      </c>
      <c r="GI117" t="s">
        <v>335</v>
      </c>
      <c r="GJ117" t="s">
        <v>335</v>
      </c>
      <c r="GK117" t="s">
        <v>335</v>
      </c>
      <c r="GL117" t="s">
        <v>335</v>
      </c>
      <c r="GM117" t="s">
        <v>335</v>
      </c>
      <c r="GN117" t="s">
        <v>335</v>
      </c>
      <c r="GO117" t="s">
        <v>335</v>
      </c>
      <c r="GP117" t="s">
        <v>335</v>
      </c>
      <c r="GQ117" t="s">
        <v>335</v>
      </c>
      <c r="GR117" t="s">
        <v>335</v>
      </c>
      <c r="GS117" t="s">
        <v>335</v>
      </c>
      <c r="GT117" t="s">
        <v>335</v>
      </c>
      <c r="GU117" t="s">
        <v>335</v>
      </c>
      <c r="GV117" t="s">
        <v>335</v>
      </c>
      <c r="GW117" t="s">
        <v>335</v>
      </c>
      <c r="GX117" t="s">
        <v>335</v>
      </c>
      <c r="GY117" t="s">
        <v>335</v>
      </c>
      <c r="GZ117" t="s">
        <v>335</v>
      </c>
      <c r="HA117" t="s">
        <v>335</v>
      </c>
      <c r="HB117" t="s">
        <v>335</v>
      </c>
      <c r="HC117" t="s">
        <v>335</v>
      </c>
      <c r="HD117" t="s">
        <v>335</v>
      </c>
      <c r="HE117" t="s">
        <v>335</v>
      </c>
      <c r="HF117" t="s">
        <v>335</v>
      </c>
      <c r="HG117" t="s">
        <v>335</v>
      </c>
      <c r="HH117" t="s">
        <v>335</v>
      </c>
      <c r="HI117" t="s">
        <v>335</v>
      </c>
      <c r="HJ117" t="s">
        <v>336</v>
      </c>
      <c r="HM117" t="s">
        <v>336</v>
      </c>
      <c r="HO117" t="s">
        <v>335</v>
      </c>
      <c r="HP117" t="s">
        <v>335</v>
      </c>
      <c r="HQ117" t="s">
        <v>335</v>
      </c>
      <c r="HR117" t="s">
        <v>335</v>
      </c>
      <c r="HS117" t="s">
        <v>335</v>
      </c>
      <c r="HT117" t="s">
        <v>335</v>
      </c>
      <c r="HU117" t="s">
        <v>335</v>
      </c>
      <c r="HV117" t="s">
        <v>335</v>
      </c>
      <c r="HW117" t="s">
        <v>335</v>
      </c>
      <c r="HX117" t="s">
        <v>335</v>
      </c>
      <c r="HY117" t="s">
        <v>335</v>
      </c>
      <c r="HZ117" t="s">
        <v>335</v>
      </c>
      <c r="IA117" t="s">
        <v>364</v>
      </c>
    </row>
    <row r="118" spans="1:235" x14ac:dyDescent="0.3">
      <c r="A118">
        <v>117</v>
      </c>
      <c r="B118" t="s">
        <v>733</v>
      </c>
      <c r="C118" s="1">
        <v>45422</v>
      </c>
      <c r="D118" t="s">
        <v>334</v>
      </c>
      <c r="E118" t="s">
        <v>335</v>
      </c>
      <c r="F118" t="s">
        <v>335</v>
      </c>
      <c r="G118" t="s">
        <v>335</v>
      </c>
      <c r="H118" t="s">
        <v>337</v>
      </c>
      <c r="I118" t="s">
        <v>359</v>
      </c>
      <c r="J118" t="s">
        <v>420</v>
      </c>
      <c r="K118">
        <v>100</v>
      </c>
      <c r="L118">
        <v>55</v>
      </c>
      <c r="N118">
        <v>690</v>
      </c>
      <c r="R118">
        <v>118</v>
      </c>
      <c r="S118">
        <v>38</v>
      </c>
      <c r="T118">
        <v>80</v>
      </c>
      <c r="U118">
        <v>131</v>
      </c>
      <c r="V118">
        <v>48</v>
      </c>
      <c r="W118">
        <v>66</v>
      </c>
      <c r="X118">
        <v>85</v>
      </c>
      <c r="Y118">
        <v>39</v>
      </c>
      <c r="Z118">
        <v>119</v>
      </c>
      <c r="AA118">
        <v>66</v>
      </c>
      <c r="AB118">
        <v>145</v>
      </c>
      <c r="AC118">
        <v>234</v>
      </c>
      <c r="AD118">
        <v>59</v>
      </c>
      <c r="AF118">
        <v>14</v>
      </c>
      <c r="AG118">
        <v>11</v>
      </c>
      <c r="AH118">
        <v>143</v>
      </c>
      <c r="AI118">
        <v>45</v>
      </c>
      <c r="AJ118">
        <v>26</v>
      </c>
      <c r="AL118">
        <v>12</v>
      </c>
      <c r="AM118" t="s">
        <v>359</v>
      </c>
      <c r="AN118">
        <v>18</v>
      </c>
      <c r="AO118">
        <v>31</v>
      </c>
      <c r="AP118" t="s">
        <v>346</v>
      </c>
      <c r="AQ118" t="s">
        <v>334</v>
      </c>
      <c r="AR118" t="s">
        <v>335</v>
      </c>
      <c r="AS118" t="s">
        <v>335</v>
      </c>
      <c r="AT118" t="s">
        <v>335</v>
      </c>
      <c r="AU118" t="s">
        <v>335</v>
      </c>
      <c r="AV118" t="s">
        <v>335</v>
      </c>
      <c r="AW118" t="s">
        <v>335</v>
      </c>
      <c r="AX118" t="s">
        <v>335</v>
      </c>
      <c r="AY118" t="s">
        <v>335</v>
      </c>
      <c r="AZ118" t="s">
        <v>335</v>
      </c>
      <c r="BA118" t="s">
        <v>335</v>
      </c>
      <c r="BB118" t="s">
        <v>335</v>
      </c>
      <c r="BC118" t="s">
        <v>335</v>
      </c>
      <c r="BD118" t="s">
        <v>335</v>
      </c>
      <c r="BE118" t="s">
        <v>335</v>
      </c>
      <c r="BF118" t="s">
        <v>335</v>
      </c>
      <c r="BG118" t="s">
        <v>335</v>
      </c>
      <c r="BH118" t="s">
        <v>335</v>
      </c>
      <c r="BI118" t="s">
        <v>335</v>
      </c>
      <c r="BJ118" t="s">
        <v>336</v>
      </c>
      <c r="BK118" t="s">
        <v>334</v>
      </c>
      <c r="BL118" t="s">
        <v>335</v>
      </c>
      <c r="BM118" t="s">
        <v>335</v>
      </c>
      <c r="BN118" t="s">
        <v>335</v>
      </c>
      <c r="BO118" t="s">
        <v>335</v>
      </c>
      <c r="BP118" t="s">
        <v>335</v>
      </c>
      <c r="BQ118" t="s">
        <v>335</v>
      </c>
      <c r="BR118" t="s">
        <v>335</v>
      </c>
      <c r="BS118" t="s">
        <v>335</v>
      </c>
      <c r="BT118" t="s">
        <v>335</v>
      </c>
      <c r="BU118" t="s">
        <v>335</v>
      </c>
      <c r="BV118" t="s">
        <v>335</v>
      </c>
      <c r="BW118" t="s">
        <v>335</v>
      </c>
      <c r="BX118" t="s">
        <v>335</v>
      </c>
      <c r="BY118" t="s">
        <v>335</v>
      </c>
      <c r="BZ118" t="s">
        <v>335</v>
      </c>
      <c r="CA118" t="s">
        <v>336</v>
      </c>
      <c r="CJ118" t="s">
        <v>336</v>
      </c>
      <c r="CL118" t="s">
        <v>336</v>
      </c>
      <c r="CM118" t="s">
        <v>336</v>
      </c>
      <c r="CN118" t="s">
        <v>336</v>
      </c>
      <c r="CO118" t="s">
        <v>336</v>
      </c>
      <c r="CP118" t="s">
        <v>336</v>
      </c>
      <c r="CQ118" t="s">
        <v>336</v>
      </c>
      <c r="CR118" t="s">
        <v>336</v>
      </c>
      <c r="CS118" t="s">
        <v>336</v>
      </c>
      <c r="CT118" t="s">
        <v>336</v>
      </c>
      <c r="CU118" t="s">
        <v>336</v>
      </c>
      <c r="CV118" t="s">
        <v>336</v>
      </c>
      <c r="CW118" t="s">
        <v>336</v>
      </c>
      <c r="CX118" t="s">
        <v>336</v>
      </c>
      <c r="CY118" t="s">
        <v>336</v>
      </c>
      <c r="CZ118" t="s">
        <v>336</v>
      </c>
      <c r="DA118" t="s">
        <v>336</v>
      </c>
      <c r="DB118" t="s">
        <v>336</v>
      </c>
      <c r="DC118" t="s">
        <v>336</v>
      </c>
      <c r="DD118" t="s">
        <v>336</v>
      </c>
      <c r="DE118" t="s">
        <v>336</v>
      </c>
      <c r="DF118" t="s">
        <v>336</v>
      </c>
      <c r="DG118" t="s">
        <v>336</v>
      </c>
      <c r="DH118" t="s">
        <v>336</v>
      </c>
      <c r="DI118">
        <v>3</v>
      </c>
      <c r="DJ118">
        <v>403</v>
      </c>
      <c r="DL118">
        <v>98</v>
      </c>
      <c r="DM118">
        <v>1</v>
      </c>
      <c r="DN118">
        <v>99</v>
      </c>
      <c r="DO118" t="s">
        <v>337</v>
      </c>
      <c r="DQ118" t="s">
        <v>336</v>
      </c>
      <c r="DR118" t="s">
        <v>336</v>
      </c>
      <c r="DS118" t="s">
        <v>336</v>
      </c>
      <c r="DT118" t="s">
        <v>336</v>
      </c>
      <c r="DU118" t="s">
        <v>336</v>
      </c>
      <c r="DV118" t="s">
        <v>336</v>
      </c>
      <c r="DW118" t="s">
        <v>336</v>
      </c>
      <c r="DX118" t="s">
        <v>336</v>
      </c>
      <c r="DY118" t="s">
        <v>336</v>
      </c>
      <c r="DZ118" t="s">
        <v>336</v>
      </c>
      <c r="EA118" t="s">
        <v>336</v>
      </c>
      <c r="EB118" t="s">
        <v>336</v>
      </c>
      <c r="EC118" t="s">
        <v>336</v>
      </c>
      <c r="ED118" t="s">
        <v>336</v>
      </c>
      <c r="EE118" t="s">
        <v>336</v>
      </c>
      <c r="EF118" t="s">
        <v>336</v>
      </c>
      <c r="EK118">
        <v>100</v>
      </c>
      <c r="EL118">
        <v>100</v>
      </c>
      <c r="EN118" t="s">
        <v>337</v>
      </c>
      <c r="EO118" t="s">
        <v>337</v>
      </c>
      <c r="EP118" t="s">
        <v>330</v>
      </c>
      <c r="EQ118" t="s">
        <v>337</v>
      </c>
      <c r="ER118" t="s">
        <v>330</v>
      </c>
      <c r="ES118" t="s">
        <v>337</v>
      </c>
      <c r="ET118" t="s">
        <v>337</v>
      </c>
      <c r="EU118" s="1"/>
      <c r="EV118" t="s">
        <v>336</v>
      </c>
      <c r="EX118" t="s">
        <v>336</v>
      </c>
      <c r="EY118" t="s">
        <v>336</v>
      </c>
      <c r="EZ118" t="s">
        <v>337</v>
      </c>
      <c r="FA118" s="1"/>
      <c r="FB118" t="s">
        <v>336</v>
      </c>
      <c r="FD118" s="1"/>
      <c r="FE118" t="s">
        <v>336</v>
      </c>
      <c r="FF118" t="s">
        <v>330</v>
      </c>
      <c r="FG118" s="1"/>
      <c r="FH118" t="s">
        <v>339</v>
      </c>
      <c r="FI118">
        <v>25</v>
      </c>
      <c r="FJ118" t="s">
        <v>336</v>
      </c>
      <c r="FK118" t="s">
        <v>336</v>
      </c>
      <c r="FL118" t="s">
        <v>330</v>
      </c>
      <c r="FM118" s="1"/>
      <c r="FN118" t="s">
        <v>403</v>
      </c>
      <c r="FO118">
        <v>200</v>
      </c>
      <c r="FP118" s="1"/>
      <c r="FQ118" t="s">
        <v>336</v>
      </c>
      <c r="FR118" t="s">
        <v>337</v>
      </c>
      <c r="FS118" s="1"/>
      <c r="FT118" t="s">
        <v>336</v>
      </c>
      <c r="FV118" s="1"/>
      <c r="FW118" t="s">
        <v>336</v>
      </c>
      <c r="FX118" t="s">
        <v>330</v>
      </c>
      <c r="FY118" s="1"/>
      <c r="FZ118" t="s">
        <v>410</v>
      </c>
      <c r="GA118">
        <v>10</v>
      </c>
      <c r="GB118" s="1"/>
      <c r="GC118" t="s">
        <v>336</v>
      </c>
      <c r="GD118" t="s">
        <v>335</v>
      </c>
      <c r="GE118" t="s">
        <v>334</v>
      </c>
      <c r="GF118" t="s">
        <v>334</v>
      </c>
      <c r="GG118" t="s">
        <v>335</v>
      </c>
      <c r="GH118" t="s">
        <v>334</v>
      </c>
      <c r="GI118" t="s">
        <v>335</v>
      </c>
      <c r="GJ118" t="s">
        <v>334</v>
      </c>
      <c r="GK118" t="s">
        <v>335</v>
      </c>
      <c r="GL118" t="s">
        <v>334</v>
      </c>
      <c r="GM118" t="s">
        <v>335</v>
      </c>
      <c r="GN118" t="s">
        <v>334</v>
      </c>
      <c r="GO118" t="s">
        <v>335</v>
      </c>
      <c r="GP118" t="s">
        <v>335</v>
      </c>
      <c r="GQ118" t="s">
        <v>334</v>
      </c>
      <c r="GR118" t="s">
        <v>335</v>
      </c>
      <c r="GS118" t="s">
        <v>334</v>
      </c>
      <c r="GT118" t="s">
        <v>334</v>
      </c>
      <c r="GU118" t="s">
        <v>335</v>
      </c>
      <c r="GV118" t="s">
        <v>334</v>
      </c>
      <c r="GW118" t="s">
        <v>335</v>
      </c>
      <c r="GX118" t="s">
        <v>335</v>
      </c>
      <c r="GY118" t="s">
        <v>334</v>
      </c>
      <c r="GZ118" t="s">
        <v>334</v>
      </c>
      <c r="HA118" t="s">
        <v>335</v>
      </c>
      <c r="HB118" t="s">
        <v>334</v>
      </c>
      <c r="HC118" t="s">
        <v>335</v>
      </c>
      <c r="HD118" t="s">
        <v>334</v>
      </c>
      <c r="HE118" t="s">
        <v>335</v>
      </c>
      <c r="HF118" t="s">
        <v>334</v>
      </c>
      <c r="HG118" t="s">
        <v>335</v>
      </c>
      <c r="HH118" t="s">
        <v>334</v>
      </c>
      <c r="HI118" t="s">
        <v>335</v>
      </c>
      <c r="HJ118" t="s">
        <v>341</v>
      </c>
      <c r="HK118">
        <v>25</v>
      </c>
      <c r="HM118" t="s">
        <v>336</v>
      </c>
      <c r="HO118" t="s">
        <v>334</v>
      </c>
      <c r="HP118" t="s">
        <v>335</v>
      </c>
      <c r="HQ118" t="s">
        <v>334</v>
      </c>
      <c r="HR118" t="s">
        <v>335</v>
      </c>
      <c r="HS118" t="s">
        <v>334</v>
      </c>
      <c r="HT118" t="s">
        <v>335</v>
      </c>
      <c r="HU118" t="s">
        <v>334</v>
      </c>
      <c r="HV118" t="s">
        <v>335</v>
      </c>
      <c r="HW118" t="s">
        <v>334</v>
      </c>
      <c r="HX118" t="s">
        <v>335</v>
      </c>
      <c r="HY118" t="s">
        <v>334</v>
      </c>
      <c r="HZ118" t="s">
        <v>335</v>
      </c>
      <c r="IA118" t="s">
        <v>364</v>
      </c>
    </row>
    <row r="119" spans="1:235" x14ac:dyDescent="0.3">
      <c r="A119">
        <v>118</v>
      </c>
      <c r="B119" t="s">
        <v>733</v>
      </c>
      <c r="C119" s="1">
        <v>45391</v>
      </c>
      <c r="D119" t="s">
        <v>334</v>
      </c>
      <c r="E119" t="s">
        <v>335</v>
      </c>
      <c r="F119" t="s">
        <v>335</v>
      </c>
      <c r="G119" t="s">
        <v>335</v>
      </c>
      <c r="H119" t="s">
        <v>337</v>
      </c>
      <c r="I119" t="s">
        <v>345</v>
      </c>
      <c r="J119" t="s">
        <v>343</v>
      </c>
      <c r="K119">
        <v>140</v>
      </c>
      <c r="L119">
        <v>75</v>
      </c>
      <c r="M119">
        <v>330</v>
      </c>
      <c r="O119">
        <v>67</v>
      </c>
      <c r="P119">
        <v>2.2647376960519204E+16</v>
      </c>
      <c r="Q119">
        <v>84</v>
      </c>
      <c r="R119">
        <v>14</v>
      </c>
      <c r="U119">
        <v>105</v>
      </c>
      <c r="V119">
        <v>38</v>
      </c>
      <c r="W119">
        <v>45</v>
      </c>
      <c r="X119">
        <v>56</v>
      </c>
      <c r="Z119">
        <v>64</v>
      </c>
      <c r="AF119">
        <v>30</v>
      </c>
      <c r="AG119">
        <v>63</v>
      </c>
      <c r="AH119">
        <v>144</v>
      </c>
      <c r="AI119">
        <v>46</v>
      </c>
      <c r="AM119" t="s">
        <v>336</v>
      </c>
      <c r="AP119" t="s">
        <v>336</v>
      </c>
      <c r="AQ119" t="s">
        <v>334</v>
      </c>
      <c r="AR119" t="s">
        <v>335</v>
      </c>
      <c r="AS119" t="s">
        <v>335</v>
      </c>
      <c r="AT119" t="s">
        <v>335</v>
      </c>
      <c r="AU119" t="s">
        <v>335</v>
      </c>
      <c r="AV119" t="s">
        <v>335</v>
      </c>
      <c r="AW119" t="s">
        <v>335</v>
      </c>
      <c r="AX119" t="s">
        <v>335</v>
      </c>
      <c r="AY119" t="s">
        <v>335</v>
      </c>
      <c r="AZ119" t="s">
        <v>335</v>
      </c>
      <c r="BA119" t="s">
        <v>335</v>
      </c>
      <c r="BB119" t="s">
        <v>335</v>
      </c>
      <c r="BC119" t="s">
        <v>335</v>
      </c>
      <c r="BD119" t="s">
        <v>335</v>
      </c>
      <c r="BE119" t="s">
        <v>335</v>
      </c>
      <c r="BF119" t="s">
        <v>335</v>
      </c>
      <c r="BG119" t="s">
        <v>335</v>
      </c>
      <c r="BH119" t="s">
        <v>335</v>
      </c>
      <c r="BI119" t="s">
        <v>335</v>
      </c>
      <c r="BJ119" t="s">
        <v>336</v>
      </c>
      <c r="BK119" t="s">
        <v>335</v>
      </c>
      <c r="BL119" t="s">
        <v>334</v>
      </c>
      <c r="BM119" t="s">
        <v>335</v>
      </c>
      <c r="BN119" t="s">
        <v>335</v>
      </c>
      <c r="BO119" t="s">
        <v>335</v>
      </c>
      <c r="BP119" t="s">
        <v>335</v>
      </c>
      <c r="BQ119" t="s">
        <v>335</v>
      </c>
      <c r="BR119" t="s">
        <v>335</v>
      </c>
      <c r="BS119" t="s">
        <v>335</v>
      </c>
      <c r="BT119" t="s">
        <v>335</v>
      </c>
      <c r="BU119" t="s">
        <v>335</v>
      </c>
      <c r="BV119" t="s">
        <v>335</v>
      </c>
      <c r="BW119" t="s">
        <v>335</v>
      </c>
      <c r="BX119" t="s">
        <v>335</v>
      </c>
      <c r="BY119" t="s">
        <v>335</v>
      </c>
      <c r="BZ119" t="s">
        <v>335</v>
      </c>
      <c r="CA119" t="s">
        <v>336</v>
      </c>
      <c r="CJ119" t="s">
        <v>336</v>
      </c>
      <c r="CL119" t="s">
        <v>336</v>
      </c>
      <c r="CM119" t="s">
        <v>336</v>
      </c>
      <c r="CN119" t="s">
        <v>336</v>
      </c>
      <c r="CO119" t="s">
        <v>336</v>
      </c>
      <c r="CP119" t="s">
        <v>336</v>
      </c>
      <c r="CQ119" t="s">
        <v>336</v>
      </c>
      <c r="CR119" t="s">
        <v>336</v>
      </c>
      <c r="CS119" t="s">
        <v>336</v>
      </c>
      <c r="CT119" t="s">
        <v>336</v>
      </c>
      <c r="CU119" t="s">
        <v>336</v>
      </c>
      <c r="CV119" t="s">
        <v>336</v>
      </c>
      <c r="CW119" t="s">
        <v>336</v>
      </c>
      <c r="CX119" t="s">
        <v>336</v>
      </c>
      <c r="CY119" t="s">
        <v>336</v>
      </c>
      <c r="CZ119" t="s">
        <v>336</v>
      </c>
      <c r="DA119" t="s">
        <v>336</v>
      </c>
      <c r="DB119" t="s">
        <v>336</v>
      </c>
      <c r="DC119" t="s">
        <v>336</v>
      </c>
      <c r="DD119" t="s">
        <v>336</v>
      </c>
      <c r="DE119" t="s">
        <v>336</v>
      </c>
      <c r="DF119" t="s">
        <v>336</v>
      </c>
      <c r="DG119" t="s">
        <v>336</v>
      </c>
      <c r="DH119" t="s">
        <v>336</v>
      </c>
      <c r="DJ119">
        <v>510</v>
      </c>
      <c r="DK119">
        <v>88</v>
      </c>
      <c r="DL119">
        <v>98</v>
      </c>
      <c r="DM119">
        <v>0</v>
      </c>
      <c r="DN119">
        <v>94</v>
      </c>
      <c r="DO119" t="s">
        <v>337</v>
      </c>
      <c r="DQ119" t="s">
        <v>336</v>
      </c>
      <c r="DR119" t="s">
        <v>336</v>
      </c>
      <c r="DS119" t="s">
        <v>336</v>
      </c>
      <c r="DT119" t="s">
        <v>336</v>
      </c>
      <c r="DU119" t="s">
        <v>336</v>
      </c>
      <c r="DV119" t="s">
        <v>336</v>
      </c>
      <c r="DW119" t="s">
        <v>336</v>
      </c>
      <c r="DX119" t="s">
        <v>336</v>
      </c>
      <c r="DY119" t="s">
        <v>336</v>
      </c>
      <c r="DZ119" t="s">
        <v>336</v>
      </c>
      <c r="EA119" t="s">
        <v>336</v>
      </c>
      <c r="EB119" t="s">
        <v>336</v>
      </c>
      <c r="EC119" t="s">
        <v>336</v>
      </c>
      <c r="ED119" t="s">
        <v>336</v>
      </c>
      <c r="EE119" t="s">
        <v>336</v>
      </c>
      <c r="EF119" t="s">
        <v>336</v>
      </c>
      <c r="EN119" t="s">
        <v>336</v>
      </c>
      <c r="EO119" t="s">
        <v>336</v>
      </c>
      <c r="EP119" t="s">
        <v>336</v>
      </c>
      <c r="EQ119" t="s">
        <v>336</v>
      </c>
      <c r="ER119" t="s">
        <v>336</v>
      </c>
      <c r="ES119" t="s">
        <v>336</v>
      </c>
      <c r="ET119" t="s">
        <v>337</v>
      </c>
      <c r="EU119" s="1"/>
      <c r="EV119" t="s">
        <v>336</v>
      </c>
      <c r="EX119" t="s">
        <v>336</v>
      </c>
      <c r="EY119" t="s">
        <v>336</v>
      </c>
      <c r="EZ119" t="s">
        <v>337</v>
      </c>
      <c r="FA119" s="1"/>
      <c r="FB119" t="s">
        <v>336</v>
      </c>
      <c r="FD119" s="1"/>
      <c r="FE119" t="s">
        <v>336</v>
      </c>
      <c r="FF119" t="s">
        <v>330</v>
      </c>
      <c r="FG119" s="1"/>
      <c r="FH119" t="s">
        <v>383</v>
      </c>
      <c r="FI119">
        <v>375</v>
      </c>
      <c r="FJ119" t="s">
        <v>336</v>
      </c>
      <c r="FK119" t="s">
        <v>336</v>
      </c>
      <c r="FL119" t="s">
        <v>330</v>
      </c>
      <c r="FM119" s="1">
        <v>45386</v>
      </c>
      <c r="FN119" t="s">
        <v>484</v>
      </c>
      <c r="FO119">
        <v>400</v>
      </c>
      <c r="FP119" s="1"/>
      <c r="FQ119" t="s">
        <v>336</v>
      </c>
      <c r="FR119" t="s">
        <v>330</v>
      </c>
      <c r="FS119" s="1"/>
      <c r="FT119" t="s">
        <v>488</v>
      </c>
      <c r="FU119">
        <v>50</v>
      </c>
      <c r="FV119" s="1">
        <v>45371</v>
      </c>
      <c r="FW119" t="s">
        <v>780</v>
      </c>
      <c r="FX119" t="s">
        <v>330</v>
      </c>
      <c r="FY119" s="1"/>
      <c r="FZ119" t="s">
        <v>389</v>
      </c>
      <c r="GA119">
        <v>10</v>
      </c>
      <c r="GB119" s="1"/>
      <c r="GC119" t="s">
        <v>336</v>
      </c>
      <c r="GD119" t="s">
        <v>335</v>
      </c>
      <c r="GE119" t="s">
        <v>334</v>
      </c>
      <c r="GF119" t="s">
        <v>334</v>
      </c>
      <c r="GG119" t="s">
        <v>335</v>
      </c>
      <c r="GH119" t="s">
        <v>334</v>
      </c>
      <c r="GI119" t="s">
        <v>335</v>
      </c>
      <c r="GJ119" t="s">
        <v>334</v>
      </c>
      <c r="GK119" t="s">
        <v>335</v>
      </c>
      <c r="GL119" t="s">
        <v>334</v>
      </c>
      <c r="GM119" t="s">
        <v>335</v>
      </c>
      <c r="GN119" t="s">
        <v>334</v>
      </c>
      <c r="GO119" t="s">
        <v>335</v>
      </c>
      <c r="GP119" t="s">
        <v>335</v>
      </c>
      <c r="GQ119" t="s">
        <v>334</v>
      </c>
      <c r="GR119" t="s">
        <v>335</v>
      </c>
      <c r="GS119" t="s">
        <v>334</v>
      </c>
      <c r="GT119" t="s">
        <v>334</v>
      </c>
      <c r="GU119" t="s">
        <v>335</v>
      </c>
      <c r="GV119" t="s">
        <v>335</v>
      </c>
      <c r="GW119" t="s">
        <v>334</v>
      </c>
      <c r="GX119" t="s">
        <v>334</v>
      </c>
      <c r="GY119" t="s">
        <v>335</v>
      </c>
      <c r="GZ119" t="s">
        <v>334</v>
      </c>
      <c r="HA119" t="s">
        <v>335</v>
      </c>
      <c r="HB119" t="s">
        <v>334</v>
      </c>
      <c r="HC119" t="s">
        <v>335</v>
      </c>
      <c r="HD119" t="s">
        <v>334</v>
      </c>
      <c r="HE119" t="s">
        <v>335</v>
      </c>
      <c r="HF119" t="s">
        <v>334</v>
      </c>
      <c r="HG119" t="s">
        <v>335</v>
      </c>
      <c r="HH119" t="s">
        <v>334</v>
      </c>
      <c r="HI119" t="s">
        <v>335</v>
      </c>
      <c r="HJ119" t="s">
        <v>341</v>
      </c>
      <c r="HK119">
        <v>25</v>
      </c>
      <c r="HM119" t="s">
        <v>336</v>
      </c>
      <c r="HO119" t="s">
        <v>334</v>
      </c>
      <c r="HP119" t="s">
        <v>335</v>
      </c>
      <c r="HQ119" t="s">
        <v>334</v>
      </c>
      <c r="HR119" t="s">
        <v>335</v>
      </c>
      <c r="HS119" t="s">
        <v>334</v>
      </c>
      <c r="HT119" t="s">
        <v>335</v>
      </c>
      <c r="HU119" t="s">
        <v>334</v>
      </c>
      <c r="HV119" t="s">
        <v>335</v>
      </c>
      <c r="HW119" t="s">
        <v>334</v>
      </c>
      <c r="HX119" t="s">
        <v>335</v>
      </c>
      <c r="HY119" t="s">
        <v>334</v>
      </c>
      <c r="HZ119" t="s">
        <v>335</v>
      </c>
      <c r="IA119" t="s">
        <v>342</v>
      </c>
    </row>
    <row r="120" spans="1:235" x14ac:dyDescent="0.3">
      <c r="A120">
        <v>119</v>
      </c>
      <c r="B120" t="s">
        <v>733</v>
      </c>
      <c r="C120" s="1">
        <v>45399</v>
      </c>
      <c r="D120" t="s">
        <v>334</v>
      </c>
      <c r="E120" t="s">
        <v>335</v>
      </c>
      <c r="F120" t="s">
        <v>335</v>
      </c>
      <c r="G120" t="s">
        <v>335</v>
      </c>
      <c r="H120" t="s">
        <v>337</v>
      </c>
      <c r="I120" t="s">
        <v>345</v>
      </c>
      <c r="J120" t="s">
        <v>343</v>
      </c>
      <c r="K120">
        <v>100</v>
      </c>
      <c r="L120">
        <v>70</v>
      </c>
      <c r="M120">
        <v>1822</v>
      </c>
      <c r="O120">
        <v>64</v>
      </c>
      <c r="P120">
        <v>2113885585942661</v>
      </c>
      <c r="R120">
        <v>148</v>
      </c>
      <c r="Z120">
        <v>69</v>
      </c>
      <c r="AF120">
        <v>24</v>
      </c>
      <c r="AG120">
        <v>23</v>
      </c>
      <c r="AH120">
        <v>139</v>
      </c>
      <c r="AI120">
        <v>57</v>
      </c>
      <c r="AM120" t="s">
        <v>336</v>
      </c>
      <c r="AP120" t="s">
        <v>336</v>
      </c>
      <c r="AQ120" t="s">
        <v>335</v>
      </c>
      <c r="AR120" t="s">
        <v>335</v>
      </c>
      <c r="AS120" t="s">
        <v>335</v>
      </c>
      <c r="AT120" t="s">
        <v>335</v>
      </c>
      <c r="AU120" t="s">
        <v>335</v>
      </c>
      <c r="AV120" t="s">
        <v>335</v>
      </c>
      <c r="AW120" t="s">
        <v>335</v>
      </c>
      <c r="AX120" t="s">
        <v>335</v>
      </c>
      <c r="AY120" t="s">
        <v>335</v>
      </c>
      <c r="AZ120" t="s">
        <v>335</v>
      </c>
      <c r="BA120" t="s">
        <v>335</v>
      </c>
      <c r="BB120" t="s">
        <v>335</v>
      </c>
      <c r="BC120" t="s">
        <v>335</v>
      </c>
      <c r="BD120" t="s">
        <v>335</v>
      </c>
      <c r="BE120" t="s">
        <v>335</v>
      </c>
      <c r="BF120" t="s">
        <v>335</v>
      </c>
      <c r="BG120" t="s">
        <v>335</v>
      </c>
      <c r="BH120" t="s">
        <v>335</v>
      </c>
      <c r="BI120" t="s">
        <v>335</v>
      </c>
      <c r="BJ120" t="s">
        <v>336</v>
      </c>
      <c r="BK120" t="s">
        <v>335</v>
      </c>
      <c r="BL120" t="s">
        <v>335</v>
      </c>
      <c r="BM120" t="s">
        <v>335</v>
      </c>
      <c r="BN120" t="s">
        <v>335</v>
      </c>
      <c r="BO120" t="s">
        <v>335</v>
      </c>
      <c r="BP120" t="s">
        <v>335</v>
      </c>
      <c r="BQ120" t="s">
        <v>335</v>
      </c>
      <c r="BR120" t="s">
        <v>335</v>
      </c>
      <c r="BS120" t="s">
        <v>335</v>
      </c>
      <c r="BT120" t="s">
        <v>335</v>
      </c>
      <c r="BU120" t="s">
        <v>335</v>
      </c>
      <c r="BV120" t="s">
        <v>335</v>
      </c>
      <c r="BW120" t="s">
        <v>335</v>
      </c>
      <c r="BX120" t="s">
        <v>335</v>
      </c>
      <c r="BY120" t="s">
        <v>335</v>
      </c>
      <c r="BZ120" t="s">
        <v>335</v>
      </c>
      <c r="CA120" t="s">
        <v>336</v>
      </c>
      <c r="CJ120" t="s">
        <v>336</v>
      </c>
      <c r="CL120" t="s">
        <v>336</v>
      </c>
      <c r="CM120" t="s">
        <v>336</v>
      </c>
      <c r="CN120" t="s">
        <v>336</v>
      </c>
      <c r="CO120" t="s">
        <v>336</v>
      </c>
      <c r="CP120" t="s">
        <v>336</v>
      </c>
      <c r="CQ120" t="s">
        <v>336</v>
      </c>
      <c r="CR120" t="s">
        <v>336</v>
      </c>
      <c r="CS120" t="s">
        <v>336</v>
      </c>
      <c r="CT120" t="s">
        <v>336</v>
      </c>
      <c r="CU120" t="s">
        <v>336</v>
      </c>
      <c r="CV120" t="s">
        <v>336</v>
      </c>
      <c r="CW120" t="s">
        <v>336</v>
      </c>
      <c r="CX120" t="s">
        <v>336</v>
      </c>
      <c r="CY120" t="s">
        <v>336</v>
      </c>
      <c r="CZ120" t="s">
        <v>336</v>
      </c>
      <c r="DA120" t="s">
        <v>336</v>
      </c>
      <c r="DB120" t="s">
        <v>336</v>
      </c>
      <c r="DC120" t="s">
        <v>336</v>
      </c>
      <c r="DD120" t="s">
        <v>336</v>
      </c>
      <c r="DE120" t="s">
        <v>336</v>
      </c>
      <c r="DF120" t="s">
        <v>336</v>
      </c>
      <c r="DG120" t="s">
        <v>336</v>
      </c>
      <c r="DH120" t="s">
        <v>336</v>
      </c>
      <c r="DJ120">
        <v>580</v>
      </c>
      <c r="DK120">
        <v>87</v>
      </c>
      <c r="DL120">
        <v>84</v>
      </c>
      <c r="DM120">
        <v>0</v>
      </c>
      <c r="DN120">
        <v>96</v>
      </c>
      <c r="DO120" t="s">
        <v>337</v>
      </c>
      <c r="DQ120" t="s">
        <v>336</v>
      </c>
      <c r="DR120" t="s">
        <v>336</v>
      </c>
      <c r="DS120" t="s">
        <v>336</v>
      </c>
      <c r="DT120" t="s">
        <v>336</v>
      </c>
      <c r="DU120" t="s">
        <v>336</v>
      </c>
      <c r="DV120" t="s">
        <v>336</v>
      </c>
      <c r="DW120" t="s">
        <v>336</v>
      </c>
      <c r="DX120" t="s">
        <v>336</v>
      </c>
      <c r="DY120" t="s">
        <v>336</v>
      </c>
      <c r="DZ120" t="s">
        <v>336</v>
      </c>
      <c r="EA120" t="s">
        <v>336</v>
      </c>
      <c r="EB120" t="s">
        <v>336</v>
      </c>
      <c r="EC120" t="s">
        <v>336</v>
      </c>
      <c r="ED120" t="s">
        <v>336</v>
      </c>
      <c r="EE120" t="s">
        <v>336</v>
      </c>
      <c r="EF120" t="s">
        <v>336</v>
      </c>
      <c r="EN120" t="s">
        <v>336</v>
      </c>
      <c r="EO120" t="s">
        <v>336</v>
      </c>
      <c r="EP120" t="s">
        <v>336</v>
      </c>
      <c r="EQ120" t="s">
        <v>336</v>
      </c>
      <c r="ER120" t="s">
        <v>336</v>
      </c>
      <c r="ES120" t="s">
        <v>336</v>
      </c>
      <c r="ET120" t="s">
        <v>337</v>
      </c>
      <c r="EU120" s="1"/>
      <c r="EV120" t="s">
        <v>336</v>
      </c>
      <c r="EX120" t="s">
        <v>336</v>
      </c>
      <c r="EY120" t="s">
        <v>336</v>
      </c>
      <c r="EZ120" t="s">
        <v>337</v>
      </c>
      <c r="FA120" s="1"/>
      <c r="FB120" t="s">
        <v>336</v>
      </c>
      <c r="FD120" s="1"/>
      <c r="FE120" t="s">
        <v>336</v>
      </c>
      <c r="FF120" t="s">
        <v>330</v>
      </c>
      <c r="FG120" s="1">
        <v>45385</v>
      </c>
      <c r="FH120" t="s">
        <v>339</v>
      </c>
      <c r="FI120">
        <v>5</v>
      </c>
      <c r="FJ120" t="s">
        <v>336</v>
      </c>
      <c r="FK120" t="s">
        <v>336</v>
      </c>
      <c r="FL120" t="s">
        <v>330</v>
      </c>
      <c r="FM120" s="1"/>
      <c r="FN120" t="s">
        <v>484</v>
      </c>
      <c r="FO120">
        <v>400</v>
      </c>
      <c r="FP120" s="1"/>
      <c r="FQ120" t="s">
        <v>336</v>
      </c>
      <c r="FR120" t="s">
        <v>337</v>
      </c>
      <c r="FS120" s="1"/>
      <c r="FT120" t="s">
        <v>336</v>
      </c>
      <c r="FV120" s="1"/>
      <c r="FW120" t="s">
        <v>336</v>
      </c>
      <c r="FX120" t="s">
        <v>330</v>
      </c>
      <c r="FY120" s="1"/>
      <c r="FZ120" t="s">
        <v>389</v>
      </c>
      <c r="GA120">
        <v>10</v>
      </c>
      <c r="GB120" s="1"/>
      <c r="GC120" t="s">
        <v>336</v>
      </c>
      <c r="GD120" t="s">
        <v>335</v>
      </c>
      <c r="GE120" t="s">
        <v>334</v>
      </c>
      <c r="GF120" t="s">
        <v>334</v>
      </c>
      <c r="GG120" t="s">
        <v>335</v>
      </c>
      <c r="GH120" t="s">
        <v>334</v>
      </c>
      <c r="GI120" t="s">
        <v>335</v>
      </c>
      <c r="GJ120" t="s">
        <v>334</v>
      </c>
      <c r="GK120" t="s">
        <v>335</v>
      </c>
      <c r="GL120" t="s">
        <v>334</v>
      </c>
      <c r="GM120" t="s">
        <v>335</v>
      </c>
      <c r="GN120" t="s">
        <v>334</v>
      </c>
      <c r="GO120" t="s">
        <v>335</v>
      </c>
      <c r="GP120" t="s">
        <v>335</v>
      </c>
      <c r="GQ120" t="s">
        <v>334</v>
      </c>
      <c r="GR120" t="s">
        <v>334</v>
      </c>
      <c r="GS120" t="s">
        <v>335</v>
      </c>
      <c r="GT120" t="s">
        <v>334</v>
      </c>
      <c r="GU120" t="s">
        <v>335</v>
      </c>
      <c r="GV120" t="s">
        <v>334</v>
      </c>
      <c r="GW120" t="s">
        <v>335</v>
      </c>
      <c r="GX120" t="s">
        <v>335</v>
      </c>
      <c r="GY120" t="s">
        <v>334</v>
      </c>
      <c r="GZ120" t="s">
        <v>334</v>
      </c>
      <c r="HA120" t="s">
        <v>335</v>
      </c>
      <c r="HB120" t="s">
        <v>334</v>
      </c>
      <c r="HC120" t="s">
        <v>335</v>
      </c>
      <c r="HD120" t="s">
        <v>334</v>
      </c>
      <c r="HE120" t="s">
        <v>335</v>
      </c>
      <c r="HF120" t="s">
        <v>334</v>
      </c>
      <c r="HG120" t="s">
        <v>335</v>
      </c>
      <c r="HH120" t="s">
        <v>334</v>
      </c>
      <c r="HI120" t="s">
        <v>335</v>
      </c>
      <c r="HJ120" t="s">
        <v>474</v>
      </c>
      <c r="HK120">
        <v>25</v>
      </c>
      <c r="HM120" t="s">
        <v>336</v>
      </c>
      <c r="HO120" t="s">
        <v>334</v>
      </c>
      <c r="HP120" t="s">
        <v>335</v>
      </c>
      <c r="HQ120" t="s">
        <v>334</v>
      </c>
      <c r="HR120" t="s">
        <v>335</v>
      </c>
      <c r="HS120" t="s">
        <v>334</v>
      </c>
      <c r="HT120" t="s">
        <v>335</v>
      </c>
      <c r="HU120" t="s">
        <v>334</v>
      </c>
      <c r="HV120" t="s">
        <v>335</v>
      </c>
      <c r="HW120" t="s">
        <v>334</v>
      </c>
      <c r="HX120" t="s">
        <v>335</v>
      </c>
      <c r="HY120" t="s">
        <v>334</v>
      </c>
      <c r="HZ120" t="s">
        <v>335</v>
      </c>
      <c r="IA120" t="s">
        <v>342</v>
      </c>
    </row>
    <row r="121" spans="1:235" x14ac:dyDescent="0.3">
      <c r="A121">
        <v>120</v>
      </c>
      <c r="B121" t="s">
        <v>733</v>
      </c>
      <c r="C121" s="1">
        <v>45408</v>
      </c>
      <c r="D121" t="s">
        <v>334</v>
      </c>
      <c r="E121" t="s">
        <v>335</v>
      </c>
      <c r="F121" t="s">
        <v>335</v>
      </c>
      <c r="G121" t="s">
        <v>335</v>
      </c>
      <c r="H121" t="s">
        <v>337</v>
      </c>
      <c r="I121" t="s">
        <v>359</v>
      </c>
      <c r="J121" t="s">
        <v>343</v>
      </c>
      <c r="K121">
        <v>120</v>
      </c>
      <c r="L121">
        <v>60</v>
      </c>
      <c r="N121">
        <v>8108</v>
      </c>
      <c r="R121">
        <v>135</v>
      </c>
      <c r="T121">
        <v>131</v>
      </c>
      <c r="U121">
        <v>129</v>
      </c>
      <c r="AF121">
        <v>19</v>
      </c>
      <c r="AG121">
        <v>10</v>
      </c>
      <c r="AH121">
        <v>140</v>
      </c>
      <c r="AI121">
        <v>45</v>
      </c>
      <c r="AJ121">
        <v>23</v>
      </c>
      <c r="AL121">
        <v>105</v>
      </c>
      <c r="AM121" t="s">
        <v>373</v>
      </c>
      <c r="AN121">
        <v>11</v>
      </c>
      <c r="AO121">
        <v>35</v>
      </c>
      <c r="AP121" t="s">
        <v>346</v>
      </c>
      <c r="AQ121" t="s">
        <v>334</v>
      </c>
      <c r="AR121" t="s">
        <v>335</v>
      </c>
      <c r="AS121" t="s">
        <v>335</v>
      </c>
      <c r="AT121" t="s">
        <v>335</v>
      </c>
      <c r="AU121" t="s">
        <v>335</v>
      </c>
      <c r="AV121" t="s">
        <v>335</v>
      </c>
      <c r="AW121" t="s">
        <v>335</v>
      </c>
      <c r="AX121" t="s">
        <v>335</v>
      </c>
      <c r="AY121" t="s">
        <v>335</v>
      </c>
      <c r="AZ121" t="s">
        <v>335</v>
      </c>
      <c r="BA121" t="s">
        <v>335</v>
      </c>
      <c r="BB121" t="s">
        <v>335</v>
      </c>
      <c r="BC121" t="s">
        <v>335</v>
      </c>
      <c r="BD121" t="s">
        <v>335</v>
      </c>
      <c r="BE121" t="s">
        <v>335</v>
      </c>
      <c r="BF121" t="s">
        <v>335</v>
      </c>
      <c r="BG121" t="s">
        <v>335</v>
      </c>
      <c r="BH121" t="s">
        <v>335</v>
      </c>
      <c r="BI121" t="s">
        <v>335</v>
      </c>
      <c r="BJ121" t="s">
        <v>336</v>
      </c>
      <c r="BK121" t="s">
        <v>334</v>
      </c>
      <c r="BL121" t="s">
        <v>335</v>
      </c>
      <c r="BM121" t="s">
        <v>335</v>
      </c>
      <c r="BN121" t="s">
        <v>335</v>
      </c>
      <c r="BO121" t="s">
        <v>335</v>
      </c>
      <c r="BP121" t="s">
        <v>335</v>
      </c>
      <c r="BQ121" t="s">
        <v>335</v>
      </c>
      <c r="BR121" t="s">
        <v>335</v>
      </c>
      <c r="BS121" t="s">
        <v>335</v>
      </c>
      <c r="BT121" t="s">
        <v>335</v>
      </c>
      <c r="BU121" t="s">
        <v>335</v>
      </c>
      <c r="BV121" t="s">
        <v>335</v>
      </c>
      <c r="BW121" t="s">
        <v>335</v>
      </c>
      <c r="BX121" t="s">
        <v>335</v>
      </c>
      <c r="BY121" t="s">
        <v>335</v>
      </c>
      <c r="BZ121" t="s">
        <v>335</v>
      </c>
      <c r="CA121" t="s">
        <v>336</v>
      </c>
      <c r="CJ121" t="s">
        <v>336</v>
      </c>
      <c r="CL121" t="s">
        <v>336</v>
      </c>
      <c r="CM121" t="s">
        <v>336</v>
      </c>
      <c r="CN121" t="s">
        <v>336</v>
      </c>
      <c r="CO121" t="s">
        <v>336</v>
      </c>
      <c r="CP121" t="s">
        <v>336</v>
      </c>
      <c r="CQ121" t="s">
        <v>336</v>
      </c>
      <c r="CR121" t="s">
        <v>336</v>
      </c>
      <c r="CS121" t="s">
        <v>336</v>
      </c>
      <c r="CT121" t="s">
        <v>336</v>
      </c>
      <c r="CU121" t="s">
        <v>336</v>
      </c>
      <c r="CV121" t="s">
        <v>336</v>
      </c>
      <c r="CW121" t="s">
        <v>336</v>
      </c>
      <c r="CX121" t="s">
        <v>336</v>
      </c>
      <c r="CY121" t="s">
        <v>336</v>
      </c>
      <c r="CZ121" t="s">
        <v>336</v>
      </c>
      <c r="DA121" t="s">
        <v>336</v>
      </c>
      <c r="DB121" t="s">
        <v>336</v>
      </c>
      <c r="DC121" t="s">
        <v>336</v>
      </c>
      <c r="DD121" t="s">
        <v>336</v>
      </c>
      <c r="DE121" t="s">
        <v>336</v>
      </c>
      <c r="DF121" t="s">
        <v>336</v>
      </c>
      <c r="DG121" t="s">
        <v>336</v>
      </c>
      <c r="DH121" t="s">
        <v>336</v>
      </c>
      <c r="DI121">
        <v>0</v>
      </c>
      <c r="DJ121">
        <v>240</v>
      </c>
      <c r="DL121">
        <v>86</v>
      </c>
      <c r="DM121">
        <v>7</v>
      </c>
      <c r="DN121">
        <v>99</v>
      </c>
      <c r="DO121" t="s">
        <v>337</v>
      </c>
      <c r="DQ121" t="s">
        <v>336</v>
      </c>
      <c r="DR121" t="s">
        <v>336</v>
      </c>
      <c r="DS121" t="s">
        <v>336</v>
      </c>
      <c r="DT121" t="s">
        <v>336</v>
      </c>
      <c r="DU121" t="s">
        <v>336</v>
      </c>
      <c r="DV121" t="s">
        <v>336</v>
      </c>
      <c r="DW121" t="s">
        <v>336</v>
      </c>
      <c r="DX121" t="s">
        <v>336</v>
      </c>
      <c r="DY121" t="s">
        <v>336</v>
      </c>
      <c r="DZ121" t="s">
        <v>336</v>
      </c>
      <c r="EA121" t="s">
        <v>336</v>
      </c>
      <c r="EB121" t="s">
        <v>336</v>
      </c>
      <c r="EC121" t="s">
        <v>336</v>
      </c>
      <c r="ED121" t="s">
        <v>336</v>
      </c>
      <c r="EE121" t="s">
        <v>336</v>
      </c>
      <c r="EF121" t="s">
        <v>336</v>
      </c>
      <c r="EK121">
        <v>95</v>
      </c>
      <c r="EL121">
        <v>8</v>
      </c>
      <c r="EM121">
        <v>4</v>
      </c>
      <c r="EN121" t="s">
        <v>330</v>
      </c>
      <c r="EO121" t="s">
        <v>337</v>
      </c>
      <c r="EP121" t="s">
        <v>330</v>
      </c>
      <c r="EQ121" t="s">
        <v>337</v>
      </c>
      <c r="ER121" t="s">
        <v>337</v>
      </c>
      <c r="ES121" t="s">
        <v>337</v>
      </c>
      <c r="ET121" t="s">
        <v>337</v>
      </c>
      <c r="EU121" s="1"/>
      <c r="EV121" t="s">
        <v>336</v>
      </c>
      <c r="EX121" t="s">
        <v>336</v>
      </c>
      <c r="EY121" t="s">
        <v>336</v>
      </c>
      <c r="EZ121" t="s">
        <v>330</v>
      </c>
      <c r="FA121" s="1"/>
      <c r="FB121" t="s">
        <v>338</v>
      </c>
      <c r="FC121">
        <v>20</v>
      </c>
      <c r="FD121" s="1"/>
      <c r="FE121" t="s">
        <v>336</v>
      </c>
      <c r="FF121" t="s">
        <v>330</v>
      </c>
      <c r="FG121" s="1"/>
      <c r="FH121" t="s">
        <v>339</v>
      </c>
      <c r="FI121">
        <v>5</v>
      </c>
      <c r="FJ121" t="s">
        <v>336</v>
      </c>
      <c r="FK121" t="s">
        <v>336</v>
      </c>
      <c r="FL121" t="s">
        <v>337</v>
      </c>
      <c r="FM121" s="1"/>
      <c r="FN121" t="s">
        <v>336</v>
      </c>
      <c r="FP121" s="1"/>
      <c r="FQ121" t="s">
        <v>336</v>
      </c>
      <c r="FR121" t="s">
        <v>330</v>
      </c>
      <c r="FS121" s="1"/>
      <c r="FT121" t="s">
        <v>340</v>
      </c>
      <c r="FU121">
        <v>50</v>
      </c>
      <c r="FV121" s="1"/>
      <c r="FW121" t="s">
        <v>336</v>
      </c>
      <c r="FX121" t="s">
        <v>330</v>
      </c>
      <c r="FY121" s="1"/>
      <c r="FZ121" t="s">
        <v>410</v>
      </c>
      <c r="GA121">
        <v>10</v>
      </c>
      <c r="GB121" s="1"/>
      <c r="GC121" t="s">
        <v>336</v>
      </c>
      <c r="GD121" t="s">
        <v>335</v>
      </c>
      <c r="GE121" t="s">
        <v>334</v>
      </c>
      <c r="GF121" t="s">
        <v>334</v>
      </c>
      <c r="GG121" t="s">
        <v>335</v>
      </c>
      <c r="GH121" t="s">
        <v>334</v>
      </c>
      <c r="GI121" t="s">
        <v>335</v>
      </c>
      <c r="GJ121" t="s">
        <v>334</v>
      </c>
      <c r="GK121" t="s">
        <v>335</v>
      </c>
      <c r="GL121" t="s">
        <v>334</v>
      </c>
      <c r="GM121" t="s">
        <v>335</v>
      </c>
      <c r="GN121" t="s">
        <v>334</v>
      </c>
      <c r="GO121" t="s">
        <v>335</v>
      </c>
      <c r="GP121" t="s">
        <v>334</v>
      </c>
      <c r="GQ121" t="s">
        <v>335</v>
      </c>
      <c r="GR121" t="s">
        <v>335</v>
      </c>
      <c r="GS121" t="s">
        <v>334</v>
      </c>
      <c r="GT121" t="s">
        <v>334</v>
      </c>
      <c r="GU121" t="s">
        <v>335</v>
      </c>
      <c r="GV121" t="s">
        <v>334</v>
      </c>
      <c r="GW121" t="s">
        <v>335</v>
      </c>
      <c r="GX121" t="s">
        <v>335</v>
      </c>
      <c r="GY121" t="s">
        <v>334</v>
      </c>
      <c r="GZ121" t="s">
        <v>334</v>
      </c>
      <c r="HA121" t="s">
        <v>335</v>
      </c>
      <c r="HB121" t="s">
        <v>334</v>
      </c>
      <c r="HC121" t="s">
        <v>335</v>
      </c>
      <c r="HD121" t="s">
        <v>334</v>
      </c>
      <c r="HE121" t="s">
        <v>335</v>
      </c>
      <c r="HF121" t="s">
        <v>334</v>
      </c>
      <c r="HG121" t="s">
        <v>335</v>
      </c>
      <c r="HH121" t="s">
        <v>334</v>
      </c>
      <c r="HI121" t="s">
        <v>335</v>
      </c>
      <c r="HJ121" t="s">
        <v>341</v>
      </c>
      <c r="HK121">
        <v>50</v>
      </c>
      <c r="HM121" t="s">
        <v>336</v>
      </c>
      <c r="HO121" t="s">
        <v>334</v>
      </c>
      <c r="HP121" t="s">
        <v>335</v>
      </c>
      <c r="HQ121" t="s">
        <v>334</v>
      </c>
      <c r="HR121" t="s">
        <v>335</v>
      </c>
      <c r="HS121" t="s">
        <v>334</v>
      </c>
      <c r="HT121" t="s">
        <v>335</v>
      </c>
      <c r="HU121" t="s">
        <v>334</v>
      </c>
      <c r="HV121" t="s">
        <v>335</v>
      </c>
      <c r="HW121" t="s">
        <v>334</v>
      </c>
      <c r="HX121" t="s">
        <v>335</v>
      </c>
      <c r="HY121" t="s">
        <v>334</v>
      </c>
      <c r="HZ121" t="s">
        <v>335</v>
      </c>
      <c r="IA121" t="s">
        <v>364</v>
      </c>
    </row>
    <row r="122" spans="1:235" x14ac:dyDescent="0.3">
      <c r="A122">
        <v>121</v>
      </c>
      <c r="B122" t="s">
        <v>733</v>
      </c>
      <c r="C122" s="1">
        <v>45421</v>
      </c>
      <c r="D122" t="s">
        <v>334</v>
      </c>
      <c r="E122" t="s">
        <v>335</v>
      </c>
      <c r="F122" t="s">
        <v>335</v>
      </c>
      <c r="G122" t="s">
        <v>335</v>
      </c>
      <c r="H122" t="s">
        <v>337</v>
      </c>
      <c r="I122" t="s">
        <v>359</v>
      </c>
      <c r="J122" t="s">
        <v>343</v>
      </c>
      <c r="K122">
        <v>105</v>
      </c>
      <c r="L122">
        <v>60</v>
      </c>
      <c r="T122">
        <v>108</v>
      </c>
      <c r="U122">
        <v>102</v>
      </c>
      <c r="V122">
        <v>52</v>
      </c>
      <c r="W122">
        <v>30</v>
      </c>
      <c r="X122">
        <v>100</v>
      </c>
      <c r="Z122">
        <v>64</v>
      </c>
      <c r="AA122">
        <v>44</v>
      </c>
      <c r="AD122">
        <v>59</v>
      </c>
      <c r="AH122">
        <v>140</v>
      </c>
      <c r="AI122">
        <v>44</v>
      </c>
      <c r="AJ122">
        <v>40</v>
      </c>
      <c r="AL122">
        <v>74</v>
      </c>
      <c r="AM122" t="s">
        <v>373</v>
      </c>
      <c r="AN122">
        <v>19</v>
      </c>
      <c r="AP122" t="s">
        <v>346</v>
      </c>
      <c r="AQ122" t="s">
        <v>334</v>
      </c>
      <c r="AR122" t="s">
        <v>335</v>
      </c>
      <c r="AS122" t="s">
        <v>335</v>
      </c>
      <c r="AT122" t="s">
        <v>335</v>
      </c>
      <c r="AU122" t="s">
        <v>335</v>
      </c>
      <c r="AV122" t="s">
        <v>335</v>
      </c>
      <c r="AW122" t="s">
        <v>335</v>
      </c>
      <c r="AX122" t="s">
        <v>335</v>
      </c>
      <c r="AY122" t="s">
        <v>335</v>
      </c>
      <c r="AZ122" t="s">
        <v>335</v>
      </c>
      <c r="BA122" t="s">
        <v>335</v>
      </c>
      <c r="BB122" t="s">
        <v>335</v>
      </c>
      <c r="BC122" t="s">
        <v>335</v>
      </c>
      <c r="BD122" t="s">
        <v>335</v>
      </c>
      <c r="BE122" t="s">
        <v>335</v>
      </c>
      <c r="BF122" t="s">
        <v>335</v>
      </c>
      <c r="BG122" t="s">
        <v>335</v>
      </c>
      <c r="BH122" t="s">
        <v>335</v>
      </c>
      <c r="BI122" t="s">
        <v>335</v>
      </c>
      <c r="BJ122" t="s">
        <v>336</v>
      </c>
      <c r="BK122" t="s">
        <v>334</v>
      </c>
      <c r="BL122" t="s">
        <v>335</v>
      </c>
      <c r="BM122" t="s">
        <v>335</v>
      </c>
      <c r="BN122" t="s">
        <v>335</v>
      </c>
      <c r="BO122" t="s">
        <v>335</v>
      </c>
      <c r="BP122" t="s">
        <v>335</v>
      </c>
      <c r="BQ122" t="s">
        <v>335</v>
      </c>
      <c r="BR122" t="s">
        <v>335</v>
      </c>
      <c r="BS122" t="s">
        <v>335</v>
      </c>
      <c r="BT122" t="s">
        <v>335</v>
      </c>
      <c r="BU122" t="s">
        <v>335</v>
      </c>
      <c r="BV122" t="s">
        <v>335</v>
      </c>
      <c r="BW122" t="s">
        <v>335</v>
      </c>
      <c r="BX122" t="s">
        <v>335</v>
      </c>
      <c r="BY122" t="s">
        <v>335</v>
      </c>
      <c r="BZ122" t="s">
        <v>335</v>
      </c>
      <c r="CA122" t="s">
        <v>336</v>
      </c>
      <c r="CJ122" t="s">
        <v>336</v>
      </c>
      <c r="CL122" t="s">
        <v>336</v>
      </c>
      <c r="CM122" t="s">
        <v>336</v>
      </c>
      <c r="CN122" t="s">
        <v>336</v>
      </c>
      <c r="CO122" t="s">
        <v>336</v>
      </c>
      <c r="CP122" t="s">
        <v>336</v>
      </c>
      <c r="CQ122" t="s">
        <v>336</v>
      </c>
      <c r="CR122" t="s">
        <v>336</v>
      </c>
      <c r="CS122" t="s">
        <v>336</v>
      </c>
      <c r="CT122" t="s">
        <v>336</v>
      </c>
      <c r="CU122" t="s">
        <v>336</v>
      </c>
      <c r="CV122" t="s">
        <v>336</v>
      </c>
      <c r="CW122" t="s">
        <v>336</v>
      </c>
      <c r="CX122" t="s">
        <v>336</v>
      </c>
      <c r="CY122" t="s">
        <v>336</v>
      </c>
      <c r="CZ122" t="s">
        <v>336</v>
      </c>
      <c r="DA122" t="s">
        <v>336</v>
      </c>
      <c r="DB122" t="s">
        <v>336</v>
      </c>
      <c r="DC122" t="s">
        <v>336</v>
      </c>
      <c r="DD122" t="s">
        <v>336</v>
      </c>
      <c r="DE122" t="s">
        <v>336</v>
      </c>
      <c r="DF122" t="s">
        <v>336</v>
      </c>
      <c r="DG122" t="s">
        <v>336</v>
      </c>
      <c r="DH122" t="s">
        <v>336</v>
      </c>
      <c r="DJ122">
        <v>360</v>
      </c>
      <c r="DL122">
        <v>113</v>
      </c>
      <c r="DM122">
        <v>0</v>
      </c>
      <c r="DN122">
        <v>97</v>
      </c>
      <c r="DO122" t="s">
        <v>337</v>
      </c>
      <c r="DQ122" t="s">
        <v>336</v>
      </c>
      <c r="DR122" t="s">
        <v>336</v>
      </c>
      <c r="DS122" t="s">
        <v>336</v>
      </c>
      <c r="DT122" t="s">
        <v>336</v>
      </c>
      <c r="DU122" t="s">
        <v>336</v>
      </c>
      <c r="DV122" t="s">
        <v>336</v>
      </c>
      <c r="DW122" t="s">
        <v>336</v>
      </c>
      <c r="DX122" t="s">
        <v>336</v>
      </c>
      <c r="DY122" t="s">
        <v>336</v>
      </c>
      <c r="DZ122" t="s">
        <v>336</v>
      </c>
      <c r="EA122" t="s">
        <v>336</v>
      </c>
      <c r="EB122" t="s">
        <v>336</v>
      </c>
      <c r="EC122" t="s">
        <v>336</v>
      </c>
      <c r="ED122" t="s">
        <v>336</v>
      </c>
      <c r="EE122" t="s">
        <v>336</v>
      </c>
      <c r="EF122" t="s">
        <v>336</v>
      </c>
      <c r="EK122">
        <v>100</v>
      </c>
      <c r="EL122">
        <v>0</v>
      </c>
      <c r="EM122">
        <v>2</v>
      </c>
      <c r="EN122" t="s">
        <v>337</v>
      </c>
      <c r="EO122" t="s">
        <v>337</v>
      </c>
      <c r="EP122" t="s">
        <v>330</v>
      </c>
      <c r="EQ122" t="s">
        <v>337</v>
      </c>
      <c r="ER122" t="s">
        <v>337</v>
      </c>
      <c r="ES122" t="s">
        <v>337</v>
      </c>
      <c r="ET122" t="s">
        <v>337</v>
      </c>
      <c r="EU122" s="1"/>
      <c r="EV122" t="s">
        <v>336</v>
      </c>
      <c r="EX122" t="s">
        <v>336</v>
      </c>
      <c r="EY122" t="s">
        <v>336</v>
      </c>
      <c r="EZ122" t="s">
        <v>337</v>
      </c>
      <c r="FA122" s="1"/>
      <c r="FB122" t="s">
        <v>336</v>
      </c>
      <c r="FD122" s="1"/>
      <c r="FE122" t="s">
        <v>336</v>
      </c>
      <c r="FF122" t="s">
        <v>330</v>
      </c>
      <c r="FG122" s="1"/>
      <c r="FH122" t="s">
        <v>339</v>
      </c>
      <c r="FI122">
        <v>375</v>
      </c>
      <c r="FJ122" t="s">
        <v>336</v>
      </c>
      <c r="FK122" t="s">
        <v>336</v>
      </c>
      <c r="FL122" t="s">
        <v>330</v>
      </c>
      <c r="FM122" s="1"/>
      <c r="FN122" t="s">
        <v>403</v>
      </c>
      <c r="FO122">
        <v>200</v>
      </c>
      <c r="FP122" s="1"/>
      <c r="FQ122" t="s">
        <v>336</v>
      </c>
      <c r="FR122" t="s">
        <v>330</v>
      </c>
      <c r="FS122" s="1"/>
      <c r="FT122" t="s">
        <v>388</v>
      </c>
      <c r="FU122">
        <v>25</v>
      </c>
      <c r="FV122" s="1"/>
      <c r="FW122" t="s">
        <v>336</v>
      </c>
      <c r="FX122" t="s">
        <v>330</v>
      </c>
      <c r="FY122" s="1"/>
      <c r="FZ122" t="s">
        <v>410</v>
      </c>
      <c r="GA122">
        <v>10</v>
      </c>
      <c r="GB122" s="1"/>
      <c r="GC122" t="s">
        <v>336</v>
      </c>
      <c r="GD122" t="s">
        <v>334</v>
      </c>
      <c r="GE122" t="s">
        <v>335</v>
      </c>
      <c r="GF122" t="s">
        <v>334</v>
      </c>
      <c r="GG122" t="s">
        <v>335</v>
      </c>
      <c r="GH122" t="s">
        <v>334</v>
      </c>
      <c r="GI122" t="s">
        <v>335</v>
      </c>
      <c r="GJ122" t="s">
        <v>334</v>
      </c>
      <c r="GK122" t="s">
        <v>335</v>
      </c>
      <c r="GL122" t="s">
        <v>334</v>
      </c>
      <c r="GM122" t="s">
        <v>335</v>
      </c>
      <c r="GN122" t="s">
        <v>334</v>
      </c>
      <c r="GO122" t="s">
        <v>335</v>
      </c>
      <c r="GP122" t="s">
        <v>335</v>
      </c>
      <c r="GQ122" t="s">
        <v>334</v>
      </c>
      <c r="GR122" t="s">
        <v>334</v>
      </c>
      <c r="GS122" t="s">
        <v>335</v>
      </c>
      <c r="GT122" t="s">
        <v>335</v>
      </c>
      <c r="GU122" t="s">
        <v>334</v>
      </c>
      <c r="GV122" t="s">
        <v>335</v>
      </c>
      <c r="GW122" t="s">
        <v>334</v>
      </c>
      <c r="GX122" t="s">
        <v>334</v>
      </c>
      <c r="GY122" t="s">
        <v>335</v>
      </c>
      <c r="GZ122" t="s">
        <v>334</v>
      </c>
      <c r="HA122" t="s">
        <v>335</v>
      </c>
      <c r="HB122" t="s">
        <v>334</v>
      </c>
      <c r="HC122" t="s">
        <v>335</v>
      </c>
      <c r="HD122" t="s">
        <v>334</v>
      </c>
      <c r="HE122" t="s">
        <v>335</v>
      </c>
      <c r="HF122" t="s">
        <v>334</v>
      </c>
      <c r="HG122" t="s">
        <v>335</v>
      </c>
      <c r="HH122" t="s">
        <v>334</v>
      </c>
      <c r="HI122" t="s">
        <v>335</v>
      </c>
      <c r="HJ122" t="s">
        <v>336</v>
      </c>
      <c r="HM122" t="s">
        <v>336</v>
      </c>
      <c r="HO122" t="s">
        <v>334</v>
      </c>
      <c r="HP122" t="s">
        <v>335</v>
      </c>
      <c r="HQ122" t="s">
        <v>334</v>
      </c>
      <c r="HR122" t="s">
        <v>335</v>
      </c>
      <c r="HS122" t="s">
        <v>334</v>
      </c>
      <c r="HT122" t="s">
        <v>335</v>
      </c>
      <c r="HU122" t="s">
        <v>334</v>
      </c>
      <c r="HV122" t="s">
        <v>335</v>
      </c>
      <c r="HW122" t="s">
        <v>334</v>
      </c>
      <c r="HX122" t="s">
        <v>335</v>
      </c>
      <c r="HY122" t="s">
        <v>334</v>
      </c>
      <c r="HZ122" t="s">
        <v>335</v>
      </c>
      <c r="IA122" t="s">
        <v>364</v>
      </c>
    </row>
    <row r="123" spans="1:235" x14ac:dyDescent="0.3">
      <c r="A123">
        <v>122</v>
      </c>
      <c r="B123" t="s">
        <v>733</v>
      </c>
      <c r="C123" s="1">
        <v>45408</v>
      </c>
      <c r="D123" t="s">
        <v>334</v>
      </c>
      <c r="E123" t="s">
        <v>335</v>
      </c>
      <c r="F123" t="s">
        <v>335</v>
      </c>
      <c r="G123" t="s">
        <v>335</v>
      </c>
      <c r="H123" t="s">
        <v>330</v>
      </c>
      <c r="I123" t="s">
        <v>345</v>
      </c>
      <c r="J123" t="s">
        <v>343</v>
      </c>
      <c r="K123">
        <v>100</v>
      </c>
      <c r="L123">
        <v>60</v>
      </c>
      <c r="M123">
        <v>2435</v>
      </c>
      <c r="O123">
        <v>79</v>
      </c>
      <c r="P123">
        <v>2733564013840831</v>
      </c>
      <c r="Q123">
        <v>93</v>
      </c>
      <c r="R123">
        <v>93</v>
      </c>
      <c r="Z123">
        <v>53</v>
      </c>
      <c r="AF123">
        <v>18</v>
      </c>
      <c r="AG123">
        <v>15</v>
      </c>
      <c r="AH123">
        <v>145</v>
      </c>
      <c r="AI123">
        <v>39</v>
      </c>
      <c r="AJ123">
        <v>26</v>
      </c>
      <c r="AM123" t="s">
        <v>359</v>
      </c>
      <c r="AO123">
        <v>40</v>
      </c>
      <c r="AP123" t="s">
        <v>418</v>
      </c>
      <c r="AQ123" t="s">
        <v>335</v>
      </c>
      <c r="AR123" t="s">
        <v>335</v>
      </c>
      <c r="AS123" t="s">
        <v>335</v>
      </c>
      <c r="AT123" t="s">
        <v>334</v>
      </c>
      <c r="AU123" t="s">
        <v>335</v>
      </c>
      <c r="AV123" t="s">
        <v>335</v>
      </c>
      <c r="AW123" t="s">
        <v>335</v>
      </c>
      <c r="AX123" t="s">
        <v>335</v>
      </c>
      <c r="AY123" t="s">
        <v>335</v>
      </c>
      <c r="AZ123" t="s">
        <v>335</v>
      </c>
      <c r="BA123" t="s">
        <v>335</v>
      </c>
      <c r="BB123" t="s">
        <v>335</v>
      </c>
      <c r="BC123" t="s">
        <v>335</v>
      </c>
      <c r="BD123" t="s">
        <v>335</v>
      </c>
      <c r="BE123" t="s">
        <v>335</v>
      </c>
      <c r="BF123" t="s">
        <v>335</v>
      </c>
      <c r="BG123" t="s">
        <v>335</v>
      </c>
      <c r="BH123" t="s">
        <v>335</v>
      </c>
      <c r="BI123" t="s">
        <v>335</v>
      </c>
      <c r="BJ123" t="s">
        <v>336</v>
      </c>
      <c r="BK123" t="s">
        <v>334</v>
      </c>
      <c r="BL123" t="s">
        <v>335</v>
      </c>
      <c r="BM123" t="s">
        <v>335</v>
      </c>
      <c r="BN123" t="s">
        <v>335</v>
      </c>
      <c r="BO123" t="s">
        <v>335</v>
      </c>
      <c r="BP123" t="s">
        <v>335</v>
      </c>
      <c r="BQ123" t="s">
        <v>335</v>
      </c>
      <c r="BR123" t="s">
        <v>335</v>
      </c>
      <c r="BS123" t="s">
        <v>335</v>
      </c>
      <c r="BT123" t="s">
        <v>335</v>
      </c>
      <c r="BU123" t="s">
        <v>335</v>
      </c>
      <c r="BV123" t="s">
        <v>335</v>
      </c>
      <c r="BW123" t="s">
        <v>335</v>
      </c>
      <c r="BX123" t="s">
        <v>335</v>
      </c>
      <c r="BY123" t="s">
        <v>335</v>
      </c>
      <c r="BZ123" t="s">
        <v>335</v>
      </c>
      <c r="CA123" t="s">
        <v>336</v>
      </c>
      <c r="CJ123" t="s">
        <v>336</v>
      </c>
      <c r="CL123" t="s">
        <v>336</v>
      </c>
      <c r="CM123" t="s">
        <v>336</v>
      </c>
      <c r="CN123" t="s">
        <v>336</v>
      </c>
      <c r="CO123" t="s">
        <v>336</v>
      </c>
      <c r="CP123" t="s">
        <v>336</v>
      </c>
      <c r="CQ123" t="s">
        <v>336</v>
      </c>
      <c r="CR123" t="s">
        <v>336</v>
      </c>
      <c r="CS123" t="s">
        <v>336</v>
      </c>
      <c r="CT123" t="s">
        <v>336</v>
      </c>
      <c r="CU123" t="s">
        <v>336</v>
      </c>
      <c r="CV123" t="s">
        <v>336</v>
      </c>
      <c r="CW123" t="s">
        <v>336</v>
      </c>
      <c r="CX123" t="s">
        <v>336</v>
      </c>
      <c r="CY123" t="s">
        <v>336</v>
      </c>
      <c r="CZ123" t="s">
        <v>336</v>
      </c>
      <c r="DA123" t="s">
        <v>336</v>
      </c>
      <c r="DB123" t="s">
        <v>336</v>
      </c>
      <c r="DC123" t="s">
        <v>336</v>
      </c>
      <c r="DD123" t="s">
        <v>336</v>
      </c>
      <c r="DE123" t="s">
        <v>336</v>
      </c>
      <c r="DF123" t="s">
        <v>336</v>
      </c>
      <c r="DG123" t="s">
        <v>336</v>
      </c>
      <c r="DH123" t="s">
        <v>336</v>
      </c>
      <c r="DJ123">
        <v>405</v>
      </c>
      <c r="DK123">
        <v>81</v>
      </c>
      <c r="DL123">
        <v>70</v>
      </c>
      <c r="DN123">
        <v>86</v>
      </c>
      <c r="DO123" t="s">
        <v>337</v>
      </c>
      <c r="DQ123" t="s">
        <v>336</v>
      </c>
      <c r="DR123" t="s">
        <v>336</v>
      </c>
      <c r="DS123" t="s">
        <v>336</v>
      </c>
      <c r="DT123" t="s">
        <v>336</v>
      </c>
      <c r="DU123" t="s">
        <v>336</v>
      </c>
      <c r="DV123" t="s">
        <v>336</v>
      </c>
      <c r="DW123" t="s">
        <v>336</v>
      </c>
      <c r="DX123" t="s">
        <v>336</v>
      </c>
      <c r="DY123" t="s">
        <v>336</v>
      </c>
      <c r="DZ123" t="s">
        <v>336</v>
      </c>
      <c r="EA123" t="s">
        <v>336</v>
      </c>
      <c r="EB123" t="s">
        <v>336</v>
      </c>
      <c r="EC123" t="s">
        <v>336</v>
      </c>
      <c r="ED123" t="s">
        <v>336</v>
      </c>
      <c r="EE123" t="s">
        <v>336</v>
      </c>
      <c r="EF123" t="s">
        <v>336</v>
      </c>
      <c r="EN123" t="s">
        <v>336</v>
      </c>
      <c r="EO123" t="s">
        <v>336</v>
      </c>
      <c r="EP123" t="s">
        <v>336</v>
      </c>
      <c r="EQ123" t="s">
        <v>336</v>
      </c>
      <c r="ER123" t="s">
        <v>336</v>
      </c>
      <c r="ES123" t="s">
        <v>336</v>
      </c>
      <c r="ET123" t="s">
        <v>337</v>
      </c>
      <c r="EU123" s="1"/>
      <c r="EV123" t="s">
        <v>336</v>
      </c>
      <c r="EX123" t="s">
        <v>336</v>
      </c>
      <c r="EY123" t="s">
        <v>336</v>
      </c>
      <c r="EZ123" t="s">
        <v>337</v>
      </c>
      <c r="FA123" s="1"/>
      <c r="FB123" t="s">
        <v>336</v>
      </c>
      <c r="FD123" s="1"/>
      <c r="FE123" t="s">
        <v>336</v>
      </c>
      <c r="FF123" t="s">
        <v>330</v>
      </c>
      <c r="FG123" s="1">
        <v>45388</v>
      </c>
      <c r="FH123" t="s">
        <v>339</v>
      </c>
      <c r="FI123">
        <v>5</v>
      </c>
      <c r="FJ123" t="s">
        <v>336</v>
      </c>
      <c r="FK123" t="s">
        <v>336</v>
      </c>
      <c r="FL123" t="s">
        <v>330</v>
      </c>
      <c r="FM123" s="1">
        <v>45392</v>
      </c>
      <c r="FN123" t="s">
        <v>484</v>
      </c>
      <c r="FO123">
        <v>400</v>
      </c>
      <c r="FP123" s="1"/>
      <c r="FQ123" t="s">
        <v>336</v>
      </c>
      <c r="FR123" t="s">
        <v>330</v>
      </c>
      <c r="FS123" s="1">
        <v>45394</v>
      </c>
      <c r="FT123" t="s">
        <v>488</v>
      </c>
      <c r="FU123">
        <v>100</v>
      </c>
      <c r="FV123" s="1"/>
      <c r="FW123" t="s">
        <v>336</v>
      </c>
      <c r="FX123" t="s">
        <v>330</v>
      </c>
      <c r="FY123" s="1"/>
      <c r="FZ123" t="s">
        <v>389</v>
      </c>
      <c r="GB123" s="1"/>
      <c r="GC123" t="s">
        <v>336</v>
      </c>
      <c r="GD123" t="s">
        <v>335</v>
      </c>
      <c r="GE123" t="s">
        <v>334</v>
      </c>
      <c r="GF123" t="s">
        <v>334</v>
      </c>
      <c r="GG123" t="s">
        <v>335</v>
      </c>
      <c r="GH123" t="s">
        <v>334</v>
      </c>
      <c r="GI123" t="s">
        <v>335</v>
      </c>
      <c r="GJ123" t="s">
        <v>334</v>
      </c>
      <c r="GK123" t="s">
        <v>335</v>
      </c>
      <c r="GL123" t="s">
        <v>334</v>
      </c>
      <c r="GM123" t="s">
        <v>335</v>
      </c>
      <c r="GN123" t="s">
        <v>334</v>
      </c>
      <c r="GO123" t="s">
        <v>335</v>
      </c>
      <c r="GP123" t="s">
        <v>335</v>
      </c>
      <c r="GQ123" t="s">
        <v>334</v>
      </c>
      <c r="GR123" t="s">
        <v>334</v>
      </c>
      <c r="GS123" t="s">
        <v>335</v>
      </c>
      <c r="GT123" t="s">
        <v>335</v>
      </c>
      <c r="GU123" t="s">
        <v>334</v>
      </c>
      <c r="GV123" t="s">
        <v>334</v>
      </c>
      <c r="GW123" t="s">
        <v>335</v>
      </c>
      <c r="GX123" t="s">
        <v>334</v>
      </c>
      <c r="GY123" t="s">
        <v>335</v>
      </c>
      <c r="GZ123" t="s">
        <v>334</v>
      </c>
      <c r="HA123" t="s">
        <v>335</v>
      </c>
      <c r="HB123" t="s">
        <v>334</v>
      </c>
      <c r="HC123" t="s">
        <v>335</v>
      </c>
      <c r="HD123" t="s">
        <v>334</v>
      </c>
      <c r="HE123" t="s">
        <v>335</v>
      </c>
      <c r="HF123" t="s">
        <v>334</v>
      </c>
      <c r="HG123" t="s">
        <v>335</v>
      </c>
      <c r="HH123" t="s">
        <v>334</v>
      </c>
      <c r="HI123" t="s">
        <v>335</v>
      </c>
      <c r="HJ123" t="s">
        <v>341</v>
      </c>
      <c r="HK123">
        <v>125</v>
      </c>
      <c r="HM123" t="s">
        <v>336</v>
      </c>
      <c r="HO123" t="s">
        <v>334</v>
      </c>
      <c r="HP123" t="s">
        <v>335</v>
      </c>
      <c r="HQ123" t="s">
        <v>334</v>
      </c>
      <c r="HR123" t="s">
        <v>335</v>
      </c>
      <c r="HS123" t="s">
        <v>334</v>
      </c>
      <c r="HT123" t="s">
        <v>335</v>
      </c>
      <c r="HU123" t="s">
        <v>334</v>
      </c>
      <c r="HV123" t="s">
        <v>335</v>
      </c>
      <c r="HW123" t="s">
        <v>334</v>
      </c>
      <c r="HX123" t="s">
        <v>335</v>
      </c>
      <c r="HY123" t="s">
        <v>334</v>
      </c>
      <c r="HZ123" t="s">
        <v>335</v>
      </c>
      <c r="IA123" t="s">
        <v>342</v>
      </c>
    </row>
    <row r="124" spans="1:235" x14ac:dyDescent="0.3">
      <c r="A124">
        <v>123</v>
      </c>
      <c r="B124" t="s">
        <v>733</v>
      </c>
      <c r="C124" s="1"/>
      <c r="EU124" s="1"/>
      <c r="FA124" s="1"/>
      <c r="FD124" s="1"/>
      <c r="FG124" s="1"/>
      <c r="FM124" s="1"/>
      <c r="FP124" s="1"/>
      <c r="FS124" s="1"/>
      <c r="FV124" s="1"/>
      <c r="FY124" s="1"/>
      <c r="GB124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9CCB-DAB5-457E-B846-91043717B929}">
  <sheetPr>
    <tabColor theme="4" tint="0.59999389629810485"/>
  </sheetPr>
  <dimension ref="A1:H124"/>
  <sheetViews>
    <sheetView topLeftCell="E1" zoomScale="85" zoomScaleNormal="85" workbookViewId="0">
      <selection activeCell="X30" sqref="X30"/>
    </sheetView>
  </sheetViews>
  <sheetFormatPr defaultRowHeight="14.4" x14ac:dyDescent="0.3"/>
  <cols>
    <col min="1" max="1" width="7.44140625" customWidth="1"/>
    <col min="2" max="2" width="33.33203125" bestFit="1" customWidth="1"/>
    <col min="3" max="3" width="10.6640625" bestFit="1" customWidth="1"/>
    <col min="7" max="7" width="3.44140625" customWidth="1"/>
    <col min="8" max="8" width="11" bestFit="1" customWidth="1"/>
  </cols>
  <sheetData>
    <row r="1" spans="1:8" x14ac:dyDescent="0.3">
      <c r="A1" t="s">
        <v>489</v>
      </c>
      <c r="B1" t="s">
        <v>782</v>
      </c>
      <c r="C1" t="s">
        <v>781</v>
      </c>
      <c r="D1" t="s">
        <v>784</v>
      </c>
      <c r="F1" t="s">
        <v>781</v>
      </c>
      <c r="H1" t="s">
        <v>799</v>
      </c>
    </row>
    <row r="2" spans="1:8" x14ac:dyDescent="0.3">
      <c r="A2">
        <v>1</v>
      </c>
      <c r="B2" s="1">
        <f>IF(PROMETEO_DimissioneSamuele_DATA_LABELS_2024_06_25_0749[[#This Row],[Inserire data fine percorso riabilitativo:]]="",NA(),PROMETEO_DimissioneSamuele_DATA_LABELS_2024_06_25_0749[[#This Row],[Inserire data fine percorso riabilitativo:]])</f>
        <v>45092</v>
      </c>
      <c r="C2">
        <f>Table53[[#This Row],[Data fine riabilitazione]]-Table54[[#This Row],[Data inizio riabilitazione]]</f>
        <v>16</v>
      </c>
      <c r="D2" s="2" cm="1">
        <f t="array" ref="D2">AVERAGE(IF(ISNUMBER(Table53[Durata]),Table53[Durata]))</f>
        <v>26.670454545454547</v>
      </c>
      <c r="F2">
        <f>IF(ISNUMBER(Table53[[#This Row],[Durata]]),Table53[[#This Row],[Durata]],"")</f>
        <v>16</v>
      </c>
      <c r="H2" s="2">
        <f>_xlfn.STDEV.P(Table59[Durata])</f>
        <v>19.200924214799645</v>
      </c>
    </row>
    <row r="3" spans="1:8" x14ac:dyDescent="0.3">
      <c r="A3">
        <v>2</v>
      </c>
      <c r="B3" s="1">
        <f>IF(PROMETEO_DimissioneSamuele_DATA_LABELS_2024_06_25_0749[[#This Row],[Inserire data fine percorso riabilitativo:]]="",NA(),PROMETEO_DimissioneSamuele_DATA_LABELS_2024_06_25_0749[[#This Row],[Inserire data fine percorso riabilitativo:]])</f>
        <v>45117</v>
      </c>
      <c r="C3">
        <f>Table53[[#This Row],[Data fine riabilitazione]]-Table54[[#This Row],[Data inizio riabilitazione]]</f>
        <v>35</v>
      </c>
      <c r="D3" s="2" cm="1">
        <f t="array" ref="D3">AVERAGE(IF(ISNUMBER(Table53[Durata]),Table53[Durata]))</f>
        <v>26.670454545454547</v>
      </c>
      <c r="F3">
        <f>IF(ISNUMBER(Table53[[#This Row],[Durata]]),Table53[[#This Row],[Durata]],"")</f>
        <v>35</v>
      </c>
    </row>
    <row r="4" spans="1:8" x14ac:dyDescent="0.3">
      <c r="A4">
        <v>3</v>
      </c>
      <c r="B4" s="1">
        <f>IF(PROMETEO_DimissioneSamuele_DATA_LABELS_2024_06_25_0749[[#This Row],[Inserire data fine percorso riabilitativo:]]="",NA(),PROMETEO_DimissioneSamuele_DATA_LABELS_2024_06_25_0749[[#This Row],[Inserire data fine percorso riabilitativo:]])</f>
        <v>45138</v>
      </c>
      <c r="C4">
        <f>Table53[[#This Row],[Data fine riabilitazione]]-Table54[[#This Row],[Data inizio riabilitazione]]</f>
        <v>55</v>
      </c>
      <c r="D4" s="2" cm="1">
        <f t="array" ref="D4">AVERAGE(IF(ISNUMBER(Table53[Durata]),Table53[Durata]))</f>
        <v>26.670454545454547</v>
      </c>
      <c r="F4">
        <f>IF(ISNUMBER(Table53[[#This Row],[Durata]]),Table53[[#This Row],[Durata]],"")</f>
        <v>55</v>
      </c>
    </row>
    <row r="5" spans="1:8" x14ac:dyDescent="0.3">
      <c r="A5">
        <v>4</v>
      </c>
      <c r="B5" s="1">
        <f>IF(PROMETEO_DimissioneSamuele_DATA_LABELS_2024_06_25_0749[[#This Row],[Inserire data fine percorso riabilitativo:]]="",NA(),PROMETEO_DimissioneSamuele_DATA_LABELS_2024_06_25_0749[[#This Row],[Inserire data fine percorso riabilitativo:]])</f>
        <v>45086</v>
      </c>
      <c r="C5">
        <f>Table53[[#This Row],[Data fine riabilitazione]]-Table54[[#This Row],[Data inizio riabilitazione]]</f>
        <v>21</v>
      </c>
      <c r="D5" s="2" cm="1">
        <f t="array" ref="D5">AVERAGE(IF(ISNUMBER(Table53[Durata]),Table53[Durata]))</f>
        <v>26.670454545454547</v>
      </c>
      <c r="F5">
        <f>IF(ISNUMBER(Table53[[#This Row],[Durata]]),Table53[[#This Row],[Durata]],"")</f>
        <v>21</v>
      </c>
    </row>
    <row r="6" spans="1:8" x14ac:dyDescent="0.3">
      <c r="A6">
        <v>5</v>
      </c>
      <c r="B6" s="1">
        <f>IF(PROMETEO_DimissioneSamuele_DATA_LABELS_2024_06_25_0749[[#This Row],[Inserire data fine percorso riabilitativo:]]="",NA(),PROMETEO_DimissioneSamuele_DATA_LABELS_2024_06_25_0749[[#This Row],[Inserire data fine percorso riabilitativo:]])</f>
        <v>45088</v>
      </c>
      <c r="C6">
        <f>Table53[[#This Row],[Data fine riabilitazione]]-Table54[[#This Row],[Data inizio riabilitazione]]</f>
        <v>16</v>
      </c>
      <c r="D6" s="2" cm="1">
        <f t="array" ref="D6">AVERAGE(IF(ISNUMBER(Table53[Durata]),Table53[Durata]))</f>
        <v>26.670454545454547</v>
      </c>
      <c r="F6">
        <f>IF(ISNUMBER(Table53[[#This Row],[Durata]]),Table53[[#This Row],[Durata]],"")</f>
        <v>16</v>
      </c>
    </row>
    <row r="7" spans="1:8" x14ac:dyDescent="0.3">
      <c r="A7">
        <v>6</v>
      </c>
      <c r="B7" s="1">
        <f>IF(PROMETEO_DimissioneSamuele_DATA_LABELS_2024_06_25_0749[[#This Row],[Inserire data fine percorso riabilitativo:]]="",NA(),PROMETEO_DimissioneSamuele_DATA_LABELS_2024_06_25_0749[[#This Row],[Inserire data fine percorso riabilitativo:]])</f>
        <v>45112</v>
      </c>
      <c r="C7">
        <f>Table53[[#This Row],[Data fine riabilitazione]]-Table54[[#This Row],[Data inizio riabilitazione]]</f>
        <v>20</v>
      </c>
      <c r="D7" s="2" cm="1">
        <f t="array" ref="D7">AVERAGE(IF(ISNUMBER(Table53[Durata]),Table53[Durata]))</f>
        <v>26.670454545454547</v>
      </c>
      <c r="F7">
        <f>IF(ISNUMBER(Table53[[#This Row],[Durata]]),Table53[[#This Row],[Durata]],"")</f>
        <v>20</v>
      </c>
    </row>
    <row r="8" spans="1:8" x14ac:dyDescent="0.3">
      <c r="A8">
        <v>7</v>
      </c>
      <c r="B8" s="1">
        <f>IF(PROMETEO_DimissioneSamuele_DATA_LABELS_2024_06_25_0749[[#This Row],[Inserire data fine percorso riabilitativo:]]="",NA(),PROMETEO_DimissioneSamuele_DATA_LABELS_2024_06_25_0749[[#This Row],[Inserire data fine percorso riabilitativo:]])</f>
        <v>45113</v>
      </c>
      <c r="C8">
        <f>Table53[[#This Row],[Data fine riabilitazione]]-Table54[[#This Row],[Data inizio riabilitazione]]</f>
        <v>16</v>
      </c>
      <c r="D8" s="2" cm="1">
        <f t="array" ref="D8">AVERAGE(IF(ISNUMBER(Table53[Durata]),Table53[Durata]))</f>
        <v>26.670454545454547</v>
      </c>
      <c r="F8">
        <f>IF(ISNUMBER(Table53[[#This Row],[Durata]]),Table53[[#This Row],[Durata]],"")</f>
        <v>16</v>
      </c>
    </row>
    <row r="9" spans="1:8" x14ac:dyDescent="0.3">
      <c r="A9">
        <v>8</v>
      </c>
      <c r="B9" s="1">
        <f>IF(PROMETEO_DimissioneSamuele_DATA_LABELS_2024_06_25_0749[[#This Row],[Inserire data fine percorso riabilitativo:]]="",NA(),PROMETEO_DimissioneSamuele_DATA_LABELS_2024_06_25_0749[[#This Row],[Inserire data fine percorso riabilitativo:]])</f>
        <v>45099</v>
      </c>
      <c r="C9">
        <f>Table53[[#This Row],[Data fine riabilitazione]]-Table54[[#This Row],[Data inizio riabilitazione]]</f>
        <v>2</v>
      </c>
      <c r="D9" s="2" cm="1">
        <f t="array" ref="D9">AVERAGE(IF(ISNUMBER(Table53[Durata]),Table53[Durata]))</f>
        <v>26.670454545454547</v>
      </c>
      <c r="F9">
        <f>IF(ISNUMBER(Table53[[#This Row],[Durata]]),Table53[[#This Row],[Durata]],"")</f>
        <v>2</v>
      </c>
    </row>
    <row r="10" spans="1:8" x14ac:dyDescent="0.3">
      <c r="A10">
        <v>9</v>
      </c>
      <c r="B10" s="1">
        <f>IF(PROMETEO_DimissioneSamuele_DATA_LABELS_2024_06_25_0749[[#This Row],[Inserire data fine percorso riabilitativo:]]="",NA(),PROMETEO_DimissioneSamuele_DATA_LABELS_2024_06_25_0749[[#This Row],[Inserire data fine percorso riabilitativo:]])</f>
        <v>45095</v>
      </c>
      <c r="C10">
        <f>Table53[[#This Row],[Data fine riabilitazione]]-Table54[[#This Row],[Data inizio riabilitazione]]</f>
        <v>27</v>
      </c>
      <c r="D10" s="2" cm="1">
        <f t="array" ref="D10">AVERAGE(IF(ISNUMBER(Table53[Durata]),Table53[Durata]))</f>
        <v>26.670454545454547</v>
      </c>
      <c r="F10">
        <f>IF(ISNUMBER(Table53[[#This Row],[Durata]]),Table53[[#This Row],[Durata]],"")</f>
        <v>27</v>
      </c>
    </row>
    <row r="11" spans="1:8" x14ac:dyDescent="0.3">
      <c r="A11">
        <v>10</v>
      </c>
      <c r="B11" s="1">
        <f>IF(PROMETEO_DimissioneSamuele_DATA_LABELS_2024_06_25_0749[[#This Row],[Inserire data fine percorso riabilitativo:]]="",NA(),PROMETEO_DimissioneSamuele_DATA_LABELS_2024_06_25_0749[[#This Row],[Inserire data fine percorso riabilitativo:]])</f>
        <v>45118</v>
      </c>
      <c r="D11" s="2" cm="1">
        <f t="array" ref="D11">AVERAGE(IF(ISNUMBER(Table53[Durata]),Table53[Durata]))</f>
        <v>26.670454545454547</v>
      </c>
      <c r="F11" t="str">
        <f>IF(ISNUMBER(Table53[[#This Row],[Durata]]),Table53[[#This Row],[Durata]],"")</f>
        <v/>
      </c>
    </row>
    <row r="12" spans="1:8" x14ac:dyDescent="0.3">
      <c r="A12">
        <v>11</v>
      </c>
      <c r="B12" s="1">
        <f>IF(PROMETEO_DimissioneSamuele_DATA_LABELS_2024_06_25_0749[[#This Row],[Inserire data fine percorso riabilitativo:]]="",NA(),PROMETEO_DimissioneSamuele_DATA_LABELS_2024_06_25_0749[[#This Row],[Inserire data fine percorso riabilitativo:]])</f>
        <v>45100</v>
      </c>
      <c r="C12">
        <f>Table53[[#This Row],[Data fine riabilitazione]]-Table54[[#This Row],[Data inizio riabilitazione]]</f>
        <v>30</v>
      </c>
      <c r="D12" s="2" cm="1">
        <f t="array" ref="D12">AVERAGE(IF(ISNUMBER(Table53[Durata]),Table53[Durata]))</f>
        <v>26.670454545454547</v>
      </c>
      <c r="F12">
        <f>IF(ISNUMBER(Table53[[#This Row],[Durata]]),Table53[[#This Row],[Durata]],"")</f>
        <v>30</v>
      </c>
    </row>
    <row r="13" spans="1:8" x14ac:dyDescent="0.3">
      <c r="A13">
        <v>12</v>
      </c>
      <c r="B13" s="1">
        <f>IF(PROMETEO_DimissioneSamuele_DATA_LABELS_2024_06_25_0749[[#This Row],[Inserire data fine percorso riabilitativo:]]="",NA(),PROMETEO_DimissioneSamuele_DATA_LABELS_2024_06_25_0749[[#This Row],[Inserire data fine percorso riabilitativo:]])</f>
        <v>45103</v>
      </c>
      <c r="C13">
        <f>Table53[[#This Row],[Data fine riabilitazione]]-Table54[[#This Row],[Data inizio riabilitazione]]</f>
        <v>34</v>
      </c>
      <c r="D13" s="2" cm="1">
        <f t="array" ref="D13">AVERAGE(IF(ISNUMBER(Table53[Durata]),Table53[Durata]))</f>
        <v>26.670454545454547</v>
      </c>
      <c r="F13">
        <f>IF(ISNUMBER(Table53[[#This Row],[Durata]]),Table53[[#This Row],[Durata]],"")</f>
        <v>34</v>
      </c>
    </row>
    <row r="14" spans="1:8" x14ac:dyDescent="0.3">
      <c r="A14">
        <v>13</v>
      </c>
      <c r="B14" s="1">
        <f>IF(PROMETEO_DimissioneSamuele_DATA_LABELS_2024_06_25_0749[[#This Row],[Inserire data fine percorso riabilitativo:]]="",NA(),PROMETEO_DimissioneSamuele_DATA_LABELS_2024_06_25_0749[[#This Row],[Inserire data fine percorso riabilitativo:]])</f>
        <v>45101</v>
      </c>
      <c r="C14">
        <f>Table53[[#This Row],[Data fine riabilitazione]]-Table54[[#This Row],[Data inizio riabilitazione]]</f>
        <v>29</v>
      </c>
      <c r="D14" s="2" cm="1">
        <f t="array" ref="D14">AVERAGE(IF(ISNUMBER(Table53[Durata]),Table53[Durata]))</f>
        <v>26.670454545454547</v>
      </c>
      <c r="F14">
        <f>IF(ISNUMBER(Table53[[#This Row],[Durata]]),Table53[[#This Row],[Durata]],"")</f>
        <v>29</v>
      </c>
    </row>
    <row r="15" spans="1:8" x14ac:dyDescent="0.3">
      <c r="A15">
        <v>14</v>
      </c>
      <c r="B15" s="1">
        <f>IF(PROMETEO_DimissioneSamuele_DATA_LABELS_2024_06_25_0749[[#This Row],[Inserire data fine percorso riabilitativo:]]="",NA(),PROMETEO_DimissioneSamuele_DATA_LABELS_2024_06_25_0749[[#This Row],[Inserire data fine percorso riabilitativo:]])</f>
        <v>45104</v>
      </c>
      <c r="C15">
        <f>Table53[[#This Row],[Data fine riabilitazione]]-Table54[[#This Row],[Data inizio riabilitazione]]</f>
        <v>21</v>
      </c>
      <c r="D15" s="2" cm="1">
        <f t="array" ref="D15">AVERAGE(IF(ISNUMBER(Table53[Durata]),Table53[Durata]))</f>
        <v>26.670454545454547</v>
      </c>
      <c r="F15">
        <f>IF(ISNUMBER(Table53[[#This Row],[Durata]]),Table53[[#This Row],[Durata]],"")</f>
        <v>21</v>
      </c>
    </row>
    <row r="16" spans="1:8" x14ac:dyDescent="0.3">
      <c r="A16">
        <v>15</v>
      </c>
      <c r="B16" s="1">
        <f>IF(PROMETEO_DimissioneSamuele_DATA_LABELS_2024_06_25_0749[[#This Row],[Inserire data fine percorso riabilitativo:]]="",NA(),PROMETEO_DimissioneSamuele_DATA_LABELS_2024_06_25_0749[[#This Row],[Inserire data fine percorso riabilitativo:]])</f>
        <v>45133</v>
      </c>
      <c r="C16">
        <f>Table53[[#This Row],[Data fine riabilitazione]]-Table54[[#This Row],[Data inizio riabilitazione]]</f>
        <v>33</v>
      </c>
      <c r="D16" s="2" cm="1">
        <f t="array" ref="D16">AVERAGE(IF(ISNUMBER(Table53[Durata]),Table53[Durata]))</f>
        <v>26.670454545454547</v>
      </c>
      <c r="F16">
        <f>IF(ISNUMBER(Table53[[#This Row],[Durata]]),Table53[[#This Row],[Durata]],"")</f>
        <v>33</v>
      </c>
    </row>
    <row r="17" spans="1:6" x14ac:dyDescent="0.3">
      <c r="A17">
        <v>16</v>
      </c>
      <c r="B17" s="1">
        <f>IF(PROMETEO_DimissioneSamuele_DATA_LABELS_2024_06_25_0749[[#This Row],[Inserire data fine percorso riabilitativo:]]="",NA(),PROMETEO_DimissioneSamuele_DATA_LABELS_2024_06_25_0749[[#This Row],[Inserire data fine percorso riabilitativo:]])</f>
        <v>45131</v>
      </c>
      <c r="C17">
        <f>Table53[[#This Row],[Data fine riabilitazione]]-Table54[[#This Row],[Data inizio riabilitazione]]</f>
        <v>14</v>
      </c>
      <c r="D17" s="2" cm="1">
        <f t="array" ref="D17">AVERAGE(IF(ISNUMBER(Table53[Durata]),Table53[Durata]))</f>
        <v>26.670454545454547</v>
      </c>
      <c r="F17">
        <f>IF(ISNUMBER(Table53[[#This Row],[Durata]]),Table53[[#This Row],[Durata]],"")</f>
        <v>14</v>
      </c>
    </row>
    <row r="18" spans="1:6" x14ac:dyDescent="0.3">
      <c r="A18">
        <v>17</v>
      </c>
      <c r="B18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8" t="e">
        <f>Table53[[#This Row],[Data fine riabilitazione]]-Table54[[#This Row],[Data inizio riabilitazione]]</f>
        <v>#N/A</v>
      </c>
      <c r="D18" s="2" cm="1">
        <f t="array" ref="D18">AVERAGE(IF(ISNUMBER(Table53[Durata]),Table53[Durata]))</f>
        <v>26.670454545454547</v>
      </c>
      <c r="F18" t="str">
        <f>IF(ISNUMBER(Table53[[#This Row],[Durata]]),Table53[[#This Row],[Durata]],"")</f>
        <v/>
      </c>
    </row>
    <row r="19" spans="1:6" x14ac:dyDescent="0.3">
      <c r="A19">
        <v>18</v>
      </c>
      <c r="B19" s="1">
        <f>IF(PROMETEO_DimissioneSamuele_DATA_LABELS_2024_06_25_0749[[#This Row],[Inserire data fine percorso riabilitativo:]]="",NA(),PROMETEO_DimissioneSamuele_DATA_LABELS_2024_06_25_0749[[#This Row],[Inserire data fine percorso riabilitativo:]])</f>
        <v>45134</v>
      </c>
      <c r="C19">
        <f>Table53[[#This Row],[Data fine riabilitazione]]-Table54[[#This Row],[Data inizio riabilitazione]]</f>
        <v>14</v>
      </c>
      <c r="D19" s="2" cm="1">
        <f t="array" ref="D19">AVERAGE(IF(ISNUMBER(Table53[Durata]),Table53[Durata]))</f>
        <v>26.670454545454547</v>
      </c>
      <c r="F19">
        <f>IF(ISNUMBER(Table53[[#This Row],[Durata]]),Table53[[#This Row],[Durata]],"")</f>
        <v>14</v>
      </c>
    </row>
    <row r="20" spans="1:6" x14ac:dyDescent="0.3">
      <c r="A20">
        <v>19</v>
      </c>
      <c r="B20" s="1">
        <f>IF(PROMETEO_DimissioneSamuele_DATA_LABELS_2024_06_25_0749[[#This Row],[Inserire data fine percorso riabilitativo:]]="",NA(),PROMETEO_DimissioneSamuele_DATA_LABELS_2024_06_25_0749[[#This Row],[Inserire data fine percorso riabilitativo:]])</f>
        <v>45126</v>
      </c>
      <c r="C20">
        <f>Table53[[#This Row],[Data fine riabilitazione]]-Table54[[#This Row],[Data inizio riabilitazione]]</f>
        <v>27</v>
      </c>
      <c r="D20" s="2" cm="1">
        <f t="array" ref="D20">AVERAGE(IF(ISNUMBER(Table53[Durata]),Table53[Durata]))</f>
        <v>26.670454545454547</v>
      </c>
      <c r="F20">
        <f>IF(ISNUMBER(Table53[[#This Row],[Durata]]),Table53[[#This Row],[Durata]],"")</f>
        <v>27</v>
      </c>
    </row>
    <row r="21" spans="1:6" x14ac:dyDescent="0.3">
      <c r="A21">
        <v>20</v>
      </c>
      <c r="B21" s="1">
        <f>IF(PROMETEO_DimissioneSamuele_DATA_LABELS_2024_06_25_0749[[#This Row],[Inserire data fine percorso riabilitativo:]]="",NA(),PROMETEO_DimissioneSamuele_DATA_LABELS_2024_06_25_0749[[#This Row],[Inserire data fine percorso riabilitativo:]])</f>
        <v>45145</v>
      </c>
      <c r="C21">
        <f>Table53[[#This Row],[Data fine riabilitazione]]-Table54[[#This Row],[Data inizio riabilitazione]]</f>
        <v>17</v>
      </c>
      <c r="D21" s="2" cm="1">
        <f t="array" ref="D21">AVERAGE(IF(ISNUMBER(Table53[Durata]),Table53[Durata]))</f>
        <v>26.670454545454547</v>
      </c>
      <c r="F21">
        <f>IF(ISNUMBER(Table53[[#This Row],[Durata]]),Table53[[#This Row],[Durata]],"")</f>
        <v>17</v>
      </c>
    </row>
    <row r="22" spans="1:6" x14ac:dyDescent="0.3">
      <c r="A22">
        <v>21</v>
      </c>
      <c r="B22" s="1">
        <f>IF(PROMETEO_DimissioneSamuele_DATA_LABELS_2024_06_25_0749[[#This Row],[Inserire data fine percorso riabilitativo:]]="",NA(),PROMETEO_DimissioneSamuele_DATA_LABELS_2024_06_25_0749[[#This Row],[Inserire data fine percorso riabilitativo:]])</f>
        <v>45142</v>
      </c>
      <c r="C22">
        <f>Table53[[#This Row],[Data fine riabilitazione]]-Table54[[#This Row],[Data inizio riabilitazione]]</f>
        <v>32</v>
      </c>
      <c r="D22" s="2" cm="1">
        <f t="array" ref="D22">AVERAGE(IF(ISNUMBER(Table53[Durata]),Table53[Durata]))</f>
        <v>26.670454545454547</v>
      </c>
      <c r="F22">
        <f>IF(ISNUMBER(Table53[[#This Row],[Durata]]),Table53[[#This Row],[Durata]],"")</f>
        <v>32</v>
      </c>
    </row>
    <row r="23" spans="1:6" x14ac:dyDescent="0.3">
      <c r="A23">
        <v>22</v>
      </c>
      <c r="B23" s="1">
        <f>IF(PROMETEO_DimissioneSamuele_DATA_LABELS_2024_06_25_0749[[#This Row],[Inserire data fine percorso riabilitativo:]]="",NA(),PROMETEO_DimissioneSamuele_DATA_LABELS_2024_06_25_0749[[#This Row],[Inserire data fine percorso riabilitativo:]])</f>
        <v>45149</v>
      </c>
      <c r="C23">
        <f>Table53[[#This Row],[Data fine riabilitazione]]-Table54[[#This Row],[Data inizio riabilitazione]]</f>
        <v>14</v>
      </c>
      <c r="D23" s="2" cm="1">
        <f t="array" ref="D23">AVERAGE(IF(ISNUMBER(Table53[Durata]),Table53[Durata]))</f>
        <v>26.670454545454547</v>
      </c>
      <c r="F23">
        <f>IF(ISNUMBER(Table53[[#This Row],[Durata]]),Table53[[#This Row],[Durata]],"")</f>
        <v>14</v>
      </c>
    </row>
    <row r="24" spans="1:6" x14ac:dyDescent="0.3">
      <c r="A24">
        <v>23</v>
      </c>
      <c r="B24" s="1">
        <f>IF(PROMETEO_DimissioneSamuele_DATA_LABELS_2024_06_25_0749[[#This Row],[Inserire data fine percorso riabilitativo:]]="",NA(),PROMETEO_DimissioneSamuele_DATA_LABELS_2024_06_25_0749[[#This Row],[Inserire data fine percorso riabilitativo:]])</f>
        <v>45159</v>
      </c>
      <c r="C24">
        <f>Table53[[#This Row],[Data fine riabilitazione]]-Table54[[#This Row],[Data inizio riabilitazione]]</f>
        <v>19</v>
      </c>
      <c r="D24" s="2" cm="1">
        <f t="array" ref="D24">AVERAGE(IF(ISNUMBER(Table53[Durata]),Table53[Durata]))</f>
        <v>26.670454545454547</v>
      </c>
      <c r="F24">
        <f>IF(ISNUMBER(Table53[[#This Row],[Durata]]),Table53[[#This Row],[Durata]],"")</f>
        <v>19</v>
      </c>
    </row>
    <row r="25" spans="1:6" x14ac:dyDescent="0.3">
      <c r="A25">
        <v>24</v>
      </c>
      <c r="B25" s="1">
        <f>IF(PROMETEO_DimissioneSamuele_DATA_LABELS_2024_06_25_0749[[#This Row],[Inserire data fine percorso riabilitativo:]]="",NA(),PROMETEO_DimissioneSamuele_DATA_LABELS_2024_06_25_0749[[#This Row],[Inserire data fine percorso riabilitativo:]])</f>
        <v>45139</v>
      </c>
      <c r="C25">
        <f>Table53[[#This Row],[Data fine riabilitazione]]-Table54[[#This Row],[Data inizio riabilitazione]]</f>
        <v>22</v>
      </c>
      <c r="D25" s="2" cm="1">
        <f t="array" ref="D25">AVERAGE(IF(ISNUMBER(Table53[Durata]),Table53[Durata]))</f>
        <v>26.670454545454547</v>
      </c>
      <c r="F25">
        <f>IF(ISNUMBER(Table53[[#This Row],[Durata]]),Table53[[#This Row],[Durata]],"")</f>
        <v>22</v>
      </c>
    </row>
    <row r="26" spans="1:6" x14ac:dyDescent="0.3">
      <c r="A26">
        <v>25</v>
      </c>
      <c r="B26" s="1">
        <f>IF(PROMETEO_DimissioneSamuele_DATA_LABELS_2024_06_25_0749[[#This Row],[Inserire data fine percorso riabilitativo:]]="",NA(),PROMETEO_DimissioneSamuele_DATA_LABELS_2024_06_25_0749[[#This Row],[Inserire data fine percorso riabilitativo:]])</f>
        <v>45156</v>
      </c>
      <c r="C26">
        <f>Table53[[#This Row],[Data fine riabilitazione]]-Table54[[#This Row],[Data inizio riabilitazione]]</f>
        <v>98</v>
      </c>
      <c r="D26" s="2" cm="1">
        <f t="array" ref="D26">AVERAGE(IF(ISNUMBER(Table53[Durata]),Table53[Durata]))</f>
        <v>26.670454545454547</v>
      </c>
      <c r="F26">
        <f>IF(ISNUMBER(Table53[[#This Row],[Durata]]),Table53[[#This Row],[Durata]],"")</f>
        <v>98</v>
      </c>
    </row>
    <row r="27" spans="1:6" x14ac:dyDescent="0.3">
      <c r="A27">
        <v>26</v>
      </c>
      <c r="B27" s="1">
        <f>IF(PROMETEO_DimissioneSamuele_DATA_LABELS_2024_06_25_0749[[#This Row],[Inserire data fine percorso riabilitativo:]]="",NA(),PROMETEO_DimissioneSamuele_DATA_LABELS_2024_06_25_0749[[#This Row],[Inserire data fine percorso riabilitativo:]])</f>
        <v>45198</v>
      </c>
      <c r="C27">
        <f>Table53[[#This Row],[Data fine riabilitazione]]-Table54[[#This Row],[Data inizio riabilitazione]]</f>
        <v>60</v>
      </c>
      <c r="D27" s="2" cm="1">
        <f t="array" ref="D27">AVERAGE(IF(ISNUMBER(Table53[Durata]),Table53[Durata]))</f>
        <v>26.670454545454547</v>
      </c>
      <c r="F27">
        <f>IF(ISNUMBER(Table53[[#This Row],[Durata]]),Table53[[#This Row],[Durata]],"")</f>
        <v>60</v>
      </c>
    </row>
    <row r="28" spans="1:6" x14ac:dyDescent="0.3">
      <c r="A28">
        <v>27</v>
      </c>
      <c r="B28" s="1">
        <f>IF(PROMETEO_DimissioneSamuele_DATA_LABELS_2024_06_25_0749[[#This Row],[Inserire data fine percorso riabilitativo:]]="",NA(),PROMETEO_DimissioneSamuele_DATA_LABELS_2024_06_25_0749[[#This Row],[Inserire data fine percorso riabilitativo:]])</f>
        <v>45184</v>
      </c>
      <c r="C28">
        <f>Table53[[#This Row],[Data fine riabilitazione]]-Table54[[#This Row],[Data inizio riabilitazione]]</f>
        <v>24</v>
      </c>
      <c r="D28" s="2" cm="1">
        <f t="array" ref="D28">AVERAGE(IF(ISNUMBER(Table53[Durata]),Table53[Durata]))</f>
        <v>26.670454545454547</v>
      </c>
      <c r="F28">
        <f>IF(ISNUMBER(Table53[[#This Row],[Durata]]),Table53[[#This Row],[Durata]],"")</f>
        <v>24</v>
      </c>
    </row>
    <row r="29" spans="1:6" x14ac:dyDescent="0.3">
      <c r="A29">
        <v>28</v>
      </c>
      <c r="B29" s="1">
        <f>IF(PROMETEO_DimissioneSamuele_DATA_LABELS_2024_06_25_0749[[#This Row],[Inserire data fine percorso riabilitativo:]]="",NA(),PROMETEO_DimissioneSamuele_DATA_LABELS_2024_06_25_0749[[#This Row],[Inserire data fine percorso riabilitativo:]])</f>
        <v>45183</v>
      </c>
      <c r="C29">
        <f>Table53[[#This Row],[Data fine riabilitazione]]-Table54[[#This Row],[Data inizio riabilitazione]]</f>
        <v>23</v>
      </c>
      <c r="D29" s="2" cm="1">
        <f t="array" ref="D29">AVERAGE(IF(ISNUMBER(Table53[Durata]),Table53[Durata]))</f>
        <v>26.670454545454547</v>
      </c>
      <c r="F29">
        <f>IF(ISNUMBER(Table53[[#This Row],[Durata]]),Table53[[#This Row],[Durata]],"")</f>
        <v>23</v>
      </c>
    </row>
    <row r="30" spans="1:6" x14ac:dyDescent="0.3">
      <c r="A30">
        <v>29</v>
      </c>
      <c r="B30" s="1">
        <f>IF(PROMETEO_DimissioneSamuele_DATA_LABELS_2024_06_25_0749[[#This Row],[Inserire data fine percorso riabilitativo:]]="",NA(),PROMETEO_DimissioneSamuele_DATA_LABELS_2024_06_25_0749[[#This Row],[Inserire data fine percorso riabilitativo:]])</f>
        <v>45181</v>
      </c>
      <c r="C30">
        <f>Table53[[#This Row],[Data fine riabilitazione]]-Table54[[#This Row],[Data inizio riabilitazione]]</f>
        <v>15</v>
      </c>
      <c r="D30" s="2" cm="1">
        <f t="array" ref="D30">AVERAGE(IF(ISNUMBER(Table53[Durata]),Table53[Durata]))</f>
        <v>26.670454545454547</v>
      </c>
      <c r="F30">
        <f>IF(ISNUMBER(Table53[[#This Row],[Durata]]),Table53[[#This Row],[Durata]],"")</f>
        <v>15</v>
      </c>
    </row>
    <row r="31" spans="1:6" x14ac:dyDescent="0.3">
      <c r="A31">
        <v>30</v>
      </c>
      <c r="B31" s="1">
        <f>IF(PROMETEO_DimissioneSamuele_DATA_LABELS_2024_06_25_0749[[#This Row],[Inserire data fine percorso riabilitativo:]]="",NA(),PROMETEO_DimissioneSamuele_DATA_LABELS_2024_06_25_0749[[#This Row],[Inserire data fine percorso riabilitativo:]])</f>
        <v>45182</v>
      </c>
      <c r="C31">
        <f>Table53[[#This Row],[Data fine riabilitazione]]-Table54[[#This Row],[Data inizio riabilitazione]]</f>
        <v>47</v>
      </c>
      <c r="D31" s="2" cm="1">
        <f t="array" ref="D31">AVERAGE(IF(ISNUMBER(Table53[Durata]),Table53[Durata]))</f>
        <v>26.670454545454547</v>
      </c>
      <c r="F31">
        <f>IF(ISNUMBER(Table53[[#This Row],[Durata]]),Table53[[#This Row],[Durata]],"")</f>
        <v>47</v>
      </c>
    </row>
    <row r="32" spans="1:6" x14ac:dyDescent="0.3">
      <c r="A32">
        <v>31</v>
      </c>
      <c r="B32" s="1">
        <f>IF(PROMETEO_DimissioneSamuele_DATA_LABELS_2024_06_25_0749[[#This Row],[Inserire data fine percorso riabilitativo:]]="",NA(),PROMETEO_DimissioneSamuele_DATA_LABELS_2024_06_25_0749[[#This Row],[Inserire data fine percorso riabilitativo:]])</f>
        <v>45201</v>
      </c>
      <c r="C32">
        <f>Table53[[#This Row],[Data fine riabilitazione]]-Table54[[#This Row],[Data inizio riabilitazione]]</f>
        <v>17</v>
      </c>
      <c r="D32" s="2" cm="1">
        <f t="array" ref="D32">AVERAGE(IF(ISNUMBER(Table53[Durata]),Table53[Durata]))</f>
        <v>26.670454545454547</v>
      </c>
      <c r="F32">
        <f>IF(ISNUMBER(Table53[[#This Row],[Durata]]),Table53[[#This Row],[Durata]],"")</f>
        <v>17</v>
      </c>
    </row>
    <row r="33" spans="1:6" x14ac:dyDescent="0.3">
      <c r="A33">
        <v>32</v>
      </c>
      <c r="B33" s="1">
        <f>IF(PROMETEO_DimissioneSamuele_DATA_LABELS_2024_06_25_0749[[#This Row],[Inserire data fine percorso riabilitativo:]]="",NA(),PROMETEO_DimissioneSamuele_DATA_LABELS_2024_06_25_0749[[#This Row],[Inserire data fine percorso riabilitativo:]])</f>
        <v>45205</v>
      </c>
      <c r="C33">
        <f>Table53[[#This Row],[Data fine riabilitazione]]-Table54[[#This Row],[Data inizio riabilitazione]]</f>
        <v>18</v>
      </c>
      <c r="D33" s="2" cm="1">
        <f t="array" ref="D33">AVERAGE(IF(ISNUMBER(Table53[Durata]),Table53[Durata]))</f>
        <v>26.670454545454547</v>
      </c>
      <c r="F33">
        <f>IF(ISNUMBER(Table53[[#This Row],[Durata]]),Table53[[#This Row],[Durata]],"")</f>
        <v>18</v>
      </c>
    </row>
    <row r="34" spans="1:6" x14ac:dyDescent="0.3">
      <c r="A34">
        <v>33</v>
      </c>
      <c r="B34" s="1">
        <f>IF(PROMETEO_DimissioneSamuele_DATA_LABELS_2024_06_25_0749[[#This Row],[Inserire data fine percorso riabilitativo:]]="",NA(),PROMETEO_DimissioneSamuele_DATA_LABELS_2024_06_25_0749[[#This Row],[Inserire data fine percorso riabilitativo:]])</f>
        <v>45260</v>
      </c>
      <c r="C34">
        <f>Table53[[#This Row],[Data fine riabilitazione]]-Table54[[#This Row],[Data inizio riabilitazione]]</f>
        <v>98</v>
      </c>
      <c r="D34" s="2" cm="1">
        <f t="array" ref="D34">AVERAGE(IF(ISNUMBER(Table53[Durata]),Table53[Durata]))</f>
        <v>26.670454545454547</v>
      </c>
      <c r="F34">
        <f>IF(ISNUMBER(Table53[[#This Row],[Durata]]),Table53[[#This Row],[Durata]],"")</f>
        <v>98</v>
      </c>
    </row>
    <row r="35" spans="1:6" x14ac:dyDescent="0.3">
      <c r="A35">
        <v>34</v>
      </c>
      <c r="B35" s="1">
        <f>IF(PROMETEO_DimissioneSamuele_DATA_LABELS_2024_06_25_0749[[#This Row],[Inserire data fine percorso riabilitativo:]]="",NA(),PROMETEO_DimissioneSamuele_DATA_LABELS_2024_06_25_0749[[#This Row],[Inserire data fine percorso riabilitativo:]])</f>
        <v>45223</v>
      </c>
      <c r="C35">
        <f>Table53[[#This Row],[Data fine riabilitazione]]-Table54[[#This Row],[Data inizio riabilitazione]]</f>
        <v>18</v>
      </c>
      <c r="D35" s="2" cm="1">
        <f t="array" ref="D35">AVERAGE(IF(ISNUMBER(Table53[Durata]),Table53[Durata]))</f>
        <v>26.670454545454547</v>
      </c>
      <c r="F35">
        <f>IF(ISNUMBER(Table53[[#This Row],[Durata]]),Table53[[#This Row],[Durata]],"")</f>
        <v>18</v>
      </c>
    </row>
    <row r="36" spans="1:6" x14ac:dyDescent="0.3">
      <c r="A36">
        <v>35</v>
      </c>
      <c r="B36" s="1">
        <f>IF(PROMETEO_DimissioneSamuele_DATA_LABELS_2024_06_25_0749[[#This Row],[Inserire data fine percorso riabilitativo:]]="",NA(),PROMETEO_DimissioneSamuele_DATA_LABELS_2024_06_25_0749[[#This Row],[Inserire data fine percorso riabilitativo:]])</f>
        <v>45209</v>
      </c>
      <c r="C36">
        <f>Table53[[#This Row],[Data fine riabilitazione]]-Table54[[#This Row],[Data inizio riabilitazione]]</f>
        <v>22</v>
      </c>
      <c r="D36" s="2" cm="1">
        <f t="array" ref="D36">AVERAGE(IF(ISNUMBER(Table53[Durata]),Table53[Durata]))</f>
        <v>26.670454545454547</v>
      </c>
      <c r="F36">
        <f>IF(ISNUMBER(Table53[[#This Row],[Durata]]),Table53[[#This Row],[Durata]],"")</f>
        <v>22</v>
      </c>
    </row>
    <row r="37" spans="1:6" x14ac:dyDescent="0.3">
      <c r="A37">
        <v>36</v>
      </c>
      <c r="B37" s="1">
        <f>IF(PROMETEO_DimissioneSamuele_DATA_LABELS_2024_06_25_0749[[#This Row],[Inserire data fine percorso riabilitativo:]]="",NA(),PROMETEO_DimissioneSamuele_DATA_LABELS_2024_06_25_0749[[#This Row],[Inserire data fine percorso riabilitativo:]])</f>
        <v>45210</v>
      </c>
      <c r="C37">
        <f>Table53[[#This Row],[Data fine riabilitazione]]-Table54[[#This Row],[Data inizio riabilitazione]]</f>
        <v>22</v>
      </c>
      <c r="D37" s="2" cm="1">
        <f t="array" ref="D37">AVERAGE(IF(ISNUMBER(Table53[Durata]),Table53[Durata]))</f>
        <v>26.670454545454547</v>
      </c>
      <c r="F37">
        <f>IF(ISNUMBER(Table53[[#This Row],[Durata]]),Table53[[#This Row],[Durata]],"")</f>
        <v>22</v>
      </c>
    </row>
    <row r="38" spans="1:6" x14ac:dyDescent="0.3">
      <c r="A38">
        <v>37</v>
      </c>
      <c r="B38" s="1">
        <f>IF(PROMETEO_DimissioneSamuele_DATA_LABELS_2024_06_25_0749[[#This Row],[Inserire data fine percorso riabilitativo:]]="",NA(),PROMETEO_DimissioneSamuele_DATA_LABELS_2024_06_25_0749[[#This Row],[Inserire data fine percorso riabilitativo:]])</f>
        <v>45221</v>
      </c>
      <c r="C38">
        <f>Table53[[#This Row],[Data fine riabilitazione]]-Table54[[#This Row],[Data inizio riabilitazione]]</f>
        <v>23</v>
      </c>
      <c r="D38" s="2" cm="1">
        <f t="array" ref="D38">AVERAGE(IF(ISNUMBER(Table53[Durata]),Table53[Durata]))</f>
        <v>26.670454545454547</v>
      </c>
      <c r="F38">
        <f>IF(ISNUMBER(Table53[[#This Row],[Durata]]),Table53[[#This Row],[Durata]],"")</f>
        <v>23</v>
      </c>
    </row>
    <row r="39" spans="1:6" x14ac:dyDescent="0.3">
      <c r="A39">
        <v>38</v>
      </c>
      <c r="B39" s="1">
        <f>IF(PROMETEO_DimissioneSamuele_DATA_LABELS_2024_06_25_0749[[#This Row],[Inserire data fine percorso riabilitativo:]]="",NA(),PROMETEO_DimissioneSamuele_DATA_LABELS_2024_06_25_0749[[#This Row],[Inserire data fine percorso riabilitativo:]])</f>
        <v>45229</v>
      </c>
      <c r="C39">
        <f>Table53[[#This Row],[Data fine riabilitazione]]-Table54[[#This Row],[Data inizio riabilitazione]]</f>
        <v>21</v>
      </c>
      <c r="D39" s="2" cm="1">
        <f t="array" ref="D39">AVERAGE(IF(ISNUMBER(Table53[Durata]),Table53[Durata]))</f>
        <v>26.670454545454547</v>
      </c>
      <c r="F39">
        <f>IF(ISNUMBER(Table53[[#This Row],[Durata]]),Table53[[#This Row],[Durata]],"")</f>
        <v>21</v>
      </c>
    </row>
    <row r="40" spans="1:6" x14ac:dyDescent="0.3">
      <c r="A40">
        <v>39</v>
      </c>
      <c r="B40" s="1">
        <f>IF(PROMETEO_DimissioneSamuele_DATA_LABELS_2024_06_25_0749[[#This Row],[Inserire data fine percorso riabilitativo:]]="",NA(),PROMETEO_DimissioneSamuele_DATA_LABELS_2024_06_25_0749[[#This Row],[Inserire data fine percorso riabilitativo:]])</f>
        <v>45233</v>
      </c>
      <c r="C40">
        <f>Table53[[#This Row],[Data fine riabilitazione]]-Table54[[#This Row],[Data inizio riabilitazione]]</f>
        <v>25</v>
      </c>
      <c r="D40" s="2" cm="1">
        <f t="array" ref="D40">AVERAGE(IF(ISNUMBER(Table53[Durata]),Table53[Durata]))</f>
        <v>26.670454545454547</v>
      </c>
      <c r="F40">
        <f>IF(ISNUMBER(Table53[[#This Row],[Durata]]),Table53[[#This Row],[Durata]],"")</f>
        <v>25</v>
      </c>
    </row>
    <row r="41" spans="1:6" x14ac:dyDescent="0.3">
      <c r="A41">
        <v>40</v>
      </c>
      <c r="B41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41" t="e">
        <f>Table53[[#This Row],[Data fine riabilitazione]]-Table54[[#This Row],[Data inizio riabilitazione]]</f>
        <v>#N/A</v>
      </c>
      <c r="D41" s="2" cm="1">
        <f t="array" ref="D41">AVERAGE(IF(ISNUMBER(Table53[Durata]),Table53[Durata]))</f>
        <v>26.670454545454547</v>
      </c>
      <c r="F41" t="str">
        <f>IF(ISNUMBER(Table53[[#This Row],[Durata]]),Table53[[#This Row],[Durata]],"")</f>
        <v/>
      </c>
    </row>
    <row r="42" spans="1:6" x14ac:dyDescent="0.3">
      <c r="A42">
        <v>41</v>
      </c>
      <c r="B42" s="1">
        <f>IF(PROMETEO_DimissioneSamuele_DATA_LABELS_2024_06_25_0749[[#This Row],[Inserire data fine percorso riabilitativo:]]="",NA(),PROMETEO_DimissioneSamuele_DATA_LABELS_2024_06_25_0749[[#This Row],[Inserire data fine percorso riabilitativo:]])</f>
        <v>45244</v>
      </c>
      <c r="C42">
        <f>Table53[[#This Row],[Data fine riabilitazione]]-Table54[[#This Row],[Data inizio riabilitazione]]</f>
        <v>11</v>
      </c>
      <c r="D42" s="2" cm="1">
        <f t="array" ref="D42">AVERAGE(IF(ISNUMBER(Table53[Durata]),Table53[Durata]))</f>
        <v>26.670454545454547</v>
      </c>
      <c r="F42">
        <f>IF(ISNUMBER(Table53[[#This Row],[Durata]]),Table53[[#This Row],[Durata]],"")</f>
        <v>11</v>
      </c>
    </row>
    <row r="43" spans="1:6" x14ac:dyDescent="0.3">
      <c r="A43">
        <v>42</v>
      </c>
      <c r="B43" s="1">
        <f>IF(PROMETEO_DimissioneSamuele_DATA_LABELS_2024_06_25_0749[[#This Row],[Inserire data fine percorso riabilitativo:]]="",NA(),PROMETEO_DimissioneSamuele_DATA_LABELS_2024_06_25_0749[[#This Row],[Inserire data fine percorso riabilitativo:]])</f>
        <v>45317</v>
      </c>
      <c r="C43">
        <f>Table53[[#This Row],[Data fine riabilitazione]]-Table54[[#This Row],[Data inizio riabilitazione]]</f>
        <v>101</v>
      </c>
      <c r="D43" s="2" cm="1">
        <f t="array" ref="D43">AVERAGE(IF(ISNUMBER(Table53[Durata]),Table53[Durata]))</f>
        <v>26.670454545454547</v>
      </c>
      <c r="F43">
        <f>IF(ISNUMBER(Table53[[#This Row],[Durata]]),Table53[[#This Row],[Durata]],"")</f>
        <v>101</v>
      </c>
    </row>
    <row r="44" spans="1:6" x14ac:dyDescent="0.3">
      <c r="A44">
        <v>43</v>
      </c>
      <c r="B44" s="1">
        <f>IF(PROMETEO_DimissioneSamuele_DATA_LABELS_2024_06_25_0749[[#This Row],[Inserire data fine percorso riabilitativo:]]="",NA(),PROMETEO_DimissioneSamuele_DATA_LABELS_2024_06_25_0749[[#This Row],[Inserire data fine percorso riabilitativo:]])</f>
        <v>45238</v>
      </c>
      <c r="C44">
        <f>Table53[[#This Row],[Data fine riabilitazione]]-Table54[[#This Row],[Data inizio riabilitazione]]</f>
        <v>51</v>
      </c>
      <c r="D44" s="2" cm="1">
        <f t="array" ref="D44">AVERAGE(IF(ISNUMBER(Table53[Durata]),Table53[Durata]))</f>
        <v>26.670454545454547</v>
      </c>
      <c r="F44">
        <f>IF(ISNUMBER(Table53[[#This Row],[Durata]]),Table53[[#This Row],[Durata]],"")</f>
        <v>51</v>
      </c>
    </row>
    <row r="45" spans="1:6" x14ac:dyDescent="0.3">
      <c r="A45">
        <v>44</v>
      </c>
      <c r="B45" s="1">
        <f>IF(PROMETEO_DimissioneSamuele_DATA_LABELS_2024_06_25_0749[[#This Row],[Inserire data fine percorso riabilitativo:]]="",NA(),PROMETEO_DimissioneSamuele_DATA_LABELS_2024_06_25_0749[[#This Row],[Inserire data fine percorso riabilitativo:]])</f>
        <v>45239</v>
      </c>
      <c r="C45">
        <f>Table53[[#This Row],[Data fine riabilitazione]]-Table54[[#This Row],[Data inizio riabilitazione]]</f>
        <v>17</v>
      </c>
      <c r="D45" s="2" cm="1">
        <f t="array" ref="D45">AVERAGE(IF(ISNUMBER(Table53[Durata]),Table53[Durata]))</f>
        <v>26.670454545454547</v>
      </c>
      <c r="F45">
        <f>IF(ISNUMBER(Table53[[#This Row],[Durata]]),Table53[[#This Row],[Durata]],"")</f>
        <v>17</v>
      </c>
    </row>
    <row r="46" spans="1:6" x14ac:dyDescent="0.3">
      <c r="A46">
        <v>45</v>
      </c>
      <c r="B46" s="1">
        <f>IF(PROMETEO_DimissioneSamuele_DATA_LABELS_2024_06_25_0749[[#This Row],[Inserire data fine percorso riabilitativo:]]="",NA(),PROMETEO_DimissioneSamuele_DATA_LABELS_2024_06_25_0749[[#This Row],[Inserire data fine percorso riabilitativo:]])</f>
        <v>45251</v>
      </c>
      <c r="C46">
        <f>Table53[[#This Row],[Data fine riabilitazione]]-Table54[[#This Row],[Data inizio riabilitazione]]</f>
        <v>46</v>
      </c>
      <c r="D46" s="2" cm="1">
        <f t="array" ref="D46">AVERAGE(IF(ISNUMBER(Table53[Durata]),Table53[Durata]))</f>
        <v>26.670454545454547</v>
      </c>
      <c r="F46">
        <f>IF(ISNUMBER(Table53[[#This Row],[Durata]]),Table53[[#This Row],[Durata]],"")</f>
        <v>46</v>
      </c>
    </row>
    <row r="47" spans="1:6" x14ac:dyDescent="0.3">
      <c r="A47">
        <v>46</v>
      </c>
      <c r="B47" s="1">
        <f>IF(PROMETEO_DimissioneSamuele_DATA_LABELS_2024_06_25_0749[[#This Row],[Inserire data fine percorso riabilitativo:]]="",NA(),PROMETEO_DimissioneSamuele_DATA_LABELS_2024_06_25_0749[[#This Row],[Inserire data fine percorso riabilitativo:]])</f>
        <v>45273</v>
      </c>
      <c r="C47">
        <f>Table53[[#This Row],[Data fine riabilitazione]]-Table54[[#This Row],[Data inizio riabilitazione]]</f>
        <v>20</v>
      </c>
      <c r="D47" s="2" cm="1">
        <f t="array" ref="D47">AVERAGE(IF(ISNUMBER(Table53[Durata]),Table53[Durata]))</f>
        <v>26.670454545454547</v>
      </c>
      <c r="F47">
        <f>IF(ISNUMBER(Table53[[#This Row],[Durata]]),Table53[[#This Row],[Durata]],"")</f>
        <v>20</v>
      </c>
    </row>
    <row r="48" spans="1:6" x14ac:dyDescent="0.3">
      <c r="A48">
        <v>47</v>
      </c>
      <c r="B48" s="1">
        <f>IF(PROMETEO_DimissioneSamuele_DATA_LABELS_2024_06_25_0749[[#This Row],[Inserire data fine percorso riabilitativo:]]="",NA(),PROMETEO_DimissioneSamuele_DATA_LABELS_2024_06_25_0749[[#This Row],[Inserire data fine percorso riabilitativo:]])</f>
        <v>45252</v>
      </c>
      <c r="C48">
        <f>Table53[[#This Row],[Data fine riabilitazione]]-Table54[[#This Row],[Data inizio riabilitazione]]</f>
        <v>5</v>
      </c>
      <c r="D48" s="2" cm="1">
        <f t="array" ref="D48">AVERAGE(IF(ISNUMBER(Table53[Durata]),Table53[Durata]))</f>
        <v>26.670454545454547</v>
      </c>
      <c r="F48">
        <f>IF(ISNUMBER(Table53[[#This Row],[Durata]]),Table53[[#This Row],[Durata]],"")</f>
        <v>5</v>
      </c>
    </row>
    <row r="49" spans="1:6" x14ac:dyDescent="0.3">
      <c r="A49">
        <v>48</v>
      </c>
      <c r="B49" s="1">
        <f>IF(PROMETEO_DimissioneSamuele_DATA_LABELS_2024_06_25_0749[[#This Row],[Inserire data fine percorso riabilitativo:]]="",NA(),PROMETEO_DimissioneSamuele_DATA_LABELS_2024_06_25_0749[[#This Row],[Inserire data fine percorso riabilitativo:]])</f>
        <v>45261</v>
      </c>
      <c r="C49">
        <f>Table53[[#This Row],[Data fine riabilitazione]]-Table54[[#This Row],[Data inizio riabilitazione]]</f>
        <v>38</v>
      </c>
      <c r="D49" s="2" cm="1">
        <f t="array" ref="D49">AVERAGE(IF(ISNUMBER(Table53[Durata]),Table53[Durata]))</f>
        <v>26.670454545454547</v>
      </c>
      <c r="F49">
        <f>IF(ISNUMBER(Table53[[#This Row],[Durata]]),Table53[[#This Row],[Durata]],"")</f>
        <v>38</v>
      </c>
    </row>
    <row r="50" spans="1:6" x14ac:dyDescent="0.3">
      <c r="A50">
        <v>49</v>
      </c>
      <c r="B50" s="1">
        <f>IF(PROMETEO_DimissioneSamuele_DATA_LABELS_2024_06_25_0749[[#This Row],[Inserire data fine percorso riabilitativo:]]="",NA(),PROMETEO_DimissioneSamuele_DATA_LABELS_2024_06_25_0749[[#This Row],[Inserire data fine percorso riabilitativo:]])</f>
        <v>45266</v>
      </c>
      <c r="C50">
        <f>Table53[[#This Row],[Data fine riabilitazione]]-Table54[[#This Row],[Data inizio riabilitazione]]</f>
        <v>28</v>
      </c>
      <c r="D50" s="2" cm="1">
        <f t="array" ref="D50">AVERAGE(IF(ISNUMBER(Table53[Durata]),Table53[Durata]))</f>
        <v>26.670454545454547</v>
      </c>
      <c r="F50">
        <f>IF(ISNUMBER(Table53[[#This Row],[Durata]]),Table53[[#This Row],[Durata]],"")</f>
        <v>28</v>
      </c>
    </row>
    <row r="51" spans="1:6" x14ac:dyDescent="0.3">
      <c r="A51">
        <v>50</v>
      </c>
      <c r="B51" s="1">
        <f>IF(PROMETEO_DimissioneSamuele_DATA_LABELS_2024_06_25_0749[[#This Row],[Inserire data fine percorso riabilitativo:]]="",NA(),PROMETEO_DimissioneSamuele_DATA_LABELS_2024_06_25_0749[[#This Row],[Inserire data fine percorso riabilitativo:]])</f>
        <v>45264</v>
      </c>
      <c r="C51">
        <f>Table53[[#This Row],[Data fine riabilitazione]]-Table54[[#This Row],[Data inizio riabilitazione]]</f>
        <v>34</v>
      </c>
      <c r="D51" s="2" cm="1">
        <f t="array" ref="D51">AVERAGE(IF(ISNUMBER(Table53[Durata]),Table53[Durata]))</f>
        <v>26.670454545454547</v>
      </c>
      <c r="F51">
        <f>IF(ISNUMBER(Table53[[#This Row],[Durata]]),Table53[[#This Row],[Durata]],"")</f>
        <v>34</v>
      </c>
    </row>
    <row r="52" spans="1:6" x14ac:dyDescent="0.3">
      <c r="A52">
        <v>51</v>
      </c>
      <c r="B52" s="1">
        <f>IF(PROMETEO_DimissioneSamuele_DATA_LABELS_2024_06_25_0749[[#This Row],[Inserire data fine percorso riabilitativo:]]="",NA(),PROMETEO_DimissioneSamuele_DATA_LABELS_2024_06_25_0749[[#This Row],[Inserire data fine percorso riabilitativo:]])</f>
        <v>45279</v>
      </c>
      <c r="C52">
        <f>Table53[[#This Row],[Data fine riabilitazione]]-Table54[[#This Row],[Data inizio riabilitazione]]</f>
        <v>15</v>
      </c>
      <c r="D52" s="2" cm="1">
        <f t="array" ref="D52">AVERAGE(IF(ISNUMBER(Table53[Durata]),Table53[Durata]))</f>
        <v>26.670454545454547</v>
      </c>
      <c r="F52">
        <f>IF(ISNUMBER(Table53[[#This Row],[Durata]]),Table53[[#This Row],[Durata]],"")</f>
        <v>15</v>
      </c>
    </row>
    <row r="53" spans="1:6" x14ac:dyDescent="0.3">
      <c r="A53">
        <v>52</v>
      </c>
      <c r="B53" s="1">
        <f>IF(PROMETEO_DimissioneSamuele_DATA_LABELS_2024_06_25_0749[[#This Row],[Inserire data fine percorso riabilitativo:]]="",NA(),PROMETEO_DimissioneSamuele_DATA_LABELS_2024_06_25_0749[[#This Row],[Inserire data fine percorso riabilitativo:]])</f>
        <v>45281</v>
      </c>
      <c r="C53">
        <f>Table53[[#This Row],[Data fine riabilitazione]]-Table54[[#This Row],[Data inizio riabilitazione]]</f>
        <v>17</v>
      </c>
      <c r="D53" s="2" cm="1">
        <f t="array" ref="D53">AVERAGE(IF(ISNUMBER(Table53[Durata]),Table53[Durata]))</f>
        <v>26.670454545454547</v>
      </c>
      <c r="F53">
        <f>IF(ISNUMBER(Table53[[#This Row],[Durata]]),Table53[[#This Row],[Durata]],"")</f>
        <v>17</v>
      </c>
    </row>
    <row r="54" spans="1:6" x14ac:dyDescent="0.3">
      <c r="A54">
        <v>53</v>
      </c>
      <c r="B54" s="1">
        <f>IF(PROMETEO_DimissioneSamuele_DATA_LABELS_2024_06_25_0749[[#This Row],[Inserire data fine percorso riabilitativo:]]="",NA(),PROMETEO_DimissioneSamuele_DATA_LABELS_2024_06_25_0749[[#This Row],[Inserire data fine percorso riabilitativo:]])</f>
        <v>45267</v>
      </c>
      <c r="C54">
        <f>Table53[[#This Row],[Data fine riabilitazione]]-Table54[[#This Row],[Data inizio riabilitazione]]</f>
        <v>21</v>
      </c>
      <c r="D54" s="2" cm="1">
        <f t="array" ref="D54">AVERAGE(IF(ISNUMBER(Table53[Durata]),Table53[Durata]))</f>
        <v>26.670454545454547</v>
      </c>
      <c r="F54">
        <f>IF(ISNUMBER(Table53[[#This Row],[Durata]]),Table53[[#This Row],[Durata]],"")</f>
        <v>21</v>
      </c>
    </row>
    <row r="55" spans="1:6" x14ac:dyDescent="0.3">
      <c r="A55">
        <v>54</v>
      </c>
      <c r="B55" s="1">
        <f>IF(PROMETEO_DimissioneSamuele_DATA_LABELS_2024_06_25_0749[[#This Row],[Inserire data fine percorso riabilitativo:]]="",NA(),PROMETEO_DimissioneSamuele_DATA_LABELS_2024_06_25_0749[[#This Row],[Inserire data fine percorso riabilitativo:]])</f>
        <v>45294</v>
      </c>
      <c r="C55">
        <f>Table53[[#This Row],[Data fine riabilitazione]]-Table54[[#This Row],[Data inizio riabilitazione]]</f>
        <v>22</v>
      </c>
      <c r="D55" s="2" cm="1">
        <f t="array" ref="D55">AVERAGE(IF(ISNUMBER(Table53[Durata]),Table53[Durata]))</f>
        <v>26.670454545454547</v>
      </c>
      <c r="F55">
        <f>IF(ISNUMBER(Table53[[#This Row],[Durata]]),Table53[[#This Row],[Durata]],"")</f>
        <v>22</v>
      </c>
    </row>
    <row r="56" spans="1:6" x14ac:dyDescent="0.3">
      <c r="A56">
        <v>55</v>
      </c>
      <c r="B56" s="1">
        <f>IF(PROMETEO_DimissioneSamuele_DATA_LABELS_2024_06_25_0749[[#This Row],[Inserire data fine percorso riabilitativo:]]="",NA(),PROMETEO_DimissioneSamuele_DATA_LABELS_2024_06_25_0749[[#This Row],[Inserire data fine percorso riabilitativo:]])</f>
        <v>45288</v>
      </c>
      <c r="D56" s="2" cm="1">
        <f t="array" ref="D56">AVERAGE(IF(ISNUMBER(Table53[Durata]),Table53[Durata]))</f>
        <v>26.670454545454547</v>
      </c>
      <c r="F56" t="str">
        <f>IF(ISNUMBER(Table53[[#This Row],[Durata]]),Table53[[#This Row],[Durata]],"")</f>
        <v/>
      </c>
    </row>
    <row r="57" spans="1:6" x14ac:dyDescent="0.3">
      <c r="A57">
        <v>56</v>
      </c>
      <c r="B57" s="1">
        <f>IF(PROMETEO_DimissioneSamuele_DATA_LABELS_2024_06_25_0749[[#This Row],[Inserire data fine percorso riabilitativo:]]="",NA(),PROMETEO_DimissioneSamuele_DATA_LABELS_2024_06_25_0749[[#This Row],[Inserire data fine percorso riabilitativo:]])</f>
        <v>45273</v>
      </c>
      <c r="C57">
        <f>Table53[[#This Row],[Data fine riabilitazione]]-Table54[[#This Row],[Data inizio riabilitazione]]</f>
        <v>22</v>
      </c>
      <c r="D57" s="2" cm="1">
        <f t="array" ref="D57">AVERAGE(IF(ISNUMBER(Table53[Durata]),Table53[Durata]))</f>
        <v>26.670454545454547</v>
      </c>
      <c r="F57">
        <f>IF(ISNUMBER(Table53[[#This Row],[Durata]]),Table53[[#This Row],[Durata]],"")</f>
        <v>22</v>
      </c>
    </row>
    <row r="58" spans="1:6" x14ac:dyDescent="0.3">
      <c r="A58">
        <v>57</v>
      </c>
      <c r="B58" s="1">
        <f>IF(PROMETEO_DimissioneSamuele_DATA_LABELS_2024_06_25_0749[[#This Row],[Inserire data fine percorso riabilitativo:]]="",NA(),PROMETEO_DimissioneSamuele_DATA_LABELS_2024_06_25_0749[[#This Row],[Inserire data fine percorso riabilitativo:]])</f>
        <v>45271</v>
      </c>
      <c r="C58">
        <f>Table53[[#This Row],[Data fine riabilitazione]]-Table54[[#This Row],[Data inizio riabilitazione]]</f>
        <v>0</v>
      </c>
      <c r="D58" s="2" cm="1">
        <f t="array" ref="D58">AVERAGE(IF(ISNUMBER(Table53[Durata]),Table53[Durata]))</f>
        <v>26.670454545454547</v>
      </c>
      <c r="F58">
        <f>IF(ISNUMBER(Table53[[#This Row],[Durata]]),Table53[[#This Row],[Durata]],"")</f>
        <v>0</v>
      </c>
    </row>
    <row r="59" spans="1:6" x14ac:dyDescent="0.3">
      <c r="A59">
        <v>58</v>
      </c>
      <c r="B59" s="1">
        <f>IF(PROMETEO_DimissioneSamuele_DATA_LABELS_2024_06_25_0749[[#This Row],[Inserire data fine percorso riabilitativo:]]="",NA(),PROMETEO_DimissioneSamuele_DATA_LABELS_2024_06_25_0749[[#This Row],[Inserire data fine percorso riabilitativo:]])</f>
        <v>45289</v>
      </c>
      <c r="C59">
        <f>Table53[[#This Row],[Data fine riabilitazione]]-Table54[[#This Row],[Data inizio riabilitazione]]</f>
        <v>18</v>
      </c>
      <c r="D59" s="2" cm="1">
        <f t="array" ref="D59">AVERAGE(IF(ISNUMBER(Table53[Durata]),Table53[Durata]))</f>
        <v>26.670454545454547</v>
      </c>
      <c r="F59">
        <f>IF(ISNUMBER(Table53[[#This Row],[Durata]]),Table53[[#This Row],[Durata]],"")</f>
        <v>18</v>
      </c>
    </row>
    <row r="60" spans="1:6" x14ac:dyDescent="0.3">
      <c r="A60">
        <v>59</v>
      </c>
      <c r="B60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60" t="e">
        <f>Table53[[#This Row],[Data fine riabilitazione]]-Table54[[#This Row],[Data inizio riabilitazione]]</f>
        <v>#N/A</v>
      </c>
      <c r="D60" s="2" cm="1">
        <f t="array" ref="D60">AVERAGE(IF(ISNUMBER(Table53[Durata]),Table53[Durata]))</f>
        <v>26.670454545454547</v>
      </c>
      <c r="F60" t="str">
        <f>IF(ISNUMBER(Table53[[#This Row],[Durata]]),Table53[[#This Row],[Durata]],"")</f>
        <v/>
      </c>
    </row>
    <row r="61" spans="1:6" x14ac:dyDescent="0.3">
      <c r="A61">
        <v>60</v>
      </c>
      <c r="B61" s="1">
        <f>IF(PROMETEO_DimissioneSamuele_DATA_LABELS_2024_06_25_0749[[#This Row],[Inserire data fine percorso riabilitativo:]]="",NA(),PROMETEO_DimissioneSamuele_DATA_LABELS_2024_06_25_0749[[#This Row],[Inserire data fine percorso riabilitativo:]])</f>
        <v>45293</v>
      </c>
      <c r="C61">
        <f>Table53[[#This Row],[Data fine riabilitazione]]-Table54[[#This Row],[Data inizio riabilitazione]]</f>
        <v>18</v>
      </c>
      <c r="D61" s="2" cm="1">
        <f t="array" ref="D61">AVERAGE(IF(ISNUMBER(Table53[Durata]),Table53[Durata]))</f>
        <v>26.670454545454547</v>
      </c>
      <c r="F61">
        <f>IF(ISNUMBER(Table53[[#This Row],[Durata]]),Table53[[#This Row],[Durata]],"")</f>
        <v>18</v>
      </c>
    </row>
    <row r="62" spans="1:6" x14ac:dyDescent="0.3">
      <c r="A62">
        <v>61</v>
      </c>
      <c r="B62" s="1">
        <f>IF(PROMETEO_DimissioneSamuele_DATA_LABELS_2024_06_25_0749[[#This Row],[Inserire data fine percorso riabilitativo:]]="",NA(),PROMETEO_DimissioneSamuele_DATA_LABELS_2024_06_25_0749[[#This Row],[Inserire data fine percorso riabilitativo:]])</f>
        <v>45260</v>
      </c>
      <c r="C62">
        <f>Table53[[#This Row],[Data fine riabilitazione]]-Table54[[#This Row],[Data inizio riabilitazione]]</f>
        <v>0</v>
      </c>
      <c r="D62" s="2" cm="1">
        <f t="array" ref="D62">AVERAGE(IF(ISNUMBER(Table53[Durata]),Table53[Durata]))</f>
        <v>26.670454545454547</v>
      </c>
      <c r="F62">
        <f>IF(ISNUMBER(Table53[[#This Row],[Durata]]),Table53[[#This Row],[Durata]],"")</f>
        <v>0</v>
      </c>
    </row>
    <row r="63" spans="1:6" x14ac:dyDescent="0.3">
      <c r="A63">
        <v>62</v>
      </c>
      <c r="B63" s="1">
        <f>IF(PROMETEO_DimissioneSamuele_DATA_LABELS_2024_06_25_0749[[#This Row],[Inserire data fine percorso riabilitativo:]]="",NA(),PROMETEO_DimissioneSamuele_DATA_LABELS_2024_06_25_0749[[#This Row],[Inserire data fine percorso riabilitativo:]])</f>
        <v>45274</v>
      </c>
      <c r="C63">
        <f>Table53[[#This Row],[Data fine riabilitazione]]-Table54[[#This Row],[Data inizio riabilitazione]]</f>
        <v>15</v>
      </c>
      <c r="D63" s="2" cm="1">
        <f t="array" ref="D63">AVERAGE(IF(ISNUMBER(Table53[Durata]),Table53[Durata]))</f>
        <v>26.670454545454547</v>
      </c>
      <c r="F63">
        <f>IF(ISNUMBER(Table53[[#This Row],[Durata]]),Table53[[#This Row],[Durata]],"")</f>
        <v>15</v>
      </c>
    </row>
    <row r="64" spans="1:6" x14ac:dyDescent="0.3">
      <c r="A64">
        <v>63</v>
      </c>
      <c r="B64" s="1">
        <f>IF(PROMETEO_DimissioneSamuele_DATA_LABELS_2024_06_25_0749[[#This Row],[Inserire data fine percorso riabilitativo:]]="",NA(),PROMETEO_DimissioneSamuele_DATA_LABELS_2024_06_25_0749[[#This Row],[Inserire data fine percorso riabilitativo:]])</f>
        <v>45306</v>
      </c>
      <c r="C64">
        <f>Table53[[#This Row],[Data fine riabilitazione]]-Table54[[#This Row],[Data inizio riabilitazione]]</f>
        <v>27</v>
      </c>
      <c r="D64" s="2" cm="1">
        <f t="array" ref="D64">AVERAGE(IF(ISNUMBER(Table53[Durata]),Table53[Durata]))</f>
        <v>26.670454545454547</v>
      </c>
      <c r="F64">
        <f>IF(ISNUMBER(Table53[[#This Row],[Durata]]),Table53[[#This Row],[Durata]],"")</f>
        <v>27</v>
      </c>
    </row>
    <row r="65" spans="1:6" x14ac:dyDescent="0.3">
      <c r="A65">
        <v>64</v>
      </c>
      <c r="B65" s="1">
        <f>IF(PROMETEO_DimissioneSamuele_DATA_LABELS_2024_06_25_0749[[#This Row],[Inserire data fine percorso riabilitativo:]]="",NA(),PROMETEO_DimissioneSamuele_DATA_LABELS_2024_06_25_0749[[#This Row],[Inserire data fine percorso riabilitativo:]])</f>
        <v>45282</v>
      </c>
      <c r="C65">
        <f>Table53[[#This Row],[Data fine riabilitazione]]-Table54[[#This Row],[Data inizio riabilitazione]]</f>
        <v>25</v>
      </c>
      <c r="D65" s="2" cm="1">
        <f t="array" ref="D65">AVERAGE(IF(ISNUMBER(Table53[Durata]),Table53[Durata]))</f>
        <v>26.670454545454547</v>
      </c>
      <c r="F65">
        <f>IF(ISNUMBER(Table53[[#This Row],[Durata]]),Table53[[#This Row],[Durata]],"")</f>
        <v>25</v>
      </c>
    </row>
    <row r="66" spans="1:6" x14ac:dyDescent="0.3">
      <c r="A66">
        <v>65</v>
      </c>
      <c r="B66" s="1">
        <f>IF(PROMETEO_DimissioneSamuele_DATA_LABELS_2024_06_25_0749[[#This Row],[Inserire data fine percorso riabilitativo:]]="",NA(),PROMETEO_DimissioneSamuele_DATA_LABELS_2024_06_25_0749[[#This Row],[Inserire data fine percorso riabilitativo:]])</f>
        <v>45352</v>
      </c>
      <c r="C66">
        <f>Table53[[#This Row],[Data fine riabilitazione]]-Table54[[#This Row],[Data inizio riabilitazione]]</f>
        <v>92</v>
      </c>
      <c r="D66" s="2" cm="1">
        <f t="array" ref="D66">AVERAGE(IF(ISNUMBER(Table53[Durata]),Table53[Durata]))</f>
        <v>26.670454545454547</v>
      </c>
      <c r="F66">
        <f>IF(ISNUMBER(Table53[[#This Row],[Durata]]),Table53[[#This Row],[Durata]],"")</f>
        <v>92</v>
      </c>
    </row>
    <row r="67" spans="1:6" x14ac:dyDescent="0.3">
      <c r="A67">
        <v>66</v>
      </c>
      <c r="B67" s="1">
        <f>IF(PROMETEO_DimissioneSamuele_DATA_LABELS_2024_06_25_0749[[#This Row],[Inserire data fine percorso riabilitativo:]]="",NA(),PROMETEO_DimissioneSamuele_DATA_LABELS_2024_06_25_0749[[#This Row],[Inserire data fine percorso riabilitativo:]])</f>
        <v>45289</v>
      </c>
      <c r="C67">
        <f>Table53[[#This Row],[Data fine riabilitazione]]-Table54[[#This Row],[Data inizio riabilitazione]]</f>
        <v>37</v>
      </c>
      <c r="D67" s="2" cm="1">
        <f t="array" ref="D67">AVERAGE(IF(ISNUMBER(Table53[Durata]),Table53[Durata]))</f>
        <v>26.670454545454547</v>
      </c>
      <c r="F67">
        <f>IF(ISNUMBER(Table53[[#This Row],[Durata]]),Table53[[#This Row],[Durata]],"")</f>
        <v>37</v>
      </c>
    </row>
    <row r="68" spans="1:6" x14ac:dyDescent="0.3">
      <c r="A68">
        <v>67</v>
      </c>
      <c r="B68" s="1">
        <f>IF(PROMETEO_DimissioneSamuele_DATA_LABELS_2024_06_25_0749[[#This Row],[Inserire data fine percorso riabilitativo:]]="",NA(),PROMETEO_DimissioneSamuele_DATA_LABELS_2024_06_25_0749[[#This Row],[Inserire data fine percorso riabilitativo:]])</f>
        <v>45294</v>
      </c>
      <c r="C68">
        <f>Table53[[#This Row],[Data fine riabilitazione]]-Table54[[#This Row],[Data inizio riabilitazione]]</f>
        <v>34</v>
      </c>
      <c r="D68" s="2" cm="1">
        <f t="array" ref="D68">AVERAGE(IF(ISNUMBER(Table53[Durata]),Table53[Durata]))</f>
        <v>26.670454545454547</v>
      </c>
      <c r="F68">
        <f>IF(ISNUMBER(Table53[[#This Row],[Durata]]),Table53[[#This Row],[Durata]],"")</f>
        <v>34</v>
      </c>
    </row>
    <row r="69" spans="1:6" x14ac:dyDescent="0.3">
      <c r="A69">
        <v>68</v>
      </c>
      <c r="B69" s="1">
        <f>IF(PROMETEO_DimissioneSamuele_DATA_LABELS_2024_06_25_0749[[#This Row],[Inserire data fine percorso riabilitativo:]]="",NA(),PROMETEO_DimissioneSamuele_DATA_LABELS_2024_06_25_0749[[#This Row],[Inserire data fine percorso riabilitativo:]])</f>
        <v>45284</v>
      </c>
      <c r="C69">
        <f>Table53[[#This Row],[Data fine riabilitazione]]-Table54[[#This Row],[Data inizio riabilitazione]]</f>
        <v>20</v>
      </c>
      <c r="D69" s="2" cm="1">
        <f t="array" ref="D69">AVERAGE(IF(ISNUMBER(Table53[Durata]),Table53[Durata]))</f>
        <v>26.670454545454547</v>
      </c>
      <c r="F69">
        <f>IF(ISNUMBER(Table53[[#This Row],[Durata]]),Table53[[#This Row],[Durata]],"")</f>
        <v>20</v>
      </c>
    </row>
    <row r="70" spans="1:6" x14ac:dyDescent="0.3">
      <c r="A70">
        <v>69</v>
      </c>
      <c r="B70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0" t="e">
        <f>Table53[[#This Row],[Data fine riabilitazione]]-Table54[[#This Row],[Data inizio riabilitazione]]</f>
        <v>#N/A</v>
      </c>
      <c r="D70" s="2" cm="1">
        <f t="array" ref="D70">AVERAGE(IF(ISNUMBER(Table53[Durata]),Table53[Durata]))</f>
        <v>26.670454545454547</v>
      </c>
      <c r="F70" t="str">
        <f>IF(ISNUMBER(Table53[[#This Row],[Durata]]),Table53[[#This Row],[Durata]],"")</f>
        <v/>
      </c>
    </row>
    <row r="71" spans="1:6" x14ac:dyDescent="0.3">
      <c r="A71">
        <v>70</v>
      </c>
      <c r="B71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1" t="e">
        <f>Table53[[#This Row],[Data fine riabilitazione]]-Table54[[#This Row],[Data inizio riabilitazione]]</f>
        <v>#N/A</v>
      </c>
      <c r="D71" s="2" cm="1">
        <f t="array" ref="D71">AVERAGE(IF(ISNUMBER(Table53[Durata]),Table53[Durata]))</f>
        <v>26.670454545454547</v>
      </c>
      <c r="F71" t="str">
        <f>IF(ISNUMBER(Table53[[#This Row],[Durata]]),Table53[[#This Row],[Durata]],"")</f>
        <v/>
      </c>
    </row>
    <row r="72" spans="1:6" x14ac:dyDescent="0.3">
      <c r="A72">
        <v>71</v>
      </c>
      <c r="B72" s="1">
        <f>IF(PROMETEO_DimissioneSamuele_DATA_LABELS_2024_06_25_0749[[#This Row],[Inserire data fine percorso riabilitativo:]]="",NA(),PROMETEO_DimissioneSamuele_DATA_LABELS_2024_06_25_0749[[#This Row],[Inserire data fine percorso riabilitativo:]])</f>
        <v>45313</v>
      </c>
      <c r="C72">
        <f>Table53[[#This Row],[Data fine riabilitazione]]-Table54[[#This Row],[Data inizio riabilitazione]]</f>
        <v>17</v>
      </c>
      <c r="D72" s="2" cm="1">
        <f t="array" ref="D72">AVERAGE(IF(ISNUMBER(Table53[Durata]),Table53[Durata]))</f>
        <v>26.670454545454547</v>
      </c>
      <c r="F72">
        <f>IF(ISNUMBER(Table53[[#This Row],[Durata]]),Table53[[#This Row],[Durata]],"")</f>
        <v>17</v>
      </c>
    </row>
    <row r="73" spans="1:6" x14ac:dyDescent="0.3">
      <c r="A73">
        <v>72</v>
      </c>
      <c r="B73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3" t="e">
        <f>Table53[[#This Row],[Data fine riabilitazione]]-Table54[[#This Row],[Data inizio riabilitazione]]</f>
        <v>#N/A</v>
      </c>
      <c r="D73" s="2" cm="1">
        <f t="array" ref="D73">AVERAGE(IF(ISNUMBER(Table53[Durata]),Table53[Durata]))</f>
        <v>26.670454545454547</v>
      </c>
      <c r="F73" t="str">
        <f>IF(ISNUMBER(Table53[[#This Row],[Durata]]),Table53[[#This Row],[Durata]],"")</f>
        <v/>
      </c>
    </row>
    <row r="74" spans="1:6" x14ac:dyDescent="0.3">
      <c r="A74">
        <v>73</v>
      </c>
      <c r="B74" s="1">
        <f>IF(PROMETEO_DimissioneSamuele_DATA_LABELS_2024_06_25_0749[[#This Row],[Inserire data fine percorso riabilitativo:]]="",NA(),PROMETEO_DimissioneSamuele_DATA_LABELS_2024_06_25_0749[[#This Row],[Inserire data fine percorso riabilitativo:]])</f>
        <v>45301</v>
      </c>
      <c r="C74">
        <f>Table53[[#This Row],[Data fine riabilitazione]]-Table54[[#This Row],[Data inizio riabilitazione]]</f>
        <v>29</v>
      </c>
      <c r="D74" s="2" cm="1">
        <f t="array" ref="D74">AVERAGE(IF(ISNUMBER(Table53[Durata]),Table53[Durata]))</f>
        <v>26.670454545454547</v>
      </c>
      <c r="F74">
        <f>IF(ISNUMBER(Table53[[#This Row],[Durata]]),Table53[[#This Row],[Durata]],"")</f>
        <v>29</v>
      </c>
    </row>
    <row r="75" spans="1:6" x14ac:dyDescent="0.3">
      <c r="A75">
        <v>74</v>
      </c>
      <c r="B75" s="1">
        <f>IF(PROMETEO_DimissioneSamuele_DATA_LABELS_2024_06_25_0749[[#This Row],[Inserire data fine percorso riabilitativo:]]="",NA(),PROMETEO_DimissioneSamuele_DATA_LABELS_2024_06_25_0749[[#This Row],[Inserire data fine percorso riabilitativo:]])</f>
        <v>45317</v>
      </c>
      <c r="C75">
        <f>Table53[[#This Row],[Data fine riabilitazione]]-Table54[[#This Row],[Data inizio riabilitazione]]</f>
        <v>16</v>
      </c>
      <c r="D75" s="2" cm="1">
        <f t="array" ref="D75">AVERAGE(IF(ISNUMBER(Table53[Durata]),Table53[Durata]))</f>
        <v>26.670454545454547</v>
      </c>
      <c r="F75">
        <f>IF(ISNUMBER(Table53[[#This Row],[Durata]]),Table53[[#This Row],[Durata]],"")</f>
        <v>16</v>
      </c>
    </row>
    <row r="76" spans="1:6" x14ac:dyDescent="0.3">
      <c r="A76">
        <v>75</v>
      </c>
      <c r="B76" s="1">
        <f>IF(PROMETEO_DimissioneSamuele_DATA_LABELS_2024_06_25_0749[[#This Row],[Inserire data fine percorso riabilitativo:]]="",NA(),PROMETEO_DimissioneSamuele_DATA_LABELS_2024_06_25_0749[[#This Row],[Inserire data fine percorso riabilitativo:]])</f>
        <v>45315</v>
      </c>
      <c r="C76">
        <f>Table53[[#This Row],[Data fine riabilitazione]]-Table54[[#This Row],[Data inizio riabilitazione]]</f>
        <v>14</v>
      </c>
      <c r="D76" s="2" cm="1">
        <f t="array" ref="D76">AVERAGE(IF(ISNUMBER(Table53[Durata]),Table53[Durata]))</f>
        <v>26.670454545454547</v>
      </c>
      <c r="F76">
        <f>IF(ISNUMBER(Table53[[#This Row],[Durata]]),Table53[[#This Row],[Durata]],"")</f>
        <v>14</v>
      </c>
    </row>
    <row r="77" spans="1:6" x14ac:dyDescent="0.3">
      <c r="A77">
        <v>76</v>
      </c>
      <c r="B77" s="1">
        <f>IF(PROMETEO_DimissioneSamuele_DATA_LABELS_2024_06_25_0749[[#This Row],[Inserire data fine percorso riabilitativo:]]="",NA(),PROMETEO_DimissioneSamuele_DATA_LABELS_2024_06_25_0749[[#This Row],[Inserire data fine percorso riabilitativo:]])</f>
        <v>45331</v>
      </c>
      <c r="C77">
        <f>Table53[[#This Row],[Data fine riabilitazione]]-Table54[[#This Row],[Data inizio riabilitazione]]</f>
        <v>22</v>
      </c>
      <c r="D77" s="2" cm="1">
        <f t="array" ref="D77">AVERAGE(IF(ISNUMBER(Table53[Durata]),Table53[Durata]))</f>
        <v>26.670454545454547</v>
      </c>
      <c r="F77">
        <f>IF(ISNUMBER(Table53[[#This Row],[Durata]]),Table53[[#This Row],[Durata]],"")</f>
        <v>22</v>
      </c>
    </row>
    <row r="78" spans="1:6" x14ac:dyDescent="0.3">
      <c r="A78">
        <v>77</v>
      </c>
      <c r="B78" s="1">
        <f>IF(PROMETEO_DimissioneSamuele_DATA_LABELS_2024_06_25_0749[[#This Row],[Inserire data fine percorso riabilitativo:]]="",NA(),PROMETEO_DimissioneSamuele_DATA_LABELS_2024_06_25_0749[[#This Row],[Inserire data fine percorso riabilitativo:]])</f>
        <v>45329</v>
      </c>
      <c r="C78">
        <f>Table53[[#This Row],[Data fine riabilitazione]]-Table54[[#This Row],[Data inizio riabilitazione]]</f>
        <v>20</v>
      </c>
      <c r="D78" s="2" cm="1">
        <f t="array" ref="D78">AVERAGE(IF(ISNUMBER(Table53[Durata]),Table53[Durata]))</f>
        <v>26.670454545454547</v>
      </c>
      <c r="F78">
        <f>IF(ISNUMBER(Table53[[#This Row],[Durata]]),Table53[[#This Row],[Durata]],"")</f>
        <v>20</v>
      </c>
    </row>
    <row r="79" spans="1:6" x14ac:dyDescent="0.3">
      <c r="A79">
        <v>78</v>
      </c>
      <c r="B79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79" t="e">
        <f>Table53[[#This Row],[Data fine riabilitazione]]-Table54[[#This Row],[Data inizio riabilitazione]]</f>
        <v>#N/A</v>
      </c>
      <c r="D79" s="2" cm="1">
        <f t="array" ref="D79">AVERAGE(IF(ISNUMBER(Table53[Durata]),Table53[Durata]))</f>
        <v>26.670454545454547</v>
      </c>
      <c r="F79" t="str">
        <f>IF(ISNUMBER(Table53[[#This Row],[Durata]]),Table53[[#This Row],[Durata]],"")</f>
        <v/>
      </c>
    </row>
    <row r="80" spans="1:6" x14ac:dyDescent="0.3">
      <c r="A80">
        <v>79</v>
      </c>
      <c r="B80" s="1">
        <f>IF(PROMETEO_DimissioneSamuele_DATA_LABELS_2024_06_25_0749[[#This Row],[Inserire data fine percorso riabilitativo:]]="",NA(),PROMETEO_DimissioneSamuele_DATA_LABELS_2024_06_25_0749[[#This Row],[Inserire data fine percorso riabilitativo:]])</f>
        <v>45330</v>
      </c>
      <c r="C80">
        <f>Table53[[#This Row],[Data fine riabilitazione]]-Table54[[#This Row],[Data inizio riabilitazione]]</f>
        <v>21</v>
      </c>
      <c r="D80" s="2" cm="1">
        <f t="array" ref="D80">AVERAGE(IF(ISNUMBER(Table53[Durata]),Table53[Durata]))</f>
        <v>26.670454545454547</v>
      </c>
      <c r="F80">
        <f>IF(ISNUMBER(Table53[[#This Row],[Durata]]),Table53[[#This Row],[Durata]],"")</f>
        <v>21</v>
      </c>
    </row>
    <row r="81" spans="1:6" x14ac:dyDescent="0.3">
      <c r="A81">
        <v>80</v>
      </c>
      <c r="B81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1" t="e">
        <f>Table53[[#This Row],[Data fine riabilitazione]]-Table54[[#This Row],[Data inizio riabilitazione]]</f>
        <v>#N/A</v>
      </c>
      <c r="D81" s="2" cm="1">
        <f t="array" ref="D81">AVERAGE(IF(ISNUMBER(Table53[Durata]),Table53[Durata]))</f>
        <v>26.670454545454547</v>
      </c>
      <c r="F81" t="str">
        <f>IF(ISNUMBER(Table53[[#This Row],[Durata]]),Table53[[#This Row],[Durata]],"")</f>
        <v/>
      </c>
    </row>
    <row r="82" spans="1:6" x14ac:dyDescent="0.3">
      <c r="A82">
        <v>81</v>
      </c>
      <c r="B82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2" t="e">
        <f>Table53[[#This Row],[Data fine riabilitazione]]-Table54[[#This Row],[Data inizio riabilitazione]]</f>
        <v>#N/A</v>
      </c>
      <c r="D82" s="2" cm="1">
        <f t="array" ref="D82">AVERAGE(IF(ISNUMBER(Table53[Durata]),Table53[Durata]))</f>
        <v>26.670454545454547</v>
      </c>
      <c r="F82" t="str">
        <f>IF(ISNUMBER(Table53[[#This Row],[Durata]]),Table53[[#This Row],[Durata]],"")</f>
        <v/>
      </c>
    </row>
    <row r="83" spans="1:6" x14ac:dyDescent="0.3">
      <c r="A83">
        <v>82</v>
      </c>
      <c r="B83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3" t="e">
        <f>Table53[[#This Row],[Data fine riabilitazione]]-Table54[[#This Row],[Data inizio riabilitazione]]</f>
        <v>#N/A</v>
      </c>
      <c r="D83" s="2" cm="1">
        <f t="array" ref="D83">AVERAGE(IF(ISNUMBER(Table53[Durata]),Table53[Durata]))</f>
        <v>26.670454545454547</v>
      </c>
      <c r="F83" t="str">
        <f>IF(ISNUMBER(Table53[[#This Row],[Durata]]),Table53[[#This Row],[Durata]],"")</f>
        <v/>
      </c>
    </row>
    <row r="84" spans="1:6" x14ac:dyDescent="0.3">
      <c r="A84">
        <v>83</v>
      </c>
      <c r="B84" s="1">
        <f>IF(PROMETEO_DimissioneSamuele_DATA_LABELS_2024_06_25_0749[[#This Row],[Inserire data fine percorso riabilitativo:]]="",NA(),PROMETEO_DimissioneSamuele_DATA_LABELS_2024_06_25_0749[[#This Row],[Inserire data fine percorso riabilitativo:]])</f>
        <v>45331</v>
      </c>
      <c r="C84">
        <f>Table53[[#This Row],[Data fine riabilitazione]]-Table54[[#This Row],[Data inizio riabilitazione]]</f>
        <v>16</v>
      </c>
      <c r="D84" s="2" cm="1">
        <f t="array" ref="D84">AVERAGE(IF(ISNUMBER(Table53[Durata]),Table53[Durata]))</f>
        <v>26.670454545454547</v>
      </c>
      <c r="F84">
        <f>IF(ISNUMBER(Table53[[#This Row],[Durata]]),Table53[[#This Row],[Durata]],"")</f>
        <v>16</v>
      </c>
    </row>
    <row r="85" spans="1:6" x14ac:dyDescent="0.3">
      <c r="A85">
        <v>84</v>
      </c>
      <c r="B85" s="1">
        <f>IF(PROMETEO_DimissioneSamuele_DATA_LABELS_2024_06_25_0749[[#This Row],[Inserire data fine percorso riabilitativo:]]="",NA(),PROMETEO_DimissioneSamuele_DATA_LABELS_2024_06_25_0749[[#This Row],[Inserire data fine percorso riabilitativo:]])</f>
        <v>45331</v>
      </c>
      <c r="C85" t="e">
        <f>Table53[[#This Row],[Data fine riabilitazione]]-Table54[[#This Row],[Data inizio riabilitazione]]</f>
        <v>#N/A</v>
      </c>
      <c r="D85" s="2" cm="1">
        <f t="array" ref="D85">AVERAGE(IF(ISNUMBER(Table53[Durata]),Table53[Durata]))</f>
        <v>26.670454545454547</v>
      </c>
      <c r="F85" t="str">
        <f>IF(ISNUMBER(Table53[[#This Row],[Durata]]),Table53[[#This Row],[Durata]],"")</f>
        <v/>
      </c>
    </row>
    <row r="86" spans="1:6" x14ac:dyDescent="0.3">
      <c r="A86">
        <v>85</v>
      </c>
      <c r="B86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6" t="e">
        <f>Table53[[#This Row],[Data fine riabilitazione]]-Table54[[#This Row],[Data inizio riabilitazione]]</f>
        <v>#N/A</v>
      </c>
      <c r="D86" s="2" cm="1">
        <f t="array" ref="D86">AVERAGE(IF(ISNUMBER(Table53[Durata]),Table53[Durata]))</f>
        <v>26.670454545454547</v>
      </c>
      <c r="F86" t="str">
        <f>IF(ISNUMBER(Table53[[#This Row],[Durata]]),Table53[[#This Row],[Durata]],"")</f>
        <v/>
      </c>
    </row>
    <row r="87" spans="1:6" x14ac:dyDescent="0.3">
      <c r="A87">
        <v>86</v>
      </c>
      <c r="B87" s="1">
        <f>IF(PROMETEO_DimissioneSamuele_DATA_LABELS_2024_06_25_0749[[#This Row],[Inserire data fine percorso riabilitativo:]]="",NA(),PROMETEO_DimissioneSamuele_DATA_LABELS_2024_06_25_0749[[#This Row],[Inserire data fine percorso riabilitativo:]])</f>
        <v>45341</v>
      </c>
      <c r="C87">
        <f>Table53[[#This Row],[Data fine riabilitazione]]-Table54[[#This Row],[Data inizio riabilitazione]]</f>
        <v>20</v>
      </c>
      <c r="D87" s="2" cm="1">
        <f t="array" ref="D87">AVERAGE(IF(ISNUMBER(Table53[Durata]),Table53[Durata]))</f>
        <v>26.670454545454547</v>
      </c>
      <c r="F87">
        <f>IF(ISNUMBER(Table53[[#This Row],[Durata]]),Table53[[#This Row],[Durata]],"")</f>
        <v>20</v>
      </c>
    </row>
    <row r="88" spans="1:6" x14ac:dyDescent="0.3">
      <c r="A88">
        <v>87</v>
      </c>
      <c r="B88" s="1">
        <f>IF(PROMETEO_DimissioneSamuele_DATA_LABELS_2024_06_25_0749[[#This Row],[Inserire data fine percorso riabilitativo:]]="",NA(),PROMETEO_DimissioneSamuele_DATA_LABELS_2024_06_25_0749[[#This Row],[Inserire data fine percorso riabilitativo:]])</f>
        <v>45359</v>
      </c>
      <c r="C88">
        <f>Table53[[#This Row],[Data fine riabilitazione]]-Table54[[#This Row],[Data inizio riabilitazione]]</f>
        <v>56</v>
      </c>
      <c r="D88" s="2" cm="1">
        <f t="array" ref="D88">AVERAGE(IF(ISNUMBER(Table53[Durata]),Table53[Durata]))</f>
        <v>26.670454545454547</v>
      </c>
      <c r="F88">
        <f>IF(ISNUMBER(Table53[[#This Row],[Durata]]),Table53[[#This Row],[Durata]],"")</f>
        <v>56</v>
      </c>
    </row>
    <row r="89" spans="1:6" x14ac:dyDescent="0.3">
      <c r="A89">
        <v>88</v>
      </c>
      <c r="B89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89" t="e">
        <f>Table53[[#This Row],[Data fine riabilitazione]]-Table54[[#This Row],[Data inizio riabilitazione]]</f>
        <v>#N/A</v>
      </c>
      <c r="D89" s="2" cm="1">
        <f t="array" ref="D89">AVERAGE(IF(ISNUMBER(Table53[Durata]),Table53[Durata]))</f>
        <v>26.670454545454547</v>
      </c>
      <c r="F89" t="str">
        <f>IF(ISNUMBER(Table53[[#This Row],[Durata]]),Table53[[#This Row],[Durata]],"")</f>
        <v/>
      </c>
    </row>
    <row r="90" spans="1:6" x14ac:dyDescent="0.3">
      <c r="A90">
        <v>89</v>
      </c>
      <c r="B90" s="1">
        <f>IF(PROMETEO_DimissioneSamuele_DATA_LABELS_2024_06_25_0749[[#This Row],[Inserire data fine percorso riabilitativo:]]="",NA(),PROMETEO_DimissioneSamuele_DATA_LABELS_2024_06_25_0749[[#This Row],[Inserire data fine percorso riabilitativo:]])</f>
        <v>45337</v>
      </c>
      <c r="C90">
        <f>Table53[[#This Row],[Data fine riabilitazione]]-Table54[[#This Row],[Data inizio riabilitazione]]</f>
        <v>24</v>
      </c>
      <c r="D90" s="2" cm="1">
        <f t="array" ref="D90">AVERAGE(IF(ISNUMBER(Table53[Durata]),Table53[Durata]))</f>
        <v>26.670454545454547</v>
      </c>
      <c r="F90">
        <f>IF(ISNUMBER(Table53[[#This Row],[Durata]]),Table53[[#This Row],[Durata]],"")</f>
        <v>24</v>
      </c>
    </row>
    <row r="91" spans="1:6" x14ac:dyDescent="0.3">
      <c r="A91">
        <v>90</v>
      </c>
      <c r="B91" s="1">
        <f>IF(PROMETEO_DimissioneSamuele_DATA_LABELS_2024_06_25_0749[[#This Row],[Inserire data fine percorso riabilitativo:]]="",NA(),PROMETEO_DimissioneSamuele_DATA_LABELS_2024_06_25_0749[[#This Row],[Inserire data fine percorso riabilitativo:]])</f>
        <v>45344</v>
      </c>
      <c r="C91">
        <f>Table53[[#This Row],[Data fine riabilitazione]]-Table54[[#This Row],[Data inizio riabilitazione]]</f>
        <v>14</v>
      </c>
      <c r="D91" s="2" cm="1">
        <f t="array" ref="D91">AVERAGE(IF(ISNUMBER(Table53[Durata]),Table53[Durata]))</f>
        <v>26.670454545454547</v>
      </c>
      <c r="F91">
        <f>IF(ISNUMBER(Table53[[#This Row],[Durata]]),Table53[[#This Row],[Durata]],"")</f>
        <v>14</v>
      </c>
    </row>
    <row r="92" spans="1:6" x14ac:dyDescent="0.3">
      <c r="A92">
        <v>91</v>
      </c>
      <c r="B92" s="1">
        <f>IF(PROMETEO_DimissioneSamuele_DATA_LABELS_2024_06_25_0749[[#This Row],[Inserire data fine percorso riabilitativo:]]="",NA(),PROMETEO_DimissioneSamuele_DATA_LABELS_2024_06_25_0749[[#This Row],[Inserire data fine percorso riabilitativo:]])</f>
        <v>45348</v>
      </c>
      <c r="C92">
        <f>Table53[[#This Row],[Data fine riabilitazione]]-Table54[[#This Row],[Data inizio riabilitazione]]</f>
        <v>13</v>
      </c>
      <c r="D92" s="2" cm="1">
        <f t="array" ref="D92">AVERAGE(IF(ISNUMBER(Table53[Durata]),Table53[Durata]))</f>
        <v>26.670454545454547</v>
      </c>
      <c r="F92">
        <f>IF(ISNUMBER(Table53[[#This Row],[Durata]]),Table53[[#This Row],[Durata]],"")</f>
        <v>13</v>
      </c>
    </row>
    <row r="93" spans="1:6" x14ac:dyDescent="0.3">
      <c r="A93">
        <v>92</v>
      </c>
      <c r="B93" s="1">
        <f>IF(PROMETEO_DimissioneSamuele_DATA_LABELS_2024_06_25_0749[[#This Row],[Inserire data fine percorso riabilitativo:]]="",NA(),PROMETEO_DimissioneSamuele_DATA_LABELS_2024_06_25_0749[[#This Row],[Inserire data fine percorso riabilitativo:]])</f>
        <v>45350</v>
      </c>
      <c r="C93">
        <f>Table53[[#This Row],[Data fine riabilitazione]]-Table54[[#This Row],[Data inizio riabilitazione]]</f>
        <v>15</v>
      </c>
      <c r="D93" s="2" cm="1">
        <f t="array" ref="D93">AVERAGE(IF(ISNUMBER(Table53[Durata]),Table53[Durata]))</f>
        <v>26.670454545454547</v>
      </c>
      <c r="F93">
        <f>IF(ISNUMBER(Table53[[#This Row],[Durata]]),Table53[[#This Row],[Durata]],"")</f>
        <v>15</v>
      </c>
    </row>
    <row r="94" spans="1:6" x14ac:dyDescent="0.3">
      <c r="A94">
        <v>93</v>
      </c>
      <c r="B94" s="1">
        <f>IF(PROMETEO_DimissioneSamuele_DATA_LABELS_2024_06_25_0749[[#This Row],[Inserire data fine percorso riabilitativo:]]="",NA(),PROMETEO_DimissioneSamuele_DATA_LABELS_2024_06_25_0749[[#This Row],[Inserire data fine percorso riabilitativo:]])</f>
        <v>45320</v>
      </c>
      <c r="C94">
        <f>Table53[[#This Row],[Data fine riabilitazione]]-Table54[[#This Row],[Data inizio riabilitazione]]</f>
        <v>0</v>
      </c>
      <c r="D94" s="2" cm="1">
        <f t="array" ref="D94">AVERAGE(IF(ISNUMBER(Table53[Durata]),Table53[Durata]))</f>
        <v>26.670454545454547</v>
      </c>
      <c r="F94">
        <f>IF(ISNUMBER(Table53[[#This Row],[Durata]]),Table53[[#This Row],[Durata]],"")</f>
        <v>0</v>
      </c>
    </row>
    <row r="95" spans="1:6" x14ac:dyDescent="0.3">
      <c r="A95">
        <v>94</v>
      </c>
      <c r="B95" s="1">
        <f>IF(PROMETEO_DimissioneSamuele_DATA_LABELS_2024_06_25_0749[[#This Row],[Inserire data fine percorso riabilitativo:]]="",NA(),PROMETEO_DimissioneSamuele_DATA_LABELS_2024_06_25_0749[[#This Row],[Inserire data fine percorso riabilitativo:]])</f>
        <v>45357</v>
      </c>
      <c r="C95" t="e">
        <f>Table53[[#This Row],[Data fine riabilitazione]]-Table54[[#This Row],[Data inizio riabilitazione]]</f>
        <v>#N/A</v>
      </c>
      <c r="D95" s="2" cm="1">
        <f t="array" ref="D95">AVERAGE(IF(ISNUMBER(Table53[Durata]),Table53[Durata]))</f>
        <v>26.670454545454547</v>
      </c>
      <c r="F95" t="str">
        <f>IF(ISNUMBER(Table53[[#This Row],[Durata]]),Table53[[#This Row],[Durata]],"")</f>
        <v/>
      </c>
    </row>
    <row r="96" spans="1:6" x14ac:dyDescent="0.3">
      <c r="A96">
        <v>95</v>
      </c>
      <c r="B96" s="1">
        <f>IF(PROMETEO_DimissioneSamuele_DATA_LABELS_2024_06_25_0749[[#This Row],[Inserire data fine percorso riabilitativo:]]="",NA(),PROMETEO_DimissioneSamuele_DATA_LABELS_2024_06_25_0749[[#This Row],[Inserire data fine percorso riabilitativo:]])</f>
        <v>45364</v>
      </c>
      <c r="C96">
        <f>Table53[[#This Row],[Data fine riabilitazione]]-Table54[[#This Row],[Data inizio riabilitazione]]</f>
        <v>19</v>
      </c>
      <c r="D96" s="2" cm="1">
        <f t="array" ref="D96">AVERAGE(IF(ISNUMBER(Table53[Durata]),Table53[Durata]))</f>
        <v>26.670454545454547</v>
      </c>
      <c r="F96">
        <f>IF(ISNUMBER(Table53[[#This Row],[Durata]]),Table53[[#This Row],[Durata]],"")</f>
        <v>19</v>
      </c>
    </row>
    <row r="97" spans="1:6" x14ac:dyDescent="0.3">
      <c r="A97">
        <v>96</v>
      </c>
      <c r="B97" s="1">
        <f>IF(PROMETEO_DimissioneSamuele_DATA_LABELS_2024_06_25_0749[[#This Row],[Inserire data fine percorso riabilitativo:]]="",NA(),PROMETEO_DimissioneSamuele_DATA_LABELS_2024_06_25_0749[[#This Row],[Inserire data fine percorso riabilitativo:]])</f>
        <v>45369</v>
      </c>
      <c r="C97">
        <f>Table53[[#This Row],[Data fine riabilitazione]]-Table54[[#This Row],[Data inizio riabilitazione]]</f>
        <v>21</v>
      </c>
      <c r="D97" s="2" cm="1">
        <f t="array" ref="D97">AVERAGE(IF(ISNUMBER(Table53[Durata]),Table53[Durata]))</f>
        <v>26.670454545454547</v>
      </c>
      <c r="F97">
        <f>IF(ISNUMBER(Table53[[#This Row],[Durata]]),Table53[[#This Row],[Durata]],"")</f>
        <v>21</v>
      </c>
    </row>
    <row r="98" spans="1:6" x14ac:dyDescent="0.3">
      <c r="A98">
        <v>97</v>
      </c>
      <c r="B98" s="1">
        <f>IF(PROMETEO_DimissioneSamuele_DATA_LABELS_2024_06_25_0749[[#This Row],[Inserire data fine percorso riabilitativo:]]="",NA(),PROMETEO_DimissioneSamuele_DATA_LABELS_2024_06_25_0749[[#This Row],[Inserire data fine percorso riabilitativo:]])</f>
        <v>45363</v>
      </c>
      <c r="C98" t="e">
        <f>Table53[[#This Row],[Data fine riabilitazione]]-Table54[[#This Row],[Data inizio riabilitazione]]</f>
        <v>#N/A</v>
      </c>
      <c r="D98" s="2" cm="1">
        <f t="array" ref="D98">AVERAGE(IF(ISNUMBER(Table53[Durata]),Table53[Durata]))</f>
        <v>26.670454545454547</v>
      </c>
      <c r="F98" t="str">
        <f>IF(ISNUMBER(Table53[[#This Row],[Durata]]),Table53[[#This Row],[Durata]],"")</f>
        <v/>
      </c>
    </row>
    <row r="99" spans="1:6" x14ac:dyDescent="0.3">
      <c r="A99">
        <v>98</v>
      </c>
      <c r="B99" s="1">
        <f>IF(PROMETEO_DimissioneSamuele_DATA_LABELS_2024_06_25_0749[[#This Row],[Inserire data fine percorso riabilitativo:]]="",NA(),PROMETEO_DimissioneSamuele_DATA_LABELS_2024_06_25_0749[[#This Row],[Inserire data fine percorso riabilitativo:]])</f>
        <v>45359</v>
      </c>
      <c r="C99">
        <f>Table53[[#This Row],[Data fine riabilitazione]]-Table54[[#This Row],[Data inizio riabilitazione]]</f>
        <v>30</v>
      </c>
      <c r="D99" s="2" cm="1">
        <f t="array" ref="D99">AVERAGE(IF(ISNUMBER(Table53[Durata]),Table53[Durata]))</f>
        <v>26.670454545454547</v>
      </c>
      <c r="F99">
        <f>IF(ISNUMBER(Table53[[#This Row],[Durata]]),Table53[[#This Row],[Durata]],"")</f>
        <v>30</v>
      </c>
    </row>
    <row r="100" spans="1:6" x14ac:dyDescent="0.3">
      <c r="A100">
        <v>99</v>
      </c>
      <c r="B100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0" t="e">
        <f>Table53[[#This Row],[Data fine riabilitazione]]-Table54[[#This Row],[Data inizio riabilitazione]]</f>
        <v>#N/A</v>
      </c>
      <c r="D100" s="2" cm="1">
        <f t="array" ref="D100">AVERAGE(IF(ISNUMBER(Table53[Durata]),Table53[Durata]))</f>
        <v>26.670454545454547</v>
      </c>
      <c r="F100" t="str">
        <f>IF(ISNUMBER(Table53[[#This Row],[Durata]]),Table53[[#This Row],[Durata]],"")</f>
        <v/>
      </c>
    </row>
    <row r="101" spans="1:6" x14ac:dyDescent="0.3">
      <c r="A101">
        <v>100</v>
      </c>
      <c r="B101" s="1">
        <f>IF(PROMETEO_DimissioneSamuele_DATA_LABELS_2024_06_25_0749[[#This Row],[Inserire data fine percorso riabilitativo:]]="",NA(),PROMETEO_DimissioneSamuele_DATA_LABELS_2024_06_25_0749[[#This Row],[Inserire data fine percorso riabilitativo:]])</f>
        <v>45369</v>
      </c>
      <c r="C101" t="e">
        <f>Table53[[#This Row],[Data fine riabilitazione]]-Table54[[#This Row],[Data inizio riabilitazione]]</f>
        <v>#N/A</v>
      </c>
      <c r="D101" s="2" cm="1">
        <f t="array" ref="D101">AVERAGE(IF(ISNUMBER(Table53[Durata]),Table53[Durata]))</f>
        <v>26.670454545454547</v>
      </c>
      <c r="F101" t="str">
        <f>IF(ISNUMBER(Table53[[#This Row],[Durata]]),Table53[[#This Row],[Durata]],"")</f>
        <v/>
      </c>
    </row>
    <row r="102" spans="1:6" x14ac:dyDescent="0.3">
      <c r="A102">
        <v>101</v>
      </c>
      <c r="B102" s="1">
        <f>IF(PROMETEO_DimissioneSamuele_DATA_LABELS_2024_06_25_0749[[#This Row],[Inserire data fine percorso riabilitativo:]]="",NA(),PROMETEO_DimissioneSamuele_DATA_LABELS_2024_06_25_0749[[#This Row],[Inserire data fine percorso riabilitativo:]])</f>
        <v>45380</v>
      </c>
      <c r="C102">
        <f>Table53[[#This Row],[Data fine riabilitazione]]-Table54[[#This Row],[Data inizio riabilitazione]]</f>
        <v>28</v>
      </c>
      <c r="D102" s="2" cm="1">
        <f t="array" ref="D102">AVERAGE(IF(ISNUMBER(Table53[Durata]),Table53[Durata]))</f>
        <v>26.670454545454547</v>
      </c>
      <c r="F102">
        <f>IF(ISNUMBER(Table53[[#This Row],[Durata]]),Table53[[#This Row],[Durata]],"")</f>
        <v>28</v>
      </c>
    </row>
    <row r="103" spans="1:6" x14ac:dyDescent="0.3">
      <c r="A103">
        <v>102</v>
      </c>
      <c r="B103" s="1">
        <f>IF(PROMETEO_DimissioneSamuele_DATA_LABELS_2024_06_25_0749[[#This Row],[Inserire data fine percorso riabilitativo:]]="",NA(),PROMETEO_DimissioneSamuele_DATA_LABELS_2024_06_25_0749[[#This Row],[Inserire data fine percorso riabilitativo:]])</f>
        <v>45394</v>
      </c>
      <c r="C103">
        <f>Table53[[#This Row],[Data fine riabilitazione]]-Table54[[#This Row],[Data inizio riabilitazione]]</f>
        <v>50</v>
      </c>
      <c r="D103" s="2" cm="1">
        <f t="array" ref="D103">AVERAGE(IF(ISNUMBER(Table53[Durata]),Table53[Durata]))</f>
        <v>26.670454545454547</v>
      </c>
      <c r="F103">
        <f>IF(ISNUMBER(Table53[[#This Row],[Durata]]),Table53[[#This Row],[Durata]],"")</f>
        <v>50</v>
      </c>
    </row>
    <row r="104" spans="1:6" x14ac:dyDescent="0.3">
      <c r="A104">
        <v>103</v>
      </c>
      <c r="B104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4" t="e">
        <f>Table53[[#This Row],[Data fine riabilitazione]]-Table54[[#This Row],[Data inizio riabilitazione]]</f>
        <v>#N/A</v>
      </c>
      <c r="D104" s="2" cm="1">
        <f t="array" ref="D104">AVERAGE(IF(ISNUMBER(Table53[Durata]),Table53[Durata]))</f>
        <v>26.670454545454547</v>
      </c>
      <c r="F104" t="str">
        <f>IF(ISNUMBER(Table53[[#This Row],[Durata]]),Table53[[#This Row],[Durata]],"")</f>
        <v/>
      </c>
    </row>
    <row r="105" spans="1:6" x14ac:dyDescent="0.3">
      <c r="A105">
        <v>104</v>
      </c>
      <c r="B105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5" t="e">
        <f>Table53[[#This Row],[Data fine riabilitazione]]-Table54[[#This Row],[Data inizio riabilitazione]]</f>
        <v>#N/A</v>
      </c>
      <c r="D105" s="2" cm="1">
        <f t="array" ref="D105">AVERAGE(IF(ISNUMBER(Table53[Durata]),Table53[Durata]))</f>
        <v>26.670454545454547</v>
      </c>
      <c r="F105" t="str">
        <f>IF(ISNUMBER(Table53[[#This Row],[Durata]]),Table53[[#This Row],[Durata]],"")</f>
        <v/>
      </c>
    </row>
    <row r="106" spans="1:6" x14ac:dyDescent="0.3">
      <c r="A106">
        <v>105</v>
      </c>
      <c r="B106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6" t="e">
        <f>Table53[[#This Row],[Data fine riabilitazione]]-Table54[[#This Row],[Data inizio riabilitazione]]</f>
        <v>#N/A</v>
      </c>
      <c r="D106" s="2" cm="1">
        <f t="array" ref="D106">AVERAGE(IF(ISNUMBER(Table53[Durata]),Table53[Durata]))</f>
        <v>26.670454545454547</v>
      </c>
      <c r="F106" t="str">
        <f>IF(ISNUMBER(Table53[[#This Row],[Durata]]),Table53[[#This Row],[Durata]],"")</f>
        <v/>
      </c>
    </row>
    <row r="107" spans="1:6" x14ac:dyDescent="0.3">
      <c r="A107">
        <v>106</v>
      </c>
      <c r="B107" s="1">
        <f>IF(PROMETEO_DimissioneSamuele_DATA_LABELS_2024_06_25_0749[[#This Row],[Inserire data fine percorso riabilitativo:]]="",NA(),PROMETEO_DimissioneSamuele_DATA_LABELS_2024_06_25_0749[[#This Row],[Inserire data fine percorso riabilitativo:]])</f>
        <v>45393</v>
      </c>
      <c r="C107" t="e">
        <f>Table53[[#This Row],[Data fine riabilitazione]]-Table54[[#This Row],[Data inizio riabilitazione]]</f>
        <v>#N/A</v>
      </c>
      <c r="D107" s="2" cm="1">
        <f t="array" ref="D107">AVERAGE(IF(ISNUMBER(Table53[Durata]),Table53[Durata]))</f>
        <v>26.670454545454547</v>
      </c>
      <c r="F107" t="str">
        <f>IF(ISNUMBER(Table53[[#This Row],[Durata]]),Table53[[#This Row],[Durata]],"")</f>
        <v/>
      </c>
    </row>
    <row r="108" spans="1:6" x14ac:dyDescent="0.3">
      <c r="A108">
        <v>107</v>
      </c>
      <c r="B108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08" t="e">
        <f>Table53[[#This Row],[Data fine riabilitazione]]-Table54[[#This Row],[Data inizio riabilitazione]]</f>
        <v>#N/A</v>
      </c>
      <c r="D108" s="2" cm="1">
        <f t="array" ref="D108">AVERAGE(IF(ISNUMBER(Table53[Durata]),Table53[Durata]))</f>
        <v>26.670454545454547</v>
      </c>
      <c r="F108" t="str">
        <f>IF(ISNUMBER(Table53[[#This Row],[Durata]]),Table53[[#This Row],[Durata]],"")</f>
        <v/>
      </c>
    </row>
    <row r="109" spans="1:6" x14ac:dyDescent="0.3">
      <c r="A109">
        <v>108</v>
      </c>
      <c r="B109" s="1">
        <f>IF(PROMETEO_DimissioneSamuele_DATA_LABELS_2024_06_25_0749[[#This Row],[Inserire data fine percorso riabilitativo:]]="",NA(),PROMETEO_DimissioneSamuele_DATA_LABELS_2024_06_25_0749[[#This Row],[Inserire data fine percorso riabilitativo:]])</f>
        <v>45376</v>
      </c>
      <c r="C109" t="e">
        <f>Table53[[#This Row],[Data fine riabilitazione]]-Table54[[#This Row],[Data inizio riabilitazione]]</f>
        <v>#N/A</v>
      </c>
      <c r="D109" s="2" cm="1">
        <f t="array" ref="D109">AVERAGE(IF(ISNUMBER(Table53[Durata]),Table53[Durata]))</f>
        <v>26.670454545454547</v>
      </c>
      <c r="F109" t="str">
        <f>IF(ISNUMBER(Table53[[#This Row],[Durata]]),Table53[[#This Row],[Durata]],"")</f>
        <v/>
      </c>
    </row>
    <row r="110" spans="1:6" x14ac:dyDescent="0.3">
      <c r="A110">
        <v>109</v>
      </c>
      <c r="B110" s="1">
        <f>IF(PROMETEO_DimissioneSamuele_DATA_LABELS_2024_06_25_0749[[#This Row],[Inserire data fine percorso riabilitativo:]]="",NA(),PROMETEO_DimissioneSamuele_DATA_LABELS_2024_06_25_0749[[#This Row],[Inserire data fine percorso riabilitativo:]])</f>
        <v>45414</v>
      </c>
      <c r="C110" t="e">
        <f>Table53[[#This Row],[Data fine riabilitazione]]-Table54[[#This Row],[Data inizio riabilitazione]]</f>
        <v>#N/A</v>
      </c>
      <c r="D110" s="2" cm="1">
        <f t="array" ref="D110">AVERAGE(IF(ISNUMBER(Table53[Durata]),Table53[Durata]))</f>
        <v>26.670454545454547</v>
      </c>
      <c r="F110" t="str">
        <f>IF(ISNUMBER(Table53[[#This Row],[Durata]]),Table53[[#This Row],[Durata]],"")</f>
        <v/>
      </c>
    </row>
    <row r="111" spans="1:6" x14ac:dyDescent="0.3">
      <c r="A111">
        <v>110</v>
      </c>
      <c r="B111" s="1">
        <f>IF(PROMETEO_DimissioneSamuele_DATA_LABELS_2024_06_25_0749[[#This Row],[Inserire data fine percorso riabilitativo:]]="",NA(),PROMETEO_DimissioneSamuele_DATA_LABELS_2024_06_25_0749[[#This Row],[Inserire data fine percorso riabilitativo:]])</f>
        <v>45376</v>
      </c>
      <c r="C111" t="e">
        <f>Table53[[#This Row],[Data fine riabilitazione]]-Table54[[#This Row],[Data inizio riabilitazione]]</f>
        <v>#N/A</v>
      </c>
      <c r="D111" s="2" cm="1">
        <f t="array" ref="D111">AVERAGE(IF(ISNUMBER(Table53[Durata]),Table53[Durata]))</f>
        <v>26.670454545454547</v>
      </c>
      <c r="F111" t="str">
        <f>IF(ISNUMBER(Table53[[#This Row],[Durata]]),Table53[[#This Row],[Durata]],"")</f>
        <v/>
      </c>
    </row>
    <row r="112" spans="1:6" x14ac:dyDescent="0.3">
      <c r="A112">
        <v>111</v>
      </c>
      <c r="B112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12" t="e">
        <f>Table53[[#This Row],[Data fine riabilitazione]]-Table54[[#This Row],[Data inizio riabilitazione]]</f>
        <v>#N/A</v>
      </c>
      <c r="D112" s="2" cm="1">
        <f t="array" ref="D112">AVERAGE(IF(ISNUMBER(Table53[Durata]),Table53[Durata]))</f>
        <v>26.670454545454547</v>
      </c>
      <c r="F112" t="str">
        <f>IF(ISNUMBER(Table53[[#This Row],[Durata]]),Table53[[#This Row],[Durata]],"")</f>
        <v/>
      </c>
    </row>
    <row r="113" spans="1:6" x14ac:dyDescent="0.3">
      <c r="A113">
        <v>112</v>
      </c>
      <c r="B113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13" t="e">
        <f>Table53[[#This Row],[Data fine riabilitazione]]-Table54[[#This Row],[Data inizio riabilitazione]]</f>
        <v>#N/A</v>
      </c>
      <c r="D113" s="2" cm="1">
        <f t="array" ref="D113">AVERAGE(IF(ISNUMBER(Table53[Durata]),Table53[Durata]))</f>
        <v>26.670454545454547</v>
      </c>
      <c r="F113" t="str">
        <f>IF(ISNUMBER(Table53[[#This Row],[Durata]]),Table53[[#This Row],[Durata]],"")</f>
        <v/>
      </c>
    </row>
    <row r="114" spans="1:6" x14ac:dyDescent="0.3">
      <c r="A114">
        <v>113</v>
      </c>
      <c r="B114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14" t="e">
        <f>Table53[[#This Row],[Data fine riabilitazione]]-Table54[[#This Row],[Data inizio riabilitazione]]</f>
        <v>#N/A</v>
      </c>
      <c r="D114" s="2" cm="1">
        <f t="array" ref="D114">AVERAGE(IF(ISNUMBER(Table53[Durata]),Table53[Durata]))</f>
        <v>26.670454545454547</v>
      </c>
      <c r="F114" t="str">
        <f>IF(ISNUMBER(Table53[[#This Row],[Durata]]),Table53[[#This Row],[Durata]],"")</f>
        <v/>
      </c>
    </row>
    <row r="115" spans="1:6" x14ac:dyDescent="0.3">
      <c r="A115">
        <v>114</v>
      </c>
      <c r="B115" s="1">
        <f>IF(PROMETEO_DimissioneSamuele_DATA_LABELS_2024_06_25_0749[[#This Row],[Inserire data fine percorso riabilitativo:]]="",NA(),PROMETEO_DimissioneSamuele_DATA_LABELS_2024_06_25_0749[[#This Row],[Inserire data fine percorso riabilitativo:]])</f>
        <v>45379</v>
      </c>
      <c r="C115">
        <f>Table53[[#This Row],[Data fine riabilitazione]]-Table54[[#This Row],[Data inizio riabilitazione]]</f>
        <v>16</v>
      </c>
      <c r="D115" s="2" cm="1">
        <f t="array" ref="D115">AVERAGE(IF(ISNUMBER(Table53[Durata]),Table53[Durata]))</f>
        <v>26.670454545454547</v>
      </c>
      <c r="F115">
        <f>IF(ISNUMBER(Table53[[#This Row],[Durata]]),Table53[[#This Row],[Durata]],"")</f>
        <v>16</v>
      </c>
    </row>
    <row r="116" spans="1:6" x14ac:dyDescent="0.3">
      <c r="A116">
        <v>115</v>
      </c>
      <c r="B116" s="1">
        <f>IF(PROMETEO_DimissioneSamuele_DATA_LABELS_2024_06_25_0749[[#This Row],[Inserire data fine percorso riabilitativo:]]="",NA(),PROMETEO_DimissioneSamuele_DATA_LABELS_2024_06_25_0749[[#This Row],[Inserire data fine percorso riabilitativo:]])</f>
        <v>45404</v>
      </c>
      <c r="C116" t="e">
        <f>Table53[[#This Row],[Data fine riabilitazione]]-Table54[[#This Row],[Data inizio riabilitazione]]</f>
        <v>#N/A</v>
      </c>
      <c r="D116" s="2" cm="1">
        <f t="array" ref="D116">AVERAGE(IF(ISNUMBER(Table53[Durata]),Table53[Durata]))</f>
        <v>26.670454545454547</v>
      </c>
      <c r="F116" t="str">
        <f>IF(ISNUMBER(Table53[[#This Row],[Durata]]),Table53[[#This Row],[Durata]],"")</f>
        <v/>
      </c>
    </row>
    <row r="117" spans="1:6" x14ac:dyDescent="0.3">
      <c r="A117">
        <v>116</v>
      </c>
      <c r="B117" s="1">
        <f>IF(PROMETEO_DimissioneSamuele_DATA_LABELS_2024_06_25_0749[[#This Row],[Inserire data fine percorso riabilitativo:]]="",NA(),PROMETEO_DimissioneSamuele_DATA_LABELS_2024_06_25_0749[[#This Row],[Inserire data fine percorso riabilitativo:]])</f>
        <v>45394</v>
      </c>
      <c r="C117" t="e">
        <f>Table53[[#This Row],[Data fine riabilitazione]]-Table54[[#This Row],[Data inizio riabilitazione]]</f>
        <v>#N/A</v>
      </c>
      <c r="D117" s="2" cm="1">
        <f t="array" ref="D117">AVERAGE(IF(ISNUMBER(Table53[Durata]),Table53[Durata]))</f>
        <v>26.670454545454547</v>
      </c>
      <c r="F117" t="str">
        <f>IF(ISNUMBER(Table53[[#This Row],[Durata]]),Table53[[#This Row],[Durata]],"")</f>
        <v/>
      </c>
    </row>
    <row r="118" spans="1:6" x14ac:dyDescent="0.3">
      <c r="A118">
        <v>117</v>
      </c>
      <c r="B118" s="1">
        <f>IF(PROMETEO_DimissioneSamuele_DATA_LABELS_2024_06_25_0749[[#This Row],[Inserire data fine percorso riabilitativo:]]="",NA(),PROMETEO_DimissioneSamuele_DATA_LABELS_2024_06_25_0749[[#This Row],[Inserire data fine percorso riabilitativo:]])</f>
        <v>45422</v>
      </c>
      <c r="C118" t="e">
        <f>Table53[[#This Row],[Data fine riabilitazione]]-Table54[[#This Row],[Data inizio riabilitazione]]</f>
        <v>#N/A</v>
      </c>
      <c r="D118" s="2" cm="1">
        <f t="array" ref="D118">AVERAGE(IF(ISNUMBER(Table53[Durata]),Table53[Durata]))</f>
        <v>26.670454545454547</v>
      </c>
      <c r="F118" t="str">
        <f>IF(ISNUMBER(Table53[[#This Row],[Durata]]),Table53[[#This Row],[Durata]],"")</f>
        <v/>
      </c>
    </row>
    <row r="119" spans="1:6" x14ac:dyDescent="0.3">
      <c r="A119">
        <v>118</v>
      </c>
      <c r="B119" s="1">
        <f>IF(PROMETEO_DimissioneSamuele_DATA_LABELS_2024_06_25_0749[[#This Row],[Inserire data fine percorso riabilitativo:]]="",NA(),PROMETEO_DimissioneSamuele_DATA_LABELS_2024_06_25_0749[[#This Row],[Inserire data fine percorso riabilitativo:]])</f>
        <v>45391</v>
      </c>
      <c r="C119">
        <f>Table53[[#This Row],[Data fine riabilitazione]]-Table54[[#This Row],[Data inizio riabilitazione]]</f>
        <v>21</v>
      </c>
      <c r="D119" s="2" cm="1">
        <f t="array" ref="D119">AVERAGE(IF(ISNUMBER(Table53[Durata]),Table53[Durata]))</f>
        <v>26.670454545454547</v>
      </c>
      <c r="F119">
        <f>IF(ISNUMBER(Table53[[#This Row],[Durata]]),Table53[[#This Row],[Durata]],"")</f>
        <v>21</v>
      </c>
    </row>
    <row r="120" spans="1:6" x14ac:dyDescent="0.3">
      <c r="A120">
        <v>119</v>
      </c>
      <c r="B120" s="1">
        <f>IF(PROMETEO_DimissioneSamuele_DATA_LABELS_2024_06_25_0749[[#This Row],[Inserire data fine percorso riabilitativo:]]="",NA(),PROMETEO_DimissioneSamuele_DATA_LABELS_2024_06_25_0749[[#This Row],[Inserire data fine percorso riabilitativo:]])</f>
        <v>45399</v>
      </c>
      <c r="C120">
        <f>Table53[[#This Row],[Data fine riabilitazione]]-Table54[[#This Row],[Data inizio riabilitazione]]</f>
        <v>28</v>
      </c>
      <c r="D120" s="2" cm="1">
        <f t="array" ref="D120">AVERAGE(IF(ISNUMBER(Table53[Durata]),Table53[Durata]))</f>
        <v>26.670454545454547</v>
      </c>
      <c r="F120">
        <f>IF(ISNUMBER(Table53[[#This Row],[Durata]]),Table53[[#This Row],[Durata]],"")</f>
        <v>28</v>
      </c>
    </row>
    <row r="121" spans="1:6" x14ac:dyDescent="0.3">
      <c r="A121">
        <v>120</v>
      </c>
      <c r="B121" s="1">
        <f>IF(PROMETEO_DimissioneSamuele_DATA_LABELS_2024_06_25_0749[[#This Row],[Inserire data fine percorso riabilitativo:]]="",NA(),PROMETEO_DimissioneSamuele_DATA_LABELS_2024_06_25_0749[[#This Row],[Inserire data fine percorso riabilitativo:]])</f>
        <v>45408</v>
      </c>
      <c r="C121" t="e">
        <f>Table53[[#This Row],[Data fine riabilitazione]]-Table54[[#This Row],[Data inizio riabilitazione]]</f>
        <v>#N/A</v>
      </c>
      <c r="D121" s="2" cm="1">
        <f t="array" ref="D121">AVERAGE(IF(ISNUMBER(Table53[Durata]),Table53[Durata]))</f>
        <v>26.670454545454547</v>
      </c>
      <c r="F121" t="str">
        <f>IF(ISNUMBER(Table53[[#This Row],[Durata]]),Table53[[#This Row],[Durata]],"")</f>
        <v/>
      </c>
    </row>
    <row r="122" spans="1:6" x14ac:dyDescent="0.3">
      <c r="A122">
        <v>121</v>
      </c>
      <c r="B122" s="1">
        <f>IF(PROMETEO_DimissioneSamuele_DATA_LABELS_2024_06_25_0749[[#This Row],[Inserire data fine percorso riabilitativo:]]="",NA(),PROMETEO_DimissioneSamuele_DATA_LABELS_2024_06_25_0749[[#This Row],[Inserire data fine percorso riabilitativo:]])</f>
        <v>45421</v>
      </c>
      <c r="C122">
        <f>Table53[[#This Row],[Data fine riabilitazione]]-Table54[[#This Row],[Data inizio riabilitazione]]</f>
        <v>27</v>
      </c>
      <c r="D122" s="2" cm="1">
        <f t="array" ref="D122">AVERAGE(IF(ISNUMBER(Table53[Durata]),Table53[Durata]))</f>
        <v>26.670454545454547</v>
      </c>
      <c r="F122">
        <f>IF(ISNUMBER(Table53[[#This Row],[Durata]]),Table53[[#This Row],[Durata]],"")</f>
        <v>27</v>
      </c>
    </row>
    <row r="123" spans="1:6" x14ac:dyDescent="0.3">
      <c r="A123">
        <v>122</v>
      </c>
      <c r="B123" s="1">
        <f>IF(PROMETEO_DimissioneSamuele_DATA_LABELS_2024_06_25_0749[[#This Row],[Inserire data fine percorso riabilitativo:]]="",NA(),PROMETEO_DimissioneSamuele_DATA_LABELS_2024_06_25_0749[[#This Row],[Inserire data fine percorso riabilitativo:]])</f>
        <v>45408</v>
      </c>
      <c r="C123">
        <f>Table53[[#This Row],[Data fine riabilitazione]]-Table54[[#This Row],[Data inizio riabilitazione]]</f>
        <v>31</v>
      </c>
      <c r="D123" s="2" cm="1">
        <f t="array" ref="D123">AVERAGE(IF(ISNUMBER(Table53[Durata]),Table53[Durata]))</f>
        <v>26.670454545454547</v>
      </c>
      <c r="F123">
        <f>IF(ISNUMBER(Table53[[#This Row],[Durata]]),Table53[[#This Row],[Durata]],"")</f>
        <v>31</v>
      </c>
    </row>
    <row r="124" spans="1:6" x14ac:dyDescent="0.3">
      <c r="A124">
        <v>123</v>
      </c>
      <c r="B124" s="1" t="e">
        <f>IF(PROMETEO_DimissioneSamuele_DATA_LABELS_2024_06_25_0749[[#This Row],[Inserire data fine percorso riabilitativo:]]="",NA(),PROMETEO_DimissioneSamuele_DATA_LABELS_2024_06_25_0749[[#This Row],[Inserire data fine percorso riabilitativo:]])</f>
        <v>#N/A</v>
      </c>
      <c r="C124" t="e">
        <f>Table53[[#This Row],[Data fine riabilitazione]]-Table54[[#This Row],[Data inizio riabilitazione]]</f>
        <v>#N/A</v>
      </c>
      <c r="D124" s="2" cm="1">
        <f t="array" ref="D124">AVERAGE(IF(ISNUMBER(Table53[Durata]),Table53[Durata]))</f>
        <v>26.670454545454547</v>
      </c>
      <c r="F124" t="str">
        <f>IF(ISNUMBER(Table53[[#This Row],[Durata]]),Table53[[#This Row],[Durata]],"")</f>
        <v/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6712-8B4A-4E4B-87C3-33C285E629EE}">
  <sheetPr>
    <tabColor theme="4" tint="0.59999389629810485"/>
  </sheetPr>
  <dimension ref="A1:I124"/>
  <sheetViews>
    <sheetView zoomScale="91" workbookViewId="0">
      <selection activeCell="L4" sqref="L4"/>
    </sheetView>
  </sheetViews>
  <sheetFormatPr defaultRowHeight="14.4" x14ac:dyDescent="0.3"/>
  <cols>
    <col min="1" max="1" width="5" bestFit="1" customWidth="1"/>
    <col min="2" max="2" width="22.88671875" customWidth="1"/>
    <col min="3" max="3" width="36" customWidth="1"/>
    <col min="4" max="4" width="22.109375" customWidth="1"/>
    <col min="5" max="5" width="10" bestFit="1" customWidth="1"/>
    <col min="7" max="7" width="19.88671875" bestFit="1" customWidth="1"/>
    <col min="8" max="8" width="8.88671875" bestFit="1" customWidth="1"/>
    <col min="9" max="9" width="12.88671875" bestFit="1" customWidth="1"/>
  </cols>
  <sheetData>
    <row r="1" spans="1:9" x14ac:dyDescent="0.3">
      <c r="A1" t="s">
        <v>489</v>
      </c>
      <c r="B1" t="s">
        <v>788</v>
      </c>
      <c r="C1" t="s">
        <v>789</v>
      </c>
      <c r="D1" t="s">
        <v>790</v>
      </c>
      <c r="E1" t="s">
        <v>791</v>
      </c>
      <c r="G1" t="s">
        <v>792</v>
      </c>
      <c r="H1" t="s">
        <v>502</v>
      </c>
      <c r="I1" t="s">
        <v>561</v>
      </c>
    </row>
    <row r="2" spans="1:9" x14ac:dyDescent="0.3">
      <c r="A2">
        <f>PROMETEO_DimissioneSamuele_DATA_LABELS_2024_06_25_0749[[#This Row],[Record ID]]</f>
        <v>1</v>
      </c>
      <c r="B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2" t="s">
        <v>793</v>
      </c>
      <c r="H2">
        <f>COUNTIF(Table55[Programma completato],"Checked")</f>
        <v>94</v>
      </c>
      <c r="I2" s="12">
        <f>Table57[[#This Row],[Totale]]/$H$6</f>
        <v>0.92156862745098034</v>
      </c>
    </row>
    <row r="3" spans="1:9" x14ac:dyDescent="0.3">
      <c r="A3">
        <f>PROMETEO_DimissioneSamuele_DATA_LABELS_2024_06_25_0749[[#This Row],[Record ID]]</f>
        <v>2</v>
      </c>
      <c r="B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3" t="s">
        <v>794</v>
      </c>
      <c r="H3">
        <f>COUNTIF(Table55[Trasferimento in acuto per complicanze],"Checked")</f>
        <v>6</v>
      </c>
      <c r="I3" s="12">
        <f>Table57[[#This Row],[Totale]]/$H$6</f>
        <v>5.8823529411764705E-2</v>
      </c>
    </row>
    <row r="4" spans="1:9" x14ac:dyDescent="0.3">
      <c r="A4">
        <f>PROMETEO_DimissioneSamuele_DATA_LABELS_2024_06_25_0749[[#This Row],[Record ID]]</f>
        <v>3</v>
      </c>
      <c r="B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4" t="s">
        <v>790</v>
      </c>
      <c r="H4">
        <f>COUNTIF(Table55[Interruzione volontaria],"Checked")</f>
        <v>2</v>
      </c>
      <c r="I4" s="12">
        <f>Table57[[#This Row],[Totale]]/$H$6</f>
        <v>1.9607843137254902E-2</v>
      </c>
    </row>
    <row r="5" spans="1:9" x14ac:dyDescent="0.3">
      <c r="A5">
        <f>PROMETEO_DimissioneSamuele_DATA_LABELS_2024_06_25_0749[[#This Row],[Record ID]]</f>
        <v>4</v>
      </c>
      <c r="B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5" t="s">
        <v>791</v>
      </c>
      <c r="H5">
        <f>COUNTIF(Table55[Decesso],"Checked")</f>
        <v>0</v>
      </c>
      <c r="I5" s="12">
        <f>Table57[[#This Row],[Totale]]/$H$6</f>
        <v>0</v>
      </c>
    </row>
    <row r="6" spans="1:9" x14ac:dyDescent="0.3">
      <c r="A6">
        <f>PROMETEO_DimissioneSamuele_DATA_LABELS_2024_06_25_0749[[#This Row],[Record ID]]</f>
        <v>5</v>
      </c>
      <c r="B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  <c r="G6" t="s">
        <v>502</v>
      </c>
      <c r="H6">
        <f>SUBTOTAL(109,H2:H5)</f>
        <v>102</v>
      </c>
      <c r="I6" s="12">
        <f>Table57[[#This Row],[Totale]]/$H$6</f>
        <v>1</v>
      </c>
    </row>
    <row r="7" spans="1:9" x14ac:dyDescent="0.3">
      <c r="A7">
        <f>PROMETEO_DimissioneSamuele_DATA_LABELS_2024_06_25_0749[[#This Row],[Record ID]]</f>
        <v>6</v>
      </c>
      <c r="B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" spans="1:9" x14ac:dyDescent="0.3">
      <c r="A8">
        <f>PROMETEO_DimissioneSamuele_DATA_LABELS_2024_06_25_0749[[#This Row],[Record ID]]</f>
        <v>7</v>
      </c>
      <c r="B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" spans="1:9" x14ac:dyDescent="0.3">
      <c r="A9">
        <f>PROMETEO_DimissioneSamuele_DATA_LABELS_2024_06_25_0749[[#This Row],[Record ID]]</f>
        <v>8</v>
      </c>
      <c r="B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" spans="1:9" x14ac:dyDescent="0.3">
      <c r="A10">
        <f>PROMETEO_DimissioneSamuele_DATA_LABELS_2024_06_25_0749[[#This Row],[Record ID]]</f>
        <v>9</v>
      </c>
      <c r="B1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" spans="1:9" x14ac:dyDescent="0.3">
      <c r="A11">
        <f>PROMETEO_DimissioneSamuele_DATA_LABELS_2024_06_25_0749[[#This Row],[Record ID]]</f>
        <v>10</v>
      </c>
      <c r="B1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" spans="1:9" x14ac:dyDescent="0.3">
      <c r="A12">
        <f>PROMETEO_DimissioneSamuele_DATA_LABELS_2024_06_25_0749[[#This Row],[Record ID]]</f>
        <v>11</v>
      </c>
      <c r="B1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3" spans="1:9" x14ac:dyDescent="0.3">
      <c r="A13">
        <f>PROMETEO_DimissioneSamuele_DATA_LABELS_2024_06_25_0749[[#This Row],[Record ID]]</f>
        <v>12</v>
      </c>
      <c r="B1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4" spans="1:9" x14ac:dyDescent="0.3">
      <c r="A14">
        <f>PROMETEO_DimissioneSamuele_DATA_LABELS_2024_06_25_0749[[#This Row],[Record ID]]</f>
        <v>13</v>
      </c>
      <c r="B1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5" spans="1:9" x14ac:dyDescent="0.3">
      <c r="A15">
        <f>PROMETEO_DimissioneSamuele_DATA_LABELS_2024_06_25_0749[[#This Row],[Record ID]]</f>
        <v>14</v>
      </c>
      <c r="B1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6" spans="1:9" x14ac:dyDescent="0.3">
      <c r="A16">
        <f>PROMETEO_DimissioneSamuele_DATA_LABELS_2024_06_25_0749[[#This Row],[Record ID]]</f>
        <v>15</v>
      </c>
      <c r="B1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7" spans="1:5" x14ac:dyDescent="0.3">
      <c r="A17">
        <f>PROMETEO_DimissioneSamuele_DATA_LABELS_2024_06_25_0749[[#This Row],[Record ID]]</f>
        <v>16</v>
      </c>
      <c r="B1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8" spans="1:5" x14ac:dyDescent="0.3">
      <c r="A18">
        <f>PROMETEO_DimissioneSamuele_DATA_LABELS_2024_06_25_0749[[#This Row],[Record ID]]</f>
        <v>17</v>
      </c>
      <c r="B1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9" spans="1:5" x14ac:dyDescent="0.3">
      <c r="A19">
        <f>PROMETEO_DimissioneSamuele_DATA_LABELS_2024_06_25_0749[[#This Row],[Record ID]]</f>
        <v>18</v>
      </c>
      <c r="B1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0" spans="1:5" x14ac:dyDescent="0.3">
      <c r="A20">
        <f>PROMETEO_DimissioneSamuele_DATA_LABELS_2024_06_25_0749[[#This Row],[Record ID]]</f>
        <v>19</v>
      </c>
      <c r="B2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1" spans="1:5" x14ac:dyDescent="0.3">
      <c r="A21">
        <f>PROMETEO_DimissioneSamuele_DATA_LABELS_2024_06_25_0749[[#This Row],[Record ID]]</f>
        <v>20</v>
      </c>
      <c r="B2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2" spans="1:5" x14ac:dyDescent="0.3">
      <c r="A22">
        <f>PROMETEO_DimissioneSamuele_DATA_LABELS_2024_06_25_0749[[#This Row],[Record ID]]</f>
        <v>21</v>
      </c>
      <c r="B2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3" spans="1:5" x14ac:dyDescent="0.3">
      <c r="A23">
        <f>PROMETEO_DimissioneSamuele_DATA_LABELS_2024_06_25_0749[[#This Row],[Record ID]]</f>
        <v>22</v>
      </c>
      <c r="B2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4" spans="1:5" x14ac:dyDescent="0.3">
      <c r="A24">
        <f>PROMETEO_DimissioneSamuele_DATA_LABELS_2024_06_25_0749[[#This Row],[Record ID]]</f>
        <v>23</v>
      </c>
      <c r="B2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2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2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5" spans="1:5" x14ac:dyDescent="0.3">
      <c r="A25">
        <f>PROMETEO_DimissioneSamuele_DATA_LABELS_2024_06_25_0749[[#This Row],[Record ID]]</f>
        <v>24</v>
      </c>
      <c r="B2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6" spans="1:5" x14ac:dyDescent="0.3">
      <c r="A26">
        <f>PROMETEO_DimissioneSamuele_DATA_LABELS_2024_06_25_0749[[#This Row],[Record ID]]</f>
        <v>25</v>
      </c>
      <c r="B2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7" spans="1:5" x14ac:dyDescent="0.3">
      <c r="A27">
        <f>PROMETEO_DimissioneSamuele_DATA_LABELS_2024_06_25_0749[[#This Row],[Record ID]]</f>
        <v>26</v>
      </c>
      <c r="B2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8" spans="1:5" x14ac:dyDescent="0.3">
      <c r="A28">
        <f>PROMETEO_DimissioneSamuele_DATA_LABELS_2024_06_25_0749[[#This Row],[Record ID]]</f>
        <v>27</v>
      </c>
      <c r="B2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29" spans="1:5" x14ac:dyDescent="0.3">
      <c r="A29">
        <f>PROMETEO_DimissioneSamuele_DATA_LABELS_2024_06_25_0749[[#This Row],[Record ID]]</f>
        <v>28</v>
      </c>
      <c r="B2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2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2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2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0" spans="1:5" x14ac:dyDescent="0.3">
      <c r="A30">
        <f>PROMETEO_DimissioneSamuele_DATA_LABELS_2024_06_25_0749[[#This Row],[Record ID]]</f>
        <v>29</v>
      </c>
      <c r="B3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1" spans="1:5" x14ac:dyDescent="0.3">
      <c r="A31">
        <f>PROMETEO_DimissioneSamuele_DATA_LABELS_2024_06_25_0749[[#This Row],[Record ID]]</f>
        <v>30</v>
      </c>
      <c r="B3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2" spans="1:5" x14ac:dyDescent="0.3">
      <c r="A32">
        <f>PROMETEO_DimissioneSamuele_DATA_LABELS_2024_06_25_0749[[#This Row],[Record ID]]</f>
        <v>31</v>
      </c>
      <c r="B3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3" spans="1:5" x14ac:dyDescent="0.3">
      <c r="A33">
        <f>PROMETEO_DimissioneSamuele_DATA_LABELS_2024_06_25_0749[[#This Row],[Record ID]]</f>
        <v>32</v>
      </c>
      <c r="B3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4" spans="1:5" x14ac:dyDescent="0.3">
      <c r="A34">
        <f>PROMETEO_DimissioneSamuele_DATA_LABELS_2024_06_25_0749[[#This Row],[Record ID]]</f>
        <v>33</v>
      </c>
      <c r="B3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5" spans="1:5" x14ac:dyDescent="0.3">
      <c r="A35">
        <f>PROMETEO_DimissioneSamuele_DATA_LABELS_2024_06_25_0749[[#This Row],[Record ID]]</f>
        <v>34</v>
      </c>
      <c r="B3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6" spans="1:5" x14ac:dyDescent="0.3">
      <c r="A36">
        <f>PROMETEO_DimissioneSamuele_DATA_LABELS_2024_06_25_0749[[#This Row],[Record ID]]</f>
        <v>35</v>
      </c>
      <c r="B3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7" spans="1:5" x14ac:dyDescent="0.3">
      <c r="A37">
        <f>PROMETEO_DimissioneSamuele_DATA_LABELS_2024_06_25_0749[[#This Row],[Record ID]]</f>
        <v>36</v>
      </c>
      <c r="B3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8" spans="1:5" x14ac:dyDescent="0.3">
      <c r="A38">
        <f>PROMETEO_DimissioneSamuele_DATA_LABELS_2024_06_25_0749[[#This Row],[Record ID]]</f>
        <v>37</v>
      </c>
      <c r="B3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39" spans="1:5" x14ac:dyDescent="0.3">
      <c r="A39">
        <f>PROMETEO_DimissioneSamuele_DATA_LABELS_2024_06_25_0749[[#This Row],[Record ID]]</f>
        <v>38</v>
      </c>
      <c r="B3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3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3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3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0" spans="1:5" x14ac:dyDescent="0.3">
      <c r="A40">
        <f>PROMETEO_DimissioneSamuele_DATA_LABELS_2024_06_25_0749[[#This Row],[Record ID]]</f>
        <v>39</v>
      </c>
      <c r="B4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1" spans="1:5" x14ac:dyDescent="0.3">
      <c r="A41">
        <f>PROMETEO_DimissioneSamuele_DATA_LABELS_2024_06_25_0749[[#This Row],[Record ID]]</f>
        <v>40</v>
      </c>
      <c r="B4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4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2" spans="1:5" x14ac:dyDescent="0.3">
      <c r="A42">
        <f>PROMETEO_DimissioneSamuele_DATA_LABELS_2024_06_25_0749[[#This Row],[Record ID]]</f>
        <v>41</v>
      </c>
      <c r="B4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4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Checked</v>
      </c>
      <c r="E4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3" spans="1:5" x14ac:dyDescent="0.3">
      <c r="A43">
        <f>PROMETEO_DimissioneSamuele_DATA_LABELS_2024_06_25_0749[[#This Row],[Record ID]]</f>
        <v>42</v>
      </c>
      <c r="B4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4" spans="1:5" x14ac:dyDescent="0.3">
      <c r="A44">
        <f>PROMETEO_DimissioneSamuele_DATA_LABELS_2024_06_25_0749[[#This Row],[Record ID]]</f>
        <v>43</v>
      </c>
      <c r="B4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5" spans="1:5" x14ac:dyDescent="0.3">
      <c r="A45">
        <f>PROMETEO_DimissioneSamuele_DATA_LABELS_2024_06_25_0749[[#This Row],[Record ID]]</f>
        <v>44</v>
      </c>
      <c r="B4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6" spans="1:5" x14ac:dyDescent="0.3">
      <c r="A46">
        <f>PROMETEO_DimissioneSamuele_DATA_LABELS_2024_06_25_0749[[#This Row],[Record ID]]</f>
        <v>45</v>
      </c>
      <c r="B4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7" spans="1:5" x14ac:dyDescent="0.3">
      <c r="A47">
        <f>PROMETEO_DimissioneSamuele_DATA_LABELS_2024_06_25_0749[[#This Row],[Record ID]]</f>
        <v>46</v>
      </c>
      <c r="B4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8" spans="1:5" x14ac:dyDescent="0.3">
      <c r="A48">
        <f>PROMETEO_DimissioneSamuele_DATA_LABELS_2024_06_25_0749[[#This Row],[Record ID]]</f>
        <v>47</v>
      </c>
      <c r="B4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4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4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49" spans="1:5" x14ac:dyDescent="0.3">
      <c r="A49">
        <f>PROMETEO_DimissioneSamuele_DATA_LABELS_2024_06_25_0749[[#This Row],[Record ID]]</f>
        <v>48</v>
      </c>
      <c r="B4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4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4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4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0" spans="1:5" x14ac:dyDescent="0.3">
      <c r="A50">
        <f>PROMETEO_DimissioneSamuele_DATA_LABELS_2024_06_25_0749[[#This Row],[Record ID]]</f>
        <v>49</v>
      </c>
      <c r="B5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1" spans="1:5" x14ac:dyDescent="0.3">
      <c r="A51">
        <f>PROMETEO_DimissioneSamuele_DATA_LABELS_2024_06_25_0749[[#This Row],[Record ID]]</f>
        <v>50</v>
      </c>
      <c r="B5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2" spans="1:5" x14ac:dyDescent="0.3">
      <c r="A52">
        <f>PROMETEO_DimissioneSamuele_DATA_LABELS_2024_06_25_0749[[#This Row],[Record ID]]</f>
        <v>51</v>
      </c>
      <c r="B5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3" spans="1:5" x14ac:dyDescent="0.3">
      <c r="A53">
        <f>PROMETEO_DimissioneSamuele_DATA_LABELS_2024_06_25_0749[[#This Row],[Record ID]]</f>
        <v>52</v>
      </c>
      <c r="B5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4" spans="1:5" x14ac:dyDescent="0.3">
      <c r="A54">
        <f>PROMETEO_DimissioneSamuele_DATA_LABELS_2024_06_25_0749[[#This Row],[Record ID]]</f>
        <v>53</v>
      </c>
      <c r="B5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5" spans="1:5" x14ac:dyDescent="0.3">
      <c r="A55">
        <f>PROMETEO_DimissioneSamuele_DATA_LABELS_2024_06_25_0749[[#This Row],[Record ID]]</f>
        <v>54</v>
      </c>
      <c r="B5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6" spans="1:5" x14ac:dyDescent="0.3">
      <c r="A56">
        <f>PROMETEO_DimissioneSamuele_DATA_LABELS_2024_06_25_0749[[#This Row],[Record ID]]</f>
        <v>55</v>
      </c>
      <c r="B5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7" spans="1:5" x14ac:dyDescent="0.3">
      <c r="A57">
        <f>PROMETEO_DimissioneSamuele_DATA_LABELS_2024_06_25_0749[[#This Row],[Record ID]]</f>
        <v>56</v>
      </c>
      <c r="B5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8" spans="1:5" x14ac:dyDescent="0.3">
      <c r="A58">
        <f>PROMETEO_DimissioneSamuele_DATA_LABELS_2024_06_25_0749[[#This Row],[Record ID]]</f>
        <v>57</v>
      </c>
      <c r="B5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59" spans="1:5" x14ac:dyDescent="0.3">
      <c r="A59">
        <f>PROMETEO_DimissioneSamuele_DATA_LABELS_2024_06_25_0749[[#This Row],[Record ID]]</f>
        <v>58</v>
      </c>
      <c r="B5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5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5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5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0" spans="1:5" x14ac:dyDescent="0.3">
      <c r="A60">
        <f>PROMETEO_DimissioneSamuele_DATA_LABELS_2024_06_25_0749[[#This Row],[Record ID]]</f>
        <v>59</v>
      </c>
      <c r="B6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6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1" spans="1:5" x14ac:dyDescent="0.3">
      <c r="A61">
        <f>PROMETEO_DimissioneSamuele_DATA_LABELS_2024_06_25_0749[[#This Row],[Record ID]]</f>
        <v>60</v>
      </c>
      <c r="B6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6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6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2" spans="1:5" x14ac:dyDescent="0.3">
      <c r="A62">
        <f>PROMETEO_DimissioneSamuele_DATA_LABELS_2024_06_25_0749[[#This Row],[Record ID]]</f>
        <v>61</v>
      </c>
      <c r="B6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6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Checked</v>
      </c>
      <c r="E6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3" spans="1:5" x14ac:dyDescent="0.3">
      <c r="A63">
        <f>PROMETEO_DimissioneSamuele_DATA_LABELS_2024_06_25_0749[[#This Row],[Record ID]]</f>
        <v>62</v>
      </c>
      <c r="B6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4" spans="1:5" x14ac:dyDescent="0.3">
      <c r="A64">
        <f>PROMETEO_DimissioneSamuele_DATA_LABELS_2024_06_25_0749[[#This Row],[Record ID]]</f>
        <v>63</v>
      </c>
      <c r="B6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5" spans="1:5" x14ac:dyDescent="0.3">
      <c r="A65">
        <f>PROMETEO_DimissioneSamuele_DATA_LABELS_2024_06_25_0749[[#This Row],[Record ID]]</f>
        <v>64</v>
      </c>
      <c r="B6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6" spans="1:5" x14ac:dyDescent="0.3">
      <c r="A66">
        <f>PROMETEO_DimissioneSamuele_DATA_LABELS_2024_06_25_0749[[#This Row],[Record ID]]</f>
        <v>65</v>
      </c>
      <c r="B6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7" spans="1:5" x14ac:dyDescent="0.3">
      <c r="A67">
        <f>PROMETEO_DimissioneSamuele_DATA_LABELS_2024_06_25_0749[[#This Row],[Record ID]]</f>
        <v>66</v>
      </c>
      <c r="B6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8" spans="1:5" x14ac:dyDescent="0.3">
      <c r="A68">
        <f>PROMETEO_DimissioneSamuele_DATA_LABELS_2024_06_25_0749[[#This Row],[Record ID]]</f>
        <v>67</v>
      </c>
      <c r="B6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69" spans="1:5" x14ac:dyDescent="0.3">
      <c r="A69">
        <f>PROMETEO_DimissioneSamuele_DATA_LABELS_2024_06_25_0749[[#This Row],[Record ID]]</f>
        <v>68</v>
      </c>
      <c r="B6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6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6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6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0" spans="1:5" x14ac:dyDescent="0.3">
      <c r="A70">
        <f>PROMETEO_DimissioneSamuele_DATA_LABELS_2024_06_25_0749[[#This Row],[Record ID]]</f>
        <v>69</v>
      </c>
      <c r="B7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7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1" spans="1:5" x14ac:dyDescent="0.3">
      <c r="A71">
        <f>PROMETEO_DimissioneSamuele_DATA_LABELS_2024_06_25_0749[[#This Row],[Record ID]]</f>
        <v>70</v>
      </c>
      <c r="B7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7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2" spans="1:5" x14ac:dyDescent="0.3">
      <c r="A72">
        <f>PROMETEO_DimissioneSamuele_DATA_LABELS_2024_06_25_0749[[#This Row],[Record ID]]</f>
        <v>71</v>
      </c>
      <c r="B7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3" spans="1:5" x14ac:dyDescent="0.3">
      <c r="A73">
        <f>PROMETEO_DimissioneSamuele_DATA_LABELS_2024_06_25_0749[[#This Row],[Record ID]]</f>
        <v>72</v>
      </c>
      <c r="B7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4" spans="1:5" x14ac:dyDescent="0.3">
      <c r="A74">
        <f>PROMETEO_DimissioneSamuele_DATA_LABELS_2024_06_25_0749[[#This Row],[Record ID]]</f>
        <v>73</v>
      </c>
      <c r="B7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5" spans="1:5" x14ac:dyDescent="0.3">
      <c r="A75">
        <f>PROMETEO_DimissioneSamuele_DATA_LABELS_2024_06_25_0749[[#This Row],[Record ID]]</f>
        <v>74</v>
      </c>
      <c r="B7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6" spans="1:5" x14ac:dyDescent="0.3">
      <c r="A76">
        <f>PROMETEO_DimissioneSamuele_DATA_LABELS_2024_06_25_0749[[#This Row],[Record ID]]</f>
        <v>75</v>
      </c>
      <c r="B7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7" spans="1:5" x14ac:dyDescent="0.3">
      <c r="A77">
        <f>PROMETEO_DimissioneSamuele_DATA_LABELS_2024_06_25_0749[[#This Row],[Record ID]]</f>
        <v>76</v>
      </c>
      <c r="B7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8" spans="1:5" x14ac:dyDescent="0.3">
      <c r="A78">
        <f>PROMETEO_DimissioneSamuele_DATA_LABELS_2024_06_25_0749[[#This Row],[Record ID]]</f>
        <v>77</v>
      </c>
      <c r="B7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7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79" spans="1:5" x14ac:dyDescent="0.3">
      <c r="A79">
        <f>PROMETEO_DimissioneSamuele_DATA_LABELS_2024_06_25_0749[[#This Row],[Record ID]]</f>
        <v>78</v>
      </c>
      <c r="B7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7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7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7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0" spans="1:5" x14ac:dyDescent="0.3">
      <c r="A80">
        <f>PROMETEO_DimissioneSamuele_DATA_LABELS_2024_06_25_0749[[#This Row],[Record ID]]</f>
        <v>79</v>
      </c>
      <c r="B8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1" spans="1:5" x14ac:dyDescent="0.3">
      <c r="A81">
        <f>PROMETEO_DimissioneSamuele_DATA_LABELS_2024_06_25_0749[[#This Row],[Record ID]]</f>
        <v>80</v>
      </c>
      <c r="B8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8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2" spans="1:5" x14ac:dyDescent="0.3">
      <c r="A82">
        <f>PROMETEO_DimissioneSamuele_DATA_LABELS_2024_06_25_0749[[#This Row],[Record ID]]</f>
        <v>81</v>
      </c>
      <c r="B8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8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3" spans="1:5" x14ac:dyDescent="0.3">
      <c r="A83">
        <f>PROMETEO_DimissioneSamuele_DATA_LABELS_2024_06_25_0749[[#This Row],[Record ID]]</f>
        <v>82</v>
      </c>
      <c r="B8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8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4" spans="1:5" x14ac:dyDescent="0.3">
      <c r="A84">
        <f>PROMETEO_DimissioneSamuele_DATA_LABELS_2024_06_25_0749[[#This Row],[Record ID]]</f>
        <v>83</v>
      </c>
      <c r="B8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5" spans="1:5" x14ac:dyDescent="0.3">
      <c r="A85">
        <f>PROMETEO_DimissioneSamuele_DATA_LABELS_2024_06_25_0749[[#This Row],[Record ID]]</f>
        <v>84</v>
      </c>
      <c r="B8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6" spans="1:5" x14ac:dyDescent="0.3">
      <c r="A86">
        <f>PROMETEO_DimissioneSamuele_DATA_LABELS_2024_06_25_0749[[#This Row],[Record ID]]</f>
        <v>85</v>
      </c>
      <c r="B86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86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86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86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87" spans="1:5" x14ac:dyDescent="0.3">
      <c r="A87">
        <f>PROMETEO_DimissioneSamuele_DATA_LABELS_2024_06_25_0749[[#This Row],[Record ID]]</f>
        <v>86</v>
      </c>
      <c r="B8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8" spans="1:5" x14ac:dyDescent="0.3">
      <c r="A88">
        <f>PROMETEO_DimissioneSamuele_DATA_LABELS_2024_06_25_0749[[#This Row],[Record ID]]</f>
        <v>87</v>
      </c>
      <c r="B8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8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8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8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89" spans="1:5" x14ac:dyDescent="0.3">
      <c r="A89">
        <f>PROMETEO_DimissioneSamuele_DATA_LABELS_2024_06_25_0749[[#This Row],[Record ID]]</f>
        <v>88</v>
      </c>
      <c r="B89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89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89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89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90" spans="1:5" x14ac:dyDescent="0.3">
      <c r="A90">
        <f>PROMETEO_DimissioneSamuele_DATA_LABELS_2024_06_25_0749[[#This Row],[Record ID]]</f>
        <v>89</v>
      </c>
      <c r="B9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1" spans="1:5" x14ac:dyDescent="0.3">
      <c r="A91">
        <f>PROMETEO_DimissioneSamuele_DATA_LABELS_2024_06_25_0749[[#This Row],[Record ID]]</f>
        <v>90</v>
      </c>
      <c r="B9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9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9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2" spans="1:5" x14ac:dyDescent="0.3">
      <c r="A92">
        <f>PROMETEO_DimissioneSamuele_DATA_LABELS_2024_06_25_0749[[#This Row],[Record ID]]</f>
        <v>91</v>
      </c>
      <c r="B9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3" spans="1:5" x14ac:dyDescent="0.3">
      <c r="A93">
        <f>PROMETEO_DimissioneSamuele_DATA_LABELS_2024_06_25_0749[[#This Row],[Record ID]]</f>
        <v>92</v>
      </c>
      <c r="B9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4" spans="1:5" x14ac:dyDescent="0.3">
      <c r="A94">
        <f>PROMETEO_DimissioneSamuele_DATA_LABELS_2024_06_25_0749[[#This Row],[Record ID]]</f>
        <v>93</v>
      </c>
      <c r="B9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5" spans="1:5" x14ac:dyDescent="0.3">
      <c r="A95">
        <f>PROMETEO_DimissioneSamuele_DATA_LABELS_2024_06_25_0749[[#This Row],[Record ID]]</f>
        <v>94</v>
      </c>
      <c r="B9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6" spans="1:5" x14ac:dyDescent="0.3">
      <c r="A96">
        <f>PROMETEO_DimissioneSamuele_DATA_LABELS_2024_06_25_0749[[#This Row],[Record ID]]</f>
        <v>95</v>
      </c>
      <c r="B9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7" spans="1:5" x14ac:dyDescent="0.3">
      <c r="A97">
        <f>PROMETEO_DimissioneSamuele_DATA_LABELS_2024_06_25_0749[[#This Row],[Record ID]]</f>
        <v>96</v>
      </c>
      <c r="B9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8" spans="1:5" x14ac:dyDescent="0.3">
      <c r="A98">
        <f>PROMETEO_DimissioneSamuele_DATA_LABELS_2024_06_25_0749[[#This Row],[Record ID]]</f>
        <v>97</v>
      </c>
      <c r="B9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99" spans="1:5" x14ac:dyDescent="0.3">
      <c r="A99">
        <f>PROMETEO_DimissioneSamuele_DATA_LABELS_2024_06_25_0749[[#This Row],[Record ID]]</f>
        <v>98</v>
      </c>
      <c r="B9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9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9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9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0" spans="1:5" x14ac:dyDescent="0.3">
      <c r="A100">
        <f>PROMETEO_DimissioneSamuele_DATA_LABELS_2024_06_25_0749[[#This Row],[Record ID]]</f>
        <v>99</v>
      </c>
      <c r="B100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0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0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0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1" spans="1:5" x14ac:dyDescent="0.3">
      <c r="A101">
        <f>PROMETEO_DimissioneSamuele_DATA_LABELS_2024_06_25_0749[[#This Row],[Record ID]]</f>
        <v>100</v>
      </c>
      <c r="B10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2" spans="1:5" x14ac:dyDescent="0.3">
      <c r="A102">
        <f>PROMETEO_DimissioneSamuele_DATA_LABELS_2024_06_25_0749[[#This Row],[Record ID]]</f>
        <v>101</v>
      </c>
      <c r="B10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3" spans="1:5" x14ac:dyDescent="0.3">
      <c r="A103">
        <f>PROMETEO_DimissioneSamuele_DATA_LABELS_2024_06_25_0749[[#This Row],[Record ID]]</f>
        <v>102</v>
      </c>
      <c r="B10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4" spans="1:5" x14ac:dyDescent="0.3">
      <c r="A104">
        <f>PROMETEO_DimissioneSamuele_DATA_LABELS_2024_06_25_0749[[#This Row],[Record ID]]</f>
        <v>103</v>
      </c>
      <c r="B104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04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4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4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5" spans="1:5" x14ac:dyDescent="0.3">
      <c r="A105">
        <f>PROMETEO_DimissioneSamuele_DATA_LABELS_2024_06_25_0749[[#This Row],[Record ID]]</f>
        <v>104</v>
      </c>
      <c r="B105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5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5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5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6" spans="1:5" x14ac:dyDescent="0.3">
      <c r="A106">
        <f>PROMETEO_DimissioneSamuele_DATA_LABELS_2024_06_25_0749[[#This Row],[Record ID]]</f>
        <v>105</v>
      </c>
      <c r="B106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6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6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6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7" spans="1:5" x14ac:dyDescent="0.3">
      <c r="A107">
        <f>PROMETEO_DimissioneSamuele_DATA_LABELS_2024_06_25_0749[[#This Row],[Record ID]]</f>
        <v>106</v>
      </c>
      <c r="B10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0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0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08" spans="1:5" x14ac:dyDescent="0.3">
      <c r="A108">
        <f>PROMETEO_DimissioneSamuele_DATA_LABELS_2024_06_25_0749[[#This Row],[Record ID]]</f>
        <v>107</v>
      </c>
      <c r="B108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08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08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08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09" spans="1:5" x14ac:dyDescent="0.3">
      <c r="A109">
        <f>PROMETEO_DimissioneSamuele_DATA_LABELS_2024_06_25_0749[[#This Row],[Record ID]]</f>
        <v>108</v>
      </c>
      <c r="B10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Unchecked</v>
      </c>
      <c r="C10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Checked</v>
      </c>
      <c r="D10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0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0" spans="1:5" x14ac:dyDescent="0.3">
      <c r="A110">
        <f>PROMETEO_DimissioneSamuele_DATA_LABELS_2024_06_25_0749[[#This Row],[Record ID]]</f>
        <v>109</v>
      </c>
      <c r="B11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1" spans="1:5" x14ac:dyDescent="0.3">
      <c r="A111">
        <f>PROMETEO_DimissioneSamuele_DATA_LABELS_2024_06_25_0749[[#This Row],[Record ID]]</f>
        <v>110</v>
      </c>
      <c r="B11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2" spans="1:5" x14ac:dyDescent="0.3">
      <c r="A112">
        <f>PROMETEO_DimissioneSamuele_DATA_LABELS_2024_06_25_0749[[#This Row],[Record ID]]</f>
        <v>111</v>
      </c>
      <c r="B112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12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12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12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13" spans="1:5" x14ac:dyDescent="0.3">
      <c r="A113">
        <f>PROMETEO_DimissioneSamuele_DATA_LABELS_2024_06_25_0749[[#This Row],[Record ID]]</f>
        <v>112</v>
      </c>
      <c r="B113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13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13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13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14" spans="1:5" x14ac:dyDescent="0.3">
      <c r="A114">
        <f>PROMETEO_DimissioneSamuele_DATA_LABELS_2024_06_25_0749[[#This Row],[Record ID]]</f>
        <v>113</v>
      </c>
      <c r="B114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14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14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14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  <row r="115" spans="1:5" x14ac:dyDescent="0.3">
      <c r="A115">
        <f>PROMETEO_DimissioneSamuele_DATA_LABELS_2024_06_25_0749[[#This Row],[Record ID]]</f>
        <v>114</v>
      </c>
      <c r="B115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5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5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5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6" spans="1:5" x14ac:dyDescent="0.3">
      <c r="A116">
        <f>PROMETEO_DimissioneSamuele_DATA_LABELS_2024_06_25_0749[[#This Row],[Record ID]]</f>
        <v>115</v>
      </c>
      <c r="B116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6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6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6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7" spans="1:5" x14ac:dyDescent="0.3">
      <c r="A117">
        <f>PROMETEO_DimissioneSamuele_DATA_LABELS_2024_06_25_0749[[#This Row],[Record ID]]</f>
        <v>116</v>
      </c>
      <c r="B117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7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7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7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8" spans="1:5" x14ac:dyDescent="0.3">
      <c r="A118">
        <f>PROMETEO_DimissioneSamuele_DATA_LABELS_2024_06_25_0749[[#This Row],[Record ID]]</f>
        <v>117</v>
      </c>
      <c r="B118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8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8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8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19" spans="1:5" x14ac:dyDescent="0.3">
      <c r="A119">
        <f>PROMETEO_DimissioneSamuele_DATA_LABELS_2024_06_25_0749[[#This Row],[Record ID]]</f>
        <v>118</v>
      </c>
      <c r="B119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19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19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19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0" spans="1:5" x14ac:dyDescent="0.3">
      <c r="A120">
        <f>PROMETEO_DimissioneSamuele_DATA_LABELS_2024_06_25_0749[[#This Row],[Record ID]]</f>
        <v>119</v>
      </c>
      <c r="B120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0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0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0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1" spans="1:5" x14ac:dyDescent="0.3">
      <c r="A121">
        <f>PROMETEO_DimissioneSamuele_DATA_LABELS_2024_06_25_0749[[#This Row],[Record ID]]</f>
        <v>120</v>
      </c>
      <c r="B121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1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1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1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2" spans="1:5" x14ac:dyDescent="0.3">
      <c r="A122">
        <f>PROMETEO_DimissioneSamuele_DATA_LABELS_2024_06_25_0749[[#This Row],[Record ID]]</f>
        <v>121</v>
      </c>
      <c r="B122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2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2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2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3" spans="1:5" x14ac:dyDescent="0.3">
      <c r="A123">
        <f>PROMETEO_DimissioneSamuele_DATA_LABELS_2024_06_25_0749[[#This Row],[Record ID]]</f>
        <v>122</v>
      </c>
      <c r="B123" t="str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Checked</v>
      </c>
      <c r="C123" t="str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Unchecked</v>
      </c>
      <c r="D123" t="str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Unchecked</v>
      </c>
      <c r="E123" t="str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Unchecked</v>
      </c>
    </row>
    <row r="124" spans="1:5" x14ac:dyDescent="0.3">
      <c r="A124">
        <f>PROMETEO_DimissioneSamuele_DATA_LABELS_2024_06_25_0749[[#This Row],[Record ID]]</f>
        <v>123</v>
      </c>
      <c r="B124" t="e">
        <f>IF(PROMETEO_DimissioneSamuele_DATA_LABELS_2024_06_25_0749[[#This Row],[Motivo terminazione del percorso riabilitativo: (choice=Programma completato)]]="",NA(),PROMETEO_DimissioneSamuele_DATA_LABELS_2024_06_25_0749[[#This Row],[Motivo terminazione del percorso riabilitativo: (choice=Programma completato)]])</f>
        <v>#N/A</v>
      </c>
      <c r="C124" t="e">
        <f>IF(PROMETEO_DimissioneSamuele_DATA_LABELS_2024_06_25_0749[[#This Row],[Motivo terminazione del percorso riabilitativo: (choice=Trasferimento in acuto per complicanze)]]="",NA(),PROMETEO_DimissioneSamuele_DATA_LABELS_2024_06_25_0749[[#This Row],[Motivo terminazione del percorso riabilitativo: (choice=Trasferimento in acuto per complicanze)]])</f>
        <v>#N/A</v>
      </c>
      <c r="D124" t="e">
        <f>IF(PROMETEO_DimissioneSamuele_DATA_LABELS_2024_06_25_0749[[#This Row],[Motivo terminazione del percorso riabilitativo: (choice=Interruzione volontaria)]]="",NA(),PROMETEO_DimissioneSamuele_DATA_LABELS_2024_06_25_0749[[#This Row],[Motivo terminazione del percorso riabilitativo: (choice=Interruzione volontaria)]])</f>
        <v>#N/A</v>
      </c>
      <c r="E124" t="e">
        <f>IF(PROMETEO_DimissioneSamuele_DATA_LABELS_2024_06_25_0749[[#This Row],[Motivo terminazione del percorso riabilitativo: (choice=Decesso)]]="",NA(),PROMETEO_DimissioneSamuele_DATA_LABELS_2024_06_25_0749[[#This Row],[Motivo terminazione del percorso riabilitativo: (choice=Decesso)]])</f>
        <v>#N/A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7150-38B5-4973-9CC2-7CACE6215325}">
  <sheetPr>
    <tabColor theme="4" tint="0.59999389629810485"/>
  </sheetPr>
  <dimension ref="A1:J124"/>
  <sheetViews>
    <sheetView topLeftCell="E17" zoomScale="90" zoomScaleNormal="90" workbookViewId="0">
      <selection activeCell="H18" sqref="H18"/>
    </sheetView>
  </sheetViews>
  <sheetFormatPr defaultRowHeight="14.4" x14ac:dyDescent="0.3"/>
  <cols>
    <col min="2" max="2" width="24.33203125" customWidth="1"/>
    <col min="3" max="3" width="32.5546875" bestFit="1" customWidth="1"/>
    <col min="4" max="4" width="23.109375" bestFit="1" customWidth="1"/>
    <col min="5" max="5" width="31.33203125" bestFit="1" customWidth="1"/>
    <col min="6" max="6" width="17.5546875" bestFit="1" customWidth="1"/>
    <col min="8" max="8" width="12.6640625" bestFit="1" customWidth="1"/>
    <col min="9" max="9" width="9" bestFit="1" customWidth="1"/>
    <col min="10" max="10" width="11" bestFit="1" customWidth="1"/>
  </cols>
  <sheetData>
    <row r="1" spans="1:10" x14ac:dyDescent="0.3">
      <c r="A1" t="s">
        <v>489</v>
      </c>
      <c r="B1" t="s">
        <v>786</v>
      </c>
      <c r="C1" t="s">
        <v>878</v>
      </c>
      <c r="D1" t="s">
        <v>879</v>
      </c>
      <c r="E1" t="s">
        <v>787</v>
      </c>
      <c r="F1" t="s">
        <v>795</v>
      </c>
      <c r="H1" t="s">
        <v>795</v>
      </c>
      <c r="I1" t="s">
        <v>502</v>
      </c>
      <c r="J1" t="s">
        <v>561</v>
      </c>
    </row>
    <row r="2" spans="1:10" x14ac:dyDescent="0.3">
      <c r="A2">
        <v>1</v>
      </c>
      <c r="B2" t="str">
        <f>IF(PROMETEO_Ammissione_Samuele[[#This Row],[Classe NYHA:]]="",NA(),PROMETEO_Ammissione_Samuele[[#This Row],[Classe NYHA:]])</f>
        <v>II</v>
      </c>
      <c r="C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" t="str">
        <f>IF(PROMETEO_DimissioneSamuele_DATA_LABELS_2024_06_25_0749[[#This Row],[Classe NYHA:]]="",NA(),PROMETEO_DimissioneSamuele_DATA_LABELS_2024_06_25_0749[[#This Row],[Classe NYHA:]])</f>
        <v>I</v>
      </c>
      <c r="E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  <c r="H2" t="s">
        <v>796</v>
      </c>
      <c r="I2">
        <f>COUNTIF(Table50[Variazione],"Null")</f>
        <v>28</v>
      </c>
      <c r="J2" s="12">
        <f>Table58[[#This Row],[Totale]]/$I$6</f>
        <v>0.22764227642276422</v>
      </c>
    </row>
    <row r="3" spans="1:10" x14ac:dyDescent="0.3">
      <c r="A3">
        <v>2</v>
      </c>
      <c r="B3" t="str">
        <f>IF(PROMETEO_Ammissione_Samuele[[#This Row],[Classe NYHA:]]="",NA(),PROMETEO_Ammissione_Samuele[[#This Row],[Classe NYHA:]])</f>
        <v>III</v>
      </c>
      <c r="C3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" t="str">
        <f>IF(PROMETEO_DimissioneSamuele_DATA_LABELS_2024_06_25_0749[[#This Row],[Classe NYHA:]]="",NA(),PROMETEO_DimissioneSamuele_DATA_LABELS_2024_06_25_0749[[#This Row],[Classe NYHA:]])</f>
        <v>II</v>
      </c>
      <c r="E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  <c r="H3" t="s">
        <v>797</v>
      </c>
      <c r="I3">
        <f>COUNTIF(Table50[Variazione],"Positive")</f>
        <v>41</v>
      </c>
      <c r="J3" s="12">
        <f>Table58[[#This Row],[Totale]]/$I$6</f>
        <v>0.33333333333333331</v>
      </c>
    </row>
    <row r="4" spans="1:10" x14ac:dyDescent="0.3">
      <c r="A4">
        <v>3</v>
      </c>
      <c r="B4" t="str">
        <f>IF(PROMETEO_Ammissione_Samuele[[#This Row],[Classe NYHA:]]="",NA(),PROMETEO_Ammissione_Samuele[[#This Row],[Classe NYHA:]])</f>
        <v>III</v>
      </c>
      <c r="C4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" t="str">
        <f>IF(PROMETEO_DimissioneSamuele_DATA_LABELS_2024_06_25_0749[[#This Row],[Classe NYHA:]]="",NA(),PROMETEO_DimissioneSamuele_DATA_LABELS_2024_06_25_0749[[#This Row],[Classe NYHA:]])</f>
        <v>I</v>
      </c>
      <c r="E4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  <c r="H4" t="s">
        <v>798</v>
      </c>
      <c r="I4">
        <f>COUNTIF(Table50[Variazione],"Negative")</f>
        <v>0</v>
      </c>
      <c r="J4" s="12">
        <f>Table58[[#This Row],[Totale]]/$I$6</f>
        <v>0</v>
      </c>
    </row>
    <row r="5" spans="1:10" x14ac:dyDescent="0.3">
      <c r="A5">
        <v>4</v>
      </c>
      <c r="B5" t="str">
        <f>IF(PROMETEO_Ammissione_Samuele[[#This Row],[Classe NYHA:]]="",NA(),PROMETEO_Ammissione_Samuele[[#This Row],[Classe NYHA:]])</f>
        <v>II</v>
      </c>
      <c r="C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" t="str">
        <f>IF(PROMETEO_DimissioneSamuele_DATA_LABELS_2024_06_25_0749[[#This Row],[Classe NYHA:]]="",NA(),PROMETEO_DimissioneSamuele_DATA_LABELS_2024_06_25_0749[[#This Row],[Classe NYHA:]])</f>
        <v>II</v>
      </c>
      <c r="E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  <c r="H5" t="s">
        <v>503</v>
      </c>
      <c r="I5">
        <f>COUNTIF(Table50[Variazione],NA())</f>
        <v>54</v>
      </c>
      <c r="J5" s="12">
        <f>Table58[[#This Row],[Totale]]/$I$6</f>
        <v>0.43902439024390244</v>
      </c>
    </row>
    <row r="6" spans="1:10" x14ac:dyDescent="0.3">
      <c r="A6">
        <v>5</v>
      </c>
      <c r="B6" t="str">
        <f>IF(PROMETEO_Ammissione_Samuele[[#This Row],[Classe NYHA:]]="",NA(),PROMETEO_Ammissione_Samuele[[#This Row],[Classe NYHA:]])</f>
        <v>II</v>
      </c>
      <c r="C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" t="str">
        <f>IF(PROMETEO_DimissioneSamuele_DATA_LABELS_2024_06_25_0749[[#This Row],[Classe NYHA:]]="",NA(),PROMETEO_DimissioneSamuele_DATA_LABELS_2024_06_25_0749[[#This Row],[Classe NYHA:]])</f>
        <v>II</v>
      </c>
      <c r="E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  <c r="H6" t="s">
        <v>502</v>
      </c>
      <c r="I6">
        <f>SUBTOTAL(109,I2:I5)</f>
        <v>123</v>
      </c>
      <c r="J6" s="12">
        <f>Table58[[#This Row],[Totale]]/$I$6</f>
        <v>1</v>
      </c>
    </row>
    <row r="7" spans="1:10" x14ac:dyDescent="0.3">
      <c r="A7">
        <v>6</v>
      </c>
      <c r="B7" t="str">
        <f>IF(PROMETEO_Ammissione_Samuele[[#This Row],[Classe NYHA:]]="",NA(),PROMETEO_Ammissione_Samuele[[#This Row],[Classe NYHA:]])</f>
        <v>III</v>
      </c>
      <c r="C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7" t="str">
        <f>IF(PROMETEO_DimissioneSamuele_DATA_LABELS_2024_06_25_0749[[#This Row],[Classe NYHA:]]="",NA(),PROMETEO_DimissioneSamuele_DATA_LABELS_2024_06_25_0749[[#This Row],[Classe NYHA:]])</f>
        <v>II</v>
      </c>
      <c r="E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8" spans="1:10" x14ac:dyDescent="0.3">
      <c r="A8">
        <v>7</v>
      </c>
      <c r="B8" t="str">
        <f>IF(PROMETEO_Ammissione_Samuele[[#This Row],[Classe NYHA:]]="",NA(),PROMETEO_Ammissione_Samuele[[#This Row],[Classe NYHA:]])</f>
        <v>II</v>
      </c>
      <c r="C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8" t="str">
        <f>IF(PROMETEO_DimissioneSamuele_DATA_LABELS_2024_06_25_0749[[#This Row],[Classe NYHA:]]="",NA(),PROMETEO_DimissioneSamuele_DATA_LABELS_2024_06_25_0749[[#This Row],[Classe NYHA:]])</f>
        <v>I</v>
      </c>
      <c r="E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" spans="1:10" x14ac:dyDescent="0.3">
      <c r="A9">
        <v>8</v>
      </c>
      <c r="B9" t="str">
        <f>IF(PROMETEO_Ammissione_Samuele[[#This Row],[Classe NYHA:]]="",NA(),PROMETEO_Ammissione_Samuele[[#This Row],[Classe NYHA:]])</f>
        <v>II</v>
      </c>
      <c r="C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9" t="str">
        <f>IF(PROMETEO_DimissioneSamuele_DATA_LABELS_2024_06_25_0749[[#This Row],[Classe NYHA:]]="",NA(),PROMETEO_DimissioneSamuele_DATA_LABELS_2024_06_25_0749[[#This Row],[Classe NYHA:]])</f>
        <v>II</v>
      </c>
      <c r="E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0" spans="1:10" x14ac:dyDescent="0.3">
      <c r="A10">
        <v>9</v>
      </c>
      <c r="B10" t="str">
        <f>IF(PROMETEO_Ammissione_Samuele[[#This Row],[Classe NYHA:]]="",NA(),PROMETEO_Ammissione_Samuele[[#This Row],[Classe NYHA:]])</f>
        <v>II</v>
      </c>
      <c r="C1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0" t="str">
        <f>IF(PROMETEO_DimissioneSamuele_DATA_LABELS_2024_06_25_0749[[#This Row],[Classe NYHA:]]="",NA(),PROMETEO_DimissioneSamuele_DATA_LABELS_2024_06_25_0749[[#This Row],[Classe NYHA:]])</f>
        <v>II</v>
      </c>
      <c r="E1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1" spans="1:10" x14ac:dyDescent="0.3">
      <c r="A11">
        <v>10</v>
      </c>
      <c r="B11" t="str">
        <f>IF(PROMETEO_Ammissione_Samuele[[#This Row],[Classe NYHA:]]="",NA(),PROMETEO_Ammissione_Samuele[[#This Row],[Classe NYHA:]])</f>
        <v>III</v>
      </c>
      <c r="C1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1" t="str">
        <f>IF(PROMETEO_DimissioneSamuele_DATA_LABELS_2024_06_25_0749[[#This Row],[Classe NYHA:]]="",NA(),PROMETEO_DimissioneSamuele_DATA_LABELS_2024_06_25_0749[[#This Row],[Classe NYHA:]])</f>
        <v>II</v>
      </c>
      <c r="E1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2" spans="1:10" x14ac:dyDescent="0.3">
      <c r="A12">
        <v>11</v>
      </c>
      <c r="B12" t="str">
        <f>IF(PROMETEO_Ammissione_Samuele[[#This Row],[Classe NYHA:]]="",NA(),PROMETEO_Ammissione_Samuele[[#This Row],[Classe NYHA:]])</f>
        <v>II</v>
      </c>
      <c r="C1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" t="str">
        <f>IF(PROMETEO_DimissioneSamuele_DATA_LABELS_2024_06_25_0749[[#This Row],[Classe NYHA:]]="",NA(),PROMETEO_DimissioneSamuele_DATA_LABELS_2024_06_25_0749[[#This Row],[Classe NYHA:]])</f>
        <v>II</v>
      </c>
      <c r="E12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3" spans="1:10" x14ac:dyDescent="0.3">
      <c r="A13">
        <v>12</v>
      </c>
      <c r="B13" t="str">
        <f>IF(PROMETEO_Ammissione_Samuele[[#This Row],[Classe NYHA:]]="",NA(),PROMETEO_Ammissione_Samuele[[#This Row],[Classe NYHA:]])</f>
        <v>III</v>
      </c>
      <c r="C13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3" t="str">
        <f>IF(PROMETEO_DimissioneSamuele_DATA_LABELS_2024_06_25_0749[[#This Row],[Classe NYHA:]]="",NA(),PROMETEO_DimissioneSamuele_DATA_LABELS_2024_06_25_0749[[#This Row],[Classe NYHA:]])</f>
        <v>II</v>
      </c>
      <c r="E1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4" spans="1:10" x14ac:dyDescent="0.3">
      <c r="A14">
        <v>13</v>
      </c>
      <c r="B14" t="str">
        <f>IF(PROMETEO_Ammissione_Samuele[[#This Row],[Classe NYHA:]]="",NA(),PROMETEO_Ammissione_Samuele[[#This Row],[Classe NYHA:]])</f>
        <v>II</v>
      </c>
      <c r="C1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4" t="str">
        <f>IF(PROMETEO_DimissioneSamuele_DATA_LABELS_2024_06_25_0749[[#This Row],[Classe NYHA:]]="",NA(),PROMETEO_DimissioneSamuele_DATA_LABELS_2024_06_25_0749[[#This Row],[Classe NYHA:]])</f>
        <v>II</v>
      </c>
      <c r="E1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5" spans="1:10" x14ac:dyDescent="0.3">
      <c r="A15">
        <v>14</v>
      </c>
      <c r="B15" t="str">
        <f>IF(PROMETEO_Ammissione_Samuele[[#This Row],[Classe NYHA:]]="",NA(),PROMETEO_Ammissione_Samuele[[#This Row],[Classe NYHA:]])</f>
        <v>III</v>
      </c>
      <c r="C15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5" t="str">
        <f>IF(PROMETEO_DimissioneSamuele_DATA_LABELS_2024_06_25_0749[[#This Row],[Classe NYHA:]]="",NA(),PROMETEO_DimissioneSamuele_DATA_LABELS_2024_06_25_0749[[#This Row],[Classe NYHA:]])</f>
        <v>II</v>
      </c>
      <c r="E1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6" spans="1:10" x14ac:dyDescent="0.3">
      <c r="A16">
        <v>15</v>
      </c>
      <c r="B16" t="str">
        <f>IF(PROMETEO_Ammissione_Samuele[[#This Row],[Classe NYHA:]]="",NA(),PROMETEO_Ammissione_Samuele[[#This Row],[Classe NYHA:]])</f>
        <v>III</v>
      </c>
      <c r="C1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6" t="str">
        <f>IF(PROMETEO_DimissioneSamuele_DATA_LABELS_2024_06_25_0749[[#This Row],[Classe NYHA:]]="",NA(),PROMETEO_DimissioneSamuele_DATA_LABELS_2024_06_25_0749[[#This Row],[Classe NYHA:]])</f>
        <v>II</v>
      </c>
      <c r="E1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7" spans="1:6" x14ac:dyDescent="0.3">
      <c r="A17">
        <v>16</v>
      </c>
      <c r="B17" t="str">
        <f>IF(PROMETEO_Ammissione_Samuele[[#This Row],[Classe NYHA:]]="",NA(),PROMETEO_Ammissione_Samuele[[#This Row],[Classe NYHA:]])</f>
        <v>III</v>
      </c>
      <c r="C1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17" t="str">
        <f>IF(PROMETEO_DimissioneSamuele_DATA_LABELS_2024_06_25_0749[[#This Row],[Classe NYHA:]]="",NA(),PROMETEO_DimissioneSamuele_DATA_LABELS_2024_06_25_0749[[#This Row],[Classe NYHA:]])</f>
        <v>II</v>
      </c>
      <c r="E1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8" spans="1:6" x14ac:dyDescent="0.3">
      <c r="A18">
        <v>17</v>
      </c>
      <c r="B18" t="str">
        <f>IF(PROMETEO_Ammissione_Samuele[[#This Row],[Classe NYHA:]]="",NA(),PROMETEO_Ammissione_Samuele[[#This Row],[Classe NYHA:]])</f>
        <v>IV</v>
      </c>
      <c r="C18">
        <f>IF(Table50[[#This Row],[Classe NYHA ammissione:]]="I",1,IF(Table50[[#This Row],[Classe NYHA ammissione:]]="II",2,IF(Table50[[#This Row],[Classe NYHA ammissione:]]="III",3,IF(Table50[[#This Row],[Classe NYHA ammissione:]]="IV",4))))</f>
        <v>4</v>
      </c>
      <c r="D18" t="str">
        <f>IF(PROMETEO_DimissioneSamuele_DATA_LABELS_2024_06_25_0749[[#This Row],[Classe NYHA:]]="",NA(),PROMETEO_DimissioneSamuele_DATA_LABELS_2024_06_25_0749[[#This Row],[Classe NYHA:]])</f>
        <v>II</v>
      </c>
      <c r="E18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9" spans="1:6" x14ac:dyDescent="0.3">
      <c r="A19">
        <v>18</v>
      </c>
      <c r="B19" t="str">
        <f>IF(PROMETEO_Ammissione_Samuele[[#This Row],[Classe NYHA:]]="",NA(),PROMETEO_Ammissione_Samuele[[#This Row],[Classe NYHA:]])</f>
        <v>II</v>
      </c>
      <c r="C1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9" t="str">
        <f>IF(PROMETEO_DimissioneSamuele_DATA_LABELS_2024_06_25_0749[[#This Row],[Classe NYHA:]]="",NA(),PROMETEO_DimissioneSamuele_DATA_LABELS_2024_06_25_0749[[#This Row],[Classe NYHA:]])</f>
        <v>I</v>
      </c>
      <c r="E19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1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0" spans="1:6" x14ac:dyDescent="0.3">
      <c r="A20">
        <v>19</v>
      </c>
      <c r="B20" t="str">
        <f>IF(PROMETEO_Ammissione_Samuele[[#This Row],[Classe NYHA:]]="",NA(),PROMETEO_Ammissione_Samuele[[#This Row],[Classe NYHA:]])</f>
        <v>II</v>
      </c>
      <c r="C2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0" t="str">
        <f>IF(PROMETEO_DimissioneSamuele_DATA_LABELS_2024_06_25_0749[[#This Row],[Classe NYHA:]]="",NA(),PROMETEO_DimissioneSamuele_DATA_LABELS_2024_06_25_0749[[#This Row],[Classe NYHA:]])</f>
        <v>II</v>
      </c>
      <c r="E2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2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21" spans="1:6" x14ac:dyDescent="0.3">
      <c r="A21">
        <v>20</v>
      </c>
      <c r="B21" t="str">
        <f>IF(PROMETEO_Ammissione_Samuele[[#This Row],[Classe NYHA:]]="",NA(),PROMETEO_Ammissione_Samuele[[#This Row],[Classe NYHA:]])</f>
        <v>III</v>
      </c>
      <c r="C2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21" t="e">
        <f>IF(PROMETEO_DimissioneSamuele_DATA_LABELS_2024_06_25_0749[[#This Row],[Classe NYHA:]]="",NA(),PROMETEO_DimissioneSamuele_DATA_LABELS_2024_06_25_0749[[#This Row],[Classe NYHA:]])</f>
        <v>#N/A</v>
      </c>
      <c r="E2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2" spans="1:6" x14ac:dyDescent="0.3">
      <c r="A22">
        <v>21</v>
      </c>
      <c r="B22" t="str">
        <f>IF(PROMETEO_Ammissione_Samuele[[#This Row],[Classe NYHA:]]="",NA(),PROMETEO_Ammissione_Samuele[[#This Row],[Classe NYHA:]])</f>
        <v>II</v>
      </c>
      <c r="C2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2" t="str">
        <f>IF(PROMETEO_DimissioneSamuele_DATA_LABELS_2024_06_25_0749[[#This Row],[Classe NYHA:]]="",NA(),PROMETEO_DimissioneSamuele_DATA_LABELS_2024_06_25_0749[[#This Row],[Classe NYHA:]])</f>
        <v>I</v>
      </c>
      <c r="E2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3" spans="1:6" x14ac:dyDescent="0.3">
      <c r="A23">
        <v>22</v>
      </c>
      <c r="B23" t="str">
        <f>IF(PROMETEO_Ammissione_Samuele[[#This Row],[Classe NYHA:]]="",NA(),PROMETEO_Ammissione_Samuele[[#This Row],[Classe NYHA:]])</f>
        <v>II</v>
      </c>
      <c r="C2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3" t="e">
        <f>IF(PROMETEO_DimissioneSamuele_DATA_LABELS_2024_06_25_0749[[#This Row],[Classe NYHA:]]="",NA(),PROMETEO_DimissioneSamuele_DATA_LABELS_2024_06_25_0749[[#This Row],[Classe NYHA:]])</f>
        <v>#N/A</v>
      </c>
      <c r="E2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4" spans="1:6" x14ac:dyDescent="0.3">
      <c r="A24">
        <v>23</v>
      </c>
      <c r="B24" t="e">
        <f>IF(PROMETEO_Ammissione_Samuele[[#This Row],[Classe NYHA:]]="",NA(),PROMETEO_Ammissione_Samuele[[#This Row],[Classe NYHA:]])</f>
        <v>#N/A</v>
      </c>
      <c r="C2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24" t="e">
        <f>IF(PROMETEO_DimissioneSamuele_DATA_LABELS_2024_06_25_0749[[#This Row],[Classe NYHA:]]="",NA(),PROMETEO_DimissioneSamuele_DATA_LABELS_2024_06_25_0749[[#This Row],[Classe NYHA:]])</f>
        <v>#N/A</v>
      </c>
      <c r="E2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5" spans="1:6" x14ac:dyDescent="0.3">
      <c r="A25">
        <v>24</v>
      </c>
      <c r="B25" t="str">
        <f>IF(PROMETEO_Ammissione_Samuele[[#This Row],[Classe NYHA:]]="",NA(),PROMETEO_Ammissione_Samuele[[#This Row],[Classe NYHA:]])</f>
        <v>II</v>
      </c>
      <c r="C2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5" t="str">
        <f>IF(PROMETEO_DimissioneSamuele_DATA_LABELS_2024_06_25_0749[[#This Row],[Classe NYHA:]]="",NA(),PROMETEO_DimissioneSamuele_DATA_LABELS_2024_06_25_0749[[#This Row],[Classe NYHA:]])</f>
        <v>I</v>
      </c>
      <c r="E25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6" spans="1:6" x14ac:dyDescent="0.3">
      <c r="A26">
        <v>25</v>
      </c>
      <c r="B26" t="str">
        <f>IF(PROMETEO_Ammissione_Samuele[[#This Row],[Classe NYHA:]]="",NA(),PROMETEO_Ammissione_Samuele[[#This Row],[Classe NYHA:]])</f>
        <v>II</v>
      </c>
      <c r="C2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6" t="str">
        <f>IF(PROMETEO_DimissioneSamuele_DATA_LABELS_2024_06_25_0749[[#This Row],[Classe NYHA:]]="",NA(),PROMETEO_DimissioneSamuele_DATA_LABELS_2024_06_25_0749[[#This Row],[Classe NYHA:]])</f>
        <v>I</v>
      </c>
      <c r="E26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7" spans="1:6" x14ac:dyDescent="0.3">
      <c r="A27">
        <v>26</v>
      </c>
      <c r="B27" t="str">
        <f>IF(PROMETEO_Ammissione_Samuele[[#This Row],[Classe NYHA:]]="",NA(),PROMETEO_Ammissione_Samuele[[#This Row],[Classe NYHA:]])</f>
        <v>II</v>
      </c>
      <c r="C2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27" t="str">
        <f>IF(PROMETEO_DimissioneSamuele_DATA_LABELS_2024_06_25_0749[[#This Row],[Classe NYHA:]]="",NA(),PROMETEO_DimissioneSamuele_DATA_LABELS_2024_06_25_0749[[#This Row],[Classe NYHA:]])</f>
        <v>I</v>
      </c>
      <c r="E2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28" spans="1:6" x14ac:dyDescent="0.3">
      <c r="A28">
        <v>27</v>
      </c>
      <c r="B28" t="e">
        <f>IF(PROMETEO_Ammissione_Samuele[[#This Row],[Classe NYHA:]]="",NA(),PROMETEO_Ammissione_Samuele[[#This Row],[Classe NYHA:]])</f>
        <v>#N/A</v>
      </c>
      <c r="C2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28" t="e">
        <f>IF(PROMETEO_DimissioneSamuele_DATA_LABELS_2024_06_25_0749[[#This Row],[Classe NYHA:]]="",NA(),PROMETEO_DimissioneSamuele_DATA_LABELS_2024_06_25_0749[[#This Row],[Classe NYHA:]])</f>
        <v>#N/A</v>
      </c>
      <c r="E28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2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29" spans="1:6" x14ac:dyDescent="0.3">
      <c r="A29">
        <v>28</v>
      </c>
      <c r="B29" t="e">
        <f>IF(PROMETEO_Ammissione_Samuele[[#This Row],[Classe NYHA:]]="",NA(),PROMETEO_Ammissione_Samuele[[#This Row],[Classe NYHA:]])</f>
        <v>#N/A</v>
      </c>
      <c r="C2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29" t="str">
        <f>IF(PROMETEO_DimissioneSamuele_DATA_LABELS_2024_06_25_0749[[#This Row],[Classe NYHA:]]="",NA(),PROMETEO_DimissioneSamuele_DATA_LABELS_2024_06_25_0749[[#This Row],[Classe NYHA:]])</f>
        <v>I</v>
      </c>
      <c r="E29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2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0" spans="1:6" x14ac:dyDescent="0.3">
      <c r="A30">
        <v>29</v>
      </c>
      <c r="B30" t="str">
        <f>IF(PROMETEO_Ammissione_Samuele[[#This Row],[Classe NYHA:]]="",NA(),PROMETEO_Ammissione_Samuele[[#This Row],[Classe NYHA:]])</f>
        <v>I</v>
      </c>
      <c r="C30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30" t="str">
        <f>IF(PROMETEO_DimissioneSamuele_DATA_LABELS_2024_06_25_0749[[#This Row],[Classe NYHA:]]="",NA(),PROMETEO_DimissioneSamuele_DATA_LABELS_2024_06_25_0749[[#This Row],[Classe NYHA:]])</f>
        <v>I</v>
      </c>
      <c r="E30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3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31" spans="1:6" x14ac:dyDescent="0.3">
      <c r="A31">
        <v>30</v>
      </c>
      <c r="B31" t="str">
        <f>IF(PROMETEO_Ammissione_Samuele[[#This Row],[Classe NYHA:]]="",NA(),PROMETEO_Ammissione_Samuele[[#This Row],[Classe NYHA:]])</f>
        <v>III</v>
      </c>
      <c r="C3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1" t="str">
        <f>IF(PROMETEO_DimissioneSamuele_DATA_LABELS_2024_06_25_0749[[#This Row],[Classe NYHA:]]="",NA(),PROMETEO_DimissioneSamuele_DATA_LABELS_2024_06_25_0749[[#This Row],[Classe NYHA:]])</f>
        <v>II</v>
      </c>
      <c r="E3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2" spans="1:6" x14ac:dyDescent="0.3">
      <c r="A32">
        <v>31</v>
      </c>
      <c r="B32" t="str">
        <f>IF(PROMETEO_Ammissione_Samuele[[#This Row],[Classe NYHA:]]="",NA(),PROMETEO_Ammissione_Samuele[[#This Row],[Classe NYHA:]])</f>
        <v>II</v>
      </c>
      <c r="C3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32" t="e">
        <f>IF(PROMETEO_DimissioneSamuele_DATA_LABELS_2024_06_25_0749[[#This Row],[Classe NYHA:]]="",NA(),PROMETEO_DimissioneSamuele_DATA_LABELS_2024_06_25_0749[[#This Row],[Classe NYHA:]])</f>
        <v>#N/A</v>
      </c>
      <c r="E3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3" spans="1:6" x14ac:dyDescent="0.3">
      <c r="A33">
        <v>32</v>
      </c>
      <c r="B33" t="str">
        <f>IF(PROMETEO_Ammissione_Samuele[[#This Row],[Classe NYHA:]]="",NA(),PROMETEO_Ammissione_Samuele[[#This Row],[Classe NYHA:]])</f>
        <v>I</v>
      </c>
      <c r="C33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33" t="e">
        <f>IF(PROMETEO_DimissioneSamuele_DATA_LABELS_2024_06_25_0749[[#This Row],[Classe NYHA:]]="",NA(),PROMETEO_DimissioneSamuele_DATA_LABELS_2024_06_25_0749[[#This Row],[Classe NYHA:]])</f>
        <v>#N/A</v>
      </c>
      <c r="E3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4" spans="1:6" x14ac:dyDescent="0.3">
      <c r="A34">
        <v>33</v>
      </c>
      <c r="B34" t="e">
        <f>IF(PROMETEO_Ammissione_Samuele[[#This Row],[Classe NYHA:]]="",NA(),PROMETEO_Ammissione_Samuele[[#This Row],[Classe NYHA:]])</f>
        <v>#N/A</v>
      </c>
      <c r="C3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34" t="e">
        <f>IF(PROMETEO_DimissioneSamuele_DATA_LABELS_2024_06_25_0749[[#This Row],[Classe NYHA:]]="",NA(),PROMETEO_DimissioneSamuele_DATA_LABELS_2024_06_25_0749[[#This Row],[Classe NYHA:]])</f>
        <v>#N/A</v>
      </c>
      <c r="E3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5" spans="1:6" x14ac:dyDescent="0.3">
      <c r="A35">
        <v>34</v>
      </c>
      <c r="B35" t="e">
        <f>IF(PROMETEO_Ammissione_Samuele[[#This Row],[Classe NYHA:]]="",NA(),PROMETEO_Ammissione_Samuele[[#This Row],[Classe NYHA:]])</f>
        <v>#N/A</v>
      </c>
      <c r="C3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35" t="e">
        <f>IF(PROMETEO_DimissioneSamuele_DATA_LABELS_2024_06_25_0749[[#This Row],[Classe NYHA:]]="",NA(),PROMETEO_DimissioneSamuele_DATA_LABELS_2024_06_25_0749[[#This Row],[Classe NYHA:]])</f>
        <v>#N/A</v>
      </c>
      <c r="E3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3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36" spans="1:6" x14ac:dyDescent="0.3">
      <c r="A36">
        <v>35</v>
      </c>
      <c r="B36" t="str">
        <f>IF(PROMETEO_Ammissione_Samuele[[#This Row],[Classe NYHA:]]="",NA(),PROMETEO_Ammissione_Samuele[[#This Row],[Classe NYHA:]])</f>
        <v>III</v>
      </c>
      <c r="C3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6" t="str">
        <f>IF(PROMETEO_DimissioneSamuele_DATA_LABELS_2024_06_25_0749[[#This Row],[Classe NYHA:]]="",NA(),PROMETEO_DimissioneSamuele_DATA_LABELS_2024_06_25_0749[[#This Row],[Classe NYHA:]])</f>
        <v>II</v>
      </c>
      <c r="E3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7" spans="1:6" x14ac:dyDescent="0.3">
      <c r="A37">
        <v>36</v>
      </c>
      <c r="B37" t="str">
        <f>IF(PROMETEO_Ammissione_Samuele[[#This Row],[Classe NYHA:]]="",NA(),PROMETEO_Ammissione_Samuele[[#This Row],[Classe NYHA:]])</f>
        <v>III</v>
      </c>
      <c r="C3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37" t="str">
        <f>IF(PROMETEO_DimissioneSamuele_DATA_LABELS_2024_06_25_0749[[#This Row],[Classe NYHA:]]="",NA(),PROMETEO_DimissioneSamuele_DATA_LABELS_2024_06_25_0749[[#This Row],[Classe NYHA:]])</f>
        <v>II</v>
      </c>
      <c r="E3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8" spans="1:6" x14ac:dyDescent="0.3">
      <c r="A38">
        <v>37</v>
      </c>
      <c r="B38" t="str">
        <f>IF(PROMETEO_Ammissione_Samuele[[#This Row],[Classe NYHA:]]="",NA(),PROMETEO_Ammissione_Samuele[[#This Row],[Classe NYHA:]])</f>
        <v>II</v>
      </c>
      <c r="C3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38" t="str">
        <f>IF(PROMETEO_DimissioneSamuele_DATA_LABELS_2024_06_25_0749[[#This Row],[Classe NYHA:]]="",NA(),PROMETEO_DimissioneSamuele_DATA_LABELS_2024_06_25_0749[[#This Row],[Classe NYHA:]])</f>
        <v>I</v>
      </c>
      <c r="E3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3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39" spans="1:6" x14ac:dyDescent="0.3">
      <c r="A39">
        <v>38</v>
      </c>
      <c r="B39" t="str">
        <f>IF(PROMETEO_Ammissione_Samuele[[#This Row],[Classe NYHA:]]="",NA(),PROMETEO_Ammissione_Samuele[[#This Row],[Classe NYHA:]])</f>
        <v>II</v>
      </c>
      <c r="C3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39" t="str">
        <f>IF(PROMETEO_DimissioneSamuele_DATA_LABELS_2024_06_25_0749[[#This Row],[Classe NYHA:]]="",NA(),PROMETEO_DimissioneSamuele_DATA_LABELS_2024_06_25_0749[[#This Row],[Classe NYHA:]])</f>
        <v>II</v>
      </c>
      <c r="E3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3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40" spans="1:6" x14ac:dyDescent="0.3">
      <c r="A40">
        <v>39</v>
      </c>
      <c r="B40" t="str">
        <f>IF(PROMETEO_Ammissione_Samuele[[#This Row],[Classe NYHA:]]="",NA(),PROMETEO_Ammissione_Samuele[[#This Row],[Classe NYHA:]])</f>
        <v>II</v>
      </c>
      <c r="C4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0" t="str">
        <f>IF(PROMETEO_DimissioneSamuele_DATA_LABELS_2024_06_25_0749[[#This Row],[Classe NYHA:]]="",NA(),PROMETEO_DimissioneSamuele_DATA_LABELS_2024_06_25_0749[[#This Row],[Classe NYHA:]])</f>
        <v>I</v>
      </c>
      <c r="E40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1" spans="1:6" x14ac:dyDescent="0.3">
      <c r="A41">
        <v>40</v>
      </c>
      <c r="B41" t="e">
        <f>IF(PROMETEO_Ammissione_Samuele[[#This Row],[Classe NYHA:]]="",NA(),PROMETEO_Ammissione_Samuele[[#This Row],[Classe NYHA:]])</f>
        <v>#N/A</v>
      </c>
      <c r="C4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41" t="e">
        <f>IF(PROMETEO_DimissioneSamuele_DATA_LABELS_2024_06_25_0749[[#This Row],[Classe NYHA:]]="",NA(),PROMETEO_DimissioneSamuele_DATA_LABELS_2024_06_25_0749[[#This Row],[Classe NYHA:]])</f>
        <v>#N/A</v>
      </c>
      <c r="E4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4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42" spans="1:6" x14ac:dyDescent="0.3">
      <c r="A42">
        <v>41</v>
      </c>
      <c r="B42" t="e">
        <f>IF(PROMETEO_Ammissione_Samuele[[#This Row],[Classe NYHA:]]="",NA(),PROMETEO_Ammissione_Samuele[[#This Row],[Classe NYHA:]])</f>
        <v>#N/A</v>
      </c>
      <c r="C4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42" t="e">
        <f>IF(PROMETEO_DimissioneSamuele_DATA_LABELS_2024_06_25_0749[[#This Row],[Classe NYHA:]]="",NA(),PROMETEO_DimissioneSamuele_DATA_LABELS_2024_06_25_0749[[#This Row],[Classe NYHA:]])</f>
        <v>#N/A</v>
      </c>
      <c r="E4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4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43" spans="1:6" x14ac:dyDescent="0.3">
      <c r="A43">
        <v>42</v>
      </c>
      <c r="B43" t="str">
        <f>IF(PROMETEO_Ammissione_Samuele[[#This Row],[Classe NYHA:]]="",NA(),PROMETEO_Ammissione_Samuele[[#This Row],[Classe NYHA:]])</f>
        <v>II</v>
      </c>
      <c r="C4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3" t="str">
        <f>IF(PROMETEO_DimissioneSamuele_DATA_LABELS_2024_06_25_0749[[#This Row],[Classe NYHA:]]="",NA(),PROMETEO_DimissioneSamuele_DATA_LABELS_2024_06_25_0749[[#This Row],[Classe NYHA:]])</f>
        <v>I</v>
      </c>
      <c r="E43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4" spans="1:6" x14ac:dyDescent="0.3">
      <c r="A44">
        <v>43</v>
      </c>
      <c r="B44" t="str">
        <f>IF(PROMETEO_Ammissione_Samuele[[#This Row],[Classe NYHA:]]="",NA(),PROMETEO_Ammissione_Samuele[[#This Row],[Classe NYHA:]])</f>
        <v>II</v>
      </c>
      <c r="C4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4" t="str">
        <f>IF(PROMETEO_DimissioneSamuele_DATA_LABELS_2024_06_25_0749[[#This Row],[Classe NYHA:]]="",NA(),PROMETEO_DimissioneSamuele_DATA_LABELS_2024_06_25_0749[[#This Row],[Classe NYHA:]])</f>
        <v>II</v>
      </c>
      <c r="E4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4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45" spans="1:6" x14ac:dyDescent="0.3">
      <c r="A45">
        <v>44</v>
      </c>
      <c r="B45" t="str">
        <f>IF(PROMETEO_Ammissione_Samuele[[#This Row],[Classe NYHA:]]="",NA(),PROMETEO_Ammissione_Samuele[[#This Row],[Classe NYHA:]])</f>
        <v>II</v>
      </c>
      <c r="C4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45" t="str">
        <f>IF(PROMETEO_DimissioneSamuele_DATA_LABELS_2024_06_25_0749[[#This Row],[Classe NYHA:]]="",NA(),PROMETEO_DimissioneSamuele_DATA_LABELS_2024_06_25_0749[[#This Row],[Classe NYHA:]])</f>
        <v>I</v>
      </c>
      <c r="E45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6" spans="1:6" x14ac:dyDescent="0.3">
      <c r="A46">
        <v>45</v>
      </c>
      <c r="B46" t="str">
        <f>IF(PROMETEO_Ammissione_Samuele[[#This Row],[Classe NYHA:]]="",NA(),PROMETEO_Ammissione_Samuele[[#This Row],[Classe NYHA:]])</f>
        <v>III</v>
      </c>
      <c r="C4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6" t="str">
        <f>IF(PROMETEO_DimissioneSamuele_DATA_LABELS_2024_06_25_0749[[#This Row],[Classe NYHA:]]="",NA(),PROMETEO_DimissioneSamuele_DATA_LABELS_2024_06_25_0749[[#This Row],[Classe NYHA:]])</f>
        <v>II</v>
      </c>
      <c r="E4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4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7" spans="1:6" x14ac:dyDescent="0.3">
      <c r="A47">
        <v>46</v>
      </c>
      <c r="B47" t="str">
        <f>IF(PROMETEO_Ammissione_Samuele[[#This Row],[Classe NYHA:]]="",NA(),PROMETEO_Ammissione_Samuele[[#This Row],[Classe NYHA:]])</f>
        <v>III</v>
      </c>
      <c r="C47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7" t="str">
        <f>IF(PROMETEO_DimissioneSamuele_DATA_LABELS_2024_06_25_0749[[#This Row],[Classe NYHA:]]="",NA(),PROMETEO_DimissioneSamuele_DATA_LABELS_2024_06_25_0749[[#This Row],[Classe NYHA:]])</f>
        <v>I</v>
      </c>
      <c r="E4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4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48" spans="1:6" x14ac:dyDescent="0.3">
      <c r="A48">
        <v>47</v>
      </c>
      <c r="B48" t="str">
        <f>IF(PROMETEO_Ammissione_Samuele[[#This Row],[Classe NYHA:]]="",NA(),PROMETEO_Ammissione_Samuele[[#This Row],[Classe NYHA:]])</f>
        <v>IV</v>
      </c>
      <c r="C48">
        <f>IF(Table50[[#This Row],[Classe NYHA ammissione:]]="I",1,IF(Table50[[#This Row],[Classe NYHA ammissione:]]="II",2,IF(Table50[[#This Row],[Classe NYHA ammissione:]]="III",3,IF(Table50[[#This Row],[Classe NYHA ammissione:]]="IV",4))))</f>
        <v>4</v>
      </c>
      <c r="D48" t="str">
        <f>IF(PROMETEO_DimissioneSamuele_DATA_LABELS_2024_06_25_0749[[#This Row],[Classe NYHA:]]="",NA(),PROMETEO_DimissioneSamuele_DATA_LABELS_2024_06_25_0749[[#This Row],[Classe NYHA:]])</f>
        <v>IV</v>
      </c>
      <c r="E48">
        <f>IF(Table50[[#This Row],[Classe NYHA dimissione:]]="I",1,IF(Table50[[#This Row],[Classe NYHA dimissione:]]="II",2,IF(Table50[[#This Row],[Classe NYHA dimissione:]]="III",3,IF(Table50[[#This Row],[Classe NYHA dimissione:]]="IV",4))))</f>
        <v>4</v>
      </c>
      <c r="F4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49" spans="1:6" x14ac:dyDescent="0.3">
      <c r="A49">
        <v>48</v>
      </c>
      <c r="B49" t="str">
        <f>IF(PROMETEO_Ammissione_Samuele[[#This Row],[Classe NYHA:]]="",NA(),PROMETEO_Ammissione_Samuele[[#This Row],[Classe NYHA:]])</f>
        <v>III</v>
      </c>
      <c r="C49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49" t="str">
        <f>IF(PROMETEO_DimissioneSamuele_DATA_LABELS_2024_06_25_0749[[#This Row],[Classe NYHA:]]="",NA(),PROMETEO_DimissioneSamuele_DATA_LABELS_2024_06_25_0749[[#This Row],[Classe NYHA:]])</f>
        <v>II</v>
      </c>
      <c r="E4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4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0" spans="1:6" x14ac:dyDescent="0.3">
      <c r="A50">
        <v>49</v>
      </c>
      <c r="B50" t="str">
        <f>IF(PROMETEO_Ammissione_Samuele[[#This Row],[Classe NYHA:]]="",NA(),PROMETEO_Ammissione_Samuele[[#This Row],[Classe NYHA:]])</f>
        <v>II</v>
      </c>
      <c r="C5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0" t="str">
        <f>IF(PROMETEO_DimissioneSamuele_DATA_LABELS_2024_06_25_0749[[#This Row],[Classe NYHA:]]="",NA(),PROMETEO_DimissioneSamuele_DATA_LABELS_2024_06_25_0749[[#This Row],[Classe NYHA:]])</f>
        <v>I</v>
      </c>
      <c r="E50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1" spans="1:6" x14ac:dyDescent="0.3">
      <c r="A51">
        <v>50</v>
      </c>
      <c r="B51" t="str">
        <f>IF(PROMETEO_Ammissione_Samuele[[#This Row],[Classe NYHA:]]="",NA(),PROMETEO_Ammissione_Samuele[[#This Row],[Classe NYHA:]])</f>
        <v>II</v>
      </c>
      <c r="C51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1" t="str">
        <f>IF(PROMETEO_DimissioneSamuele_DATA_LABELS_2024_06_25_0749[[#This Row],[Classe NYHA:]]="",NA(),PROMETEO_DimissioneSamuele_DATA_LABELS_2024_06_25_0749[[#This Row],[Classe NYHA:]])</f>
        <v>II</v>
      </c>
      <c r="E5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5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52" spans="1:6" x14ac:dyDescent="0.3">
      <c r="A52">
        <v>51</v>
      </c>
      <c r="B52" t="str">
        <f>IF(PROMETEO_Ammissione_Samuele[[#This Row],[Classe NYHA:]]="",NA(),PROMETEO_Ammissione_Samuele[[#This Row],[Classe NYHA:]])</f>
        <v>II</v>
      </c>
      <c r="C5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2" t="str">
        <f>IF(PROMETEO_DimissioneSamuele_DATA_LABELS_2024_06_25_0749[[#This Row],[Classe NYHA:]]="",NA(),PROMETEO_DimissioneSamuele_DATA_LABELS_2024_06_25_0749[[#This Row],[Classe NYHA:]])</f>
        <v>I</v>
      </c>
      <c r="E5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3" spans="1:6" x14ac:dyDescent="0.3">
      <c r="A53">
        <v>52</v>
      </c>
      <c r="B53" t="e">
        <f>IF(PROMETEO_Ammissione_Samuele[[#This Row],[Classe NYHA:]]="",NA(),PROMETEO_Ammissione_Samuele[[#This Row],[Classe NYHA:]])</f>
        <v>#N/A</v>
      </c>
      <c r="C53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3" t="e">
        <f>IF(PROMETEO_DimissioneSamuele_DATA_LABELS_2024_06_25_0749[[#This Row],[Classe NYHA:]]="",NA(),PROMETEO_DimissioneSamuele_DATA_LABELS_2024_06_25_0749[[#This Row],[Classe NYHA:]])</f>
        <v>#N/A</v>
      </c>
      <c r="E5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5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54" spans="1:6" x14ac:dyDescent="0.3">
      <c r="A54">
        <v>53</v>
      </c>
      <c r="B54" t="str">
        <f>IF(PROMETEO_Ammissione_Samuele[[#This Row],[Classe NYHA:]]="",NA(),PROMETEO_Ammissione_Samuele[[#This Row],[Classe NYHA:]])</f>
        <v>II</v>
      </c>
      <c r="C5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4" t="str">
        <f>IF(PROMETEO_DimissioneSamuele_DATA_LABELS_2024_06_25_0749[[#This Row],[Classe NYHA:]]="",NA(),PROMETEO_DimissioneSamuele_DATA_LABELS_2024_06_25_0749[[#This Row],[Classe NYHA:]])</f>
        <v>I</v>
      </c>
      <c r="E54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5" spans="1:6" x14ac:dyDescent="0.3">
      <c r="A55">
        <v>54</v>
      </c>
      <c r="B55" t="e">
        <f>IF(PROMETEO_Ammissione_Samuele[[#This Row],[Classe NYHA:]]="",NA(),PROMETEO_Ammissione_Samuele[[#This Row],[Classe NYHA:]])</f>
        <v>#N/A</v>
      </c>
      <c r="C5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5" t="str">
        <f>IF(PROMETEO_DimissioneSamuele_DATA_LABELS_2024_06_25_0749[[#This Row],[Classe NYHA:]]="",NA(),PROMETEO_DimissioneSamuele_DATA_LABELS_2024_06_25_0749[[#This Row],[Classe NYHA:]])</f>
        <v>II</v>
      </c>
      <c r="E5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5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56" spans="1:6" x14ac:dyDescent="0.3">
      <c r="A56">
        <v>55</v>
      </c>
      <c r="B56" t="e">
        <f>IF(PROMETEO_Ammissione_Samuele[[#This Row],[Classe NYHA:]]="",NA(),PROMETEO_Ammissione_Samuele[[#This Row],[Classe NYHA:]])</f>
        <v>#N/A</v>
      </c>
      <c r="C5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6" t="e">
        <f>IF(PROMETEO_DimissioneSamuele_DATA_LABELS_2024_06_25_0749[[#This Row],[Classe NYHA:]]="",NA(),PROMETEO_DimissioneSamuele_DATA_LABELS_2024_06_25_0749[[#This Row],[Classe NYHA:]])</f>
        <v>#N/A</v>
      </c>
      <c r="E5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5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57" spans="1:6" x14ac:dyDescent="0.3">
      <c r="A57">
        <v>56</v>
      </c>
      <c r="B57" t="str">
        <f>IF(PROMETEO_Ammissione_Samuele[[#This Row],[Classe NYHA:]]="",NA(),PROMETEO_Ammissione_Samuele[[#This Row],[Classe NYHA:]])</f>
        <v>II</v>
      </c>
      <c r="C5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57" t="str">
        <f>IF(PROMETEO_DimissioneSamuele_DATA_LABELS_2024_06_25_0749[[#This Row],[Classe NYHA:]]="",NA(),PROMETEO_DimissioneSamuele_DATA_LABELS_2024_06_25_0749[[#This Row],[Classe NYHA:]])</f>
        <v>I</v>
      </c>
      <c r="E5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5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58" spans="1:6" x14ac:dyDescent="0.3">
      <c r="A58">
        <v>57</v>
      </c>
      <c r="B58" t="str">
        <f>IF(PROMETEO_Ammissione_Samuele[[#This Row],[Classe NYHA:]]="",NA(),PROMETEO_Ammissione_Samuele[[#This Row],[Classe NYHA:]])</f>
        <v>III</v>
      </c>
      <c r="C58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58" t="str">
        <f>IF(PROMETEO_DimissioneSamuele_DATA_LABELS_2024_06_25_0749[[#This Row],[Classe NYHA:]]="",NA(),PROMETEO_DimissioneSamuele_DATA_LABELS_2024_06_25_0749[[#This Row],[Classe NYHA:]])</f>
        <v>III</v>
      </c>
      <c r="E58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5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59" spans="1:6" x14ac:dyDescent="0.3">
      <c r="A59">
        <v>58</v>
      </c>
      <c r="B59" t="e">
        <f>IF(PROMETEO_Ammissione_Samuele[[#This Row],[Classe NYHA:]]="",NA(),PROMETEO_Ammissione_Samuele[[#This Row],[Classe NYHA:]])</f>
        <v>#N/A</v>
      </c>
      <c r="C5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59" t="e">
        <f>IF(PROMETEO_DimissioneSamuele_DATA_LABELS_2024_06_25_0749[[#This Row],[Classe NYHA:]]="",NA(),PROMETEO_DimissioneSamuele_DATA_LABELS_2024_06_25_0749[[#This Row],[Classe NYHA:]])</f>
        <v>#N/A</v>
      </c>
      <c r="E59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5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60" spans="1:6" x14ac:dyDescent="0.3">
      <c r="A60">
        <v>59</v>
      </c>
      <c r="B60" t="e">
        <f>IF(PROMETEO_Ammissione_Samuele[[#This Row],[Classe NYHA:]]="",NA(),PROMETEO_Ammissione_Samuele[[#This Row],[Classe NYHA:]])</f>
        <v>#N/A</v>
      </c>
      <c r="C6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60" t="e">
        <f>IF(PROMETEO_DimissioneSamuele_DATA_LABELS_2024_06_25_0749[[#This Row],[Classe NYHA:]]="",NA(),PROMETEO_DimissioneSamuele_DATA_LABELS_2024_06_25_0749[[#This Row],[Classe NYHA:]])</f>
        <v>#N/A</v>
      </c>
      <c r="E6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6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61" spans="1:6" x14ac:dyDescent="0.3">
      <c r="A61">
        <v>60</v>
      </c>
      <c r="B61" t="str">
        <f>IF(PROMETEO_Ammissione_Samuele[[#This Row],[Classe NYHA:]]="",NA(),PROMETEO_Ammissione_Samuele[[#This Row],[Classe NYHA:]])</f>
        <v>III</v>
      </c>
      <c r="C6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61" t="str">
        <f>IF(PROMETEO_DimissioneSamuele_DATA_LABELS_2024_06_25_0749[[#This Row],[Classe NYHA:]]="",NA(),PROMETEO_DimissioneSamuele_DATA_LABELS_2024_06_25_0749[[#This Row],[Classe NYHA:]])</f>
        <v>III</v>
      </c>
      <c r="E61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6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2" spans="1:6" x14ac:dyDescent="0.3">
      <c r="A62">
        <v>61</v>
      </c>
      <c r="B62" t="e">
        <f>IF(PROMETEO_Ammissione_Samuele[[#This Row],[Classe NYHA:]]="",NA(),PROMETEO_Ammissione_Samuele[[#This Row],[Classe NYHA:]])</f>
        <v>#N/A</v>
      </c>
      <c r="C6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62" t="e">
        <f>IF(PROMETEO_DimissioneSamuele_DATA_LABELS_2024_06_25_0749[[#This Row],[Classe NYHA:]]="",NA(),PROMETEO_DimissioneSamuele_DATA_LABELS_2024_06_25_0749[[#This Row],[Classe NYHA:]])</f>
        <v>#N/A</v>
      </c>
      <c r="E6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6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63" spans="1:6" x14ac:dyDescent="0.3">
      <c r="A63">
        <v>62</v>
      </c>
      <c r="B63" t="str">
        <f>IF(PROMETEO_Ammissione_Samuele[[#This Row],[Classe NYHA:]]="",NA(),PROMETEO_Ammissione_Samuele[[#This Row],[Classe NYHA:]])</f>
        <v>II</v>
      </c>
      <c r="C6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3" t="str">
        <f>IF(PROMETEO_DimissioneSamuele_DATA_LABELS_2024_06_25_0749[[#This Row],[Classe NYHA:]]="",NA(),PROMETEO_DimissioneSamuele_DATA_LABELS_2024_06_25_0749[[#This Row],[Classe NYHA:]])</f>
        <v>I</v>
      </c>
      <c r="E63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6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64" spans="1:6" x14ac:dyDescent="0.3">
      <c r="A64">
        <v>63</v>
      </c>
      <c r="B64" t="str">
        <f>IF(PROMETEO_Ammissione_Samuele[[#This Row],[Classe NYHA:]]="",NA(),PROMETEO_Ammissione_Samuele[[#This Row],[Classe NYHA:]])</f>
        <v>II</v>
      </c>
      <c r="C6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4" t="str">
        <f>IF(PROMETEO_DimissioneSamuele_DATA_LABELS_2024_06_25_0749[[#This Row],[Classe NYHA:]]="",NA(),PROMETEO_DimissioneSamuele_DATA_LABELS_2024_06_25_0749[[#This Row],[Classe NYHA:]])</f>
        <v>II</v>
      </c>
      <c r="E6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5" spans="1:6" x14ac:dyDescent="0.3">
      <c r="A65">
        <v>64</v>
      </c>
      <c r="B65" t="str">
        <f>IF(PROMETEO_Ammissione_Samuele[[#This Row],[Classe NYHA:]]="",NA(),PROMETEO_Ammissione_Samuele[[#This Row],[Classe NYHA:]])</f>
        <v>II</v>
      </c>
      <c r="C6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5" t="str">
        <f>IF(PROMETEO_DimissioneSamuele_DATA_LABELS_2024_06_25_0749[[#This Row],[Classe NYHA:]]="",NA(),PROMETEO_DimissioneSamuele_DATA_LABELS_2024_06_25_0749[[#This Row],[Classe NYHA:]])</f>
        <v>II</v>
      </c>
      <c r="E6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6" spans="1:6" x14ac:dyDescent="0.3">
      <c r="A66">
        <v>65</v>
      </c>
      <c r="B66" t="str">
        <f>IF(PROMETEO_Ammissione_Samuele[[#This Row],[Classe NYHA:]]="",NA(),PROMETEO_Ammissione_Samuele[[#This Row],[Classe NYHA:]])</f>
        <v>II</v>
      </c>
      <c r="C6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6" t="str">
        <f>IF(PROMETEO_DimissioneSamuele_DATA_LABELS_2024_06_25_0749[[#This Row],[Classe NYHA:]]="",NA(),PROMETEO_DimissioneSamuele_DATA_LABELS_2024_06_25_0749[[#This Row],[Classe NYHA:]])</f>
        <v>II</v>
      </c>
      <c r="E66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7" spans="1:6" x14ac:dyDescent="0.3">
      <c r="A67">
        <v>66</v>
      </c>
      <c r="B67" t="str">
        <f>IF(PROMETEO_Ammissione_Samuele[[#This Row],[Classe NYHA:]]="",NA(),PROMETEO_Ammissione_Samuele[[#This Row],[Classe NYHA:]])</f>
        <v>II</v>
      </c>
      <c r="C6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7" t="str">
        <f>IF(PROMETEO_DimissioneSamuele_DATA_LABELS_2024_06_25_0749[[#This Row],[Classe NYHA:]]="",NA(),PROMETEO_DimissioneSamuele_DATA_LABELS_2024_06_25_0749[[#This Row],[Classe NYHA:]])</f>
        <v>II</v>
      </c>
      <c r="E6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68" spans="1:6" x14ac:dyDescent="0.3">
      <c r="A68">
        <v>67</v>
      </c>
      <c r="B68" t="str">
        <f>IF(PROMETEO_Ammissione_Samuele[[#This Row],[Classe NYHA:]]="",NA(),PROMETEO_Ammissione_Samuele[[#This Row],[Classe NYHA:]])</f>
        <v>III</v>
      </c>
      <c r="C68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68" t="str">
        <f>IF(PROMETEO_DimissioneSamuele_DATA_LABELS_2024_06_25_0749[[#This Row],[Classe NYHA:]]="",NA(),PROMETEO_DimissioneSamuele_DATA_LABELS_2024_06_25_0749[[#This Row],[Classe NYHA:]])</f>
        <v>II</v>
      </c>
      <c r="E68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69" spans="1:6" x14ac:dyDescent="0.3">
      <c r="A69">
        <v>68</v>
      </c>
      <c r="B69" t="str">
        <f>IF(PROMETEO_Ammissione_Samuele[[#This Row],[Classe NYHA:]]="",NA(),PROMETEO_Ammissione_Samuele[[#This Row],[Classe NYHA:]])</f>
        <v>II</v>
      </c>
      <c r="C6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69" t="str">
        <f>IF(PROMETEO_DimissioneSamuele_DATA_LABELS_2024_06_25_0749[[#This Row],[Classe NYHA:]]="",NA(),PROMETEO_DimissioneSamuele_DATA_LABELS_2024_06_25_0749[[#This Row],[Classe NYHA:]])</f>
        <v>II</v>
      </c>
      <c r="E6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6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70" spans="1:6" x14ac:dyDescent="0.3">
      <c r="A70">
        <v>69</v>
      </c>
      <c r="B70" t="e">
        <f>IF(PROMETEO_Ammissione_Samuele[[#This Row],[Classe NYHA:]]="",NA(),PROMETEO_Ammissione_Samuele[[#This Row],[Classe NYHA:]])</f>
        <v>#N/A</v>
      </c>
      <c r="C7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0" t="e">
        <f>IF(PROMETEO_DimissioneSamuele_DATA_LABELS_2024_06_25_0749[[#This Row],[Classe NYHA:]]="",NA(),PROMETEO_DimissioneSamuele_DATA_LABELS_2024_06_25_0749[[#This Row],[Classe NYHA:]])</f>
        <v>#N/A</v>
      </c>
      <c r="E7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1" spans="1:6" x14ac:dyDescent="0.3">
      <c r="A71">
        <v>70</v>
      </c>
      <c r="B71" t="str">
        <f>IF(PROMETEO_Ammissione_Samuele[[#This Row],[Classe NYHA:]]="",NA(),PROMETEO_Ammissione_Samuele[[#This Row],[Classe NYHA:]])</f>
        <v>III</v>
      </c>
      <c r="C7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71" t="e">
        <f>IF(PROMETEO_DimissioneSamuele_DATA_LABELS_2024_06_25_0749[[#This Row],[Classe NYHA:]]="",NA(),PROMETEO_DimissioneSamuele_DATA_LABELS_2024_06_25_0749[[#This Row],[Classe NYHA:]])</f>
        <v>#N/A</v>
      </c>
      <c r="E7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2" spans="1:6" x14ac:dyDescent="0.3">
      <c r="A72">
        <v>71</v>
      </c>
      <c r="B72" t="str">
        <f>IF(PROMETEO_Ammissione_Samuele[[#This Row],[Classe NYHA:]]="",NA(),PROMETEO_Ammissione_Samuele[[#This Row],[Classe NYHA:]])</f>
        <v>III</v>
      </c>
      <c r="C72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72" t="str">
        <f>IF(PROMETEO_DimissioneSamuele_DATA_LABELS_2024_06_25_0749[[#This Row],[Classe NYHA:]]="",NA(),PROMETEO_DimissioneSamuele_DATA_LABELS_2024_06_25_0749[[#This Row],[Classe NYHA:]])</f>
        <v>I</v>
      </c>
      <c r="E7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7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73" spans="1:6" x14ac:dyDescent="0.3">
      <c r="A73">
        <v>72</v>
      </c>
      <c r="B73" t="e">
        <f>IF(PROMETEO_Ammissione_Samuele[[#This Row],[Classe NYHA:]]="",NA(),PROMETEO_Ammissione_Samuele[[#This Row],[Classe NYHA:]])</f>
        <v>#N/A</v>
      </c>
      <c r="C73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3" t="e">
        <f>IF(PROMETEO_DimissioneSamuele_DATA_LABELS_2024_06_25_0749[[#This Row],[Classe NYHA:]]="",NA(),PROMETEO_DimissioneSamuele_DATA_LABELS_2024_06_25_0749[[#This Row],[Classe NYHA:]])</f>
        <v>#N/A</v>
      </c>
      <c r="E7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4" spans="1:6" x14ac:dyDescent="0.3">
      <c r="A74">
        <v>73</v>
      </c>
      <c r="B74" t="e">
        <f>IF(PROMETEO_Ammissione_Samuele[[#This Row],[Classe NYHA:]]="",NA(),PROMETEO_Ammissione_Samuele[[#This Row],[Classe NYHA:]])</f>
        <v>#N/A</v>
      </c>
      <c r="C7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4" t="str">
        <f>IF(PROMETEO_DimissioneSamuele_DATA_LABELS_2024_06_25_0749[[#This Row],[Classe NYHA:]]="",NA(),PROMETEO_DimissioneSamuele_DATA_LABELS_2024_06_25_0749[[#This Row],[Classe NYHA:]])</f>
        <v>II</v>
      </c>
      <c r="E7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7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5" spans="1:6" x14ac:dyDescent="0.3">
      <c r="A75">
        <v>74</v>
      </c>
      <c r="B75" t="e">
        <f>IF(PROMETEO_Ammissione_Samuele[[#This Row],[Classe NYHA:]]="",NA(),PROMETEO_Ammissione_Samuele[[#This Row],[Classe NYHA:]])</f>
        <v>#N/A</v>
      </c>
      <c r="C7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5" t="e">
        <f>IF(PROMETEO_DimissioneSamuele_DATA_LABELS_2024_06_25_0749[[#This Row],[Classe NYHA:]]="",NA(),PROMETEO_DimissioneSamuele_DATA_LABELS_2024_06_25_0749[[#This Row],[Classe NYHA:]])</f>
        <v>#N/A</v>
      </c>
      <c r="E7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6" spans="1:6" x14ac:dyDescent="0.3">
      <c r="A76">
        <v>75</v>
      </c>
      <c r="B76" t="e">
        <f>IF(PROMETEO_Ammissione_Samuele[[#This Row],[Classe NYHA:]]="",NA(),PROMETEO_Ammissione_Samuele[[#This Row],[Classe NYHA:]])</f>
        <v>#N/A</v>
      </c>
      <c r="C7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6" t="e">
        <f>IF(PROMETEO_DimissioneSamuele_DATA_LABELS_2024_06_25_0749[[#This Row],[Classe NYHA:]]="",NA(),PROMETEO_DimissioneSamuele_DATA_LABELS_2024_06_25_0749[[#This Row],[Classe NYHA:]])</f>
        <v>#N/A</v>
      </c>
      <c r="E7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77" spans="1:6" x14ac:dyDescent="0.3">
      <c r="A77">
        <v>76</v>
      </c>
      <c r="B77" t="str">
        <f>IF(PROMETEO_Ammissione_Samuele[[#This Row],[Classe NYHA:]]="",NA(),PROMETEO_Ammissione_Samuele[[#This Row],[Classe NYHA:]])</f>
        <v>II</v>
      </c>
      <c r="C77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77" t="str">
        <f>IF(PROMETEO_DimissioneSamuele_DATA_LABELS_2024_06_25_0749[[#This Row],[Classe NYHA:]]="",NA(),PROMETEO_DimissioneSamuele_DATA_LABELS_2024_06_25_0749[[#This Row],[Classe NYHA:]])</f>
        <v>I</v>
      </c>
      <c r="E7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7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78" spans="1:6" x14ac:dyDescent="0.3">
      <c r="A78">
        <v>77</v>
      </c>
      <c r="B78" t="str">
        <f>IF(PROMETEO_Ammissione_Samuele[[#This Row],[Classe NYHA:]]="",NA(),PROMETEO_Ammissione_Samuele[[#This Row],[Classe NYHA:]])</f>
        <v>II</v>
      </c>
      <c r="C7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78" t="str">
        <f>IF(PROMETEO_DimissioneSamuele_DATA_LABELS_2024_06_25_0749[[#This Row],[Classe NYHA:]]="",NA(),PROMETEO_DimissioneSamuele_DATA_LABELS_2024_06_25_0749[[#This Row],[Classe NYHA:]])</f>
        <v>I</v>
      </c>
      <c r="E7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7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79" spans="1:6" x14ac:dyDescent="0.3">
      <c r="A79">
        <v>78</v>
      </c>
      <c r="B79" t="e">
        <f>IF(PROMETEO_Ammissione_Samuele[[#This Row],[Classe NYHA:]]="",NA(),PROMETEO_Ammissione_Samuele[[#This Row],[Classe NYHA:]])</f>
        <v>#N/A</v>
      </c>
      <c r="C7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79" t="e">
        <f>IF(PROMETEO_DimissioneSamuele_DATA_LABELS_2024_06_25_0749[[#This Row],[Classe NYHA:]]="",NA(),PROMETEO_DimissioneSamuele_DATA_LABELS_2024_06_25_0749[[#This Row],[Classe NYHA:]])</f>
        <v>#N/A</v>
      </c>
      <c r="E79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7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0" spans="1:6" x14ac:dyDescent="0.3">
      <c r="A80">
        <v>79</v>
      </c>
      <c r="B80" t="str">
        <f>IF(PROMETEO_Ammissione_Samuele[[#This Row],[Classe NYHA:]]="",NA(),PROMETEO_Ammissione_Samuele[[#This Row],[Classe NYHA:]])</f>
        <v>III</v>
      </c>
      <c r="C80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80" t="str">
        <f>IF(PROMETEO_DimissioneSamuele_DATA_LABELS_2024_06_25_0749[[#This Row],[Classe NYHA:]]="",NA(),PROMETEO_DimissioneSamuele_DATA_LABELS_2024_06_25_0749[[#This Row],[Classe NYHA:]])</f>
        <v>II</v>
      </c>
      <c r="E8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8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81" spans="1:6" x14ac:dyDescent="0.3">
      <c r="A81">
        <v>80</v>
      </c>
      <c r="B81" t="e">
        <f>IF(PROMETEO_Ammissione_Samuele[[#This Row],[Classe NYHA:]]="",NA(),PROMETEO_Ammissione_Samuele[[#This Row],[Classe NYHA:]])</f>
        <v>#N/A</v>
      </c>
      <c r="C8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1" t="e">
        <f>IF(PROMETEO_DimissioneSamuele_DATA_LABELS_2024_06_25_0749[[#This Row],[Classe NYHA:]]="",NA(),PROMETEO_DimissioneSamuele_DATA_LABELS_2024_06_25_0749[[#This Row],[Classe NYHA:]])</f>
        <v>#N/A</v>
      </c>
      <c r="E8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2" spans="1:6" x14ac:dyDescent="0.3">
      <c r="A82">
        <v>81</v>
      </c>
      <c r="B82" t="e">
        <f>IF(PROMETEO_Ammissione_Samuele[[#This Row],[Classe NYHA:]]="",NA(),PROMETEO_Ammissione_Samuele[[#This Row],[Classe NYHA:]])</f>
        <v>#N/A</v>
      </c>
      <c r="C8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2" t="e">
        <f>IF(PROMETEO_DimissioneSamuele_DATA_LABELS_2024_06_25_0749[[#This Row],[Classe NYHA:]]="",NA(),PROMETEO_DimissioneSamuele_DATA_LABELS_2024_06_25_0749[[#This Row],[Classe NYHA:]])</f>
        <v>#N/A</v>
      </c>
      <c r="E8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3" spans="1:6" x14ac:dyDescent="0.3">
      <c r="A83">
        <v>82</v>
      </c>
      <c r="B83" t="str">
        <f>IF(PROMETEO_Ammissione_Samuele[[#This Row],[Classe NYHA:]]="",NA(),PROMETEO_Ammissione_Samuele[[#This Row],[Classe NYHA:]])</f>
        <v>III</v>
      </c>
      <c r="C83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83" t="e">
        <f>IF(PROMETEO_DimissioneSamuele_DATA_LABELS_2024_06_25_0749[[#This Row],[Classe NYHA:]]="",NA(),PROMETEO_DimissioneSamuele_DATA_LABELS_2024_06_25_0749[[#This Row],[Classe NYHA:]])</f>
        <v>#N/A</v>
      </c>
      <c r="E8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4" spans="1:6" x14ac:dyDescent="0.3">
      <c r="A84">
        <v>83</v>
      </c>
      <c r="B84" t="e">
        <f>IF(PROMETEO_Ammissione_Samuele[[#This Row],[Classe NYHA:]]="",NA(),PROMETEO_Ammissione_Samuele[[#This Row],[Classe NYHA:]])</f>
        <v>#N/A</v>
      </c>
      <c r="C8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4" t="str">
        <f>IF(PROMETEO_DimissioneSamuele_DATA_LABELS_2024_06_25_0749[[#This Row],[Classe NYHA:]]="",NA(),PROMETEO_DimissioneSamuele_DATA_LABELS_2024_06_25_0749[[#This Row],[Classe NYHA:]])</f>
        <v>I</v>
      </c>
      <c r="E84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8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5" spans="1:6" x14ac:dyDescent="0.3">
      <c r="A85">
        <v>84</v>
      </c>
      <c r="B85" t="e">
        <f>IF(PROMETEO_Ammissione_Samuele[[#This Row],[Classe NYHA:]]="",NA(),PROMETEO_Ammissione_Samuele[[#This Row],[Classe NYHA:]])</f>
        <v>#N/A</v>
      </c>
      <c r="C8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5" t="e">
        <f>IF(PROMETEO_DimissioneSamuele_DATA_LABELS_2024_06_25_0749[[#This Row],[Classe NYHA:]]="",NA(),PROMETEO_DimissioneSamuele_DATA_LABELS_2024_06_25_0749[[#This Row],[Classe NYHA:]])</f>
        <v>#N/A</v>
      </c>
      <c r="E8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6" spans="1:6" x14ac:dyDescent="0.3">
      <c r="A86">
        <v>85</v>
      </c>
      <c r="B86" t="str">
        <f>IF(PROMETEO_Ammissione_Samuele[[#This Row],[Classe NYHA:]]="",NA(),PROMETEO_Ammissione_Samuele[[#This Row],[Classe NYHA:]])</f>
        <v>III</v>
      </c>
      <c r="C86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86" t="e">
        <f>IF(PROMETEO_DimissioneSamuele_DATA_LABELS_2024_06_25_0749[[#This Row],[Classe NYHA:]]="",NA(),PROMETEO_DimissioneSamuele_DATA_LABELS_2024_06_25_0749[[#This Row],[Classe NYHA:]])</f>
        <v>#N/A</v>
      </c>
      <c r="E8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87" spans="1:6" x14ac:dyDescent="0.3">
      <c r="A87">
        <v>86</v>
      </c>
      <c r="B87" t="str">
        <f>IF(PROMETEO_Ammissione_Samuele[[#This Row],[Classe NYHA:]]="",NA(),PROMETEO_Ammissione_Samuele[[#This Row],[Classe NYHA:]])</f>
        <v>I</v>
      </c>
      <c r="C87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87" t="str">
        <f>IF(PROMETEO_DimissioneSamuele_DATA_LABELS_2024_06_25_0749[[#This Row],[Classe NYHA:]]="",NA(),PROMETEO_DimissioneSamuele_DATA_LABELS_2024_06_25_0749[[#This Row],[Classe NYHA:]])</f>
        <v>I</v>
      </c>
      <c r="E8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87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88" spans="1:6" x14ac:dyDescent="0.3">
      <c r="A88">
        <v>87</v>
      </c>
      <c r="B88" t="str">
        <f>IF(PROMETEO_Ammissione_Samuele[[#This Row],[Classe NYHA:]]="",NA(),PROMETEO_Ammissione_Samuele[[#This Row],[Classe NYHA:]])</f>
        <v>II</v>
      </c>
      <c r="C88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88" t="str">
        <f>IF(PROMETEO_DimissioneSamuele_DATA_LABELS_2024_06_25_0749[[#This Row],[Classe NYHA:]]="",NA(),PROMETEO_DimissioneSamuele_DATA_LABELS_2024_06_25_0749[[#This Row],[Classe NYHA:]])</f>
        <v>II</v>
      </c>
      <c r="E88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88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89" spans="1:6" x14ac:dyDescent="0.3">
      <c r="A89">
        <v>88</v>
      </c>
      <c r="B89" t="e">
        <f>IF(PROMETEO_Ammissione_Samuele[[#This Row],[Classe NYHA:]]="",NA(),PROMETEO_Ammissione_Samuele[[#This Row],[Classe NYHA:]])</f>
        <v>#N/A</v>
      </c>
      <c r="C8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89" t="e">
        <f>IF(PROMETEO_DimissioneSamuele_DATA_LABELS_2024_06_25_0749[[#This Row],[Classe NYHA:]]="",NA(),PROMETEO_DimissioneSamuele_DATA_LABELS_2024_06_25_0749[[#This Row],[Classe NYHA:]])</f>
        <v>#N/A</v>
      </c>
      <c r="E89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8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0" spans="1:6" x14ac:dyDescent="0.3">
      <c r="A90">
        <v>89</v>
      </c>
      <c r="B90" t="e">
        <f>IF(PROMETEO_Ammissione_Samuele[[#This Row],[Classe NYHA:]]="",NA(),PROMETEO_Ammissione_Samuele[[#This Row],[Classe NYHA:]])</f>
        <v>#N/A</v>
      </c>
      <c r="C9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90" t="e">
        <f>IF(PROMETEO_DimissioneSamuele_DATA_LABELS_2024_06_25_0749[[#This Row],[Classe NYHA:]]="",NA(),PROMETEO_DimissioneSamuele_DATA_LABELS_2024_06_25_0749[[#This Row],[Classe NYHA:]])</f>
        <v>#N/A</v>
      </c>
      <c r="E9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1" spans="1:6" x14ac:dyDescent="0.3">
      <c r="A91">
        <v>90</v>
      </c>
      <c r="B91" t="str">
        <f>IF(PROMETEO_Ammissione_Samuele[[#This Row],[Classe NYHA:]]="",NA(),PROMETEO_Ammissione_Samuele[[#This Row],[Classe NYHA:]])</f>
        <v>III</v>
      </c>
      <c r="C91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91" t="str">
        <f>IF(PROMETEO_DimissioneSamuele_DATA_LABELS_2024_06_25_0749[[#This Row],[Classe NYHA:]]="",NA(),PROMETEO_DimissioneSamuele_DATA_LABELS_2024_06_25_0749[[#This Row],[Classe NYHA:]])</f>
        <v>III</v>
      </c>
      <c r="E91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91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92" spans="1:6" x14ac:dyDescent="0.3">
      <c r="A92">
        <v>91</v>
      </c>
      <c r="B92" t="str">
        <f>IF(PROMETEO_Ammissione_Samuele[[#This Row],[Classe NYHA:]]="",NA(),PROMETEO_Ammissione_Samuele[[#This Row],[Classe NYHA:]])</f>
        <v>II</v>
      </c>
      <c r="C92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92" t="str">
        <f>IF(PROMETEO_DimissioneSamuele_DATA_LABELS_2024_06_25_0749[[#This Row],[Classe NYHA:]]="",NA(),PROMETEO_DimissioneSamuele_DATA_LABELS_2024_06_25_0749[[#This Row],[Classe NYHA:]])</f>
        <v>I</v>
      </c>
      <c r="E92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9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3" spans="1:6" x14ac:dyDescent="0.3">
      <c r="A93">
        <v>92</v>
      </c>
      <c r="B93" t="str">
        <f>IF(PROMETEO_Ammissione_Samuele[[#This Row],[Classe NYHA:]]="",NA(),PROMETEO_Ammissione_Samuele[[#This Row],[Classe NYHA:]])</f>
        <v>I</v>
      </c>
      <c r="C93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93" t="str">
        <f>IF(PROMETEO_DimissioneSamuele_DATA_LABELS_2024_06_25_0749[[#This Row],[Classe NYHA:]]="",NA(),PROMETEO_DimissioneSamuele_DATA_LABELS_2024_06_25_0749[[#This Row],[Classe NYHA:]])</f>
        <v>I</v>
      </c>
      <c r="E93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9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94" spans="1:6" x14ac:dyDescent="0.3">
      <c r="A94">
        <v>93</v>
      </c>
      <c r="B94" t="str">
        <f>IF(PROMETEO_Ammissione_Samuele[[#This Row],[Classe NYHA:]]="",NA(),PROMETEO_Ammissione_Samuele[[#This Row],[Classe NYHA:]])</f>
        <v>III</v>
      </c>
      <c r="C94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94" t="str">
        <f>IF(PROMETEO_DimissioneSamuele_DATA_LABELS_2024_06_25_0749[[#This Row],[Classe NYHA:]]="",NA(),PROMETEO_DimissioneSamuele_DATA_LABELS_2024_06_25_0749[[#This Row],[Classe NYHA:]])</f>
        <v>II</v>
      </c>
      <c r="E94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94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5" spans="1:6" x14ac:dyDescent="0.3">
      <c r="A95">
        <v>94</v>
      </c>
      <c r="B95" t="str">
        <f>IF(PROMETEO_Ammissione_Samuele[[#This Row],[Classe NYHA:]]="",NA(),PROMETEO_Ammissione_Samuele[[#This Row],[Classe NYHA:]])</f>
        <v>I</v>
      </c>
      <c r="C95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95" t="e">
        <f>IF(PROMETEO_DimissioneSamuele_DATA_LABELS_2024_06_25_0749[[#This Row],[Classe NYHA:]]="",NA(),PROMETEO_DimissioneSamuele_DATA_LABELS_2024_06_25_0749[[#This Row],[Classe NYHA:]])</f>
        <v>#N/A</v>
      </c>
      <c r="E9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6" spans="1:6" x14ac:dyDescent="0.3">
      <c r="A96">
        <v>95</v>
      </c>
      <c r="B96" t="str">
        <f>IF(PROMETEO_Ammissione_Samuele[[#This Row],[Classe NYHA:]]="",NA(),PROMETEO_Ammissione_Samuele[[#This Row],[Classe NYHA:]])</f>
        <v>II</v>
      </c>
      <c r="C96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96" t="str">
        <f>IF(PROMETEO_DimissioneSamuele_DATA_LABELS_2024_06_25_0749[[#This Row],[Classe NYHA:]]="",NA(),PROMETEO_DimissioneSamuele_DATA_LABELS_2024_06_25_0749[[#This Row],[Classe NYHA:]])</f>
        <v>I</v>
      </c>
      <c r="E96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96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97" spans="1:6" x14ac:dyDescent="0.3">
      <c r="A97">
        <v>96</v>
      </c>
      <c r="B97" t="str">
        <f>IF(PROMETEO_Ammissione_Samuele[[#This Row],[Classe NYHA:]]="",NA(),PROMETEO_Ammissione_Samuele[[#This Row],[Classe NYHA:]])</f>
        <v>I</v>
      </c>
      <c r="C97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97" t="e">
        <f>IF(PROMETEO_DimissioneSamuele_DATA_LABELS_2024_06_25_0749[[#This Row],[Classe NYHA:]]="",NA(),PROMETEO_DimissioneSamuele_DATA_LABELS_2024_06_25_0749[[#This Row],[Classe NYHA:]])</f>
        <v>#N/A</v>
      </c>
      <c r="E97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7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8" spans="1:6" x14ac:dyDescent="0.3">
      <c r="A98">
        <v>97</v>
      </c>
      <c r="B98" t="e">
        <f>IF(PROMETEO_Ammissione_Samuele[[#This Row],[Classe NYHA:]]="",NA(),PROMETEO_Ammissione_Samuele[[#This Row],[Classe NYHA:]])</f>
        <v>#N/A</v>
      </c>
      <c r="C9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98" t="e">
        <f>IF(PROMETEO_DimissioneSamuele_DATA_LABELS_2024_06_25_0749[[#This Row],[Classe NYHA:]]="",NA(),PROMETEO_DimissioneSamuele_DATA_LABELS_2024_06_25_0749[[#This Row],[Classe NYHA:]])</f>
        <v>#N/A</v>
      </c>
      <c r="E98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9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99" spans="1:6" x14ac:dyDescent="0.3">
      <c r="A99">
        <v>98</v>
      </c>
      <c r="B99" t="str">
        <f>IF(PROMETEO_Ammissione_Samuele[[#This Row],[Classe NYHA:]]="",NA(),PROMETEO_Ammissione_Samuele[[#This Row],[Classe NYHA:]])</f>
        <v>III</v>
      </c>
      <c r="C99">
        <f>IF(Table50[[#This Row],[Classe NYHA ammissione:]]="I",1,IF(Table50[[#This Row],[Classe NYHA ammissione:]]="II",2,IF(Table50[[#This Row],[Classe NYHA ammissione:]]="III",3,IF(Table50[[#This Row],[Classe NYHA ammissione:]]="IV",4))))</f>
        <v>3</v>
      </c>
      <c r="D99" t="str">
        <f>IF(PROMETEO_DimissioneSamuele_DATA_LABELS_2024_06_25_0749[[#This Row],[Classe NYHA:]]="",NA(),PROMETEO_DimissioneSamuele_DATA_LABELS_2024_06_25_0749[[#This Row],[Classe NYHA:]])</f>
        <v>II</v>
      </c>
      <c r="E9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9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00" spans="1:6" x14ac:dyDescent="0.3">
      <c r="A100">
        <v>99</v>
      </c>
      <c r="B100" t="e">
        <f>IF(PROMETEO_Ammissione_Samuele[[#This Row],[Classe NYHA:]]="",NA(),PROMETEO_Ammissione_Samuele[[#This Row],[Classe NYHA:]])</f>
        <v>#N/A</v>
      </c>
      <c r="C10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0" t="e">
        <f>IF(PROMETEO_DimissioneSamuele_DATA_LABELS_2024_06_25_0749[[#This Row],[Classe NYHA:]]="",NA(),PROMETEO_DimissioneSamuele_DATA_LABELS_2024_06_25_0749[[#This Row],[Classe NYHA:]])</f>
        <v>#N/A</v>
      </c>
      <c r="E100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1" spans="1:6" x14ac:dyDescent="0.3">
      <c r="A101">
        <v>100</v>
      </c>
      <c r="B101" t="e">
        <f>IF(PROMETEO_Ammissione_Samuele[[#This Row],[Classe NYHA:]]="",NA(),PROMETEO_Ammissione_Samuele[[#This Row],[Classe NYHA:]])</f>
        <v>#N/A</v>
      </c>
      <c r="C10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1" t="e">
        <f>IF(PROMETEO_DimissioneSamuele_DATA_LABELS_2024_06_25_0749[[#This Row],[Classe NYHA:]]="",NA(),PROMETEO_DimissioneSamuele_DATA_LABELS_2024_06_25_0749[[#This Row],[Classe NYHA:]])</f>
        <v>#N/A</v>
      </c>
      <c r="E101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2" spans="1:6" x14ac:dyDescent="0.3">
      <c r="A102">
        <v>101</v>
      </c>
      <c r="B102" t="str">
        <f>IF(PROMETEO_Ammissione_Samuele[[#This Row],[Classe NYHA:]]="",NA(),PROMETEO_Ammissione_Samuele[[#This Row],[Classe NYHA:]])</f>
        <v>IV</v>
      </c>
      <c r="C102">
        <f>IF(Table50[[#This Row],[Classe NYHA ammissione:]]="I",1,IF(Table50[[#This Row],[Classe NYHA ammissione:]]="II",2,IF(Table50[[#This Row],[Classe NYHA ammissione:]]="III",3,IF(Table50[[#This Row],[Classe NYHA ammissione:]]="IV",4))))</f>
        <v>4</v>
      </c>
      <c r="D102" t="str">
        <f>IF(PROMETEO_DimissioneSamuele_DATA_LABELS_2024_06_25_0749[[#This Row],[Classe NYHA:]]="",NA(),PROMETEO_DimissioneSamuele_DATA_LABELS_2024_06_25_0749[[#This Row],[Classe NYHA:]])</f>
        <v>III</v>
      </c>
      <c r="E102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102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Positive</v>
      </c>
    </row>
    <row r="103" spans="1:6" x14ac:dyDescent="0.3">
      <c r="A103">
        <v>102</v>
      </c>
      <c r="B103" t="str">
        <f>IF(PROMETEO_Ammissione_Samuele[[#This Row],[Classe NYHA:]]="",NA(),PROMETEO_Ammissione_Samuele[[#This Row],[Classe NYHA:]])</f>
        <v>II</v>
      </c>
      <c r="C10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03" t="str">
        <f>IF(PROMETEO_DimissioneSamuele_DATA_LABELS_2024_06_25_0749[[#This Row],[Classe NYHA:]]="",NA(),PROMETEO_DimissioneSamuele_DATA_LABELS_2024_06_25_0749[[#This Row],[Classe NYHA:]])</f>
        <v>II</v>
      </c>
      <c r="E10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04" spans="1:6" x14ac:dyDescent="0.3">
      <c r="A104">
        <v>103</v>
      </c>
      <c r="B104" t="e">
        <f>IF(PROMETEO_Ammissione_Samuele[[#This Row],[Classe NYHA:]]="",NA(),PROMETEO_Ammissione_Samuele[[#This Row],[Classe NYHA:]])</f>
        <v>#N/A</v>
      </c>
      <c r="C104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4" t="e">
        <f>IF(PROMETEO_DimissioneSamuele_DATA_LABELS_2024_06_25_0749[[#This Row],[Classe NYHA:]]="",NA(),PROMETEO_DimissioneSamuele_DATA_LABELS_2024_06_25_0749[[#This Row],[Classe NYHA:]])</f>
        <v>#N/A</v>
      </c>
      <c r="E10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5" spans="1:6" x14ac:dyDescent="0.3">
      <c r="A105">
        <v>104</v>
      </c>
      <c r="B105" t="e">
        <f>IF(PROMETEO_Ammissione_Samuele[[#This Row],[Classe NYHA:]]="",NA(),PROMETEO_Ammissione_Samuele[[#This Row],[Classe NYHA:]])</f>
        <v>#N/A</v>
      </c>
      <c r="C105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5" t="e">
        <f>IF(PROMETEO_DimissioneSamuele_DATA_LABELS_2024_06_25_0749[[#This Row],[Classe NYHA:]]="",NA(),PROMETEO_DimissioneSamuele_DATA_LABELS_2024_06_25_0749[[#This Row],[Classe NYHA:]])</f>
        <v>#N/A</v>
      </c>
      <c r="E105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5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6" spans="1:6" x14ac:dyDescent="0.3">
      <c r="A106">
        <v>105</v>
      </c>
      <c r="B106" t="e">
        <f>IF(PROMETEO_Ammissione_Samuele[[#This Row],[Classe NYHA:]]="",NA(),PROMETEO_Ammissione_Samuele[[#This Row],[Classe NYHA:]])</f>
        <v>#N/A</v>
      </c>
      <c r="C10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6" t="e">
        <f>IF(PROMETEO_DimissioneSamuele_DATA_LABELS_2024_06_25_0749[[#This Row],[Classe NYHA:]]="",NA(),PROMETEO_DimissioneSamuele_DATA_LABELS_2024_06_25_0749[[#This Row],[Classe NYHA:]])</f>
        <v>#N/A</v>
      </c>
      <c r="E106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7" spans="1:6" x14ac:dyDescent="0.3">
      <c r="A107">
        <v>106</v>
      </c>
      <c r="B107" t="e">
        <f>IF(PROMETEO_Ammissione_Samuele[[#This Row],[Classe NYHA:]]="",NA(),PROMETEO_Ammissione_Samuele[[#This Row],[Classe NYHA:]])</f>
        <v>#N/A</v>
      </c>
      <c r="C107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7" t="str">
        <f>IF(PROMETEO_DimissioneSamuele_DATA_LABELS_2024_06_25_0749[[#This Row],[Classe NYHA:]]="",NA(),PROMETEO_DimissioneSamuele_DATA_LABELS_2024_06_25_0749[[#This Row],[Classe NYHA:]])</f>
        <v>II</v>
      </c>
      <c r="E107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7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8" spans="1:6" x14ac:dyDescent="0.3">
      <c r="A108">
        <v>107</v>
      </c>
      <c r="B108" t="e">
        <f>IF(PROMETEO_Ammissione_Samuele[[#This Row],[Classe NYHA:]]="",NA(),PROMETEO_Ammissione_Samuele[[#This Row],[Classe NYHA:]])</f>
        <v>#N/A</v>
      </c>
      <c r="C10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8" t="e">
        <f>IF(PROMETEO_DimissioneSamuele_DATA_LABELS_2024_06_25_0749[[#This Row],[Classe NYHA:]]="",NA(),PROMETEO_DimissioneSamuele_DATA_LABELS_2024_06_25_0749[[#This Row],[Classe NYHA:]])</f>
        <v>#N/A</v>
      </c>
      <c r="E108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0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09" spans="1:6" x14ac:dyDescent="0.3">
      <c r="A109">
        <v>108</v>
      </c>
      <c r="B109" t="e">
        <f>IF(PROMETEO_Ammissione_Samuele[[#This Row],[Classe NYHA:]]="",NA(),PROMETEO_Ammissione_Samuele[[#This Row],[Classe NYHA:]])</f>
        <v>#N/A</v>
      </c>
      <c r="C109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09" t="str">
        <f>IF(PROMETEO_DimissioneSamuele_DATA_LABELS_2024_06_25_0749[[#This Row],[Classe NYHA:]]="",NA(),PROMETEO_DimissioneSamuele_DATA_LABELS_2024_06_25_0749[[#This Row],[Classe NYHA:]])</f>
        <v>II</v>
      </c>
      <c r="E10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09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0" spans="1:6" x14ac:dyDescent="0.3">
      <c r="A110">
        <v>109</v>
      </c>
      <c r="B110" t="e">
        <f>IF(PROMETEO_Ammissione_Samuele[[#This Row],[Classe NYHA:]]="",NA(),PROMETEO_Ammissione_Samuele[[#This Row],[Classe NYHA:]])</f>
        <v>#N/A</v>
      </c>
      <c r="C110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0" t="str">
        <f>IF(PROMETEO_DimissioneSamuele_DATA_LABELS_2024_06_25_0749[[#This Row],[Classe NYHA:]]="",NA(),PROMETEO_DimissioneSamuele_DATA_LABELS_2024_06_25_0749[[#This Row],[Classe NYHA:]])</f>
        <v>II</v>
      </c>
      <c r="E11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0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1" spans="1:6" x14ac:dyDescent="0.3">
      <c r="A111">
        <v>110</v>
      </c>
      <c r="B111" t="e">
        <f>IF(PROMETEO_Ammissione_Samuele[[#This Row],[Classe NYHA:]]="",NA(),PROMETEO_Ammissione_Samuele[[#This Row],[Classe NYHA:]])</f>
        <v>#N/A</v>
      </c>
      <c r="C11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1" t="str">
        <f>IF(PROMETEO_DimissioneSamuele_DATA_LABELS_2024_06_25_0749[[#This Row],[Classe NYHA:]]="",NA(),PROMETEO_DimissioneSamuele_DATA_LABELS_2024_06_25_0749[[#This Row],[Classe NYHA:]])</f>
        <v>III</v>
      </c>
      <c r="E111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11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2" spans="1:6" x14ac:dyDescent="0.3">
      <c r="A112">
        <v>111</v>
      </c>
      <c r="B112" t="e">
        <f>IF(PROMETEO_Ammissione_Samuele[[#This Row],[Classe NYHA:]]="",NA(),PROMETEO_Ammissione_Samuele[[#This Row],[Classe NYHA:]])</f>
        <v>#N/A</v>
      </c>
      <c r="C11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2" t="e">
        <f>IF(PROMETEO_DimissioneSamuele_DATA_LABELS_2024_06_25_0749[[#This Row],[Classe NYHA:]]="",NA(),PROMETEO_DimissioneSamuele_DATA_LABELS_2024_06_25_0749[[#This Row],[Classe NYHA:]])</f>
        <v>#N/A</v>
      </c>
      <c r="E112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1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3" spans="1:6" x14ac:dyDescent="0.3">
      <c r="A113">
        <v>112</v>
      </c>
      <c r="B113" t="e">
        <f>IF(PROMETEO_Ammissione_Samuele[[#This Row],[Classe NYHA:]]="",NA(),PROMETEO_Ammissione_Samuele[[#This Row],[Classe NYHA:]])</f>
        <v>#N/A</v>
      </c>
      <c r="C113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3" t="e">
        <f>IF(PROMETEO_DimissioneSamuele_DATA_LABELS_2024_06_25_0749[[#This Row],[Classe NYHA:]]="",NA(),PROMETEO_DimissioneSamuele_DATA_LABELS_2024_06_25_0749[[#This Row],[Classe NYHA:]])</f>
        <v>#N/A</v>
      </c>
      <c r="E113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13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4" spans="1:6" x14ac:dyDescent="0.3">
      <c r="A114">
        <v>113</v>
      </c>
      <c r="B114" t="str">
        <f>IF(PROMETEO_Ammissione_Samuele[[#This Row],[Classe NYHA:]]="",NA(),PROMETEO_Ammissione_Samuele[[#This Row],[Classe NYHA:]])</f>
        <v>I</v>
      </c>
      <c r="C114">
        <f>IF(Table50[[#This Row],[Classe NYHA ammissione:]]="I",1,IF(Table50[[#This Row],[Classe NYHA ammissione:]]="II",2,IF(Table50[[#This Row],[Classe NYHA ammissione:]]="III",3,IF(Table50[[#This Row],[Classe NYHA ammissione:]]="IV",4))))</f>
        <v>1</v>
      </c>
      <c r="D114" t="e">
        <f>IF(PROMETEO_DimissioneSamuele_DATA_LABELS_2024_06_25_0749[[#This Row],[Classe NYHA:]]="",NA(),PROMETEO_DimissioneSamuele_DATA_LABELS_2024_06_25_0749[[#This Row],[Classe NYHA:]])</f>
        <v>#N/A</v>
      </c>
      <c r="E11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1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5" spans="1:6" x14ac:dyDescent="0.3">
      <c r="A115">
        <v>114</v>
      </c>
      <c r="B115" t="str">
        <f>IF(PROMETEO_Ammissione_Samuele[[#This Row],[Classe NYHA:]]="",NA(),PROMETEO_Ammissione_Samuele[[#This Row],[Classe NYHA:]])</f>
        <v>II</v>
      </c>
      <c r="C115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15" t="str">
        <f>IF(PROMETEO_DimissioneSamuele_DATA_LABELS_2024_06_25_0749[[#This Row],[Classe NYHA:]]="",NA(),PROMETEO_DimissioneSamuele_DATA_LABELS_2024_06_25_0749[[#This Row],[Classe NYHA:]])</f>
        <v>II</v>
      </c>
      <c r="E115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5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16" spans="1:6" x14ac:dyDescent="0.3">
      <c r="A116">
        <v>115</v>
      </c>
      <c r="B116" t="e">
        <f>IF(PROMETEO_Ammissione_Samuele[[#This Row],[Classe NYHA:]]="",NA(),PROMETEO_Ammissione_Samuele[[#This Row],[Classe NYHA:]])</f>
        <v>#N/A</v>
      </c>
      <c r="C116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6" t="str">
        <f>IF(PROMETEO_DimissioneSamuele_DATA_LABELS_2024_06_25_0749[[#This Row],[Classe NYHA:]]="",NA(),PROMETEO_DimissioneSamuele_DATA_LABELS_2024_06_25_0749[[#This Row],[Classe NYHA:]])</f>
        <v>III</v>
      </c>
      <c r="E116">
        <f>IF(Table50[[#This Row],[Classe NYHA dimissione:]]="I",1,IF(Table50[[#This Row],[Classe NYHA dimissione:]]="II",2,IF(Table50[[#This Row],[Classe NYHA dimissione:]]="III",3,IF(Table50[[#This Row],[Classe NYHA dimissione:]]="IV",4))))</f>
        <v>3</v>
      </c>
      <c r="F116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7" spans="1:6" x14ac:dyDescent="0.3">
      <c r="A117">
        <v>116</v>
      </c>
      <c r="B117" t="e">
        <f>IF(PROMETEO_Ammissione_Samuele[[#This Row],[Classe NYHA:]]="",NA(),PROMETEO_Ammissione_Samuele[[#This Row],[Classe NYHA:]])</f>
        <v>#N/A</v>
      </c>
      <c r="C117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7" t="str">
        <f>IF(PROMETEO_DimissioneSamuele_DATA_LABELS_2024_06_25_0749[[#This Row],[Classe NYHA:]]="",NA(),PROMETEO_DimissioneSamuele_DATA_LABELS_2024_06_25_0749[[#This Row],[Classe NYHA:]])</f>
        <v>I</v>
      </c>
      <c r="E117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117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8" spans="1:6" x14ac:dyDescent="0.3">
      <c r="A118">
        <v>117</v>
      </c>
      <c r="B118" t="e">
        <f>IF(PROMETEO_Ammissione_Samuele[[#This Row],[Classe NYHA:]]="",NA(),PROMETEO_Ammissione_Samuele[[#This Row],[Classe NYHA:]])</f>
        <v>#N/A</v>
      </c>
      <c r="C118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18" t="str">
        <f>IF(PROMETEO_DimissioneSamuele_DATA_LABELS_2024_06_25_0749[[#This Row],[Classe NYHA:]]="",NA(),PROMETEO_DimissioneSamuele_DATA_LABELS_2024_06_25_0749[[#This Row],[Classe NYHA:]])</f>
        <v>I</v>
      </c>
      <c r="E118">
        <f>IF(Table50[[#This Row],[Classe NYHA dimissione:]]="I",1,IF(Table50[[#This Row],[Classe NYHA dimissione:]]="II",2,IF(Table50[[#This Row],[Classe NYHA dimissione:]]="III",3,IF(Table50[[#This Row],[Classe NYHA dimissione:]]="IV",4))))</f>
        <v>1</v>
      </c>
      <c r="F118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19" spans="1:6" x14ac:dyDescent="0.3">
      <c r="A119">
        <v>118</v>
      </c>
      <c r="B119" t="str">
        <f>IF(PROMETEO_Ammissione_Samuele[[#This Row],[Classe NYHA:]]="",NA(),PROMETEO_Ammissione_Samuele[[#This Row],[Classe NYHA:]])</f>
        <v>II</v>
      </c>
      <c r="C119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19" t="str">
        <f>IF(PROMETEO_DimissioneSamuele_DATA_LABELS_2024_06_25_0749[[#This Row],[Classe NYHA:]]="",NA(),PROMETEO_DimissioneSamuele_DATA_LABELS_2024_06_25_0749[[#This Row],[Classe NYHA:]])</f>
        <v>II</v>
      </c>
      <c r="E119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19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20" spans="1:6" x14ac:dyDescent="0.3">
      <c r="A120">
        <v>119</v>
      </c>
      <c r="B120" t="str">
        <f>IF(PROMETEO_Ammissione_Samuele[[#This Row],[Classe NYHA:]]="",NA(),PROMETEO_Ammissione_Samuele[[#This Row],[Classe NYHA:]])</f>
        <v>II</v>
      </c>
      <c r="C120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0" t="str">
        <f>IF(PROMETEO_DimissioneSamuele_DATA_LABELS_2024_06_25_0749[[#This Row],[Classe NYHA:]]="",NA(),PROMETEO_DimissioneSamuele_DATA_LABELS_2024_06_25_0749[[#This Row],[Classe NYHA:]])</f>
        <v>II</v>
      </c>
      <c r="E120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0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21" spans="1:6" x14ac:dyDescent="0.3">
      <c r="A121">
        <v>120</v>
      </c>
      <c r="B121" t="e">
        <f>IF(PROMETEO_Ammissione_Samuele[[#This Row],[Classe NYHA:]]="",NA(),PROMETEO_Ammissione_Samuele[[#This Row],[Classe NYHA:]])</f>
        <v>#N/A</v>
      </c>
      <c r="C121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21" t="str">
        <f>IF(PROMETEO_DimissioneSamuele_DATA_LABELS_2024_06_25_0749[[#This Row],[Classe NYHA:]]="",NA(),PROMETEO_DimissioneSamuele_DATA_LABELS_2024_06_25_0749[[#This Row],[Classe NYHA:]])</f>
        <v>II</v>
      </c>
      <c r="E121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1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22" spans="1:6" x14ac:dyDescent="0.3">
      <c r="A122">
        <v>121</v>
      </c>
      <c r="B122" t="e">
        <f>IF(PROMETEO_Ammissione_Samuele[[#This Row],[Classe NYHA:]]="",NA(),PROMETEO_Ammissione_Samuele[[#This Row],[Classe NYHA:]])</f>
        <v>#N/A</v>
      </c>
      <c r="C122" t="e">
        <f>IF(Table50[[#This Row],[Classe NYHA ammissione:]]="I",1,IF(Table50[[#This Row],[Classe NYHA ammissione:]]="II",2,IF(Table50[[#This Row],[Classe NYHA ammissione:]]="III",3,IF(Table50[[#This Row],[Classe NYHA ammissione:]]="IV",4))))</f>
        <v>#N/A</v>
      </c>
      <c r="D122" t="str">
        <f>IF(PROMETEO_DimissioneSamuele_DATA_LABELS_2024_06_25_0749[[#This Row],[Classe NYHA:]]="",NA(),PROMETEO_DimissioneSamuele_DATA_LABELS_2024_06_25_0749[[#This Row],[Classe NYHA:]])</f>
        <v>II</v>
      </c>
      <c r="E122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2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  <row r="123" spans="1:6" x14ac:dyDescent="0.3">
      <c r="A123">
        <v>122</v>
      </c>
      <c r="B123" t="str">
        <f>IF(PROMETEO_Ammissione_Samuele[[#This Row],[Classe NYHA:]]="",NA(),PROMETEO_Ammissione_Samuele[[#This Row],[Classe NYHA:]])</f>
        <v>II</v>
      </c>
      <c r="C123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3" t="str">
        <f>IF(PROMETEO_DimissioneSamuele_DATA_LABELS_2024_06_25_0749[[#This Row],[Classe NYHA:]]="",NA(),PROMETEO_DimissioneSamuele_DATA_LABELS_2024_06_25_0749[[#This Row],[Classe NYHA:]])</f>
        <v>II</v>
      </c>
      <c r="E123">
        <f>IF(Table50[[#This Row],[Classe NYHA dimissione:]]="I",1,IF(Table50[[#This Row],[Classe NYHA dimissione:]]="II",2,IF(Table50[[#This Row],[Classe NYHA dimissione:]]="III",3,IF(Table50[[#This Row],[Classe NYHA dimissione:]]="IV",4))))</f>
        <v>2</v>
      </c>
      <c r="F123" t="str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Null</v>
      </c>
    </row>
    <row r="124" spans="1:6" x14ac:dyDescent="0.3">
      <c r="A124">
        <v>123</v>
      </c>
      <c r="B124" t="str">
        <f>IF(PROMETEO_Ammissione_Samuele[[#This Row],[Classe NYHA:]]="",NA(),PROMETEO_Ammissione_Samuele[[#This Row],[Classe NYHA:]])</f>
        <v>II</v>
      </c>
      <c r="C124">
        <f>IF(Table50[[#This Row],[Classe NYHA ammissione:]]="I",1,IF(Table50[[#This Row],[Classe NYHA ammissione:]]="II",2,IF(Table50[[#This Row],[Classe NYHA ammissione:]]="III",3,IF(Table50[[#This Row],[Classe NYHA ammissione:]]="IV",4))))</f>
        <v>2</v>
      </c>
      <c r="D124" t="e">
        <f>IF(PROMETEO_DimissioneSamuele_DATA_LABELS_2024_06_25_0749[[#This Row],[Classe NYHA:]]="",NA(),PROMETEO_DimissioneSamuele_DATA_LABELS_2024_06_25_0749[[#This Row],[Classe NYHA:]])</f>
        <v>#N/A</v>
      </c>
      <c r="E124" t="e">
        <f>IF(Table50[[#This Row],[Classe NYHA dimissione:]]="I",1,IF(Table50[[#This Row],[Classe NYHA dimissione:]]="II",2,IF(Table50[[#This Row],[Classe NYHA dimissione:]]="III",3,IF(Table50[[#This Row],[Classe NYHA dimissione:]]="IV",4))))</f>
        <v>#N/A</v>
      </c>
      <c r="F124" t="e">
        <f>IF(Table50[[#This Row],[Classe NYHA ammissione]]=Table50[[#This Row],[Classe NYHA dimissione]],"Null",IF(Table50[[#This Row],[Classe NYHA ammissione]]&lt;Table50[[#This Row],[Classe NYHA dimissione]],"Negative",IF(Table50[[#This Row],[Classe NYHA ammissione]]&gt;Table50[[#This Row],[Classe NYHA dimissione]],"Positive")))</f>
        <v>#N/A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BADD-C87F-4BB8-A1E4-8EA7BEE3F1F9}">
  <sheetPr>
    <tabColor rgb="FFFFFF00"/>
  </sheetPr>
  <dimension ref="A1:GK124"/>
  <sheetViews>
    <sheetView zoomScale="49" zoomScaleNormal="90" workbookViewId="0">
      <selection activeCell="C6" sqref="C6"/>
    </sheetView>
  </sheetViews>
  <sheetFormatPr defaultRowHeight="14.4" x14ac:dyDescent="0.3"/>
  <cols>
    <col min="1" max="1" width="11.33203125" bestFit="1" customWidth="1"/>
    <col min="2" max="2" width="34.6640625" customWidth="1"/>
    <col min="3" max="3" width="35.5546875" bestFit="1" customWidth="1"/>
    <col min="4" max="4" width="37.5546875" bestFit="1" customWidth="1"/>
    <col min="5" max="5" width="80.88671875" bestFit="1" customWidth="1"/>
    <col min="6" max="6" width="40.5546875" bestFit="1" customWidth="1"/>
    <col min="7" max="7" width="36.44140625" bestFit="1" customWidth="1"/>
    <col min="8" max="8" width="16.6640625" bestFit="1" customWidth="1"/>
    <col min="9" max="9" width="42.6640625" bestFit="1" customWidth="1"/>
    <col min="10" max="10" width="55.33203125" bestFit="1" customWidth="1"/>
    <col min="11" max="11" width="38.33203125" bestFit="1" customWidth="1"/>
    <col min="12" max="12" width="55.88671875" bestFit="1" customWidth="1"/>
    <col min="13" max="13" width="41.88671875" bestFit="1" customWidth="1"/>
    <col min="14" max="14" width="42.44140625" bestFit="1" customWidth="1"/>
    <col min="15" max="15" width="42.88671875" bestFit="1" customWidth="1"/>
    <col min="16" max="16" width="43.44140625" bestFit="1" customWidth="1"/>
    <col min="17" max="17" width="14.109375" bestFit="1" customWidth="1"/>
    <col min="18" max="18" width="17.109375" bestFit="1" customWidth="1"/>
    <col min="19" max="19" width="17.44140625" bestFit="1" customWidth="1"/>
    <col min="20" max="20" width="17.33203125" bestFit="1" customWidth="1"/>
    <col min="21" max="21" width="17.6640625" bestFit="1" customWidth="1"/>
    <col min="22" max="22" width="17.88671875" bestFit="1" customWidth="1"/>
    <col min="23" max="23" width="18.33203125" bestFit="1" customWidth="1"/>
    <col min="24" max="24" width="16.109375" bestFit="1" customWidth="1"/>
    <col min="25" max="25" width="16.44140625" bestFit="1" customWidth="1"/>
    <col min="26" max="26" width="27.88671875" bestFit="1" customWidth="1"/>
    <col min="27" max="27" width="28.33203125" bestFit="1" customWidth="1"/>
    <col min="28" max="28" width="17.33203125" bestFit="1" customWidth="1"/>
    <col min="29" max="29" width="17.6640625" bestFit="1" customWidth="1"/>
    <col min="30" max="30" width="32.33203125" bestFit="1" customWidth="1"/>
    <col min="31" max="31" width="56.6640625" bestFit="1" customWidth="1"/>
    <col min="32" max="32" width="41.6640625" bestFit="1" customWidth="1"/>
    <col min="33" max="33" width="15.5546875" bestFit="1" customWidth="1"/>
    <col min="34" max="34" width="14.33203125" bestFit="1" customWidth="1"/>
    <col min="35" max="35" width="19.109375" bestFit="1" customWidth="1"/>
    <col min="36" max="36" width="34" bestFit="1" customWidth="1"/>
    <col min="37" max="37" width="22.6640625" bestFit="1" customWidth="1"/>
    <col min="38" max="38" width="16.109375" bestFit="1" customWidth="1"/>
    <col min="39" max="39" width="23.33203125" bestFit="1" customWidth="1"/>
    <col min="40" max="40" width="18.6640625" bestFit="1" customWidth="1"/>
    <col min="41" max="42" width="42.6640625" bestFit="1" customWidth="1"/>
    <col min="43" max="44" width="18.109375" bestFit="1" customWidth="1"/>
    <col min="45" max="45" width="24.33203125" bestFit="1" customWidth="1"/>
    <col min="46" max="46" width="44.6640625" bestFit="1" customWidth="1"/>
    <col min="47" max="47" width="20.33203125" bestFit="1" customWidth="1"/>
    <col min="48" max="48" width="28.33203125" bestFit="1" customWidth="1"/>
    <col min="49" max="49" width="31.33203125" bestFit="1" customWidth="1"/>
    <col min="50" max="50" width="31.5546875" bestFit="1" customWidth="1"/>
    <col min="51" max="51" width="40.33203125" bestFit="1" customWidth="1"/>
    <col min="52" max="52" width="29.88671875" bestFit="1" customWidth="1"/>
    <col min="53" max="53" width="33.109375" bestFit="1" customWidth="1"/>
    <col min="54" max="54" width="34.6640625" bestFit="1" customWidth="1"/>
    <col min="55" max="55" width="18" bestFit="1" customWidth="1"/>
    <col min="56" max="56" width="28.6640625" bestFit="1" customWidth="1"/>
    <col min="57" max="57" width="16.6640625" bestFit="1" customWidth="1"/>
    <col min="58" max="58" width="17.33203125" bestFit="1" customWidth="1"/>
    <col min="59" max="59" width="18.33203125" bestFit="1" customWidth="1"/>
    <col min="60" max="60" width="21" bestFit="1" customWidth="1"/>
    <col min="61" max="61" width="38.33203125" bestFit="1" customWidth="1"/>
    <col min="62" max="62" width="48.33203125" bestFit="1" customWidth="1"/>
    <col min="63" max="64" width="20.33203125" bestFit="1" customWidth="1"/>
    <col min="65" max="65" width="35.109375" bestFit="1" customWidth="1"/>
    <col min="66" max="66" width="36.88671875" bestFit="1" customWidth="1"/>
    <col min="67" max="67" width="20.109375" bestFit="1" customWidth="1"/>
    <col min="68" max="68" width="30.6640625" bestFit="1" customWidth="1"/>
    <col min="69" max="69" width="23.88671875" bestFit="1" customWidth="1"/>
    <col min="70" max="70" width="17" bestFit="1" customWidth="1"/>
    <col min="71" max="71" width="18.109375" bestFit="1" customWidth="1"/>
    <col min="72" max="72" width="17.33203125" bestFit="1" customWidth="1"/>
    <col min="73" max="73" width="16.33203125" bestFit="1" customWidth="1"/>
    <col min="74" max="74" width="23.33203125" bestFit="1" customWidth="1"/>
    <col min="75" max="75" width="43.6640625" bestFit="1" customWidth="1"/>
    <col min="76" max="76" width="44.6640625" bestFit="1" customWidth="1"/>
    <col min="77" max="77" width="44.33203125" bestFit="1" customWidth="1"/>
    <col min="78" max="78" width="28.88671875" bestFit="1" customWidth="1"/>
    <col min="79" max="79" width="33.109375" bestFit="1" customWidth="1"/>
    <col min="80" max="80" width="18.33203125" bestFit="1" customWidth="1"/>
    <col min="81" max="81" width="24.88671875" bestFit="1" customWidth="1"/>
    <col min="82" max="82" width="21.6640625" bestFit="1" customWidth="1"/>
    <col min="83" max="83" width="14.33203125" bestFit="1" customWidth="1"/>
    <col min="84" max="84" width="24.109375" bestFit="1" customWidth="1"/>
    <col min="85" max="85" width="13.88671875" bestFit="1" customWidth="1"/>
    <col min="86" max="86" width="14.33203125" bestFit="1" customWidth="1"/>
    <col min="87" max="87" width="24.6640625" bestFit="1" customWidth="1"/>
    <col min="88" max="88" width="51.109375" bestFit="1" customWidth="1"/>
    <col min="89" max="89" width="78.44140625" bestFit="1" customWidth="1"/>
    <col min="90" max="90" width="48.88671875" bestFit="1" customWidth="1"/>
    <col min="91" max="91" width="45.33203125" bestFit="1" customWidth="1"/>
    <col min="92" max="92" width="25.88671875" bestFit="1" customWidth="1"/>
    <col min="93" max="93" width="30.88671875" bestFit="1" customWidth="1"/>
    <col min="94" max="94" width="21.44140625" bestFit="1" customWidth="1"/>
    <col min="95" max="95" width="72.88671875" bestFit="1" customWidth="1"/>
    <col min="96" max="96" width="34.33203125" bestFit="1" customWidth="1"/>
    <col min="97" max="97" width="44.6640625" bestFit="1" customWidth="1"/>
    <col min="98" max="98" width="30.44140625" bestFit="1" customWidth="1"/>
    <col min="99" max="99" width="43.33203125" bestFit="1" customWidth="1"/>
    <col min="100" max="100" width="80.6640625" bestFit="1" customWidth="1"/>
    <col min="101" max="104" width="80.88671875" bestFit="1" customWidth="1"/>
    <col min="105" max="105" width="25.6640625" bestFit="1" customWidth="1"/>
    <col min="106" max="106" width="33" bestFit="1" customWidth="1"/>
    <col min="107" max="107" width="22.88671875" bestFit="1" customWidth="1"/>
    <col min="108" max="108" width="20.88671875" bestFit="1" customWidth="1"/>
    <col min="109" max="109" width="18.33203125" bestFit="1" customWidth="1"/>
    <col min="110" max="110" width="36.109375" bestFit="1" customWidth="1"/>
    <col min="111" max="111" width="37.88671875" bestFit="1" customWidth="1"/>
    <col min="112" max="112" width="18.33203125" bestFit="1" customWidth="1"/>
    <col min="113" max="113" width="20.44140625" bestFit="1" customWidth="1"/>
    <col min="114" max="114" width="16.44140625" bestFit="1" customWidth="1"/>
    <col min="115" max="115" width="20.33203125" bestFit="1" customWidth="1"/>
    <col min="116" max="116" width="31.5546875" bestFit="1" customWidth="1"/>
    <col min="117" max="117" width="33.44140625" bestFit="1" customWidth="1"/>
    <col min="118" max="118" width="21.44140625" bestFit="1" customWidth="1"/>
    <col min="119" max="119" width="23.5546875" bestFit="1" customWidth="1"/>
    <col min="120" max="120" width="22.109375" bestFit="1" customWidth="1"/>
    <col min="121" max="121" width="21.33203125" bestFit="1" customWidth="1"/>
    <col min="122" max="122" width="37.33203125" bestFit="1" customWidth="1"/>
    <col min="123" max="123" width="39.109375" bestFit="1" customWidth="1"/>
    <col min="124" max="124" width="21.44140625" bestFit="1" customWidth="1"/>
    <col min="125" max="125" width="23.5546875" bestFit="1" customWidth="1"/>
    <col min="126" max="126" width="14" bestFit="1" customWidth="1"/>
    <col min="127" max="127" width="21.33203125" bestFit="1" customWidth="1"/>
    <col min="128" max="128" width="29.33203125" bestFit="1" customWidth="1"/>
    <col min="129" max="129" width="31" bestFit="1" customWidth="1"/>
    <col min="130" max="130" width="21.44140625" bestFit="1" customWidth="1"/>
    <col min="131" max="131" width="23.5546875" bestFit="1" customWidth="1"/>
    <col min="132" max="132" width="13.88671875" bestFit="1" customWidth="1"/>
    <col min="133" max="133" width="21.33203125" bestFit="1" customWidth="1"/>
    <col min="134" max="134" width="29.109375" bestFit="1" customWidth="1"/>
    <col min="135" max="135" width="30.88671875" bestFit="1" customWidth="1"/>
    <col min="136" max="136" width="21.44140625" bestFit="1" customWidth="1"/>
    <col min="137" max="137" width="23.5546875" bestFit="1" customWidth="1"/>
    <col min="138" max="138" width="15.44140625" bestFit="1" customWidth="1"/>
    <col min="139" max="139" width="21.33203125" bestFit="1" customWidth="1"/>
    <col min="140" max="140" width="30.5546875" bestFit="1" customWidth="1"/>
    <col min="141" max="141" width="32.44140625" bestFit="1" customWidth="1"/>
    <col min="142" max="142" width="21.44140625" bestFit="1" customWidth="1"/>
    <col min="143" max="143" width="23.5546875" bestFit="1" customWidth="1"/>
    <col min="144" max="144" width="24.6640625" bestFit="1" customWidth="1"/>
    <col min="145" max="145" width="23.6640625" bestFit="1" customWidth="1"/>
    <col min="146" max="146" width="25.33203125" bestFit="1" customWidth="1"/>
    <col min="147" max="147" width="24.33203125" bestFit="1" customWidth="1"/>
    <col min="148" max="148" width="23.109375" bestFit="1" customWidth="1"/>
    <col min="149" max="149" width="22.109375" bestFit="1" customWidth="1"/>
    <col min="150" max="150" width="24.5546875" bestFit="1" customWidth="1"/>
    <col min="151" max="151" width="23.5546875" bestFit="1" customWidth="1"/>
    <col min="152" max="152" width="20.33203125" bestFit="1" customWidth="1"/>
    <col min="153" max="153" width="19.33203125" bestFit="1" customWidth="1"/>
    <col min="154" max="154" width="21.33203125" bestFit="1" customWidth="1"/>
    <col min="155" max="155" width="20.33203125" bestFit="1" customWidth="1"/>
    <col min="156" max="156" width="20" bestFit="1" customWidth="1"/>
    <col min="157" max="157" width="18.88671875" bestFit="1" customWidth="1"/>
    <col min="158" max="158" width="22.33203125" bestFit="1" customWidth="1"/>
    <col min="159" max="159" width="21.33203125" bestFit="1" customWidth="1"/>
    <col min="160" max="160" width="32.6640625" bestFit="1" customWidth="1"/>
    <col min="161" max="161" width="31.6640625" bestFit="1" customWidth="1"/>
    <col min="162" max="162" width="18.5546875" bestFit="1" customWidth="1"/>
    <col min="163" max="163" width="17.5546875" bestFit="1" customWidth="1"/>
    <col min="164" max="164" width="27" bestFit="1" customWidth="1"/>
    <col min="165" max="165" width="26" bestFit="1" customWidth="1"/>
    <col min="166" max="166" width="19.88671875" bestFit="1" customWidth="1"/>
    <col min="167" max="167" width="18.6640625" bestFit="1" customWidth="1"/>
    <col min="168" max="168" width="21.88671875" bestFit="1" customWidth="1"/>
    <col min="169" max="169" width="20.88671875" bestFit="1" customWidth="1"/>
    <col min="170" max="170" width="23.109375" bestFit="1" customWidth="1"/>
    <col min="171" max="171" width="22.109375" bestFit="1" customWidth="1"/>
    <col min="172" max="172" width="30.5546875" bestFit="1" customWidth="1"/>
    <col min="173" max="173" width="29.5546875" bestFit="1" customWidth="1"/>
    <col min="174" max="174" width="36.5546875" bestFit="1" customWidth="1"/>
    <col min="175" max="175" width="35.44140625" bestFit="1" customWidth="1"/>
    <col min="176" max="176" width="19.33203125" bestFit="1" customWidth="1"/>
    <col min="177" max="177" width="18.33203125" bestFit="1" customWidth="1"/>
    <col min="178" max="178" width="23.33203125" bestFit="1" customWidth="1"/>
    <col min="179" max="179" width="22.33203125" bestFit="1" customWidth="1"/>
    <col min="180" max="180" width="20.6640625" bestFit="1" customWidth="1"/>
    <col min="181" max="181" width="19.6640625" bestFit="1" customWidth="1"/>
    <col min="182" max="182" width="29" bestFit="1" customWidth="1"/>
    <col min="183" max="183" width="28" bestFit="1" customWidth="1"/>
    <col min="184" max="184" width="26" bestFit="1" customWidth="1"/>
    <col min="185" max="185" width="25" bestFit="1" customWidth="1"/>
    <col min="186" max="186" width="28.5546875" bestFit="1" customWidth="1"/>
    <col min="187" max="187" width="27.44140625" bestFit="1" customWidth="1"/>
    <col min="188" max="188" width="32.6640625" bestFit="1" customWidth="1"/>
    <col min="189" max="189" width="34.44140625" bestFit="1" customWidth="1"/>
    <col min="190" max="190" width="36" bestFit="1" customWidth="1"/>
    <col min="191" max="191" width="31.33203125" bestFit="1" customWidth="1"/>
    <col min="192" max="192" width="33.109375" bestFit="1" customWidth="1"/>
    <col min="193" max="193" width="12.33203125" bestFit="1" customWidth="1"/>
  </cols>
  <sheetData>
    <row r="1" spans="1:193" x14ac:dyDescent="0.3">
      <c r="A1" t="s">
        <v>0</v>
      </c>
      <c r="B1" t="s">
        <v>1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167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814</v>
      </c>
      <c r="AE1" t="s">
        <v>323</v>
      </c>
      <c r="AF1" t="s">
        <v>324</v>
      </c>
      <c r="AG1" t="s">
        <v>234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287</v>
      </c>
      <c r="CN1" t="s">
        <v>288</v>
      </c>
      <c r="CO1" t="s">
        <v>289</v>
      </c>
      <c r="CP1" t="s">
        <v>290</v>
      </c>
      <c r="CQ1" t="s">
        <v>291</v>
      </c>
      <c r="CR1" t="s">
        <v>292</v>
      </c>
      <c r="CS1" t="s">
        <v>293</v>
      </c>
      <c r="CT1" t="s">
        <v>294</v>
      </c>
      <c r="CU1" t="s">
        <v>295</v>
      </c>
      <c r="CV1" t="s">
        <v>296</v>
      </c>
      <c r="CW1" t="s">
        <v>297</v>
      </c>
      <c r="CX1" t="s">
        <v>298</v>
      </c>
      <c r="CY1" t="s">
        <v>299</v>
      </c>
      <c r="CZ1" t="s">
        <v>300</v>
      </c>
      <c r="DA1" t="s">
        <v>301</v>
      </c>
      <c r="DB1" t="s">
        <v>302</v>
      </c>
      <c r="DC1" t="s">
        <v>303</v>
      </c>
      <c r="DD1" t="s">
        <v>97</v>
      </c>
      <c r="DE1" t="s">
        <v>687</v>
      </c>
      <c r="DF1" t="s">
        <v>98</v>
      </c>
      <c r="DG1" t="s">
        <v>99</v>
      </c>
      <c r="DH1" t="s">
        <v>690</v>
      </c>
      <c r="DI1" t="s">
        <v>691</v>
      </c>
      <c r="DJ1" t="s">
        <v>100</v>
      </c>
      <c r="DK1" t="s">
        <v>815</v>
      </c>
      <c r="DL1" t="s">
        <v>101</v>
      </c>
      <c r="DM1" t="s">
        <v>102</v>
      </c>
      <c r="DN1" t="s">
        <v>816</v>
      </c>
      <c r="DO1" t="s">
        <v>817</v>
      </c>
      <c r="DP1" t="s">
        <v>103</v>
      </c>
      <c r="DQ1" t="s">
        <v>818</v>
      </c>
      <c r="DR1" t="s">
        <v>104</v>
      </c>
      <c r="DS1" t="s">
        <v>105</v>
      </c>
      <c r="DT1" t="s">
        <v>819</v>
      </c>
      <c r="DU1" t="s">
        <v>820</v>
      </c>
      <c r="DV1" t="s">
        <v>106</v>
      </c>
      <c r="DW1" t="s">
        <v>821</v>
      </c>
      <c r="DX1" t="s">
        <v>107</v>
      </c>
      <c r="DY1" t="s">
        <v>108</v>
      </c>
      <c r="DZ1" t="s">
        <v>822</v>
      </c>
      <c r="EA1" t="s">
        <v>823</v>
      </c>
      <c r="EB1" t="s">
        <v>109</v>
      </c>
      <c r="EC1" t="s">
        <v>824</v>
      </c>
      <c r="ED1" t="s">
        <v>110</v>
      </c>
      <c r="EE1" t="s">
        <v>111</v>
      </c>
      <c r="EF1" t="s">
        <v>825</v>
      </c>
      <c r="EG1" t="s">
        <v>826</v>
      </c>
      <c r="EH1" t="s">
        <v>112</v>
      </c>
      <c r="EI1" t="s">
        <v>827</v>
      </c>
      <c r="EJ1" t="s">
        <v>113</v>
      </c>
      <c r="EK1" t="s">
        <v>114</v>
      </c>
      <c r="EL1" t="s">
        <v>828</v>
      </c>
      <c r="EM1" t="s">
        <v>829</v>
      </c>
      <c r="EN1" t="s">
        <v>115</v>
      </c>
      <c r="EO1" t="s">
        <v>830</v>
      </c>
      <c r="EP1" t="s">
        <v>117</v>
      </c>
      <c r="EQ1" t="s">
        <v>831</v>
      </c>
      <c r="ER1" t="s">
        <v>119</v>
      </c>
      <c r="ES1" t="s">
        <v>832</v>
      </c>
      <c r="ET1" t="s">
        <v>707</v>
      </c>
      <c r="EU1" t="s">
        <v>833</v>
      </c>
      <c r="EV1" t="s">
        <v>123</v>
      </c>
      <c r="EW1" t="s">
        <v>834</v>
      </c>
      <c r="EX1" t="s">
        <v>709</v>
      </c>
      <c r="EY1" t="s">
        <v>835</v>
      </c>
      <c r="EZ1" t="s">
        <v>127</v>
      </c>
      <c r="FA1" t="s">
        <v>836</v>
      </c>
      <c r="FB1" t="s">
        <v>129</v>
      </c>
      <c r="FC1" t="s">
        <v>837</v>
      </c>
      <c r="FD1" t="s">
        <v>711</v>
      </c>
      <c r="FE1" t="s">
        <v>838</v>
      </c>
      <c r="FF1" t="s">
        <v>133</v>
      </c>
      <c r="FG1" t="s">
        <v>839</v>
      </c>
      <c r="FH1" t="s">
        <v>135</v>
      </c>
      <c r="FI1" t="s">
        <v>840</v>
      </c>
      <c r="FJ1" t="s">
        <v>137</v>
      </c>
      <c r="FK1" t="s">
        <v>841</v>
      </c>
      <c r="FL1" t="s">
        <v>715</v>
      </c>
      <c r="FM1" t="s">
        <v>842</v>
      </c>
      <c r="FN1" t="s">
        <v>139</v>
      </c>
      <c r="FO1" t="s">
        <v>843</v>
      </c>
      <c r="FP1" t="s">
        <v>844</v>
      </c>
      <c r="FQ1" t="s">
        <v>845</v>
      </c>
      <c r="FR1" t="s">
        <v>846</v>
      </c>
      <c r="FS1" t="s">
        <v>847</v>
      </c>
      <c r="FT1" t="s">
        <v>145</v>
      </c>
      <c r="FU1" t="s">
        <v>848</v>
      </c>
      <c r="FV1" t="s">
        <v>147</v>
      </c>
      <c r="FW1" t="s">
        <v>849</v>
      </c>
      <c r="FX1" t="s">
        <v>149</v>
      </c>
      <c r="FY1" t="s">
        <v>850</v>
      </c>
      <c r="FZ1" t="s">
        <v>151</v>
      </c>
      <c r="GA1" t="s">
        <v>851</v>
      </c>
      <c r="GB1" t="s">
        <v>153</v>
      </c>
      <c r="GC1" t="s">
        <v>852</v>
      </c>
      <c r="GD1" t="s">
        <v>155</v>
      </c>
      <c r="GE1" t="s">
        <v>853</v>
      </c>
      <c r="GF1" t="s">
        <v>157</v>
      </c>
      <c r="GG1" t="s">
        <v>158</v>
      </c>
      <c r="GH1" t="s">
        <v>159</v>
      </c>
      <c r="GI1" t="s">
        <v>160</v>
      </c>
      <c r="GJ1" t="s">
        <v>161</v>
      </c>
      <c r="GK1" t="s">
        <v>162</v>
      </c>
    </row>
    <row r="2" spans="1:193" x14ac:dyDescent="0.3">
      <c r="A2">
        <v>1</v>
      </c>
      <c r="B2" t="s">
        <v>854</v>
      </c>
      <c r="C2" t="s">
        <v>337</v>
      </c>
      <c r="D2" t="s">
        <v>855</v>
      </c>
      <c r="E2" t="s">
        <v>336</v>
      </c>
      <c r="F2" s="1"/>
      <c r="G2" t="s">
        <v>336</v>
      </c>
      <c r="H2" t="s">
        <v>336</v>
      </c>
      <c r="I2" s="1"/>
      <c r="K2" t="s">
        <v>336</v>
      </c>
      <c r="L2" t="s">
        <v>336</v>
      </c>
      <c r="Q2" t="s">
        <v>336</v>
      </c>
      <c r="R2" t="s">
        <v>335</v>
      </c>
      <c r="S2" t="s">
        <v>335</v>
      </c>
      <c r="T2" t="s">
        <v>335</v>
      </c>
      <c r="U2" t="s">
        <v>335</v>
      </c>
      <c r="V2" t="s">
        <v>335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335</v>
      </c>
      <c r="AC2" t="s">
        <v>335</v>
      </c>
      <c r="AD2" t="s">
        <v>336</v>
      </c>
      <c r="AE2" t="s">
        <v>336</v>
      </c>
      <c r="AI2" t="s">
        <v>336</v>
      </c>
      <c r="AK2" t="s">
        <v>336</v>
      </c>
      <c r="AT2" t="s">
        <v>336</v>
      </c>
      <c r="AV2" t="s">
        <v>336</v>
      </c>
      <c r="AW2" t="s">
        <v>336</v>
      </c>
      <c r="AX2" t="s">
        <v>336</v>
      </c>
      <c r="AY2" t="s">
        <v>336</v>
      </c>
      <c r="AZ2" t="s">
        <v>336</v>
      </c>
      <c r="BA2" t="s">
        <v>336</v>
      </c>
      <c r="BB2" t="s">
        <v>336</v>
      </c>
      <c r="BC2" t="s">
        <v>336</v>
      </c>
      <c r="BD2" t="s">
        <v>336</v>
      </c>
      <c r="BE2" t="s">
        <v>336</v>
      </c>
      <c r="BF2" t="s">
        <v>336</v>
      </c>
      <c r="BG2" t="s">
        <v>336</v>
      </c>
      <c r="BH2" t="s">
        <v>336</v>
      </c>
      <c r="BI2" t="s">
        <v>336</v>
      </c>
      <c r="BJ2" t="s">
        <v>336</v>
      </c>
      <c r="BK2" t="s">
        <v>336</v>
      </c>
      <c r="BL2" t="s">
        <v>336</v>
      </c>
      <c r="BM2" t="s">
        <v>336</v>
      </c>
      <c r="BN2" t="s">
        <v>336</v>
      </c>
      <c r="BO2" t="s">
        <v>336</v>
      </c>
      <c r="BP2" t="s">
        <v>336</v>
      </c>
      <c r="BQ2" t="s">
        <v>336</v>
      </c>
      <c r="BR2" t="s">
        <v>336</v>
      </c>
      <c r="BS2" t="s">
        <v>336</v>
      </c>
      <c r="BT2" t="s">
        <v>336</v>
      </c>
      <c r="BU2" t="s">
        <v>336</v>
      </c>
      <c r="BV2" t="s">
        <v>336</v>
      </c>
      <c r="BW2" t="s">
        <v>336</v>
      </c>
      <c r="BX2" t="s">
        <v>336</v>
      </c>
      <c r="BY2" t="s">
        <v>336</v>
      </c>
      <c r="BZ2" t="s">
        <v>336</v>
      </c>
      <c r="CA2" t="s">
        <v>336</v>
      </c>
      <c r="CB2" t="s">
        <v>336</v>
      </c>
      <c r="CC2" t="s">
        <v>336</v>
      </c>
      <c r="CD2" t="s">
        <v>336</v>
      </c>
      <c r="CE2" t="s">
        <v>336</v>
      </c>
      <c r="CF2" t="s">
        <v>336</v>
      </c>
      <c r="CG2" t="s">
        <v>336</v>
      </c>
      <c r="CH2" t="s">
        <v>336</v>
      </c>
      <c r="CI2" t="s">
        <v>336</v>
      </c>
      <c r="CJ2" t="s">
        <v>336</v>
      </c>
      <c r="CK2" t="s">
        <v>336</v>
      </c>
      <c r="CL2" t="s">
        <v>336</v>
      </c>
      <c r="CM2" t="s">
        <v>336</v>
      </c>
      <c r="CN2" t="s">
        <v>336</v>
      </c>
      <c r="CO2" t="s">
        <v>336</v>
      </c>
      <c r="CP2" t="s">
        <v>336</v>
      </c>
      <c r="CQ2" t="s">
        <v>336</v>
      </c>
      <c r="CR2" t="s">
        <v>336</v>
      </c>
      <c r="CS2" t="s">
        <v>336</v>
      </c>
      <c r="CT2" t="s">
        <v>336</v>
      </c>
      <c r="CU2" t="s">
        <v>336</v>
      </c>
      <c r="CV2" t="s">
        <v>336</v>
      </c>
      <c r="CW2" t="s">
        <v>336</v>
      </c>
      <c r="CX2" t="s">
        <v>336</v>
      </c>
      <c r="CY2" t="s">
        <v>336</v>
      </c>
      <c r="CZ2" t="s">
        <v>336</v>
      </c>
      <c r="DA2" t="s">
        <v>336</v>
      </c>
      <c r="DB2" t="s">
        <v>336</v>
      </c>
      <c r="DC2" t="s">
        <v>336</v>
      </c>
      <c r="DD2" t="s">
        <v>336</v>
      </c>
      <c r="DE2" t="s">
        <v>336</v>
      </c>
      <c r="DF2" t="s">
        <v>336</v>
      </c>
      <c r="DH2" t="s">
        <v>336</v>
      </c>
      <c r="DI2" t="s">
        <v>336</v>
      </c>
      <c r="DJ2" t="s">
        <v>336</v>
      </c>
      <c r="DK2" t="s">
        <v>336</v>
      </c>
      <c r="DL2" t="s">
        <v>336</v>
      </c>
      <c r="DM2" t="s">
        <v>336</v>
      </c>
      <c r="DN2" t="s">
        <v>336</v>
      </c>
      <c r="DO2" t="s">
        <v>336</v>
      </c>
      <c r="DP2" t="s">
        <v>336</v>
      </c>
      <c r="DQ2" t="s">
        <v>336</v>
      </c>
      <c r="DR2" t="s">
        <v>336</v>
      </c>
      <c r="DT2" t="s">
        <v>336</v>
      </c>
      <c r="DU2" t="s">
        <v>336</v>
      </c>
      <c r="DV2" t="s">
        <v>336</v>
      </c>
      <c r="DW2" t="s">
        <v>336</v>
      </c>
      <c r="DX2" t="s">
        <v>336</v>
      </c>
      <c r="DZ2" t="s">
        <v>336</v>
      </c>
      <c r="EA2" t="s">
        <v>336</v>
      </c>
      <c r="EB2" t="s">
        <v>336</v>
      </c>
      <c r="EC2" t="s">
        <v>336</v>
      </c>
      <c r="ED2" t="s">
        <v>336</v>
      </c>
      <c r="EF2" t="s">
        <v>336</v>
      </c>
      <c r="EG2" t="s">
        <v>336</v>
      </c>
      <c r="EH2" t="s">
        <v>336</v>
      </c>
      <c r="EI2" t="s">
        <v>336</v>
      </c>
      <c r="EJ2" t="s">
        <v>336</v>
      </c>
      <c r="EL2" t="s">
        <v>336</v>
      </c>
      <c r="EM2" t="s">
        <v>336</v>
      </c>
      <c r="EN2" t="s">
        <v>335</v>
      </c>
      <c r="EO2" t="s">
        <v>335</v>
      </c>
      <c r="EP2" t="s">
        <v>335</v>
      </c>
      <c r="EQ2" t="s">
        <v>335</v>
      </c>
      <c r="ER2" t="s">
        <v>335</v>
      </c>
      <c r="ES2" t="s">
        <v>335</v>
      </c>
      <c r="ET2" t="s">
        <v>335</v>
      </c>
      <c r="EU2" t="s">
        <v>335</v>
      </c>
      <c r="EV2" t="s">
        <v>335</v>
      </c>
      <c r="EW2" t="s">
        <v>335</v>
      </c>
      <c r="EX2" t="s">
        <v>335</v>
      </c>
      <c r="EY2" t="s">
        <v>335</v>
      </c>
      <c r="EZ2" t="s">
        <v>335</v>
      </c>
      <c r="FA2" t="s">
        <v>335</v>
      </c>
      <c r="FB2" t="s">
        <v>335</v>
      </c>
      <c r="FC2" t="s">
        <v>335</v>
      </c>
      <c r="FD2" t="s">
        <v>335</v>
      </c>
      <c r="FE2" t="s">
        <v>335</v>
      </c>
      <c r="FF2" t="s">
        <v>335</v>
      </c>
      <c r="FG2" t="s">
        <v>335</v>
      </c>
      <c r="FH2" t="s">
        <v>335</v>
      </c>
      <c r="FI2" t="s">
        <v>335</v>
      </c>
      <c r="FJ2" t="s">
        <v>335</v>
      </c>
      <c r="FK2" t="s">
        <v>335</v>
      </c>
      <c r="FL2" t="s">
        <v>335</v>
      </c>
      <c r="FM2" t="s">
        <v>335</v>
      </c>
      <c r="FN2" t="s">
        <v>335</v>
      </c>
      <c r="FO2" t="s">
        <v>335</v>
      </c>
      <c r="FP2" t="s">
        <v>335</v>
      </c>
      <c r="FQ2" t="s">
        <v>335</v>
      </c>
      <c r="FR2" t="s">
        <v>335</v>
      </c>
      <c r="FS2" t="s">
        <v>335</v>
      </c>
      <c r="FT2" t="s">
        <v>335</v>
      </c>
      <c r="FU2" t="s">
        <v>335</v>
      </c>
      <c r="FV2" t="s">
        <v>335</v>
      </c>
      <c r="FW2" t="s">
        <v>335</v>
      </c>
      <c r="FX2" t="s">
        <v>335</v>
      </c>
      <c r="FY2" t="s">
        <v>335</v>
      </c>
      <c r="FZ2" t="s">
        <v>335</v>
      </c>
      <c r="GA2" t="s">
        <v>335</v>
      </c>
      <c r="GB2" t="s">
        <v>335</v>
      </c>
      <c r="GC2" t="s">
        <v>335</v>
      </c>
      <c r="GD2" t="s">
        <v>335</v>
      </c>
      <c r="GE2" t="s">
        <v>335</v>
      </c>
      <c r="GF2" t="s">
        <v>336</v>
      </c>
      <c r="GH2" t="s">
        <v>336</v>
      </c>
      <c r="GI2" t="s">
        <v>336</v>
      </c>
      <c r="GJ2" t="s">
        <v>336</v>
      </c>
      <c r="GK2" t="s">
        <v>342</v>
      </c>
    </row>
    <row r="3" spans="1:193" x14ac:dyDescent="0.3">
      <c r="A3">
        <v>2</v>
      </c>
      <c r="B3" t="s">
        <v>854</v>
      </c>
      <c r="C3" t="s">
        <v>337</v>
      </c>
      <c r="D3" t="s">
        <v>855</v>
      </c>
      <c r="E3" t="s">
        <v>336</v>
      </c>
      <c r="F3" s="1"/>
      <c r="G3" t="s">
        <v>336</v>
      </c>
      <c r="H3" t="s">
        <v>336</v>
      </c>
      <c r="I3" s="1"/>
      <c r="K3" t="s">
        <v>336</v>
      </c>
      <c r="L3" t="s">
        <v>336</v>
      </c>
      <c r="Q3" t="s">
        <v>336</v>
      </c>
      <c r="R3" t="s">
        <v>335</v>
      </c>
      <c r="S3" t="s">
        <v>335</v>
      </c>
      <c r="T3" t="s">
        <v>335</v>
      </c>
      <c r="U3" t="s">
        <v>335</v>
      </c>
      <c r="V3" t="s">
        <v>335</v>
      </c>
      <c r="W3" t="s">
        <v>335</v>
      </c>
      <c r="X3" t="s">
        <v>335</v>
      </c>
      <c r="Y3" t="s">
        <v>335</v>
      </c>
      <c r="Z3" t="s">
        <v>335</v>
      </c>
      <c r="AA3" t="s">
        <v>335</v>
      </c>
      <c r="AB3" t="s">
        <v>335</v>
      </c>
      <c r="AC3" t="s">
        <v>335</v>
      </c>
      <c r="AD3" t="s">
        <v>336</v>
      </c>
      <c r="AE3" t="s">
        <v>336</v>
      </c>
      <c r="AI3" t="s">
        <v>336</v>
      </c>
      <c r="AK3" t="s">
        <v>336</v>
      </c>
      <c r="AT3" t="s">
        <v>336</v>
      </c>
      <c r="AV3" t="s">
        <v>336</v>
      </c>
      <c r="AW3" t="s">
        <v>336</v>
      </c>
      <c r="AX3" t="s">
        <v>336</v>
      </c>
      <c r="AY3" t="s">
        <v>336</v>
      </c>
      <c r="AZ3" t="s">
        <v>336</v>
      </c>
      <c r="BA3" t="s">
        <v>336</v>
      </c>
      <c r="BB3" t="s">
        <v>336</v>
      </c>
      <c r="BC3" t="s">
        <v>336</v>
      </c>
      <c r="BD3" t="s">
        <v>336</v>
      </c>
      <c r="BE3" t="s">
        <v>336</v>
      </c>
      <c r="BF3" t="s">
        <v>336</v>
      </c>
      <c r="BG3" t="s">
        <v>336</v>
      </c>
      <c r="BH3" t="s">
        <v>336</v>
      </c>
      <c r="BI3" t="s">
        <v>336</v>
      </c>
      <c r="BJ3" t="s">
        <v>336</v>
      </c>
      <c r="BK3" t="s">
        <v>336</v>
      </c>
      <c r="BL3" t="s">
        <v>336</v>
      </c>
      <c r="BM3" t="s">
        <v>336</v>
      </c>
      <c r="BN3" t="s">
        <v>336</v>
      </c>
      <c r="BO3" t="s">
        <v>336</v>
      </c>
      <c r="BP3" t="s">
        <v>336</v>
      </c>
      <c r="BQ3" t="s">
        <v>336</v>
      </c>
      <c r="BR3" t="s">
        <v>336</v>
      </c>
      <c r="BS3" t="s">
        <v>336</v>
      </c>
      <c r="BT3" t="s">
        <v>336</v>
      </c>
      <c r="BU3" t="s">
        <v>336</v>
      </c>
      <c r="BV3" t="s">
        <v>336</v>
      </c>
      <c r="BW3" t="s">
        <v>336</v>
      </c>
      <c r="BX3" t="s">
        <v>336</v>
      </c>
      <c r="BY3" t="s">
        <v>336</v>
      </c>
      <c r="BZ3" t="s">
        <v>336</v>
      </c>
      <c r="CA3" t="s">
        <v>336</v>
      </c>
      <c r="CB3" t="s">
        <v>336</v>
      </c>
      <c r="CC3" t="s">
        <v>336</v>
      </c>
      <c r="CD3" t="s">
        <v>336</v>
      </c>
      <c r="CE3" t="s">
        <v>336</v>
      </c>
      <c r="CF3" t="s">
        <v>336</v>
      </c>
      <c r="CG3" t="s">
        <v>336</v>
      </c>
      <c r="CH3" t="s">
        <v>336</v>
      </c>
      <c r="CI3" t="s">
        <v>336</v>
      </c>
      <c r="CJ3" t="s">
        <v>336</v>
      </c>
      <c r="CK3" t="s">
        <v>336</v>
      </c>
      <c r="CL3" t="s">
        <v>336</v>
      </c>
      <c r="CM3" t="s">
        <v>336</v>
      </c>
      <c r="CN3" t="s">
        <v>336</v>
      </c>
      <c r="CO3" t="s">
        <v>336</v>
      </c>
      <c r="CP3" t="s">
        <v>336</v>
      </c>
      <c r="CQ3" t="s">
        <v>336</v>
      </c>
      <c r="CR3" t="s">
        <v>336</v>
      </c>
      <c r="CS3" t="s">
        <v>336</v>
      </c>
      <c r="CT3" t="s">
        <v>336</v>
      </c>
      <c r="CU3" t="s">
        <v>336</v>
      </c>
      <c r="CV3" t="s">
        <v>336</v>
      </c>
      <c r="CW3" t="s">
        <v>336</v>
      </c>
      <c r="CX3" t="s">
        <v>336</v>
      </c>
      <c r="CY3" t="s">
        <v>336</v>
      </c>
      <c r="CZ3" t="s">
        <v>336</v>
      </c>
      <c r="DA3" t="s">
        <v>336</v>
      </c>
      <c r="DB3" t="s">
        <v>336</v>
      </c>
      <c r="DC3" t="s">
        <v>336</v>
      </c>
      <c r="DD3" t="s">
        <v>336</v>
      </c>
      <c r="DE3" t="s">
        <v>336</v>
      </c>
      <c r="DF3" t="s">
        <v>336</v>
      </c>
      <c r="DH3" t="s">
        <v>336</v>
      </c>
      <c r="DI3" t="s">
        <v>336</v>
      </c>
      <c r="DJ3" t="s">
        <v>336</v>
      </c>
      <c r="DK3" t="s">
        <v>336</v>
      </c>
      <c r="DL3" t="s">
        <v>336</v>
      </c>
      <c r="DM3" t="s">
        <v>336</v>
      </c>
      <c r="DN3" t="s">
        <v>336</v>
      </c>
      <c r="DO3" t="s">
        <v>336</v>
      </c>
      <c r="DP3" t="s">
        <v>336</v>
      </c>
      <c r="DQ3" t="s">
        <v>336</v>
      </c>
      <c r="DR3" t="s">
        <v>336</v>
      </c>
      <c r="DT3" t="s">
        <v>336</v>
      </c>
      <c r="DU3" t="s">
        <v>336</v>
      </c>
      <c r="DV3" t="s">
        <v>336</v>
      </c>
      <c r="DW3" t="s">
        <v>336</v>
      </c>
      <c r="DX3" t="s">
        <v>336</v>
      </c>
      <c r="DZ3" t="s">
        <v>336</v>
      </c>
      <c r="EA3" t="s">
        <v>336</v>
      </c>
      <c r="EB3" t="s">
        <v>336</v>
      </c>
      <c r="EC3" t="s">
        <v>336</v>
      </c>
      <c r="ED3" t="s">
        <v>336</v>
      </c>
      <c r="EF3" t="s">
        <v>336</v>
      </c>
      <c r="EG3" t="s">
        <v>336</v>
      </c>
      <c r="EH3" t="s">
        <v>336</v>
      </c>
      <c r="EI3" t="s">
        <v>336</v>
      </c>
      <c r="EJ3" t="s">
        <v>336</v>
      </c>
      <c r="EL3" t="s">
        <v>336</v>
      </c>
      <c r="EM3" t="s">
        <v>336</v>
      </c>
      <c r="EN3" t="s">
        <v>335</v>
      </c>
      <c r="EO3" t="s">
        <v>335</v>
      </c>
      <c r="EP3" t="s">
        <v>335</v>
      </c>
      <c r="EQ3" t="s">
        <v>335</v>
      </c>
      <c r="ER3" t="s">
        <v>335</v>
      </c>
      <c r="ES3" t="s">
        <v>335</v>
      </c>
      <c r="ET3" t="s">
        <v>335</v>
      </c>
      <c r="EU3" t="s">
        <v>335</v>
      </c>
      <c r="EV3" t="s">
        <v>335</v>
      </c>
      <c r="EW3" t="s">
        <v>335</v>
      </c>
      <c r="EX3" t="s">
        <v>335</v>
      </c>
      <c r="EY3" t="s">
        <v>335</v>
      </c>
      <c r="EZ3" t="s">
        <v>335</v>
      </c>
      <c r="FA3" t="s">
        <v>335</v>
      </c>
      <c r="FB3" t="s">
        <v>335</v>
      </c>
      <c r="FC3" t="s">
        <v>335</v>
      </c>
      <c r="FD3" t="s">
        <v>335</v>
      </c>
      <c r="FE3" t="s">
        <v>335</v>
      </c>
      <c r="FF3" t="s">
        <v>335</v>
      </c>
      <c r="FG3" t="s">
        <v>335</v>
      </c>
      <c r="FH3" t="s">
        <v>335</v>
      </c>
      <c r="FI3" t="s">
        <v>335</v>
      </c>
      <c r="FJ3" t="s">
        <v>335</v>
      </c>
      <c r="FK3" t="s">
        <v>335</v>
      </c>
      <c r="FL3" t="s">
        <v>335</v>
      </c>
      <c r="FM3" t="s">
        <v>335</v>
      </c>
      <c r="FN3" t="s">
        <v>335</v>
      </c>
      <c r="FO3" t="s">
        <v>335</v>
      </c>
      <c r="FP3" t="s">
        <v>335</v>
      </c>
      <c r="FQ3" t="s">
        <v>335</v>
      </c>
      <c r="FR3" t="s">
        <v>335</v>
      </c>
      <c r="FS3" t="s">
        <v>335</v>
      </c>
      <c r="FT3" t="s">
        <v>335</v>
      </c>
      <c r="FU3" t="s">
        <v>335</v>
      </c>
      <c r="FV3" t="s">
        <v>335</v>
      </c>
      <c r="FW3" t="s">
        <v>335</v>
      </c>
      <c r="FX3" t="s">
        <v>335</v>
      </c>
      <c r="FY3" t="s">
        <v>335</v>
      </c>
      <c r="FZ3" t="s">
        <v>335</v>
      </c>
      <c r="GA3" t="s">
        <v>335</v>
      </c>
      <c r="GB3" t="s">
        <v>335</v>
      </c>
      <c r="GC3" t="s">
        <v>335</v>
      </c>
      <c r="GD3" t="s">
        <v>335</v>
      </c>
      <c r="GE3" t="s">
        <v>335</v>
      </c>
      <c r="GF3" t="s">
        <v>336</v>
      </c>
      <c r="GH3" t="s">
        <v>336</v>
      </c>
      <c r="GI3" t="s">
        <v>336</v>
      </c>
      <c r="GJ3" t="s">
        <v>336</v>
      </c>
      <c r="GK3" t="s">
        <v>342</v>
      </c>
    </row>
    <row r="4" spans="1:193" x14ac:dyDescent="0.3">
      <c r="A4">
        <v>3</v>
      </c>
      <c r="B4" t="s">
        <v>854</v>
      </c>
      <c r="C4" t="s">
        <v>337</v>
      </c>
      <c r="D4" t="s">
        <v>855</v>
      </c>
      <c r="E4" t="s">
        <v>336</v>
      </c>
      <c r="F4" s="1"/>
      <c r="G4" t="s">
        <v>336</v>
      </c>
      <c r="H4" t="s">
        <v>336</v>
      </c>
      <c r="I4" s="1"/>
      <c r="K4" t="s">
        <v>336</v>
      </c>
      <c r="L4" t="s">
        <v>336</v>
      </c>
      <c r="Q4" t="s">
        <v>336</v>
      </c>
      <c r="R4" t="s">
        <v>335</v>
      </c>
      <c r="S4" t="s">
        <v>335</v>
      </c>
      <c r="T4" t="s">
        <v>335</v>
      </c>
      <c r="U4" t="s">
        <v>335</v>
      </c>
      <c r="V4" t="s">
        <v>335</v>
      </c>
      <c r="W4" t="s">
        <v>335</v>
      </c>
      <c r="X4" t="s">
        <v>335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336</v>
      </c>
      <c r="AE4" t="s">
        <v>336</v>
      </c>
      <c r="AI4" t="s">
        <v>336</v>
      </c>
      <c r="AK4" t="s">
        <v>336</v>
      </c>
      <c r="AT4" t="s">
        <v>336</v>
      </c>
      <c r="AV4" t="s">
        <v>336</v>
      </c>
      <c r="AW4" t="s">
        <v>336</v>
      </c>
      <c r="AX4" t="s">
        <v>336</v>
      </c>
      <c r="AY4" t="s">
        <v>336</v>
      </c>
      <c r="AZ4" t="s">
        <v>336</v>
      </c>
      <c r="BA4" t="s">
        <v>336</v>
      </c>
      <c r="BB4" t="s">
        <v>336</v>
      </c>
      <c r="BC4" t="s">
        <v>336</v>
      </c>
      <c r="BD4" t="s">
        <v>336</v>
      </c>
      <c r="BE4" t="s">
        <v>336</v>
      </c>
      <c r="BF4" t="s">
        <v>336</v>
      </c>
      <c r="BG4" t="s">
        <v>336</v>
      </c>
      <c r="BH4" t="s">
        <v>336</v>
      </c>
      <c r="BI4" t="s">
        <v>336</v>
      </c>
      <c r="BJ4" t="s">
        <v>336</v>
      </c>
      <c r="BK4" t="s">
        <v>336</v>
      </c>
      <c r="BL4" t="s">
        <v>336</v>
      </c>
      <c r="BM4" t="s">
        <v>336</v>
      </c>
      <c r="BN4" t="s">
        <v>336</v>
      </c>
      <c r="BO4" t="s">
        <v>336</v>
      </c>
      <c r="BP4" t="s">
        <v>336</v>
      </c>
      <c r="BQ4" t="s">
        <v>336</v>
      </c>
      <c r="BR4" t="s">
        <v>336</v>
      </c>
      <c r="BS4" t="s">
        <v>336</v>
      </c>
      <c r="BT4" t="s">
        <v>336</v>
      </c>
      <c r="BU4" t="s">
        <v>336</v>
      </c>
      <c r="BV4" t="s">
        <v>336</v>
      </c>
      <c r="BW4" t="s">
        <v>336</v>
      </c>
      <c r="BX4" t="s">
        <v>336</v>
      </c>
      <c r="BY4" t="s">
        <v>336</v>
      </c>
      <c r="BZ4" t="s">
        <v>336</v>
      </c>
      <c r="CA4" t="s">
        <v>336</v>
      </c>
      <c r="CB4" t="s">
        <v>336</v>
      </c>
      <c r="CC4" t="s">
        <v>336</v>
      </c>
      <c r="CD4" t="s">
        <v>336</v>
      </c>
      <c r="CE4" t="s">
        <v>336</v>
      </c>
      <c r="CF4" t="s">
        <v>336</v>
      </c>
      <c r="CG4" t="s">
        <v>336</v>
      </c>
      <c r="CH4" t="s">
        <v>336</v>
      </c>
      <c r="CI4" t="s">
        <v>336</v>
      </c>
      <c r="CJ4" t="s">
        <v>336</v>
      </c>
      <c r="CK4" t="s">
        <v>336</v>
      </c>
      <c r="CL4" t="s">
        <v>336</v>
      </c>
      <c r="CM4" t="s">
        <v>336</v>
      </c>
      <c r="CN4" t="s">
        <v>336</v>
      </c>
      <c r="CO4" t="s">
        <v>336</v>
      </c>
      <c r="CP4" t="s">
        <v>336</v>
      </c>
      <c r="CQ4" t="s">
        <v>336</v>
      </c>
      <c r="CR4" t="s">
        <v>336</v>
      </c>
      <c r="CS4" t="s">
        <v>336</v>
      </c>
      <c r="CT4" t="s">
        <v>336</v>
      </c>
      <c r="CU4" t="s">
        <v>336</v>
      </c>
      <c r="CV4" t="s">
        <v>336</v>
      </c>
      <c r="CW4" t="s">
        <v>336</v>
      </c>
      <c r="CX4" t="s">
        <v>336</v>
      </c>
      <c r="CY4" t="s">
        <v>336</v>
      </c>
      <c r="CZ4" t="s">
        <v>336</v>
      </c>
      <c r="DA4" t="s">
        <v>336</v>
      </c>
      <c r="DB4" t="s">
        <v>336</v>
      </c>
      <c r="DC4" t="s">
        <v>336</v>
      </c>
      <c r="DD4" t="s">
        <v>336</v>
      </c>
      <c r="DE4" t="s">
        <v>336</v>
      </c>
      <c r="DF4" t="s">
        <v>336</v>
      </c>
      <c r="DH4" t="s">
        <v>336</v>
      </c>
      <c r="DI4" t="s">
        <v>336</v>
      </c>
      <c r="DJ4" t="s">
        <v>336</v>
      </c>
      <c r="DK4" t="s">
        <v>336</v>
      </c>
      <c r="DL4" t="s">
        <v>336</v>
      </c>
      <c r="DM4" t="s">
        <v>336</v>
      </c>
      <c r="DN4" t="s">
        <v>336</v>
      </c>
      <c r="DO4" t="s">
        <v>336</v>
      </c>
      <c r="DP4" t="s">
        <v>336</v>
      </c>
      <c r="DQ4" t="s">
        <v>336</v>
      </c>
      <c r="DR4" t="s">
        <v>336</v>
      </c>
      <c r="DT4" t="s">
        <v>336</v>
      </c>
      <c r="DU4" t="s">
        <v>336</v>
      </c>
      <c r="DV4" t="s">
        <v>336</v>
      </c>
      <c r="DW4" t="s">
        <v>336</v>
      </c>
      <c r="DX4" t="s">
        <v>336</v>
      </c>
      <c r="DZ4" t="s">
        <v>336</v>
      </c>
      <c r="EA4" t="s">
        <v>336</v>
      </c>
      <c r="EB4" t="s">
        <v>336</v>
      </c>
      <c r="EC4" t="s">
        <v>336</v>
      </c>
      <c r="ED4" t="s">
        <v>336</v>
      </c>
      <c r="EF4" t="s">
        <v>336</v>
      </c>
      <c r="EG4" t="s">
        <v>336</v>
      </c>
      <c r="EH4" t="s">
        <v>336</v>
      </c>
      <c r="EI4" t="s">
        <v>336</v>
      </c>
      <c r="EJ4" t="s">
        <v>336</v>
      </c>
      <c r="EL4" t="s">
        <v>336</v>
      </c>
      <c r="EM4" t="s">
        <v>336</v>
      </c>
      <c r="EN4" t="s">
        <v>335</v>
      </c>
      <c r="EO4" t="s">
        <v>335</v>
      </c>
      <c r="EP4" t="s">
        <v>335</v>
      </c>
      <c r="EQ4" t="s">
        <v>335</v>
      </c>
      <c r="ER4" t="s">
        <v>335</v>
      </c>
      <c r="ES4" t="s">
        <v>335</v>
      </c>
      <c r="ET4" t="s">
        <v>335</v>
      </c>
      <c r="EU4" t="s">
        <v>335</v>
      </c>
      <c r="EV4" t="s">
        <v>335</v>
      </c>
      <c r="EW4" t="s">
        <v>335</v>
      </c>
      <c r="EX4" t="s">
        <v>335</v>
      </c>
      <c r="EY4" t="s">
        <v>335</v>
      </c>
      <c r="EZ4" t="s">
        <v>335</v>
      </c>
      <c r="FA4" t="s">
        <v>335</v>
      </c>
      <c r="FB4" t="s">
        <v>335</v>
      </c>
      <c r="FC4" t="s">
        <v>335</v>
      </c>
      <c r="FD4" t="s">
        <v>335</v>
      </c>
      <c r="FE4" t="s">
        <v>335</v>
      </c>
      <c r="FF4" t="s">
        <v>335</v>
      </c>
      <c r="FG4" t="s">
        <v>335</v>
      </c>
      <c r="FH4" t="s">
        <v>335</v>
      </c>
      <c r="FI4" t="s">
        <v>335</v>
      </c>
      <c r="FJ4" t="s">
        <v>335</v>
      </c>
      <c r="FK4" t="s">
        <v>335</v>
      </c>
      <c r="FL4" t="s">
        <v>335</v>
      </c>
      <c r="FM4" t="s">
        <v>335</v>
      </c>
      <c r="FN4" t="s">
        <v>335</v>
      </c>
      <c r="FO4" t="s">
        <v>335</v>
      </c>
      <c r="FP4" t="s">
        <v>335</v>
      </c>
      <c r="FQ4" t="s">
        <v>335</v>
      </c>
      <c r="FR4" t="s">
        <v>335</v>
      </c>
      <c r="FS4" t="s">
        <v>335</v>
      </c>
      <c r="FT4" t="s">
        <v>335</v>
      </c>
      <c r="FU4" t="s">
        <v>335</v>
      </c>
      <c r="FV4" t="s">
        <v>335</v>
      </c>
      <c r="FW4" t="s">
        <v>335</v>
      </c>
      <c r="FX4" t="s">
        <v>335</v>
      </c>
      <c r="FY4" t="s">
        <v>335</v>
      </c>
      <c r="FZ4" t="s">
        <v>335</v>
      </c>
      <c r="GA4" t="s">
        <v>335</v>
      </c>
      <c r="GB4" t="s">
        <v>335</v>
      </c>
      <c r="GC4" t="s">
        <v>335</v>
      </c>
      <c r="GD4" t="s">
        <v>335</v>
      </c>
      <c r="GE4" t="s">
        <v>335</v>
      </c>
      <c r="GF4" t="s">
        <v>336</v>
      </c>
      <c r="GH4" t="s">
        <v>336</v>
      </c>
      <c r="GI4" t="s">
        <v>336</v>
      </c>
      <c r="GJ4" t="s">
        <v>336</v>
      </c>
      <c r="GK4" t="s">
        <v>364</v>
      </c>
    </row>
    <row r="5" spans="1:193" x14ac:dyDescent="0.3">
      <c r="A5">
        <v>4</v>
      </c>
      <c r="B5" t="s">
        <v>854</v>
      </c>
      <c r="F5" s="1"/>
      <c r="I5" s="1"/>
    </row>
    <row r="6" spans="1:193" x14ac:dyDescent="0.3">
      <c r="A6">
        <v>5</v>
      </c>
      <c r="B6" t="s">
        <v>854</v>
      </c>
      <c r="C6" t="s">
        <v>336</v>
      </c>
      <c r="D6" t="s">
        <v>336</v>
      </c>
      <c r="E6" t="s">
        <v>336</v>
      </c>
      <c r="F6" s="1"/>
      <c r="G6" t="s">
        <v>336</v>
      </c>
      <c r="H6" t="s">
        <v>336</v>
      </c>
      <c r="I6" s="1"/>
      <c r="K6" t="s">
        <v>336</v>
      </c>
      <c r="L6" t="s">
        <v>336</v>
      </c>
      <c r="Q6" t="s">
        <v>336</v>
      </c>
      <c r="R6" t="s">
        <v>335</v>
      </c>
      <c r="S6" t="s">
        <v>335</v>
      </c>
      <c r="T6" t="s">
        <v>335</v>
      </c>
      <c r="U6" t="s">
        <v>335</v>
      </c>
      <c r="V6" t="s">
        <v>335</v>
      </c>
      <c r="W6" t="s">
        <v>335</v>
      </c>
      <c r="X6" t="s">
        <v>335</v>
      </c>
      <c r="Y6" t="s">
        <v>335</v>
      </c>
      <c r="Z6" t="s">
        <v>335</v>
      </c>
      <c r="AA6" t="s">
        <v>335</v>
      </c>
      <c r="AB6" t="s">
        <v>335</v>
      </c>
      <c r="AC6" t="s">
        <v>335</v>
      </c>
      <c r="AD6" t="s">
        <v>336</v>
      </c>
      <c r="AE6" t="s">
        <v>336</v>
      </c>
      <c r="AI6" t="s">
        <v>336</v>
      </c>
      <c r="AK6" t="s">
        <v>336</v>
      </c>
      <c r="AT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L6" t="s">
        <v>336</v>
      </c>
      <c r="EM6" t="s">
        <v>336</v>
      </c>
      <c r="EN6" t="s">
        <v>335</v>
      </c>
      <c r="EO6" t="s">
        <v>335</v>
      </c>
      <c r="EP6" t="s">
        <v>335</v>
      </c>
      <c r="EQ6" t="s">
        <v>335</v>
      </c>
      <c r="ER6" t="s">
        <v>335</v>
      </c>
      <c r="ES6" t="s">
        <v>335</v>
      </c>
      <c r="ET6" t="s">
        <v>335</v>
      </c>
      <c r="EU6" t="s">
        <v>335</v>
      </c>
      <c r="EV6" t="s">
        <v>335</v>
      </c>
      <c r="EW6" t="s">
        <v>335</v>
      </c>
      <c r="EX6" t="s">
        <v>335</v>
      </c>
      <c r="EY6" t="s">
        <v>335</v>
      </c>
      <c r="EZ6" t="s">
        <v>335</v>
      </c>
      <c r="FA6" t="s">
        <v>335</v>
      </c>
      <c r="FB6" t="s">
        <v>335</v>
      </c>
      <c r="FC6" t="s">
        <v>335</v>
      </c>
      <c r="FD6" t="s">
        <v>335</v>
      </c>
      <c r="FE6" t="s">
        <v>335</v>
      </c>
      <c r="FF6" t="s">
        <v>335</v>
      </c>
      <c r="FG6" t="s">
        <v>335</v>
      </c>
      <c r="FH6" t="s">
        <v>335</v>
      </c>
      <c r="FI6" t="s">
        <v>335</v>
      </c>
      <c r="FJ6" t="s">
        <v>335</v>
      </c>
      <c r="FK6" t="s">
        <v>335</v>
      </c>
      <c r="FL6" t="s">
        <v>335</v>
      </c>
      <c r="FM6" t="s">
        <v>335</v>
      </c>
      <c r="FN6" t="s">
        <v>335</v>
      </c>
      <c r="FO6" t="s">
        <v>335</v>
      </c>
      <c r="FP6" t="s">
        <v>335</v>
      </c>
      <c r="FQ6" t="s">
        <v>335</v>
      </c>
      <c r="FR6" t="s">
        <v>335</v>
      </c>
      <c r="FS6" t="s">
        <v>335</v>
      </c>
      <c r="FT6" t="s">
        <v>335</v>
      </c>
      <c r="FU6" t="s">
        <v>335</v>
      </c>
      <c r="FV6" t="s">
        <v>335</v>
      </c>
      <c r="FW6" t="s">
        <v>335</v>
      </c>
      <c r="FX6" t="s">
        <v>335</v>
      </c>
      <c r="FY6" t="s">
        <v>335</v>
      </c>
      <c r="FZ6" t="s">
        <v>335</v>
      </c>
      <c r="GA6" t="s">
        <v>335</v>
      </c>
      <c r="GB6" t="s">
        <v>335</v>
      </c>
      <c r="GC6" t="s">
        <v>335</v>
      </c>
      <c r="GD6" t="s">
        <v>335</v>
      </c>
      <c r="GE6" t="s">
        <v>335</v>
      </c>
      <c r="GF6" t="s">
        <v>336</v>
      </c>
      <c r="GH6" t="s">
        <v>336</v>
      </c>
      <c r="GI6" t="s">
        <v>336</v>
      </c>
      <c r="GJ6" t="s">
        <v>336</v>
      </c>
      <c r="GK6" t="s">
        <v>364</v>
      </c>
    </row>
    <row r="7" spans="1:193" x14ac:dyDescent="0.3">
      <c r="A7">
        <v>6</v>
      </c>
      <c r="B7" t="s">
        <v>854</v>
      </c>
      <c r="C7" t="s">
        <v>337</v>
      </c>
      <c r="D7" t="s">
        <v>855</v>
      </c>
      <c r="E7" t="s">
        <v>336</v>
      </c>
      <c r="F7" s="1"/>
      <c r="G7" t="s">
        <v>336</v>
      </c>
      <c r="H7" t="s">
        <v>336</v>
      </c>
      <c r="I7" s="1"/>
      <c r="K7" t="s">
        <v>336</v>
      </c>
      <c r="L7" t="s">
        <v>336</v>
      </c>
      <c r="Q7" t="s">
        <v>336</v>
      </c>
      <c r="R7" t="s">
        <v>335</v>
      </c>
      <c r="S7" t="s">
        <v>335</v>
      </c>
      <c r="T7" t="s">
        <v>335</v>
      </c>
      <c r="U7" t="s">
        <v>335</v>
      </c>
      <c r="V7" t="s">
        <v>335</v>
      </c>
      <c r="W7" t="s">
        <v>335</v>
      </c>
      <c r="X7" t="s">
        <v>335</v>
      </c>
      <c r="Y7" t="s">
        <v>335</v>
      </c>
      <c r="Z7" t="s">
        <v>335</v>
      </c>
      <c r="AA7" t="s">
        <v>335</v>
      </c>
      <c r="AB7" t="s">
        <v>335</v>
      </c>
      <c r="AC7" t="s">
        <v>335</v>
      </c>
      <c r="AD7" t="s">
        <v>336</v>
      </c>
      <c r="AE7" t="s">
        <v>336</v>
      </c>
      <c r="AI7" t="s">
        <v>336</v>
      </c>
      <c r="AK7" t="s">
        <v>336</v>
      </c>
      <c r="AT7" t="s">
        <v>336</v>
      </c>
      <c r="AV7" t="s">
        <v>336</v>
      </c>
      <c r="AW7" t="s">
        <v>336</v>
      </c>
      <c r="AX7" t="s">
        <v>336</v>
      </c>
      <c r="AY7" t="s">
        <v>336</v>
      </c>
      <c r="AZ7" t="s">
        <v>336</v>
      </c>
      <c r="BA7" t="s">
        <v>336</v>
      </c>
      <c r="BB7" t="s">
        <v>336</v>
      </c>
      <c r="BC7" t="s">
        <v>336</v>
      </c>
      <c r="BD7" t="s">
        <v>336</v>
      </c>
      <c r="BE7" t="s">
        <v>336</v>
      </c>
      <c r="BF7" t="s">
        <v>336</v>
      </c>
      <c r="BG7" t="s">
        <v>336</v>
      </c>
      <c r="BH7" t="s">
        <v>336</v>
      </c>
      <c r="BI7" t="s">
        <v>336</v>
      </c>
      <c r="BJ7" t="s">
        <v>336</v>
      </c>
      <c r="BK7" t="s">
        <v>336</v>
      </c>
      <c r="BL7" t="s">
        <v>336</v>
      </c>
      <c r="BM7" t="s">
        <v>336</v>
      </c>
      <c r="BN7" t="s">
        <v>336</v>
      </c>
      <c r="BO7" t="s">
        <v>336</v>
      </c>
      <c r="BP7" t="s">
        <v>336</v>
      </c>
      <c r="BQ7" t="s">
        <v>336</v>
      </c>
      <c r="BR7" t="s">
        <v>336</v>
      </c>
      <c r="BS7" t="s">
        <v>336</v>
      </c>
      <c r="BT7" t="s">
        <v>336</v>
      </c>
      <c r="BU7" t="s">
        <v>336</v>
      </c>
      <c r="BV7" t="s">
        <v>336</v>
      </c>
      <c r="BW7" t="s">
        <v>336</v>
      </c>
      <c r="BX7" t="s">
        <v>336</v>
      </c>
      <c r="BY7" t="s">
        <v>336</v>
      </c>
      <c r="BZ7" t="s">
        <v>336</v>
      </c>
      <c r="CA7" t="s">
        <v>336</v>
      </c>
      <c r="CB7" t="s">
        <v>336</v>
      </c>
      <c r="CC7" t="s">
        <v>336</v>
      </c>
      <c r="CD7" t="s">
        <v>336</v>
      </c>
      <c r="CE7" t="s">
        <v>336</v>
      </c>
      <c r="CF7" t="s">
        <v>336</v>
      </c>
      <c r="CG7" t="s">
        <v>336</v>
      </c>
      <c r="CH7" t="s">
        <v>336</v>
      </c>
      <c r="CI7" t="s">
        <v>336</v>
      </c>
      <c r="CJ7" t="s">
        <v>336</v>
      </c>
      <c r="CK7" t="s">
        <v>336</v>
      </c>
      <c r="CL7" t="s">
        <v>336</v>
      </c>
      <c r="CM7" t="s">
        <v>336</v>
      </c>
      <c r="CN7" t="s">
        <v>336</v>
      </c>
      <c r="CO7" t="s">
        <v>336</v>
      </c>
      <c r="CP7" t="s">
        <v>336</v>
      </c>
      <c r="CQ7" t="s">
        <v>336</v>
      </c>
      <c r="CR7" t="s">
        <v>336</v>
      </c>
      <c r="CS7" t="s">
        <v>336</v>
      </c>
      <c r="CT7" t="s">
        <v>336</v>
      </c>
      <c r="CU7" t="s">
        <v>336</v>
      </c>
      <c r="CV7" t="s">
        <v>336</v>
      </c>
      <c r="CW7" t="s">
        <v>336</v>
      </c>
      <c r="CX7" t="s">
        <v>336</v>
      </c>
      <c r="CY7" t="s">
        <v>336</v>
      </c>
      <c r="CZ7" t="s">
        <v>336</v>
      </c>
      <c r="DA7" t="s">
        <v>336</v>
      </c>
      <c r="DB7" t="s">
        <v>336</v>
      </c>
      <c r="DC7" t="s">
        <v>336</v>
      </c>
      <c r="DD7" t="s">
        <v>336</v>
      </c>
      <c r="DE7" t="s">
        <v>336</v>
      </c>
      <c r="DF7" t="s">
        <v>336</v>
      </c>
      <c r="DH7" t="s">
        <v>336</v>
      </c>
      <c r="DI7" t="s">
        <v>336</v>
      </c>
      <c r="DJ7" t="s">
        <v>336</v>
      </c>
      <c r="DK7" t="s">
        <v>336</v>
      </c>
      <c r="DL7" t="s">
        <v>336</v>
      </c>
      <c r="DM7" t="s">
        <v>336</v>
      </c>
      <c r="DN7" t="s">
        <v>336</v>
      </c>
      <c r="DO7" t="s">
        <v>336</v>
      </c>
      <c r="DP7" t="s">
        <v>336</v>
      </c>
      <c r="DQ7" t="s">
        <v>336</v>
      </c>
      <c r="DR7" t="s">
        <v>336</v>
      </c>
      <c r="DT7" t="s">
        <v>336</v>
      </c>
      <c r="DU7" t="s">
        <v>336</v>
      </c>
      <c r="DV7" t="s">
        <v>336</v>
      </c>
      <c r="DW7" t="s">
        <v>336</v>
      </c>
      <c r="DX7" t="s">
        <v>336</v>
      </c>
      <c r="DZ7" t="s">
        <v>336</v>
      </c>
      <c r="EA7" t="s">
        <v>336</v>
      </c>
      <c r="EB7" t="s">
        <v>336</v>
      </c>
      <c r="EC7" t="s">
        <v>336</v>
      </c>
      <c r="ED7" t="s">
        <v>336</v>
      </c>
      <c r="EF7" t="s">
        <v>336</v>
      </c>
      <c r="EG7" t="s">
        <v>336</v>
      </c>
      <c r="EH7" t="s">
        <v>336</v>
      </c>
      <c r="EI7" t="s">
        <v>336</v>
      </c>
      <c r="EJ7" t="s">
        <v>336</v>
      </c>
      <c r="EL7" t="s">
        <v>336</v>
      </c>
      <c r="EM7" t="s">
        <v>336</v>
      </c>
      <c r="EN7" t="s">
        <v>335</v>
      </c>
      <c r="EO7" t="s">
        <v>335</v>
      </c>
      <c r="EP7" t="s">
        <v>335</v>
      </c>
      <c r="EQ7" t="s">
        <v>335</v>
      </c>
      <c r="ER7" t="s">
        <v>335</v>
      </c>
      <c r="ES7" t="s">
        <v>335</v>
      </c>
      <c r="ET7" t="s">
        <v>335</v>
      </c>
      <c r="EU7" t="s">
        <v>335</v>
      </c>
      <c r="EV7" t="s">
        <v>335</v>
      </c>
      <c r="EW7" t="s">
        <v>335</v>
      </c>
      <c r="EX7" t="s">
        <v>335</v>
      </c>
      <c r="EY7" t="s">
        <v>335</v>
      </c>
      <c r="EZ7" t="s">
        <v>335</v>
      </c>
      <c r="FA7" t="s">
        <v>335</v>
      </c>
      <c r="FB7" t="s">
        <v>335</v>
      </c>
      <c r="FC7" t="s">
        <v>335</v>
      </c>
      <c r="FD7" t="s">
        <v>335</v>
      </c>
      <c r="FE7" t="s">
        <v>335</v>
      </c>
      <c r="FF7" t="s">
        <v>335</v>
      </c>
      <c r="FG7" t="s">
        <v>335</v>
      </c>
      <c r="FH7" t="s">
        <v>335</v>
      </c>
      <c r="FI7" t="s">
        <v>335</v>
      </c>
      <c r="FJ7" t="s">
        <v>335</v>
      </c>
      <c r="FK7" t="s">
        <v>335</v>
      </c>
      <c r="FL7" t="s">
        <v>335</v>
      </c>
      <c r="FM7" t="s">
        <v>335</v>
      </c>
      <c r="FN7" t="s">
        <v>335</v>
      </c>
      <c r="FO7" t="s">
        <v>335</v>
      </c>
      <c r="FP7" t="s">
        <v>335</v>
      </c>
      <c r="FQ7" t="s">
        <v>335</v>
      </c>
      <c r="FR7" t="s">
        <v>335</v>
      </c>
      <c r="FS7" t="s">
        <v>335</v>
      </c>
      <c r="FT7" t="s">
        <v>335</v>
      </c>
      <c r="FU7" t="s">
        <v>335</v>
      </c>
      <c r="FV7" t="s">
        <v>335</v>
      </c>
      <c r="FW7" t="s">
        <v>335</v>
      </c>
      <c r="FX7" t="s">
        <v>335</v>
      </c>
      <c r="FY7" t="s">
        <v>335</v>
      </c>
      <c r="FZ7" t="s">
        <v>335</v>
      </c>
      <c r="GA7" t="s">
        <v>335</v>
      </c>
      <c r="GB7" t="s">
        <v>335</v>
      </c>
      <c r="GC7" t="s">
        <v>335</v>
      </c>
      <c r="GD7" t="s">
        <v>335</v>
      </c>
      <c r="GE7" t="s">
        <v>335</v>
      </c>
      <c r="GF7" t="s">
        <v>336</v>
      </c>
      <c r="GH7" t="s">
        <v>336</v>
      </c>
      <c r="GI7" t="s">
        <v>336</v>
      </c>
      <c r="GJ7" t="s">
        <v>336</v>
      </c>
      <c r="GK7" t="s">
        <v>342</v>
      </c>
    </row>
    <row r="8" spans="1:193" x14ac:dyDescent="0.3">
      <c r="A8">
        <v>7</v>
      </c>
      <c r="B8" t="s">
        <v>854</v>
      </c>
      <c r="C8" t="s">
        <v>337</v>
      </c>
      <c r="D8" t="s">
        <v>856</v>
      </c>
      <c r="E8" t="s">
        <v>336</v>
      </c>
      <c r="F8" s="1"/>
      <c r="G8" t="s">
        <v>336</v>
      </c>
      <c r="H8" t="s">
        <v>336</v>
      </c>
      <c r="I8" s="1"/>
      <c r="K8" t="s">
        <v>336</v>
      </c>
      <c r="L8" t="s">
        <v>336</v>
      </c>
      <c r="Q8" t="s">
        <v>336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336</v>
      </c>
      <c r="AE8" t="s">
        <v>336</v>
      </c>
      <c r="AI8" t="s">
        <v>336</v>
      </c>
      <c r="AK8" t="s">
        <v>336</v>
      </c>
      <c r="AT8" t="s">
        <v>336</v>
      </c>
      <c r="AV8" t="s">
        <v>336</v>
      </c>
      <c r="AW8" t="s">
        <v>336</v>
      </c>
      <c r="AX8" t="s">
        <v>336</v>
      </c>
      <c r="AY8" t="s">
        <v>336</v>
      </c>
      <c r="AZ8" t="s">
        <v>336</v>
      </c>
      <c r="BA8" t="s">
        <v>336</v>
      </c>
      <c r="BB8" t="s">
        <v>336</v>
      </c>
      <c r="BC8" t="s">
        <v>336</v>
      </c>
      <c r="BD8" t="s">
        <v>336</v>
      </c>
      <c r="BE8" t="s">
        <v>336</v>
      </c>
      <c r="BF8" t="s">
        <v>336</v>
      </c>
      <c r="BG8" t="s">
        <v>336</v>
      </c>
      <c r="BH8" t="s">
        <v>336</v>
      </c>
      <c r="BI8" t="s">
        <v>336</v>
      </c>
      <c r="BJ8" t="s">
        <v>336</v>
      </c>
      <c r="BK8" t="s">
        <v>336</v>
      </c>
      <c r="BL8" t="s">
        <v>336</v>
      </c>
      <c r="BM8" t="s">
        <v>336</v>
      </c>
      <c r="BN8" t="s">
        <v>336</v>
      </c>
      <c r="BO8" t="s">
        <v>336</v>
      </c>
      <c r="BP8" t="s">
        <v>336</v>
      </c>
      <c r="BQ8" t="s">
        <v>336</v>
      </c>
      <c r="BR8" t="s">
        <v>336</v>
      </c>
      <c r="BS8" t="s">
        <v>336</v>
      </c>
      <c r="BT8" t="s">
        <v>336</v>
      </c>
      <c r="BU8" t="s">
        <v>336</v>
      </c>
      <c r="BV8" t="s">
        <v>336</v>
      </c>
      <c r="BW8" t="s">
        <v>336</v>
      </c>
      <c r="BX8" t="s">
        <v>336</v>
      </c>
      <c r="BY8" t="s">
        <v>336</v>
      </c>
      <c r="BZ8" t="s">
        <v>336</v>
      </c>
      <c r="CA8" t="s">
        <v>336</v>
      </c>
      <c r="CB8" t="s">
        <v>336</v>
      </c>
      <c r="CC8" t="s">
        <v>336</v>
      </c>
      <c r="CD8" t="s">
        <v>336</v>
      </c>
      <c r="CE8" t="s">
        <v>336</v>
      </c>
      <c r="CF8" t="s">
        <v>336</v>
      </c>
      <c r="CG8" t="s">
        <v>336</v>
      </c>
      <c r="CH8" t="s">
        <v>336</v>
      </c>
      <c r="CI8" t="s">
        <v>336</v>
      </c>
      <c r="CJ8" t="s">
        <v>336</v>
      </c>
      <c r="CK8" t="s">
        <v>336</v>
      </c>
      <c r="CL8" t="s">
        <v>336</v>
      </c>
      <c r="CM8" t="s">
        <v>336</v>
      </c>
      <c r="CN8" t="s">
        <v>336</v>
      </c>
      <c r="CO8" t="s">
        <v>336</v>
      </c>
      <c r="CP8" t="s">
        <v>336</v>
      </c>
      <c r="CQ8" t="s">
        <v>336</v>
      </c>
      <c r="CR8" t="s">
        <v>336</v>
      </c>
      <c r="CS8" t="s">
        <v>336</v>
      </c>
      <c r="CT8" t="s">
        <v>336</v>
      </c>
      <c r="CU8" t="s">
        <v>336</v>
      </c>
      <c r="CV8" t="s">
        <v>336</v>
      </c>
      <c r="CW8" t="s">
        <v>336</v>
      </c>
      <c r="CX8" t="s">
        <v>336</v>
      </c>
      <c r="CY8" t="s">
        <v>336</v>
      </c>
      <c r="CZ8" t="s">
        <v>336</v>
      </c>
      <c r="DA8" t="s">
        <v>336</v>
      </c>
      <c r="DB8" t="s">
        <v>336</v>
      </c>
      <c r="DC8" t="s">
        <v>336</v>
      </c>
      <c r="DD8" t="s">
        <v>336</v>
      </c>
      <c r="DE8" t="s">
        <v>336</v>
      </c>
      <c r="DF8" t="s">
        <v>336</v>
      </c>
      <c r="DH8" t="s">
        <v>336</v>
      </c>
      <c r="DI8" t="s">
        <v>336</v>
      </c>
      <c r="DJ8" t="s">
        <v>336</v>
      </c>
      <c r="DK8" t="s">
        <v>336</v>
      </c>
      <c r="DL8" t="s">
        <v>336</v>
      </c>
      <c r="DM8" t="s">
        <v>336</v>
      </c>
      <c r="DN8" t="s">
        <v>336</v>
      </c>
      <c r="DO8" t="s">
        <v>336</v>
      </c>
      <c r="DP8" t="s">
        <v>336</v>
      </c>
      <c r="DQ8" t="s">
        <v>336</v>
      </c>
      <c r="DR8" t="s">
        <v>336</v>
      </c>
      <c r="DT8" t="s">
        <v>336</v>
      </c>
      <c r="DU8" t="s">
        <v>336</v>
      </c>
      <c r="DV8" t="s">
        <v>336</v>
      </c>
      <c r="DW8" t="s">
        <v>336</v>
      </c>
      <c r="DX8" t="s">
        <v>336</v>
      </c>
      <c r="DZ8" t="s">
        <v>336</v>
      </c>
      <c r="EA8" t="s">
        <v>336</v>
      </c>
      <c r="EB8" t="s">
        <v>336</v>
      </c>
      <c r="EC8" t="s">
        <v>336</v>
      </c>
      <c r="ED8" t="s">
        <v>336</v>
      </c>
      <c r="EF8" t="s">
        <v>336</v>
      </c>
      <c r="EG8" t="s">
        <v>336</v>
      </c>
      <c r="EH8" t="s">
        <v>336</v>
      </c>
      <c r="EI8" t="s">
        <v>336</v>
      </c>
      <c r="EJ8" t="s">
        <v>336</v>
      </c>
      <c r="EL8" t="s">
        <v>336</v>
      </c>
      <c r="EM8" t="s">
        <v>336</v>
      </c>
      <c r="EN8" t="s">
        <v>335</v>
      </c>
      <c r="EO8" t="s">
        <v>335</v>
      </c>
      <c r="EP8" t="s">
        <v>335</v>
      </c>
      <c r="EQ8" t="s">
        <v>335</v>
      </c>
      <c r="ER8" t="s">
        <v>335</v>
      </c>
      <c r="ES8" t="s">
        <v>335</v>
      </c>
      <c r="ET8" t="s">
        <v>335</v>
      </c>
      <c r="EU8" t="s">
        <v>335</v>
      </c>
      <c r="EV8" t="s">
        <v>335</v>
      </c>
      <c r="EW8" t="s">
        <v>335</v>
      </c>
      <c r="EX8" t="s">
        <v>335</v>
      </c>
      <c r="EY8" t="s">
        <v>335</v>
      </c>
      <c r="EZ8" t="s">
        <v>335</v>
      </c>
      <c r="FA8" t="s">
        <v>335</v>
      </c>
      <c r="FB8" t="s">
        <v>335</v>
      </c>
      <c r="FC8" t="s">
        <v>335</v>
      </c>
      <c r="FD8" t="s">
        <v>335</v>
      </c>
      <c r="FE8" t="s">
        <v>335</v>
      </c>
      <c r="FF8" t="s">
        <v>335</v>
      </c>
      <c r="FG8" t="s">
        <v>335</v>
      </c>
      <c r="FH8" t="s">
        <v>335</v>
      </c>
      <c r="FI8" t="s">
        <v>335</v>
      </c>
      <c r="FJ8" t="s">
        <v>335</v>
      </c>
      <c r="FK8" t="s">
        <v>335</v>
      </c>
      <c r="FL8" t="s">
        <v>335</v>
      </c>
      <c r="FM8" t="s">
        <v>335</v>
      </c>
      <c r="FN8" t="s">
        <v>335</v>
      </c>
      <c r="FO8" t="s">
        <v>335</v>
      </c>
      <c r="FP8" t="s">
        <v>335</v>
      </c>
      <c r="FQ8" t="s">
        <v>335</v>
      </c>
      <c r="FR8" t="s">
        <v>335</v>
      </c>
      <c r="FS8" t="s">
        <v>335</v>
      </c>
      <c r="FT8" t="s">
        <v>335</v>
      </c>
      <c r="FU8" t="s">
        <v>335</v>
      </c>
      <c r="FV8" t="s">
        <v>335</v>
      </c>
      <c r="FW8" t="s">
        <v>335</v>
      </c>
      <c r="FX8" t="s">
        <v>335</v>
      </c>
      <c r="FY8" t="s">
        <v>335</v>
      </c>
      <c r="FZ8" t="s">
        <v>335</v>
      </c>
      <c r="GA8" t="s">
        <v>335</v>
      </c>
      <c r="GB8" t="s">
        <v>335</v>
      </c>
      <c r="GC8" t="s">
        <v>335</v>
      </c>
      <c r="GD8" t="s">
        <v>335</v>
      </c>
      <c r="GE8" t="s">
        <v>335</v>
      </c>
      <c r="GF8" t="s">
        <v>336</v>
      </c>
      <c r="GH8" t="s">
        <v>336</v>
      </c>
      <c r="GI8" t="s">
        <v>336</v>
      </c>
      <c r="GJ8" t="s">
        <v>336</v>
      </c>
      <c r="GK8" t="s">
        <v>342</v>
      </c>
    </row>
    <row r="9" spans="1:193" x14ac:dyDescent="0.3">
      <c r="A9">
        <v>8</v>
      </c>
      <c r="B9" t="s">
        <v>854</v>
      </c>
      <c r="C9" t="s">
        <v>337</v>
      </c>
      <c r="D9" t="s">
        <v>856</v>
      </c>
      <c r="E9" t="s">
        <v>336</v>
      </c>
      <c r="F9" s="1"/>
      <c r="G9" t="s">
        <v>336</v>
      </c>
      <c r="H9" t="s">
        <v>336</v>
      </c>
      <c r="I9" s="1"/>
      <c r="K9" t="s">
        <v>336</v>
      </c>
      <c r="L9" t="s">
        <v>336</v>
      </c>
      <c r="Q9" t="s">
        <v>336</v>
      </c>
      <c r="R9" t="s">
        <v>335</v>
      </c>
      <c r="S9" t="s">
        <v>335</v>
      </c>
      <c r="T9" t="s">
        <v>335</v>
      </c>
      <c r="U9" t="s">
        <v>335</v>
      </c>
      <c r="V9" t="s">
        <v>335</v>
      </c>
      <c r="W9" t="s">
        <v>335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336</v>
      </c>
      <c r="AE9" t="s">
        <v>336</v>
      </c>
      <c r="AI9" t="s">
        <v>336</v>
      </c>
      <c r="AK9" t="s">
        <v>336</v>
      </c>
      <c r="AT9" t="s">
        <v>336</v>
      </c>
      <c r="AV9" t="s">
        <v>336</v>
      </c>
      <c r="AW9" t="s">
        <v>336</v>
      </c>
      <c r="AX9" t="s">
        <v>336</v>
      </c>
      <c r="AY9" t="s">
        <v>336</v>
      </c>
      <c r="AZ9" t="s">
        <v>336</v>
      </c>
      <c r="BA9" t="s">
        <v>336</v>
      </c>
      <c r="BB9" t="s">
        <v>336</v>
      </c>
      <c r="BC9" t="s">
        <v>336</v>
      </c>
      <c r="BD9" t="s">
        <v>336</v>
      </c>
      <c r="BE9" t="s">
        <v>336</v>
      </c>
      <c r="BF9" t="s">
        <v>336</v>
      </c>
      <c r="BG9" t="s">
        <v>336</v>
      </c>
      <c r="BH9" t="s">
        <v>336</v>
      </c>
      <c r="BI9" t="s">
        <v>336</v>
      </c>
      <c r="BJ9" t="s">
        <v>336</v>
      </c>
      <c r="BK9" t="s">
        <v>336</v>
      </c>
      <c r="BL9" t="s">
        <v>336</v>
      </c>
      <c r="BM9" t="s">
        <v>336</v>
      </c>
      <c r="BN9" t="s">
        <v>336</v>
      </c>
      <c r="BO9" t="s">
        <v>336</v>
      </c>
      <c r="BP9" t="s">
        <v>336</v>
      </c>
      <c r="BQ9" t="s">
        <v>336</v>
      </c>
      <c r="BR9" t="s">
        <v>336</v>
      </c>
      <c r="BS9" t="s">
        <v>336</v>
      </c>
      <c r="BT9" t="s">
        <v>336</v>
      </c>
      <c r="BU9" t="s">
        <v>336</v>
      </c>
      <c r="BV9" t="s">
        <v>336</v>
      </c>
      <c r="BW9" t="s">
        <v>336</v>
      </c>
      <c r="BX9" t="s">
        <v>336</v>
      </c>
      <c r="BY9" t="s">
        <v>336</v>
      </c>
      <c r="BZ9" t="s">
        <v>336</v>
      </c>
      <c r="CA9" t="s">
        <v>336</v>
      </c>
      <c r="CB9" t="s">
        <v>336</v>
      </c>
      <c r="CC9" t="s">
        <v>336</v>
      </c>
      <c r="CD9" t="s">
        <v>336</v>
      </c>
      <c r="CE9" t="s">
        <v>336</v>
      </c>
      <c r="CF9" t="s">
        <v>336</v>
      </c>
      <c r="CG9" t="s">
        <v>336</v>
      </c>
      <c r="CH9" t="s">
        <v>336</v>
      </c>
      <c r="CI9" t="s">
        <v>336</v>
      </c>
      <c r="CJ9" t="s">
        <v>336</v>
      </c>
      <c r="CK9" t="s">
        <v>336</v>
      </c>
      <c r="CL9" t="s">
        <v>336</v>
      </c>
      <c r="CM9" t="s">
        <v>336</v>
      </c>
      <c r="CN9" t="s">
        <v>336</v>
      </c>
      <c r="CO9" t="s">
        <v>336</v>
      </c>
      <c r="CP9" t="s">
        <v>336</v>
      </c>
      <c r="CQ9" t="s">
        <v>336</v>
      </c>
      <c r="CR9" t="s">
        <v>336</v>
      </c>
      <c r="CS9" t="s">
        <v>336</v>
      </c>
      <c r="CT9" t="s">
        <v>336</v>
      </c>
      <c r="CU9" t="s">
        <v>336</v>
      </c>
      <c r="CV9" t="s">
        <v>336</v>
      </c>
      <c r="CW9" t="s">
        <v>336</v>
      </c>
      <c r="CX9" t="s">
        <v>336</v>
      </c>
      <c r="CY9" t="s">
        <v>336</v>
      </c>
      <c r="CZ9" t="s">
        <v>336</v>
      </c>
      <c r="DA9" t="s">
        <v>336</v>
      </c>
      <c r="DB9" t="s">
        <v>336</v>
      </c>
      <c r="DC9" t="s">
        <v>336</v>
      </c>
      <c r="DD9" t="s">
        <v>336</v>
      </c>
      <c r="DE9" t="s">
        <v>336</v>
      </c>
      <c r="DF9" t="s">
        <v>336</v>
      </c>
      <c r="DH9" t="s">
        <v>336</v>
      </c>
      <c r="DI9" t="s">
        <v>336</v>
      </c>
      <c r="DJ9" t="s">
        <v>336</v>
      </c>
      <c r="DK9" t="s">
        <v>336</v>
      </c>
      <c r="DL9" t="s">
        <v>336</v>
      </c>
      <c r="DM9" t="s">
        <v>336</v>
      </c>
      <c r="DN9" t="s">
        <v>336</v>
      </c>
      <c r="DO9" t="s">
        <v>336</v>
      </c>
      <c r="DP9" t="s">
        <v>336</v>
      </c>
      <c r="DQ9" t="s">
        <v>336</v>
      </c>
      <c r="DR9" t="s">
        <v>336</v>
      </c>
      <c r="DT9" t="s">
        <v>336</v>
      </c>
      <c r="DU9" t="s">
        <v>336</v>
      </c>
      <c r="DV9" t="s">
        <v>336</v>
      </c>
      <c r="DW9" t="s">
        <v>336</v>
      </c>
      <c r="DX9" t="s">
        <v>336</v>
      </c>
      <c r="DZ9" t="s">
        <v>336</v>
      </c>
      <c r="EA9" t="s">
        <v>336</v>
      </c>
      <c r="EB9" t="s">
        <v>336</v>
      </c>
      <c r="EC9" t="s">
        <v>336</v>
      </c>
      <c r="ED9" t="s">
        <v>336</v>
      </c>
      <c r="EF9" t="s">
        <v>336</v>
      </c>
      <c r="EG9" t="s">
        <v>336</v>
      </c>
      <c r="EH9" t="s">
        <v>336</v>
      </c>
      <c r="EI9" t="s">
        <v>336</v>
      </c>
      <c r="EJ9" t="s">
        <v>336</v>
      </c>
      <c r="EL9" t="s">
        <v>336</v>
      </c>
      <c r="EM9" t="s">
        <v>336</v>
      </c>
      <c r="EN9" t="s">
        <v>335</v>
      </c>
      <c r="EO9" t="s">
        <v>335</v>
      </c>
      <c r="EP9" t="s">
        <v>335</v>
      </c>
      <c r="EQ9" t="s">
        <v>335</v>
      </c>
      <c r="ER9" t="s">
        <v>335</v>
      </c>
      <c r="ES9" t="s">
        <v>335</v>
      </c>
      <c r="ET9" t="s">
        <v>335</v>
      </c>
      <c r="EU9" t="s">
        <v>335</v>
      </c>
      <c r="EV9" t="s">
        <v>335</v>
      </c>
      <c r="EW9" t="s">
        <v>335</v>
      </c>
      <c r="EX9" t="s">
        <v>335</v>
      </c>
      <c r="EY9" t="s">
        <v>335</v>
      </c>
      <c r="EZ9" t="s">
        <v>335</v>
      </c>
      <c r="FA9" t="s">
        <v>335</v>
      </c>
      <c r="FB9" t="s">
        <v>335</v>
      </c>
      <c r="FC9" t="s">
        <v>335</v>
      </c>
      <c r="FD9" t="s">
        <v>335</v>
      </c>
      <c r="FE9" t="s">
        <v>335</v>
      </c>
      <c r="FF9" t="s">
        <v>335</v>
      </c>
      <c r="FG9" t="s">
        <v>335</v>
      </c>
      <c r="FH9" t="s">
        <v>335</v>
      </c>
      <c r="FI9" t="s">
        <v>335</v>
      </c>
      <c r="FJ9" t="s">
        <v>335</v>
      </c>
      <c r="FK9" t="s">
        <v>335</v>
      </c>
      <c r="FL9" t="s">
        <v>335</v>
      </c>
      <c r="FM9" t="s">
        <v>335</v>
      </c>
      <c r="FN9" t="s">
        <v>335</v>
      </c>
      <c r="FO9" t="s">
        <v>335</v>
      </c>
      <c r="FP9" t="s">
        <v>335</v>
      </c>
      <c r="FQ9" t="s">
        <v>335</v>
      </c>
      <c r="FR9" t="s">
        <v>335</v>
      </c>
      <c r="FS9" t="s">
        <v>335</v>
      </c>
      <c r="FT9" t="s">
        <v>335</v>
      </c>
      <c r="FU9" t="s">
        <v>335</v>
      </c>
      <c r="FV9" t="s">
        <v>335</v>
      </c>
      <c r="FW9" t="s">
        <v>335</v>
      </c>
      <c r="FX9" t="s">
        <v>335</v>
      </c>
      <c r="FY9" t="s">
        <v>335</v>
      </c>
      <c r="FZ9" t="s">
        <v>335</v>
      </c>
      <c r="GA9" t="s">
        <v>335</v>
      </c>
      <c r="GB9" t="s">
        <v>335</v>
      </c>
      <c r="GC9" t="s">
        <v>335</v>
      </c>
      <c r="GD9" t="s">
        <v>335</v>
      </c>
      <c r="GE9" t="s">
        <v>335</v>
      </c>
      <c r="GF9" t="s">
        <v>336</v>
      </c>
      <c r="GH9" t="s">
        <v>336</v>
      </c>
      <c r="GI9" t="s">
        <v>336</v>
      </c>
      <c r="GJ9" t="s">
        <v>336</v>
      </c>
      <c r="GK9" t="s">
        <v>342</v>
      </c>
    </row>
    <row r="10" spans="1:193" x14ac:dyDescent="0.3">
      <c r="A10">
        <v>9</v>
      </c>
      <c r="B10" t="s">
        <v>854</v>
      </c>
      <c r="C10" t="s">
        <v>337</v>
      </c>
      <c r="D10" t="s">
        <v>857</v>
      </c>
      <c r="E10" t="s">
        <v>336</v>
      </c>
      <c r="F10" s="1"/>
      <c r="G10" t="s">
        <v>336</v>
      </c>
      <c r="H10" t="s">
        <v>336</v>
      </c>
      <c r="I10" s="1"/>
      <c r="K10" t="s">
        <v>336</v>
      </c>
      <c r="L10" t="s">
        <v>336</v>
      </c>
      <c r="Q10" t="s">
        <v>336</v>
      </c>
      <c r="R10" t="s">
        <v>335</v>
      </c>
      <c r="S10" t="s">
        <v>335</v>
      </c>
      <c r="T10" t="s">
        <v>335</v>
      </c>
      <c r="U10" t="s">
        <v>335</v>
      </c>
      <c r="V10" t="s">
        <v>335</v>
      </c>
      <c r="W10" t="s">
        <v>335</v>
      </c>
      <c r="X10" t="s">
        <v>335</v>
      </c>
      <c r="Y10" t="s">
        <v>335</v>
      </c>
      <c r="Z10" t="s">
        <v>335</v>
      </c>
      <c r="AA10" t="s">
        <v>335</v>
      </c>
      <c r="AB10" t="s">
        <v>335</v>
      </c>
      <c r="AC10" t="s">
        <v>335</v>
      </c>
      <c r="AD10" t="s">
        <v>336</v>
      </c>
      <c r="AE10" t="s">
        <v>336</v>
      </c>
      <c r="AI10" t="s">
        <v>336</v>
      </c>
      <c r="AK10" t="s">
        <v>336</v>
      </c>
      <c r="AT10" t="s">
        <v>336</v>
      </c>
      <c r="AV10" t="s">
        <v>336</v>
      </c>
      <c r="AW10" t="s">
        <v>336</v>
      </c>
      <c r="AX10" t="s">
        <v>336</v>
      </c>
      <c r="AY10" t="s">
        <v>336</v>
      </c>
      <c r="AZ10" t="s">
        <v>336</v>
      </c>
      <c r="BA10" t="s">
        <v>336</v>
      </c>
      <c r="BB10" t="s">
        <v>336</v>
      </c>
      <c r="BC10" t="s">
        <v>336</v>
      </c>
      <c r="BD10" t="s">
        <v>336</v>
      </c>
      <c r="BE10" t="s">
        <v>336</v>
      </c>
      <c r="BF10" t="s">
        <v>336</v>
      </c>
      <c r="BG10" t="s">
        <v>336</v>
      </c>
      <c r="BH10" t="s">
        <v>336</v>
      </c>
      <c r="BI10" t="s">
        <v>336</v>
      </c>
      <c r="BJ10" t="s">
        <v>336</v>
      </c>
      <c r="BK10" t="s">
        <v>336</v>
      </c>
      <c r="BL10" t="s">
        <v>336</v>
      </c>
      <c r="BM10" t="s">
        <v>336</v>
      </c>
      <c r="BN10" t="s">
        <v>336</v>
      </c>
      <c r="BO10" t="s">
        <v>336</v>
      </c>
      <c r="BP10" t="s">
        <v>336</v>
      </c>
      <c r="BQ10" t="s">
        <v>336</v>
      </c>
      <c r="BR10" t="s">
        <v>336</v>
      </c>
      <c r="BS10" t="s">
        <v>336</v>
      </c>
      <c r="BT10" t="s">
        <v>336</v>
      </c>
      <c r="BU10" t="s">
        <v>336</v>
      </c>
      <c r="BV10" t="s">
        <v>336</v>
      </c>
      <c r="BW10" t="s">
        <v>336</v>
      </c>
      <c r="BX10" t="s">
        <v>336</v>
      </c>
      <c r="BY10" t="s">
        <v>336</v>
      </c>
      <c r="BZ10" t="s">
        <v>336</v>
      </c>
      <c r="CA10" t="s">
        <v>336</v>
      </c>
      <c r="CB10" t="s">
        <v>336</v>
      </c>
      <c r="CC10" t="s">
        <v>336</v>
      </c>
      <c r="CD10" t="s">
        <v>336</v>
      </c>
      <c r="CE10" t="s">
        <v>336</v>
      </c>
      <c r="CF10" t="s">
        <v>336</v>
      </c>
      <c r="CG10" t="s">
        <v>336</v>
      </c>
      <c r="CH10" t="s">
        <v>336</v>
      </c>
      <c r="CI10" t="s">
        <v>336</v>
      </c>
      <c r="CJ10" t="s">
        <v>336</v>
      </c>
      <c r="CK10" t="s">
        <v>336</v>
      </c>
      <c r="CL10" t="s">
        <v>336</v>
      </c>
      <c r="CM10" t="s">
        <v>336</v>
      </c>
      <c r="CN10" t="s">
        <v>336</v>
      </c>
      <c r="CO10" t="s">
        <v>336</v>
      </c>
      <c r="CP10" t="s">
        <v>336</v>
      </c>
      <c r="CQ10" t="s">
        <v>336</v>
      </c>
      <c r="CR10" t="s">
        <v>336</v>
      </c>
      <c r="CS10" t="s">
        <v>336</v>
      </c>
      <c r="CT10" t="s">
        <v>336</v>
      </c>
      <c r="CU10" t="s">
        <v>336</v>
      </c>
      <c r="CV10" t="s">
        <v>336</v>
      </c>
      <c r="CW10" t="s">
        <v>336</v>
      </c>
      <c r="CX10" t="s">
        <v>336</v>
      </c>
      <c r="CY10" t="s">
        <v>336</v>
      </c>
      <c r="CZ10" t="s">
        <v>336</v>
      </c>
      <c r="DA10" t="s">
        <v>336</v>
      </c>
      <c r="DB10" t="s">
        <v>336</v>
      </c>
      <c r="DC10" t="s">
        <v>336</v>
      </c>
      <c r="DD10" t="s">
        <v>336</v>
      </c>
      <c r="DE10" t="s">
        <v>336</v>
      </c>
      <c r="DF10" t="s">
        <v>336</v>
      </c>
      <c r="DH10" t="s">
        <v>336</v>
      </c>
      <c r="DI10" t="s">
        <v>336</v>
      </c>
      <c r="DJ10" t="s">
        <v>336</v>
      </c>
      <c r="DK10" t="s">
        <v>336</v>
      </c>
      <c r="DL10" t="s">
        <v>336</v>
      </c>
      <c r="DM10" t="s">
        <v>336</v>
      </c>
      <c r="DN10" t="s">
        <v>336</v>
      </c>
      <c r="DO10" t="s">
        <v>336</v>
      </c>
      <c r="DP10" t="s">
        <v>336</v>
      </c>
      <c r="DQ10" t="s">
        <v>336</v>
      </c>
      <c r="DR10" t="s">
        <v>336</v>
      </c>
      <c r="DT10" t="s">
        <v>336</v>
      </c>
      <c r="DU10" t="s">
        <v>336</v>
      </c>
      <c r="DV10" t="s">
        <v>336</v>
      </c>
      <c r="DW10" t="s">
        <v>336</v>
      </c>
      <c r="DX10" t="s">
        <v>336</v>
      </c>
      <c r="DZ10" t="s">
        <v>336</v>
      </c>
      <c r="EA10" t="s">
        <v>336</v>
      </c>
      <c r="EB10" t="s">
        <v>336</v>
      </c>
      <c r="EC10" t="s">
        <v>336</v>
      </c>
      <c r="ED10" t="s">
        <v>336</v>
      </c>
      <c r="EF10" t="s">
        <v>336</v>
      </c>
      <c r="EG10" t="s">
        <v>336</v>
      </c>
      <c r="EH10" t="s">
        <v>336</v>
      </c>
      <c r="EI10" t="s">
        <v>336</v>
      </c>
      <c r="EJ10" t="s">
        <v>336</v>
      </c>
      <c r="EL10" t="s">
        <v>336</v>
      </c>
      <c r="EM10" t="s">
        <v>336</v>
      </c>
      <c r="EN10" t="s">
        <v>335</v>
      </c>
      <c r="EO10" t="s">
        <v>335</v>
      </c>
      <c r="EP10" t="s">
        <v>335</v>
      </c>
      <c r="EQ10" t="s">
        <v>335</v>
      </c>
      <c r="ER10" t="s">
        <v>335</v>
      </c>
      <c r="ES10" t="s">
        <v>335</v>
      </c>
      <c r="ET10" t="s">
        <v>335</v>
      </c>
      <c r="EU10" t="s">
        <v>335</v>
      </c>
      <c r="EV10" t="s">
        <v>335</v>
      </c>
      <c r="EW10" t="s">
        <v>335</v>
      </c>
      <c r="EX10" t="s">
        <v>335</v>
      </c>
      <c r="EY10" t="s">
        <v>335</v>
      </c>
      <c r="EZ10" t="s">
        <v>335</v>
      </c>
      <c r="FA10" t="s">
        <v>335</v>
      </c>
      <c r="FB10" t="s">
        <v>335</v>
      </c>
      <c r="FC10" t="s">
        <v>335</v>
      </c>
      <c r="FD10" t="s">
        <v>335</v>
      </c>
      <c r="FE10" t="s">
        <v>335</v>
      </c>
      <c r="FF10" t="s">
        <v>335</v>
      </c>
      <c r="FG10" t="s">
        <v>335</v>
      </c>
      <c r="FH10" t="s">
        <v>335</v>
      </c>
      <c r="FI10" t="s">
        <v>335</v>
      </c>
      <c r="FJ10" t="s">
        <v>335</v>
      </c>
      <c r="FK10" t="s">
        <v>335</v>
      </c>
      <c r="FL10" t="s">
        <v>335</v>
      </c>
      <c r="FM10" t="s">
        <v>335</v>
      </c>
      <c r="FN10" t="s">
        <v>335</v>
      </c>
      <c r="FO10" t="s">
        <v>335</v>
      </c>
      <c r="FP10" t="s">
        <v>335</v>
      </c>
      <c r="FQ10" t="s">
        <v>335</v>
      </c>
      <c r="FR10" t="s">
        <v>335</v>
      </c>
      <c r="FS10" t="s">
        <v>335</v>
      </c>
      <c r="FT10" t="s">
        <v>335</v>
      </c>
      <c r="FU10" t="s">
        <v>335</v>
      </c>
      <c r="FV10" t="s">
        <v>335</v>
      </c>
      <c r="FW10" t="s">
        <v>335</v>
      </c>
      <c r="FX10" t="s">
        <v>335</v>
      </c>
      <c r="FY10" t="s">
        <v>335</v>
      </c>
      <c r="FZ10" t="s">
        <v>335</v>
      </c>
      <c r="GA10" t="s">
        <v>335</v>
      </c>
      <c r="GB10" t="s">
        <v>335</v>
      </c>
      <c r="GC10" t="s">
        <v>335</v>
      </c>
      <c r="GD10" t="s">
        <v>335</v>
      </c>
      <c r="GE10" t="s">
        <v>335</v>
      </c>
      <c r="GF10" t="s">
        <v>336</v>
      </c>
      <c r="GH10" t="s">
        <v>336</v>
      </c>
      <c r="GI10" t="s">
        <v>336</v>
      </c>
      <c r="GJ10" t="s">
        <v>336</v>
      </c>
      <c r="GK10" t="s">
        <v>342</v>
      </c>
    </row>
    <row r="11" spans="1:193" x14ac:dyDescent="0.3">
      <c r="A11">
        <v>10</v>
      </c>
      <c r="B11" t="s">
        <v>854</v>
      </c>
      <c r="C11" t="s">
        <v>337</v>
      </c>
      <c r="D11" t="s">
        <v>856</v>
      </c>
      <c r="E11" t="s">
        <v>336</v>
      </c>
      <c r="F11" s="1"/>
      <c r="G11" t="s">
        <v>336</v>
      </c>
      <c r="H11" t="s">
        <v>336</v>
      </c>
      <c r="I11" s="1"/>
      <c r="K11" t="s">
        <v>336</v>
      </c>
      <c r="L11" t="s">
        <v>336</v>
      </c>
      <c r="Q11" t="s">
        <v>336</v>
      </c>
      <c r="R11" t="s">
        <v>335</v>
      </c>
      <c r="S11" t="s">
        <v>335</v>
      </c>
      <c r="T11" t="s">
        <v>335</v>
      </c>
      <c r="U11" t="s">
        <v>335</v>
      </c>
      <c r="V11" t="s">
        <v>335</v>
      </c>
      <c r="W11" t="s">
        <v>335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335</v>
      </c>
      <c r="AD11" t="s">
        <v>336</v>
      </c>
      <c r="AE11" t="s">
        <v>336</v>
      </c>
      <c r="AI11" t="s">
        <v>336</v>
      </c>
      <c r="AK11" t="s">
        <v>336</v>
      </c>
      <c r="AT11" t="s">
        <v>336</v>
      </c>
      <c r="AV11" t="s">
        <v>336</v>
      </c>
      <c r="AW11" t="s">
        <v>336</v>
      </c>
      <c r="AX11" t="s">
        <v>336</v>
      </c>
      <c r="AY11" t="s">
        <v>336</v>
      </c>
      <c r="AZ11" t="s">
        <v>336</v>
      </c>
      <c r="BA11" t="s">
        <v>336</v>
      </c>
      <c r="BB11" t="s">
        <v>336</v>
      </c>
      <c r="BC11" t="s">
        <v>336</v>
      </c>
      <c r="BD11" t="s">
        <v>336</v>
      </c>
      <c r="BE11" t="s">
        <v>336</v>
      </c>
      <c r="BF11" t="s">
        <v>336</v>
      </c>
      <c r="BG11" t="s">
        <v>336</v>
      </c>
      <c r="BH11" t="s">
        <v>336</v>
      </c>
      <c r="BI11" t="s">
        <v>336</v>
      </c>
      <c r="BJ11" t="s">
        <v>336</v>
      </c>
      <c r="BK11" t="s">
        <v>336</v>
      </c>
      <c r="BL11" t="s">
        <v>336</v>
      </c>
      <c r="BM11" t="s">
        <v>336</v>
      </c>
      <c r="BN11" t="s">
        <v>336</v>
      </c>
      <c r="BO11" t="s">
        <v>336</v>
      </c>
      <c r="BP11" t="s">
        <v>336</v>
      </c>
      <c r="BQ11" t="s">
        <v>336</v>
      </c>
      <c r="BR11" t="s">
        <v>336</v>
      </c>
      <c r="BS11" t="s">
        <v>336</v>
      </c>
      <c r="BT11" t="s">
        <v>336</v>
      </c>
      <c r="BU11" t="s">
        <v>336</v>
      </c>
      <c r="BV11" t="s">
        <v>336</v>
      </c>
      <c r="BW11" t="s">
        <v>336</v>
      </c>
      <c r="BX11" t="s">
        <v>336</v>
      </c>
      <c r="BY11" t="s">
        <v>336</v>
      </c>
      <c r="BZ11" t="s">
        <v>336</v>
      </c>
      <c r="CA11" t="s">
        <v>336</v>
      </c>
      <c r="CB11" t="s">
        <v>336</v>
      </c>
      <c r="CC11" t="s">
        <v>336</v>
      </c>
      <c r="CD11" t="s">
        <v>336</v>
      </c>
      <c r="CE11" t="s">
        <v>336</v>
      </c>
      <c r="CF11" t="s">
        <v>336</v>
      </c>
      <c r="CG11" t="s">
        <v>336</v>
      </c>
      <c r="CH11" t="s">
        <v>336</v>
      </c>
      <c r="CI11" t="s">
        <v>336</v>
      </c>
      <c r="CJ11" t="s">
        <v>336</v>
      </c>
      <c r="CK11" t="s">
        <v>336</v>
      </c>
      <c r="CL11" t="s">
        <v>336</v>
      </c>
      <c r="CM11" t="s">
        <v>336</v>
      </c>
      <c r="CN11" t="s">
        <v>336</v>
      </c>
      <c r="CO11" t="s">
        <v>336</v>
      </c>
      <c r="CP11" t="s">
        <v>336</v>
      </c>
      <c r="CQ11" t="s">
        <v>336</v>
      </c>
      <c r="CR11" t="s">
        <v>336</v>
      </c>
      <c r="CS11" t="s">
        <v>336</v>
      </c>
      <c r="CT11" t="s">
        <v>336</v>
      </c>
      <c r="CU11" t="s">
        <v>336</v>
      </c>
      <c r="CV11" t="s">
        <v>336</v>
      </c>
      <c r="CW11" t="s">
        <v>336</v>
      </c>
      <c r="CX11" t="s">
        <v>336</v>
      </c>
      <c r="CY11" t="s">
        <v>336</v>
      </c>
      <c r="CZ11" t="s">
        <v>336</v>
      </c>
      <c r="DA11" t="s">
        <v>336</v>
      </c>
      <c r="DB11" t="s">
        <v>336</v>
      </c>
      <c r="DC11" t="s">
        <v>336</v>
      </c>
      <c r="DD11" t="s">
        <v>336</v>
      </c>
      <c r="DE11" t="s">
        <v>336</v>
      </c>
      <c r="DF11" t="s">
        <v>336</v>
      </c>
      <c r="DH11" t="s">
        <v>336</v>
      </c>
      <c r="DI11" t="s">
        <v>336</v>
      </c>
      <c r="DJ11" t="s">
        <v>336</v>
      </c>
      <c r="DK11" t="s">
        <v>336</v>
      </c>
      <c r="DL11" t="s">
        <v>336</v>
      </c>
      <c r="DM11" t="s">
        <v>336</v>
      </c>
      <c r="DN11" t="s">
        <v>336</v>
      </c>
      <c r="DO11" t="s">
        <v>336</v>
      </c>
      <c r="DP11" t="s">
        <v>336</v>
      </c>
      <c r="DQ11" t="s">
        <v>336</v>
      </c>
      <c r="DR11" t="s">
        <v>336</v>
      </c>
      <c r="DT11" t="s">
        <v>336</v>
      </c>
      <c r="DU11" t="s">
        <v>336</v>
      </c>
      <c r="DV11" t="s">
        <v>336</v>
      </c>
      <c r="DW11" t="s">
        <v>336</v>
      </c>
      <c r="DX11" t="s">
        <v>336</v>
      </c>
      <c r="DZ11" t="s">
        <v>336</v>
      </c>
      <c r="EA11" t="s">
        <v>336</v>
      </c>
      <c r="EB11" t="s">
        <v>336</v>
      </c>
      <c r="EC11" t="s">
        <v>336</v>
      </c>
      <c r="ED11" t="s">
        <v>336</v>
      </c>
      <c r="EF11" t="s">
        <v>336</v>
      </c>
      <c r="EG11" t="s">
        <v>336</v>
      </c>
      <c r="EH11" t="s">
        <v>336</v>
      </c>
      <c r="EI11" t="s">
        <v>336</v>
      </c>
      <c r="EJ11" t="s">
        <v>336</v>
      </c>
      <c r="EL11" t="s">
        <v>336</v>
      </c>
      <c r="EM11" t="s">
        <v>336</v>
      </c>
      <c r="EN11" t="s">
        <v>335</v>
      </c>
      <c r="EO11" t="s">
        <v>335</v>
      </c>
      <c r="EP11" t="s">
        <v>335</v>
      </c>
      <c r="EQ11" t="s">
        <v>335</v>
      </c>
      <c r="ER11" t="s">
        <v>335</v>
      </c>
      <c r="ES11" t="s">
        <v>335</v>
      </c>
      <c r="ET11" t="s">
        <v>335</v>
      </c>
      <c r="EU11" t="s">
        <v>335</v>
      </c>
      <c r="EV11" t="s">
        <v>335</v>
      </c>
      <c r="EW11" t="s">
        <v>335</v>
      </c>
      <c r="EX11" t="s">
        <v>335</v>
      </c>
      <c r="EY11" t="s">
        <v>335</v>
      </c>
      <c r="EZ11" t="s">
        <v>335</v>
      </c>
      <c r="FA11" t="s">
        <v>335</v>
      </c>
      <c r="FB11" t="s">
        <v>335</v>
      </c>
      <c r="FC11" t="s">
        <v>335</v>
      </c>
      <c r="FD11" t="s">
        <v>335</v>
      </c>
      <c r="FE11" t="s">
        <v>335</v>
      </c>
      <c r="FF11" t="s">
        <v>335</v>
      </c>
      <c r="FG11" t="s">
        <v>335</v>
      </c>
      <c r="FH11" t="s">
        <v>335</v>
      </c>
      <c r="FI11" t="s">
        <v>335</v>
      </c>
      <c r="FJ11" t="s">
        <v>335</v>
      </c>
      <c r="FK11" t="s">
        <v>335</v>
      </c>
      <c r="FL11" t="s">
        <v>335</v>
      </c>
      <c r="FM11" t="s">
        <v>335</v>
      </c>
      <c r="FN11" t="s">
        <v>335</v>
      </c>
      <c r="FO11" t="s">
        <v>335</v>
      </c>
      <c r="FP11" t="s">
        <v>335</v>
      </c>
      <c r="FQ11" t="s">
        <v>335</v>
      </c>
      <c r="FR11" t="s">
        <v>335</v>
      </c>
      <c r="FS11" t="s">
        <v>335</v>
      </c>
      <c r="FT11" t="s">
        <v>335</v>
      </c>
      <c r="FU11" t="s">
        <v>335</v>
      </c>
      <c r="FV11" t="s">
        <v>335</v>
      </c>
      <c r="FW11" t="s">
        <v>335</v>
      </c>
      <c r="FX11" t="s">
        <v>335</v>
      </c>
      <c r="FY11" t="s">
        <v>335</v>
      </c>
      <c r="FZ11" t="s">
        <v>335</v>
      </c>
      <c r="GA11" t="s">
        <v>335</v>
      </c>
      <c r="GB11" t="s">
        <v>335</v>
      </c>
      <c r="GC11" t="s">
        <v>335</v>
      </c>
      <c r="GD11" t="s">
        <v>335</v>
      </c>
      <c r="GE11" t="s">
        <v>335</v>
      </c>
      <c r="GF11" t="s">
        <v>336</v>
      </c>
      <c r="GH11" t="s">
        <v>336</v>
      </c>
      <c r="GI11" t="s">
        <v>336</v>
      </c>
      <c r="GJ11" t="s">
        <v>336</v>
      </c>
      <c r="GK11" t="s">
        <v>364</v>
      </c>
    </row>
    <row r="12" spans="1:193" x14ac:dyDescent="0.3">
      <c r="A12">
        <v>11</v>
      </c>
      <c r="B12" t="s">
        <v>854</v>
      </c>
      <c r="C12" t="s">
        <v>337</v>
      </c>
      <c r="D12" t="s">
        <v>856</v>
      </c>
      <c r="E12" t="s">
        <v>336</v>
      </c>
      <c r="F12" s="1"/>
      <c r="G12" t="s">
        <v>336</v>
      </c>
      <c r="H12" t="s">
        <v>336</v>
      </c>
      <c r="I12" s="1"/>
      <c r="K12" t="s">
        <v>336</v>
      </c>
      <c r="L12" t="s">
        <v>336</v>
      </c>
      <c r="Q12" t="s">
        <v>336</v>
      </c>
      <c r="R12" t="s">
        <v>335</v>
      </c>
      <c r="S12" t="s">
        <v>335</v>
      </c>
      <c r="T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336</v>
      </c>
      <c r="AE12" t="s">
        <v>336</v>
      </c>
      <c r="AI12" t="s">
        <v>336</v>
      </c>
      <c r="AK12" t="s">
        <v>336</v>
      </c>
      <c r="AT12" t="s">
        <v>336</v>
      </c>
      <c r="AV12" t="s">
        <v>336</v>
      </c>
      <c r="AW12" t="s">
        <v>336</v>
      </c>
      <c r="AX12" t="s">
        <v>336</v>
      </c>
      <c r="AY12" t="s">
        <v>336</v>
      </c>
      <c r="AZ12" t="s">
        <v>336</v>
      </c>
      <c r="BA12" t="s">
        <v>336</v>
      </c>
      <c r="BB12" t="s">
        <v>336</v>
      </c>
      <c r="BC12" t="s">
        <v>336</v>
      </c>
      <c r="BD12" t="s">
        <v>336</v>
      </c>
      <c r="BE12" t="s">
        <v>336</v>
      </c>
      <c r="BF12" t="s">
        <v>336</v>
      </c>
      <c r="BG12" t="s">
        <v>336</v>
      </c>
      <c r="BH12" t="s">
        <v>336</v>
      </c>
      <c r="BI12" t="s">
        <v>336</v>
      </c>
      <c r="BJ12" t="s">
        <v>336</v>
      </c>
      <c r="BK12" t="s">
        <v>336</v>
      </c>
      <c r="BL12" t="s">
        <v>336</v>
      </c>
      <c r="BM12" t="s">
        <v>336</v>
      </c>
      <c r="BN12" t="s">
        <v>336</v>
      </c>
      <c r="BO12" t="s">
        <v>336</v>
      </c>
      <c r="BP12" t="s">
        <v>336</v>
      </c>
      <c r="BQ12" t="s">
        <v>336</v>
      </c>
      <c r="BR12" t="s">
        <v>336</v>
      </c>
      <c r="BS12" t="s">
        <v>336</v>
      </c>
      <c r="BT12" t="s">
        <v>336</v>
      </c>
      <c r="BU12" t="s">
        <v>336</v>
      </c>
      <c r="BV12" t="s">
        <v>336</v>
      </c>
      <c r="BW12" t="s">
        <v>336</v>
      </c>
      <c r="BX12" t="s">
        <v>336</v>
      </c>
      <c r="BY12" t="s">
        <v>336</v>
      </c>
      <c r="BZ12" t="s">
        <v>336</v>
      </c>
      <c r="CA12" t="s">
        <v>336</v>
      </c>
      <c r="CB12" t="s">
        <v>336</v>
      </c>
      <c r="CC12" t="s">
        <v>336</v>
      </c>
      <c r="CD12" t="s">
        <v>336</v>
      </c>
      <c r="CE12" t="s">
        <v>336</v>
      </c>
      <c r="CF12" t="s">
        <v>336</v>
      </c>
      <c r="CG12" t="s">
        <v>336</v>
      </c>
      <c r="CH12" t="s">
        <v>336</v>
      </c>
      <c r="CI12" t="s">
        <v>336</v>
      </c>
      <c r="CJ12" t="s">
        <v>336</v>
      </c>
      <c r="CK12" t="s">
        <v>336</v>
      </c>
      <c r="CL12" t="s">
        <v>336</v>
      </c>
      <c r="CM12" t="s">
        <v>336</v>
      </c>
      <c r="CN12" t="s">
        <v>336</v>
      </c>
      <c r="CO12" t="s">
        <v>336</v>
      </c>
      <c r="CP12" t="s">
        <v>336</v>
      </c>
      <c r="CQ12" t="s">
        <v>336</v>
      </c>
      <c r="CR12" t="s">
        <v>336</v>
      </c>
      <c r="CS12" t="s">
        <v>336</v>
      </c>
      <c r="CT12" t="s">
        <v>336</v>
      </c>
      <c r="CU12" t="s">
        <v>336</v>
      </c>
      <c r="CV12" t="s">
        <v>336</v>
      </c>
      <c r="CW12" t="s">
        <v>336</v>
      </c>
      <c r="CX12" t="s">
        <v>336</v>
      </c>
      <c r="CY12" t="s">
        <v>336</v>
      </c>
      <c r="CZ12" t="s">
        <v>336</v>
      </c>
      <c r="DA12" t="s">
        <v>336</v>
      </c>
      <c r="DB12" t="s">
        <v>336</v>
      </c>
      <c r="DC12" t="s">
        <v>336</v>
      </c>
      <c r="DD12" t="s">
        <v>336</v>
      </c>
      <c r="DE12" t="s">
        <v>336</v>
      </c>
      <c r="DF12" t="s">
        <v>336</v>
      </c>
      <c r="DH12" t="s">
        <v>336</v>
      </c>
      <c r="DI12" t="s">
        <v>336</v>
      </c>
      <c r="DJ12" t="s">
        <v>336</v>
      </c>
      <c r="DK12" t="s">
        <v>336</v>
      </c>
      <c r="DL12" t="s">
        <v>336</v>
      </c>
      <c r="DM12" t="s">
        <v>336</v>
      </c>
      <c r="DN12" t="s">
        <v>336</v>
      </c>
      <c r="DO12" t="s">
        <v>336</v>
      </c>
      <c r="DP12" t="s">
        <v>336</v>
      </c>
      <c r="DQ12" t="s">
        <v>336</v>
      </c>
      <c r="DR12" t="s">
        <v>336</v>
      </c>
      <c r="DT12" t="s">
        <v>336</v>
      </c>
      <c r="DU12" t="s">
        <v>336</v>
      </c>
      <c r="DV12" t="s">
        <v>336</v>
      </c>
      <c r="DW12" t="s">
        <v>336</v>
      </c>
      <c r="DX12" t="s">
        <v>336</v>
      </c>
      <c r="DZ12" t="s">
        <v>336</v>
      </c>
      <c r="EA12" t="s">
        <v>336</v>
      </c>
      <c r="EB12" t="s">
        <v>336</v>
      </c>
      <c r="EC12" t="s">
        <v>336</v>
      </c>
      <c r="ED12" t="s">
        <v>336</v>
      </c>
      <c r="EF12" t="s">
        <v>336</v>
      </c>
      <c r="EG12" t="s">
        <v>336</v>
      </c>
      <c r="EH12" t="s">
        <v>336</v>
      </c>
      <c r="EI12" t="s">
        <v>336</v>
      </c>
      <c r="EJ12" t="s">
        <v>336</v>
      </c>
      <c r="EL12" t="s">
        <v>336</v>
      </c>
      <c r="EM12" t="s">
        <v>336</v>
      </c>
      <c r="EN12" t="s">
        <v>335</v>
      </c>
      <c r="EO12" t="s">
        <v>335</v>
      </c>
      <c r="EP12" t="s">
        <v>335</v>
      </c>
      <c r="EQ12" t="s">
        <v>335</v>
      </c>
      <c r="ER12" t="s">
        <v>335</v>
      </c>
      <c r="ES12" t="s">
        <v>335</v>
      </c>
      <c r="ET12" t="s">
        <v>335</v>
      </c>
      <c r="EU12" t="s">
        <v>335</v>
      </c>
      <c r="EV12" t="s">
        <v>335</v>
      </c>
      <c r="EW12" t="s">
        <v>335</v>
      </c>
      <c r="EX12" t="s">
        <v>335</v>
      </c>
      <c r="EY12" t="s">
        <v>335</v>
      </c>
      <c r="EZ12" t="s">
        <v>335</v>
      </c>
      <c r="FA12" t="s">
        <v>335</v>
      </c>
      <c r="FB12" t="s">
        <v>335</v>
      </c>
      <c r="FC12" t="s">
        <v>335</v>
      </c>
      <c r="FD12" t="s">
        <v>335</v>
      </c>
      <c r="FE12" t="s">
        <v>335</v>
      </c>
      <c r="FF12" t="s">
        <v>335</v>
      </c>
      <c r="FG12" t="s">
        <v>335</v>
      </c>
      <c r="FH12" t="s">
        <v>335</v>
      </c>
      <c r="FI12" t="s">
        <v>335</v>
      </c>
      <c r="FJ12" t="s">
        <v>335</v>
      </c>
      <c r="FK12" t="s">
        <v>335</v>
      </c>
      <c r="FL12" t="s">
        <v>335</v>
      </c>
      <c r="FM12" t="s">
        <v>335</v>
      </c>
      <c r="FN12" t="s">
        <v>335</v>
      </c>
      <c r="FO12" t="s">
        <v>335</v>
      </c>
      <c r="FP12" t="s">
        <v>335</v>
      </c>
      <c r="FQ12" t="s">
        <v>335</v>
      </c>
      <c r="FR12" t="s">
        <v>335</v>
      </c>
      <c r="FS12" t="s">
        <v>335</v>
      </c>
      <c r="FT12" t="s">
        <v>335</v>
      </c>
      <c r="FU12" t="s">
        <v>335</v>
      </c>
      <c r="FV12" t="s">
        <v>335</v>
      </c>
      <c r="FW12" t="s">
        <v>335</v>
      </c>
      <c r="FX12" t="s">
        <v>335</v>
      </c>
      <c r="FY12" t="s">
        <v>335</v>
      </c>
      <c r="FZ12" t="s">
        <v>335</v>
      </c>
      <c r="GA12" t="s">
        <v>335</v>
      </c>
      <c r="GB12" t="s">
        <v>335</v>
      </c>
      <c r="GC12" t="s">
        <v>335</v>
      </c>
      <c r="GD12" t="s">
        <v>335</v>
      </c>
      <c r="GE12" t="s">
        <v>335</v>
      </c>
      <c r="GF12" t="s">
        <v>336</v>
      </c>
      <c r="GH12" t="s">
        <v>336</v>
      </c>
      <c r="GI12" t="s">
        <v>336</v>
      </c>
      <c r="GJ12" t="s">
        <v>336</v>
      </c>
      <c r="GK12" t="s">
        <v>342</v>
      </c>
    </row>
    <row r="13" spans="1:193" x14ac:dyDescent="0.3">
      <c r="A13">
        <v>12</v>
      </c>
      <c r="B13" t="s">
        <v>854</v>
      </c>
      <c r="C13" t="s">
        <v>337</v>
      </c>
      <c r="D13" t="s">
        <v>855</v>
      </c>
      <c r="E13" t="s">
        <v>336</v>
      </c>
      <c r="F13" s="1"/>
      <c r="G13" t="s">
        <v>336</v>
      </c>
      <c r="H13" t="s">
        <v>336</v>
      </c>
      <c r="I13" s="1"/>
      <c r="K13" t="s">
        <v>336</v>
      </c>
      <c r="L13" t="s">
        <v>336</v>
      </c>
      <c r="Q13" t="s">
        <v>336</v>
      </c>
      <c r="R13" t="s">
        <v>335</v>
      </c>
      <c r="S13" t="s">
        <v>335</v>
      </c>
      <c r="T13" t="s">
        <v>335</v>
      </c>
      <c r="U13" t="s">
        <v>335</v>
      </c>
      <c r="V13" t="s">
        <v>335</v>
      </c>
      <c r="W13" t="s">
        <v>335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336</v>
      </c>
      <c r="AE13" t="s">
        <v>336</v>
      </c>
      <c r="AI13" t="s">
        <v>336</v>
      </c>
      <c r="AK13" t="s">
        <v>336</v>
      </c>
      <c r="AT13" t="s">
        <v>336</v>
      </c>
      <c r="AV13" t="s">
        <v>336</v>
      </c>
      <c r="AW13" t="s">
        <v>336</v>
      </c>
      <c r="AX13" t="s">
        <v>336</v>
      </c>
      <c r="AY13" t="s">
        <v>336</v>
      </c>
      <c r="AZ13" t="s">
        <v>336</v>
      </c>
      <c r="BA13" t="s">
        <v>336</v>
      </c>
      <c r="BB13" t="s">
        <v>336</v>
      </c>
      <c r="BC13" t="s">
        <v>336</v>
      </c>
      <c r="BD13" t="s">
        <v>336</v>
      </c>
      <c r="BE13" t="s">
        <v>336</v>
      </c>
      <c r="BF13" t="s">
        <v>336</v>
      </c>
      <c r="BG13" t="s">
        <v>336</v>
      </c>
      <c r="BH13" t="s">
        <v>336</v>
      </c>
      <c r="BI13" t="s">
        <v>336</v>
      </c>
      <c r="BJ13" t="s">
        <v>336</v>
      </c>
      <c r="BK13" t="s">
        <v>336</v>
      </c>
      <c r="BL13" t="s">
        <v>336</v>
      </c>
      <c r="BM13" t="s">
        <v>336</v>
      </c>
      <c r="BN13" t="s">
        <v>336</v>
      </c>
      <c r="BO13" t="s">
        <v>336</v>
      </c>
      <c r="BP13" t="s">
        <v>336</v>
      </c>
      <c r="BQ13" t="s">
        <v>336</v>
      </c>
      <c r="BR13" t="s">
        <v>336</v>
      </c>
      <c r="BS13" t="s">
        <v>336</v>
      </c>
      <c r="BT13" t="s">
        <v>336</v>
      </c>
      <c r="BU13" t="s">
        <v>336</v>
      </c>
      <c r="BV13" t="s">
        <v>336</v>
      </c>
      <c r="BW13" t="s">
        <v>336</v>
      </c>
      <c r="BX13" t="s">
        <v>336</v>
      </c>
      <c r="BY13" t="s">
        <v>336</v>
      </c>
      <c r="BZ13" t="s">
        <v>336</v>
      </c>
      <c r="CA13" t="s">
        <v>336</v>
      </c>
      <c r="CB13" t="s">
        <v>336</v>
      </c>
      <c r="CC13" t="s">
        <v>336</v>
      </c>
      <c r="CD13" t="s">
        <v>336</v>
      </c>
      <c r="CE13" t="s">
        <v>336</v>
      </c>
      <c r="CF13" t="s">
        <v>336</v>
      </c>
      <c r="CG13" t="s">
        <v>336</v>
      </c>
      <c r="CH13" t="s">
        <v>336</v>
      </c>
      <c r="CI13" t="s">
        <v>336</v>
      </c>
      <c r="CJ13" t="s">
        <v>336</v>
      </c>
      <c r="CK13" t="s">
        <v>336</v>
      </c>
      <c r="CL13" t="s">
        <v>336</v>
      </c>
      <c r="CM13" t="s">
        <v>336</v>
      </c>
      <c r="CN13" t="s">
        <v>336</v>
      </c>
      <c r="CO13" t="s">
        <v>336</v>
      </c>
      <c r="CP13" t="s">
        <v>336</v>
      </c>
      <c r="CQ13" t="s">
        <v>336</v>
      </c>
      <c r="CR13" t="s">
        <v>336</v>
      </c>
      <c r="CS13" t="s">
        <v>336</v>
      </c>
      <c r="CT13" t="s">
        <v>336</v>
      </c>
      <c r="CU13" t="s">
        <v>336</v>
      </c>
      <c r="CV13" t="s">
        <v>336</v>
      </c>
      <c r="CW13" t="s">
        <v>336</v>
      </c>
      <c r="CX13" t="s">
        <v>336</v>
      </c>
      <c r="CY13" t="s">
        <v>336</v>
      </c>
      <c r="CZ13" t="s">
        <v>336</v>
      </c>
      <c r="DA13" t="s">
        <v>336</v>
      </c>
      <c r="DB13" t="s">
        <v>336</v>
      </c>
      <c r="DC13" t="s">
        <v>336</v>
      </c>
      <c r="DD13" t="s">
        <v>336</v>
      </c>
      <c r="DE13" t="s">
        <v>336</v>
      </c>
      <c r="DF13" t="s">
        <v>336</v>
      </c>
      <c r="DH13" t="s">
        <v>336</v>
      </c>
      <c r="DI13" t="s">
        <v>336</v>
      </c>
      <c r="DJ13" t="s">
        <v>336</v>
      </c>
      <c r="DK13" t="s">
        <v>336</v>
      </c>
      <c r="DL13" t="s">
        <v>336</v>
      </c>
      <c r="DM13" t="s">
        <v>336</v>
      </c>
      <c r="DN13" t="s">
        <v>336</v>
      </c>
      <c r="DO13" t="s">
        <v>336</v>
      </c>
      <c r="DP13" t="s">
        <v>336</v>
      </c>
      <c r="DQ13" t="s">
        <v>336</v>
      </c>
      <c r="DR13" t="s">
        <v>336</v>
      </c>
      <c r="DT13" t="s">
        <v>336</v>
      </c>
      <c r="DU13" t="s">
        <v>336</v>
      </c>
      <c r="DV13" t="s">
        <v>336</v>
      </c>
      <c r="DW13" t="s">
        <v>336</v>
      </c>
      <c r="DX13" t="s">
        <v>336</v>
      </c>
      <c r="DZ13" t="s">
        <v>336</v>
      </c>
      <c r="EA13" t="s">
        <v>336</v>
      </c>
      <c r="EB13" t="s">
        <v>336</v>
      </c>
      <c r="EC13" t="s">
        <v>336</v>
      </c>
      <c r="ED13" t="s">
        <v>336</v>
      </c>
      <c r="EF13" t="s">
        <v>336</v>
      </c>
      <c r="EG13" t="s">
        <v>336</v>
      </c>
      <c r="EH13" t="s">
        <v>336</v>
      </c>
      <c r="EI13" t="s">
        <v>336</v>
      </c>
      <c r="EJ13" t="s">
        <v>336</v>
      </c>
      <c r="EL13" t="s">
        <v>336</v>
      </c>
      <c r="EM13" t="s">
        <v>336</v>
      </c>
      <c r="EN13" t="s">
        <v>335</v>
      </c>
      <c r="EO13" t="s">
        <v>335</v>
      </c>
      <c r="EP13" t="s">
        <v>335</v>
      </c>
      <c r="EQ13" t="s">
        <v>335</v>
      </c>
      <c r="ER13" t="s">
        <v>335</v>
      </c>
      <c r="ES13" t="s">
        <v>335</v>
      </c>
      <c r="ET13" t="s">
        <v>335</v>
      </c>
      <c r="EU13" t="s">
        <v>335</v>
      </c>
      <c r="EV13" t="s">
        <v>335</v>
      </c>
      <c r="EW13" t="s">
        <v>335</v>
      </c>
      <c r="EX13" t="s">
        <v>335</v>
      </c>
      <c r="EY13" t="s">
        <v>335</v>
      </c>
      <c r="EZ13" t="s">
        <v>335</v>
      </c>
      <c r="FA13" t="s">
        <v>335</v>
      </c>
      <c r="FB13" t="s">
        <v>335</v>
      </c>
      <c r="FC13" t="s">
        <v>335</v>
      </c>
      <c r="FD13" t="s">
        <v>335</v>
      </c>
      <c r="FE13" t="s">
        <v>335</v>
      </c>
      <c r="FF13" t="s">
        <v>335</v>
      </c>
      <c r="FG13" t="s">
        <v>335</v>
      </c>
      <c r="FH13" t="s">
        <v>335</v>
      </c>
      <c r="FI13" t="s">
        <v>335</v>
      </c>
      <c r="FJ13" t="s">
        <v>335</v>
      </c>
      <c r="FK13" t="s">
        <v>335</v>
      </c>
      <c r="FL13" t="s">
        <v>335</v>
      </c>
      <c r="FM13" t="s">
        <v>335</v>
      </c>
      <c r="FN13" t="s">
        <v>335</v>
      </c>
      <c r="FO13" t="s">
        <v>335</v>
      </c>
      <c r="FP13" t="s">
        <v>335</v>
      </c>
      <c r="FQ13" t="s">
        <v>335</v>
      </c>
      <c r="FR13" t="s">
        <v>335</v>
      </c>
      <c r="FS13" t="s">
        <v>335</v>
      </c>
      <c r="FT13" t="s">
        <v>335</v>
      </c>
      <c r="FU13" t="s">
        <v>335</v>
      </c>
      <c r="FV13" t="s">
        <v>335</v>
      </c>
      <c r="FW13" t="s">
        <v>335</v>
      </c>
      <c r="FX13" t="s">
        <v>335</v>
      </c>
      <c r="FY13" t="s">
        <v>335</v>
      </c>
      <c r="FZ13" t="s">
        <v>335</v>
      </c>
      <c r="GA13" t="s">
        <v>335</v>
      </c>
      <c r="GB13" t="s">
        <v>335</v>
      </c>
      <c r="GC13" t="s">
        <v>335</v>
      </c>
      <c r="GD13" t="s">
        <v>335</v>
      </c>
      <c r="GE13" t="s">
        <v>335</v>
      </c>
      <c r="GF13" t="s">
        <v>336</v>
      </c>
      <c r="GH13" t="s">
        <v>336</v>
      </c>
      <c r="GI13" t="s">
        <v>336</v>
      </c>
      <c r="GJ13" t="s">
        <v>336</v>
      </c>
      <c r="GK13" t="s">
        <v>342</v>
      </c>
    </row>
    <row r="14" spans="1:193" x14ac:dyDescent="0.3">
      <c r="A14">
        <v>13</v>
      </c>
      <c r="B14" t="s">
        <v>854</v>
      </c>
      <c r="C14" t="s">
        <v>337</v>
      </c>
      <c r="D14" t="s">
        <v>856</v>
      </c>
      <c r="E14" t="s">
        <v>336</v>
      </c>
      <c r="F14" s="1"/>
      <c r="G14" t="s">
        <v>336</v>
      </c>
      <c r="H14" t="s">
        <v>336</v>
      </c>
      <c r="I14" s="1"/>
      <c r="K14" t="s">
        <v>336</v>
      </c>
      <c r="L14" t="s">
        <v>336</v>
      </c>
      <c r="Q14" t="s">
        <v>336</v>
      </c>
      <c r="R14" t="s">
        <v>335</v>
      </c>
      <c r="S14" t="s">
        <v>335</v>
      </c>
      <c r="T14" t="s">
        <v>335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336</v>
      </c>
      <c r="AE14" t="s">
        <v>336</v>
      </c>
      <c r="AI14" t="s">
        <v>336</v>
      </c>
      <c r="AK14" t="s">
        <v>336</v>
      </c>
      <c r="AT14" t="s">
        <v>336</v>
      </c>
      <c r="AV14" t="s">
        <v>336</v>
      </c>
      <c r="AW14" t="s">
        <v>336</v>
      </c>
      <c r="AX14" t="s">
        <v>336</v>
      </c>
      <c r="AY14" t="s">
        <v>336</v>
      </c>
      <c r="AZ14" t="s">
        <v>336</v>
      </c>
      <c r="BA14" t="s">
        <v>336</v>
      </c>
      <c r="BB14" t="s">
        <v>336</v>
      </c>
      <c r="BC14" t="s">
        <v>336</v>
      </c>
      <c r="BD14" t="s">
        <v>336</v>
      </c>
      <c r="BE14" t="s">
        <v>336</v>
      </c>
      <c r="BF14" t="s">
        <v>336</v>
      </c>
      <c r="BG14" t="s">
        <v>336</v>
      </c>
      <c r="BH14" t="s">
        <v>336</v>
      </c>
      <c r="BI14" t="s">
        <v>336</v>
      </c>
      <c r="BJ14" t="s">
        <v>336</v>
      </c>
      <c r="BK14" t="s">
        <v>336</v>
      </c>
      <c r="BL14" t="s">
        <v>336</v>
      </c>
      <c r="BM14" t="s">
        <v>336</v>
      </c>
      <c r="BN14" t="s">
        <v>336</v>
      </c>
      <c r="BO14" t="s">
        <v>336</v>
      </c>
      <c r="BP14" t="s">
        <v>336</v>
      </c>
      <c r="BQ14" t="s">
        <v>336</v>
      </c>
      <c r="BR14" t="s">
        <v>336</v>
      </c>
      <c r="BS14" t="s">
        <v>336</v>
      </c>
      <c r="BT14" t="s">
        <v>336</v>
      </c>
      <c r="BU14" t="s">
        <v>336</v>
      </c>
      <c r="BV14" t="s">
        <v>336</v>
      </c>
      <c r="BW14" t="s">
        <v>336</v>
      </c>
      <c r="BX14" t="s">
        <v>336</v>
      </c>
      <c r="BY14" t="s">
        <v>336</v>
      </c>
      <c r="BZ14" t="s">
        <v>336</v>
      </c>
      <c r="CA14" t="s">
        <v>336</v>
      </c>
      <c r="CB14" t="s">
        <v>336</v>
      </c>
      <c r="CC14" t="s">
        <v>336</v>
      </c>
      <c r="CD14" t="s">
        <v>336</v>
      </c>
      <c r="CE14" t="s">
        <v>336</v>
      </c>
      <c r="CF14" t="s">
        <v>336</v>
      </c>
      <c r="CG14" t="s">
        <v>336</v>
      </c>
      <c r="CH14" t="s">
        <v>336</v>
      </c>
      <c r="CI14" t="s">
        <v>336</v>
      </c>
      <c r="CJ14" t="s">
        <v>336</v>
      </c>
      <c r="CK14" t="s">
        <v>336</v>
      </c>
      <c r="CL14" t="s">
        <v>336</v>
      </c>
      <c r="CM14" t="s">
        <v>336</v>
      </c>
      <c r="CN14" t="s">
        <v>336</v>
      </c>
      <c r="CO14" t="s">
        <v>336</v>
      </c>
      <c r="CP14" t="s">
        <v>336</v>
      </c>
      <c r="CQ14" t="s">
        <v>336</v>
      </c>
      <c r="CR14" t="s">
        <v>336</v>
      </c>
      <c r="CS14" t="s">
        <v>336</v>
      </c>
      <c r="CT14" t="s">
        <v>336</v>
      </c>
      <c r="CU14" t="s">
        <v>336</v>
      </c>
      <c r="CV14" t="s">
        <v>336</v>
      </c>
      <c r="CW14" t="s">
        <v>336</v>
      </c>
      <c r="CX14" t="s">
        <v>336</v>
      </c>
      <c r="CY14" t="s">
        <v>336</v>
      </c>
      <c r="CZ14" t="s">
        <v>336</v>
      </c>
      <c r="DA14" t="s">
        <v>336</v>
      </c>
      <c r="DB14" t="s">
        <v>336</v>
      </c>
      <c r="DC14" t="s">
        <v>336</v>
      </c>
      <c r="DD14" t="s">
        <v>336</v>
      </c>
      <c r="DE14" t="s">
        <v>336</v>
      </c>
      <c r="DF14" t="s">
        <v>336</v>
      </c>
      <c r="DH14" t="s">
        <v>336</v>
      </c>
      <c r="DI14" t="s">
        <v>336</v>
      </c>
      <c r="DJ14" t="s">
        <v>336</v>
      </c>
      <c r="DK14" t="s">
        <v>336</v>
      </c>
      <c r="DL14" t="s">
        <v>336</v>
      </c>
      <c r="DM14" t="s">
        <v>336</v>
      </c>
      <c r="DN14" t="s">
        <v>336</v>
      </c>
      <c r="DO14" t="s">
        <v>336</v>
      </c>
      <c r="DP14" t="s">
        <v>336</v>
      </c>
      <c r="DQ14" t="s">
        <v>336</v>
      </c>
      <c r="DR14" t="s">
        <v>336</v>
      </c>
      <c r="DT14" t="s">
        <v>336</v>
      </c>
      <c r="DU14" t="s">
        <v>336</v>
      </c>
      <c r="DV14" t="s">
        <v>336</v>
      </c>
      <c r="DW14" t="s">
        <v>336</v>
      </c>
      <c r="DX14" t="s">
        <v>336</v>
      </c>
      <c r="DZ14" t="s">
        <v>336</v>
      </c>
      <c r="EA14" t="s">
        <v>336</v>
      </c>
      <c r="EB14" t="s">
        <v>336</v>
      </c>
      <c r="EC14" t="s">
        <v>336</v>
      </c>
      <c r="ED14" t="s">
        <v>336</v>
      </c>
      <c r="EF14" t="s">
        <v>336</v>
      </c>
      <c r="EG14" t="s">
        <v>336</v>
      </c>
      <c r="EH14" t="s">
        <v>336</v>
      </c>
      <c r="EI14" t="s">
        <v>336</v>
      </c>
      <c r="EJ14" t="s">
        <v>336</v>
      </c>
      <c r="EL14" t="s">
        <v>336</v>
      </c>
      <c r="EM14" t="s">
        <v>336</v>
      </c>
      <c r="EN14" t="s">
        <v>335</v>
      </c>
      <c r="EO14" t="s">
        <v>335</v>
      </c>
      <c r="EP14" t="s">
        <v>335</v>
      </c>
      <c r="EQ14" t="s">
        <v>335</v>
      </c>
      <c r="ER14" t="s">
        <v>335</v>
      </c>
      <c r="ES14" t="s">
        <v>335</v>
      </c>
      <c r="ET14" t="s">
        <v>335</v>
      </c>
      <c r="EU14" t="s">
        <v>335</v>
      </c>
      <c r="EV14" t="s">
        <v>335</v>
      </c>
      <c r="EW14" t="s">
        <v>335</v>
      </c>
      <c r="EX14" t="s">
        <v>335</v>
      </c>
      <c r="EY14" t="s">
        <v>335</v>
      </c>
      <c r="EZ14" t="s">
        <v>335</v>
      </c>
      <c r="FA14" t="s">
        <v>335</v>
      </c>
      <c r="FB14" t="s">
        <v>335</v>
      </c>
      <c r="FC14" t="s">
        <v>335</v>
      </c>
      <c r="FD14" t="s">
        <v>335</v>
      </c>
      <c r="FE14" t="s">
        <v>335</v>
      </c>
      <c r="FF14" t="s">
        <v>335</v>
      </c>
      <c r="FG14" t="s">
        <v>335</v>
      </c>
      <c r="FH14" t="s">
        <v>335</v>
      </c>
      <c r="FI14" t="s">
        <v>335</v>
      </c>
      <c r="FJ14" t="s">
        <v>335</v>
      </c>
      <c r="FK14" t="s">
        <v>335</v>
      </c>
      <c r="FL14" t="s">
        <v>335</v>
      </c>
      <c r="FM14" t="s">
        <v>335</v>
      </c>
      <c r="FN14" t="s">
        <v>335</v>
      </c>
      <c r="FO14" t="s">
        <v>335</v>
      </c>
      <c r="FP14" t="s">
        <v>335</v>
      </c>
      <c r="FQ14" t="s">
        <v>335</v>
      </c>
      <c r="FR14" t="s">
        <v>335</v>
      </c>
      <c r="FS14" t="s">
        <v>335</v>
      </c>
      <c r="FT14" t="s">
        <v>335</v>
      </c>
      <c r="FU14" t="s">
        <v>335</v>
      </c>
      <c r="FV14" t="s">
        <v>335</v>
      </c>
      <c r="FW14" t="s">
        <v>335</v>
      </c>
      <c r="FX14" t="s">
        <v>335</v>
      </c>
      <c r="FY14" t="s">
        <v>335</v>
      </c>
      <c r="FZ14" t="s">
        <v>335</v>
      </c>
      <c r="GA14" t="s">
        <v>335</v>
      </c>
      <c r="GB14" t="s">
        <v>335</v>
      </c>
      <c r="GC14" t="s">
        <v>335</v>
      </c>
      <c r="GD14" t="s">
        <v>335</v>
      </c>
      <c r="GE14" t="s">
        <v>335</v>
      </c>
      <c r="GF14" t="s">
        <v>336</v>
      </c>
      <c r="GH14" t="s">
        <v>336</v>
      </c>
      <c r="GI14" t="s">
        <v>336</v>
      </c>
      <c r="GJ14" t="s">
        <v>336</v>
      </c>
      <c r="GK14" t="s">
        <v>342</v>
      </c>
    </row>
    <row r="15" spans="1:193" x14ac:dyDescent="0.3">
      <c r="A15">
        <v>14</v>
      </c>
      <c r="B15" t="s">
        <v>854</v>
      </c>
      <c r="C15" t="s">
        <v>337</v>
      </c>
      <c r="D15" t="s">
        <v>336</v>
      </c>
      <c r="E15" t="s">
        <v>336</v>
      </c>
      <c r="F15" s="1"/>
      <c r="G15" t="s">
        <v>336</v>
      </c>
      <c r="H15" t="s">
        <v>336</v>
      </c>
      <c r="I15" s="1"/>
      <c r="K15" t="s">
        <v>336</v>
      </c>
      <c r="L15" t="s">
        <v>336</v>
      </c>
      <c r="Q15" t="s">
        <v>336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336</v>
      </c>
      <c r="AE15" t="s">
        <v>336</v>
      </c>
      <c r="AI15" t="s">
        <v>336</v>
      </c>
      <c r="AK15" t="s">
        <v>336</v>
      </c>
      <c r="AT15" t="s">
        <v>336</v>
      </c>
      <c r="AV15" t="s">
        <v>336</v>
      </c>
      <c r="AW15" t="s">
        <v>336</v>
      </c>
      <c r="AX15" t="s">
        <v>336</v>
      </c>
      <c r="AY15" t="s">
        <v>336</v>
      </c>
      <c r="AZ15" t="s">
        <v>336</v>
      </c>
      <c r="BA15" t="s">
        <v>336</v>
      </c>
      <c r="BB15" t="s">
        <v>336</v>
      </c>
      <c r="BC15" t="s">
        <v>336</v>
      </c>
      <c r="BD15" t="s">
        <v>336</v>
      </c>
      <c r="BE15" t="s">
        <v>336</v>
      </c>
      <c r="BF15" t="s">
        <v>336</v>
      </c>
      <c r="BG15" t="s">
        <v>336</v>
      </c>
      <c r="BH15" t="s">
        <v>336</v>
      </c>
      <c r="BI15" t="s">
        <v>336</v>
      </c>
      <c r="BJ15" t="s">
        <v>336</v>
      </c>
      <c r="BK15" t="s">
        <v>336</v>
      </c>
      <c r="BL15" t="s">
        <v>336</v>
      </c>
      <c r="BM15" t="s">
        <v>336</v>
      </c>
      <c r="BN15" t="s">
        <v>336</v>
      </c>
      <c r="BO15" t="s">
        <v>336</v>
      </c>
      <c r="BP15" t="s">
        <v>336</v>
      </c>
      <c r="BQ15" t="s">
        <v>336</v>
      </c>
      <c r="BR15" t="s">
        <v>336</v>
      </c>
      <c r="BS15" t="s">
        <v>336</v>
      </c>
      <c r="BT15" t="s">
        <v>336</v>
      </c>
      <c r="BU15" t="s">
        <v>336</v>
      </c>
      <c r="BV15" t="s">
        <v>336</v>
      </c>
      <c r="BW15" t="s">
        <v>336</v>
      </c>
      <c r="BX15" t="s">
        <v>336</v>
      </c>
      <c r="BY15" t="s">
        <v>336</v>
      </c>
      <c r="BZ15" t="s">
        <v>336</v>
      </c>
      <c r="CA15" t="s">
        <v>336</v>
      </c>
      <c r="CB15" t="s">
        <v>336</v>
      </c>
      <c r="CC15" t="s">
        <v>336</v>
      </c>
      <c r="CD15" t="s">
        <v>336</v>
      </c>
      <c r="CE15" t="s">
        <v>336</v>
      </c>
      <c r="CF15" t="s">
        <v>336</v>
      </c>
      <c r="CG15" t="s">
        <v>336</v>
      </c>
      <c r="CH15" t="s">
        <v>336</v>
      </c>
      <c r="CI15" t="s">
        <v>336</v>
      </c>
      <c r="CJ15" t="s">
        <v>336</v>
      </c>
      <c r="CK15" t="s">
        <v>336</v>
      </c>
      <c r="CL15" t="s">
        <v>336</v>
      </c>
      <c r="CM15" t="s">
        <v>336</v>
      </c>
      <c r="CN15" t="s">
        <v>336</v>
      </c>
      <c r="CO15" t="s">
        <v>336</v>
      </c>
      <c r="CP15" t="s">
        <v>336</v>
      </c>
      <c r="CQ15" t="s">
        <v>336</v>
      </c>
      <c r="CR15" t="s">
        <v>336</v>
      </c>
      <c r="CS15" t="s">
        <v>336</v>
      </c>
      <c r="CT15" t="s">
        <v>336</v>
      </c>
      <c r="CU15" t="s">
        <v>336</v>
      </c>
      <c r="CV15" t="s">
        <v>336</v>
      </c>
      <c r="CW15" t="s">
        <v>336</v>
      </c>
      <c r="CX15" t="s">
        <v>336</v>
      </c>
      <c r="CY15" t="s">
        <v>336</v>
      </c>
      <c r="CZ15" t="s">
        <v>336</v>
      </c>
      <c r="DA15" t="s">
        <v>336</v>
      </c>
      <c r="DB15" t="s">
        <v>336</v>
      </c>
      <c r="DC15" t="s">
        <v>336</v>
      </c>
      <c r="DD15" t="s">
        <v>336</v>
      </c>
      <c r="DE15" t="s">
        <v>336</v>
      </c>
      <c r="DF15" t="s">
        <v>336</v>
      </c>
      <c r="DH15" t="s">
        <v>336</v>
      </c>
      <c r="DI15" t="s">
        <v>336</v>
      </c>
      <c r="DJ15" t="s">
        <v>336</v>
      </c>
      <c r="DK15" t="s">
        <v>336</v>
      </c>
      <c r="DL15" t="s">
        <v>336</v>
      </c>
      <c r="DM15" t="s">
        <v>336</v>
      </c>
      <c r="DN15" t="s">
        <v>336</v>
      </c>
      <c r="DO15" t="s">
        <v>336</v>
      </c>
      <c r="DP15" t="s">
        <v>336</v>
      </c>
      <c r="DQ15" t="s">
        <v>336</v>
      </c>
      <c r="DR15" t="s">
        <v>336</v>
      </c>
      <c r="DT15" t="s">
        <v>336</v>
      </c>
      <c r="DU15" t="s">
        <v>336</v>
      </c>
      <c r="DV15" t="s">
        <v>336</v>
      </c>
      <c r="DW15" t="s">
        <v>336</v>
      </c>
      <c r="DX15" t="s">
        <v>336</v>
      </c>
      <c r="DZ15" t="s">
        <v>336</v>
      </c>
      <c r="EA15" t="s">
        <v>336</v>
      </c>
      <c r="EB15" t="s">
        <v>336</v>
      </c>
      <c r="EC15" t="s">
        <v>336</v>
      </c>
      <c r="ED15" t="s">
        <v>336</v>
      </c>
      <c r="EF15" t="s">
        <v>336</v>
      </c>
      <c r="EG15" t="s">
        <v>336</v>
      </c>
      <c r="EH15" t="s">
        <v>336</v>
      </c>
      <c r="EI15" t="s">
        <v>336</v>
      </c>
      <c r="EJ15" t="s">
        <v>336</v>
      </c>
      <c r="EL15" t="s">
        <v>336</v>
      </c>
      <c r="EM15" t="s">
        <v>336</v>
      </c>
      <c r="EN15" t="s">
        <v>335</v>
      </c>
      <c r="EO15" t="s">
        <v>335</v>
      </c>
      <c r="EP15" t="s">
        <v>335</v>
      </c>
      <c r="EQ15" t="s">
        <v>335</v>
      </c>
      <c r="ER15" t="s">
        <v>335</v>
      </c>
      <c r="ES15" t="s">
        <v>335</v>
      </c>
      <c r="ET15" t="s">
        <v>335</v>
      </c>
      <c r="EU15" t="s">
        <v>335</v>
      </c>
      <c r="EV15" t="s">
        <v>335</v>
      </c>
      <c r="EW15" t="s">
        <v>335</v>
      </c>
      <c r="EX15" t="s">
        <v>335</v>
      </c>
      <c r="EY15" t="s">
        <v>335</v>
      </c>
      <c r="EZ15" t="s">
        <v>335</v>
      </c>
      <c r="FA15" t="s">
        <v>335</v>
      </c>
      <c r="FB15" t="s">
        <v>335</v>
      </c>
      <c r="FC15" t="s">
        <v>335</v>
      </c>
      <c r="FD15" t="s">
        <v>335</v>
      </c>
      <c r="FE15" t="s">
        <v>335</v>
      </c>
      <c r="FF15" t="s">
        <v>335</v>
      </c>
      <c r="FG15" t="s">
        <v>335</v>
      </c>
      <c r="FH15" t="s">
        <v>335</v>
      </c>
      <c r="FI15" t="s">
        <v>335</v>
      </c>
      <c r="FJ15" t="s">
        <v>335</v>
      </c>
      <c r="FK15" t="s">
        <v>335</v>
      </c>
      <c r="FL15" t="s">
        <v>335</v>
      </c>
      <c r="FM15" t="s">
        <v>335</v>
      </c>
      <c r="FN15" t="s">
        <v>335</v>
      </c>
      <c r="FO15" t="s">
        <v>335</v>
      </c>
      <c r="FP15" t="s">
        <v>335</v>
      </c>
      <c r="FQ15" t="s">
        <v>335</v>
      </c>
      <c r="FR15" t="s">
        <v>335</v>
      </c>
      <c r="FS15" t="s">
        <v>335</v>
      </c>
      <c r="FT15" t="s">
        <v>335</v>
      </c>
      <c r="FU15" t="s">
        <v>335</v>
      </c>
      <c r="FV15" t="s">
        <v>335</v>
      </c>
      <c r="FW15" t="s">
        <v>335</v>
      </c>
      <c r="FX15" t="s">
        <v>335</v>
      </c>
      <c r="FY15" t="s">
        <v>335</v>
      </c>
      <c r="FZ15" t="s">
        <v>335</v>
      </c>
      <c r="GA15" t="s">
        <v>335</v>
      </c>
      <c r="GB15" t="s">
        <v>335</v>
      </c>
      <c r="GC15" t="s">
        <v>335</v>
      </c>
      <c r="GD15" t="s">
        <v>335</v>
      </c>
      <c r="GE15" t="s">
        <v>335</v>
      </c>
      <c r="GF15" t="s">
        <v>336</v>
      </c>
      <c r="GH15" t="s">
        <v>336</v>
      </c>
      <c r="GI15" t="s">
        <v>336</v>
      </c>
      <c r="GJ15" t="s">
        <v>336</v>
      </c>
      <c r="GK15" t="s">
        <v>342</v>
      </c>
    </row>
    <row r="16" spans="1:193" x14ac:dyDescent="0.3">
      <c r="A16">
        <v>15</v>
      </c>
      <c r="B16" t="s">
        <v>854</v>
      </c>
      <c r="C16" t="s">
        <v>337</v>
      </c>
      <c r="D16" t="s">
        <v>362</v>
      </c>
      <c r="E16" t="s">
        <v>858</v>
      </c>
      <c r="F16" s="1"/>
      <c r="G16" t="s">
        <v>336</v>
      </c>
      <c r="H16" t="s">
        <v>336</v>
      </c>
      <c r="I16" s="1"/>
      <c r="K16" t="s">
        <v>336</v>
      </c>
      <c r="L16" t="s">
        <v>336</v>
      </c>
      <c r="Q16" t="s">
        <v>336</v>
      </c>
      <c r="R16" t="s">
        <v>335</v>
      </c>
      <c r="S16" t="s">
        <v>335</v>
      </c>
      <c r="T16" t="s">
        <v>335</v>
      </c>
      <c r="U16" t="s">
        <v>335</v>
      </c>
      <c r="V16" t="s">
        <v>335</v>
      </c>
      <c r="W16" t="s">
        <v>335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336</v>
      </c>
      <c r="AE16" t="s">
        <v>336</v>
      </c>
      <c r="AI16" t="s">
        <v>336</v>
      </c>
      <c r="AK16" t="s">
        <v>336</v>
      </c>
      <c r="AT16" t="s">
        <v>336</v>
      </c>
      <c r="AV16" t="s">
        <v>336</v>
      </c>
      <c r="AW16" t="s">
        <v>336</v>
      </c>
      <c r="AX16" t="s">
        <v>336</v>
      </c>
      <c r="AY16" t="s">
        <v>336</v>
      </c>
      <c r="AZ16" t="s">
        <v>336</v>
      </c>
      <c r="BA16" t="s">
        <v>336</v>
      </c>
      <c r="BB16" t="s">
        <v>336</v>
      </c>
      <c r="BC16" t="s">
        <v>336</v>
      </c>
      <c r="BD16" t="s">
        <v>336</v>
      </c>
      <c r="BE16" t="s">
        <v>336</v>
      </c>
      <c r="BF16" t="s">
        <v>336</v>
      </c>
      <c r="BG16" t="s">
        <v>336</v>
      </c>
      <c r="BH16" t="s">
        <v>336</v>
      </c>
      <c r="BI16" t="s">
        <v>336</v>
      </c>
      <c r="BJ16" t="s">
        <v>336</v>
      </c>
      <c r="BK16" t="s">
        <v>336</v>
      </c>
      <c r="BL16" t="s">
        <v>336</v>
      </c>
      <c r="BM16" t="s">
        <v>336</v>
      </c>
      <c r="BN16" t="s">
        <v>336</v>
      </c>
      <c r="BO16" t="s">
        <v>336</v>
      </c>
      <c r="BP16" t="s">
        <v>336</v>
      </c>
      <c r="BQ16" t="s">
        <v>336</v>
      </c>
      <c r="BR16" t="s">
        <v>336</v>
      </c>
      <c r="BS16" t="s">
        <v>336</v>
      </c>
      <c r="BT16" t="s">
        <v>336</v>
      </c>
      <c r="BU16" t="s">
        <v>336</v>
      </c>
      <c r="BV16" t="s">
        <v>336</v>
      </c>
      <c r="BW16" t="s">
        <v>336</v>
      </c>
      <c r="BX16" t="s">
        <v>336</v>
      </c>
      <c r="BY16" t="s">
        <v>336</v>
      </c>
      <c r="BZ16" t="s">
        <v>336</v>
      </c>
      <c r="CA16" t="s">
        <v>336</v>
      </c>
      <c r="CB16" t="s">
        <v>336</v>
      </c>
      <c r="CC16" t="s">
        <v>336</v>
      </c>
      <c r="CD16" t="s">
        <v>336</v>
      </c>
      <c r="CE16" t="s">
        <v>336</v>
      </c>
      <c r="CF16" t="s">
        <v>336</v>
      </c>
      <c r="CG16" t="s">
        <v>336</v>
      </c>
      <c r="CH16" t="s">
        <v>336</v>
      </c>
      <c r="CI16" t="s">
        <v>336</v>
      </c>
      <c r="CJ16" t="s">
        <v>336</v>
      </c>
      <c r="CK16" t="s">
        <v>336</v>
      </c>
      <c r="CL16" t="s">
        <v>336</v>
      </c>
      <c r="CM16" t="s">
        <v>336</v>
      </c>
      <c r="CN16" t="s">
        <v>336</v>
      </c>
      <c r="CO16" t="s">
        <v>336</v>
      </c>
      <c r="CP16" t="s">
        <v>336</v>
      </c>
      <c r="CQ16" t="s">
        <v>336</v>
      </c>
      <c r="CR16" t="s">
        <v>336</v>
      </c>
      <c r="CS16" t="s">
        <v>336</v>
      </c>
      <c r="CT16" t="s">
        <v>336</v>
      </c>
      <c r="CU16" t="s">
        <v>336</v>
      </c>
      <c r="CV16" t="s">
        <v>336</v>
      </c>
      <c r="CW16" t="s">
        <v>336</v>
      </c>
      <c r="CX16" t="s">
        <v>336</v>
      </c>
      <c r="CY16" t="s">
        <v>336</v>
      </c>
      <c r="CZ16" t="s">
        <v>336</v>
      </c>
      <c r="DA16" t="s">
        <v>336</v>
      </c>
      <c r="DB16" t="s">
        <v>336</v>
      </c>
      <c r="DC16" t="s">
        <v>336</v>
      </c>
      <c r="DD16" t="s">
        <v>336</v>
      </c>
      <c r="DE16" t="s">
        <v>336</v>
      </c>
      <c r="DF16" t="s">
        <v>336</v>
      </c>
      <c r="DH16" t="s">
        <v>336</v>
      </c>
      <c r="DI16" t="s">
        <v>336</v>
      </c>
      <c r="DJ16" t="s">
        <v>336</v>
      </c>
      <c r="DK16" t="s">
        <v>336</v>
      </c>
      <c r="DL16" t="s">
        <v>336</v>
      </c>
      <c r="DM16" t="s">
        <v>336</v>
      </c>
      <c r="DN16" t="s">
        <v>336</v>
      </c>
      <c r="DO16" t="s">
        <v>336</v>
      </c>
      <c r="DP16" t="s">
        <v>336</v>
      </c>
      <c r="DQ16" t="s">
        <v>336</v>
      </c>
      <c r="DR16" t="s">
        <v>336</v>
      </c>
      <c r="DT16" t="s">
        <v>336</v>
      </c>
      <c r="DU16" t="s">
        <v>336</v>
      </c>
      <c r="DV16" t="s">
        <v>336</v>
      </c>
      <c r="DW16" t="s">
        <v>336</v>
      </c>
      <c r="DX16" t="s">
        <v>336</v>
      </c>
      <c r="DZ16" t="s">
        <v>336</v>
      </c>
      <c r="EA16" t="s">
        <v>336</v>
      </c>
      <c r="EB16" t="s">
        <v>336</v>
      </c>
      <c r="EC16" t="s">
        <v>336</v>
      </c>
      <c r="ED16" t="s">
        <v>336</v>
      </c>
      <c r="EF16" t="s">
        <v>336</v>
      </c>
      <c r="EG16" t="s">
        <v>336</v>
      </c>
      <c r="EH16" t="s">
        <v>336</v>
      </c>
      <c r="EI16" t="s">
        <v>336</v>
      </c>
      <c r="EJ16" t="s">
        <v>336</v>
      </c>
      <c r="EL16" t="s">
        <v>336</v>
      </c>
      <c r="EM16" t="s">
        <v>336</v>
      </c>
      <c r="EN16" t="s">
        <v>335</v>
      </c>
      <c r="EO16" t="s">
        <v>335</v>
      </c>
      <c r="EP16" t="s">
        <v>335</v>
      </c>
      <c r="EQ16" t="s">
        <v>335</v>
      </c>
      <c r="ER16" t="s">
        <v>335</v>
      </c>
      <c r="ES16" t="s">
        <v>335</v>
      </c>
      <c r="ET16" t="s">
        <v>335</v>
      </c>
      <c r="EU16" t="s">
        <v>335</v>
      </c>
      <c r="EV16" t="s">
        <v>335</v>
      </c>
      <c r="EW16" t="s">
        <v>335</v>
      </c>
      <c r="EX16" t="s">
        <v>335</v>
      </c>
      <c r="EY16" t="s">
        <v>335</v>
      </c>
      <c r="EZ16" t="s">
        <v>335</v>
      </c>
      <c r="FA16" t="s">
        <v>335</v>
      </c>
      <c r="FB16" t="s">
        <v>335</v>
      </c>
      <c r="FC16" t="s">
        <v>335</v>
      </c>
      <c r="FD16" t="s">
        <v>335</v>
      </c>
      <c r="FE16" t="s">
        <v>335</v>
      </c>
      <c r="FF16" t="s">
        <v>335</v>
      </c>
      <c r="FG16" t="s">
        <v>335</v>
      </c>
      <c r="FH16" t="s">
        <v>335</v>
      </c>
      <c r="FI16" t="s">
        <v>335</v>
      </c>
      <c r="FJ16" t="s">
        <v>335</v>
      </c>
      <c r="FK16" t="s">
        <v>335</v>
      </c>
      <c r="FL16" t="s">
        <v>335</v>
      </c>
      <c r="FM16" t="s">
        <v>335</v>
      </c>
      <c r="FN16" t="s">
        <v>335</v>
      </c>
      <c r="FO16" t="s">
        <v>335</v>
      </c>
      <c r="FP16" t="s">
        <v>335</v>
      </c>
      <c r="FQ16" t="s">
        <v>335</v>
      </c>
      <c r="FR16" t="s">
        <v>335</v>
      </c>
      <c r="FS16" t="s">
        <v>335</v>
      </c>
      <c r="FT16" t="s">
        <v>335</v>
      </c>
      <c r="FU16" t="s">
        <v>335</v>
      </c>
      <c r="FV16" t="s">
        <v>335</v>
      </c>
      <c r="FW16" t="s">
        <v>335</v>
      </c>
      <c r="FX16" t="s">
        <v>335</v>
      </c>
      <c r="FY16" t="s">
        <v>335</v>
      </c>
      <c r="FZ16" t="s">
        <v>335</v>
      </c>
      <c r="GA16" t="s">
        <v>335</v>
      </c>
      <c r="GB16" t="s">
        <v>335</v>
      </c>
      <c r="GC16" t="s">
        <v>335</v>
      </c>
      <c r="GD16" t="s">
        <v>335</v>
      </c>
      <c r="GE16" t="s">
        <v>335</v>
      </c>
      <c r="GF16" t="s">
        <v>336</v>
      </c>
      <c r="GH16" t="s">
        <v>336</v>
      </c>
      <c r="GI16" t="s">
        <v>336</v>
      </c>
      <c r="GJ16" t="s">
        <v>336</v>
      </c>
      <c r="GK16" t="s">
        <v>342</v>
      </c>
    </row>
    <row r="17" spans="1:193" x14ac:dyDescent="0.3">
      <c r="A17">
        <v>16</v>
      </c>
      <c r="B17" t="s">
        <v>854</v>
      </c>
      <c r="C17" t="s">
        <v>337</v>
      </c>
      <c r="D17" t="s">
        <v>855</v>
      </c>
      <c r="E17" t="s">
        <v>336</v>
      </c>
      <c r="F17" s="1"/>
      <c r="G17" t="s">
        <v>336</v>
      </c>
      <c r="H17" t="s">
        <v>336</v>
      </c>
      <c r="I17" s="1"/>
      <c r="K17" t="s">
        <v>336</v>
      </c>
      <c r="L17" t="s">
        <v>336</v>
      </c>
      <c r="Q17" t="s">
        <v>336</v>
      </c>
      <c r="R17" t="s">
        <v>335</v>
      </c>
      <c r="S17" t="s">
        <v>335</v>
      </c>
      <c r="T17" t="s">
        <v>335</v>
      </c>
      <c r="U17" t="s">
        <v>335</v>
      </c>
      <c r="V17" t="s">
        <v>335</v>
      </c>
      <c r="W17" t="s">
        <v>335</v>
      </c>
      <c r="X17" t="s">
        <v>335</v>
      </c>
      <c r="Y17" t="s">
        <v>335</v>
      </c>
      <c r="Z17" t="s">
        <v>335</v>
      </c>
      <c r="AA17" t="s">
        <v>335</v>
      </c>
      <c r="AB17" t="s">
        <v>335</v>
      </c>
      <c r="AC17" t="s">
        <v>335</v>
      </c>
      <c r="AD17" t="s">
        <v>336</v>
      </c>
      <c r="AE17" t="s">
        <v>336</v>
      </c>
      <c r="AI17" t="s">
        <v>336</v>
      </c>
      <c r="AK17" t="s">
        <v>336</v>
      </c>
      <c r="AT17" t="s">
        <v>336</v>
      </c>
      <c r="AV17" t="s">
        <v>336</v>
      </c>
      <c r="AW17" t="s">
        <v>336</v>
      </c>
      <c r="AX17" t="s">
        <v>336</v>
      </c>
      <c r="AY17" t="s">
        <v>336</v>
      </c>
      <c r="AZ17" t="s">
        <v>336</v>
      </c>
      <c r="BA17" t="s">
        <v>336</v>
      </c>
      <c r="BB17" t="s">
        <v>336</v>
      </c>
      <c r="BC17" t="s">
        <v>336</v>
      </c>
      <c r="BD17" t="s">
        <v>336</v>
      </c>
      <c r="BE17" t="s">
        <v>336</v>
      </c>
      <c r="BF17" t="s">
        <v>336</v>
      </c>
      <c r="BG17" t="s">
        <v>336</v>
      </c>
      <c r="BH17" t="s">
        <v>336</v>
      </c>
      <c r="BI17" t="s">
        <v>336</v>
      </c>
      <c r="BJ17" t="s">
        <v>336</v>
      </c>
      <c r="BK17" t="s">
        <v>336</v>
      </c>
      <c r="BL17" t="s">
        <v>336</v>
      </c>
      <c r="BM17" t="s">
        <v>336</v>
      </c>
      <c r="BN17" t="s">
        <v>336</v>
      </c>
      <c r="BO17" t="s">
        <v>336</v>
      </c>
      <c r="BP17" t="s">
        <v>336</v>
      </c>
      <c r="BQ17" t="s">
        <v>336</v>
      </c>
      <c r="BR17" t="s">
        <v>336</v>
      </c>
      <c r="BS17" t="s">
        <v>336</v>
      </c>
      <c r="BT17" t="s">
        <v>336</v>
      </c>
      <c r="BU17" t="s">
        <v>336</v>
      </c>
      <c r="BV17" t="s">
        <v>336</v>
      </c>
      <c r="BW17" t="s">
        <v>336</v>
      </c>
      <c r="BX17" t="s">
        <v>336</v>
      </c>
      <c r="BY17" t="s">
        <v>336</v>
      </c>
      <c r="BZ17" t="s">
        <v>336</v>
      </c>
      <c r="CA17" t="s">
        <v>336</v>
      </c>
      <c r="CB17" t="s">
        <v>336</v>
      </c>
      <c r="CC17" t="s">
        <v>336</v>
      </c>
      <c r="CD17" t="s">
        <v>336</v>
      </c>
      <c r="CE17" t="s">
        <v>336</v>
      </c>
      <c r="CF17" t="s">
        <v>336</v>
      </c>
      <c r="CG17" t="s">
        <v>336</v>
      </c>
      <c r="CH17" t="s">
        <v>336</v>
      </c>
      <c r="CI17" t="s">
        <v>336</v>
      </c>
      <c r="CJ17" t="s">
        <v>336</v>
      </c>
      <c r="CK17" t="s">
        <v>336</v>
      </c>
      <c r="CL17" t="s">
        <v>336</v>
      </c>
      <c r="CM17" t="s">
        <v>336</v>
      </c>
      <c r="CN17" t="s">
        <v>336</v>
      </c>
      <c r="CO17" t="s">
        <v>336</v>
      </c>
      <c r="CP17" t="s">
        <v>336</v>
      </c>
      <c r="CQ17" t="s">
        <v>336</v>
      </c>
      <c r="CR17" t="s">
        <v>336</v>
      </c>
      <c r="CS17" t="s">
        <v>336</v>
      </c>
      <c r="CT17" t="s">
        <v>336</v>
      </c>
      <c r="CU17" t="s">
        <v>336</v>
      </c>
      <c r="CV17" t="s">
        <v>336</v>
      </c>
      <c r="CW17" t="s">
        <v>336</v>
      </c>
      <c r="CX17" t="s">
        <v>336</v>
      </c>
      <c r="CY17" t="s">
        <v>336</v>
      </c>
      <c r="CZ17" t="s">
        <v>336</v>
      </c>
      <c r="DA17" t="s">
        <v>336</v>
      </c>
      <c r="DB17" t="s">
        <v>336</v>
      </c>
      <c r="DC17" t="s">
        <v>336</v>
      </c>
      <c r="DD17" t="s">
        <v>336</v>
      </c>
      <c r="DE17" t="s">
        <v>336</v>
      </c>
      <c r="DF17" t="s">
        <v>336</v>
      </c>
      <c r="DH17" t="s">
        <v>336</v>
      </c>
      <c r="DI17" t="s">
        <v>336</v>
      </c>
      <c r="DJ17" t="s">
        <v>336</v>
      </c>
      <c r="DK17" t="s">
        <v>336</v>
      </c>
      <c r="DL17" t="s">
        <v>336</v>
      </c>
      <c r="DM17" t="s">
        <v>336</v>
      </c>
      <c r="DN17" t="s">
        <v>336</v>
      </c>
      <c r="DO17" t="s">
        <v>336</v>
      </c>
      <c r="DP17" t="s">
        <v>336</v>
      </c>
      <c r="DQ17" t="s">
        <v>336</v>
      </c>
      <c r="DR17" t="s">
        <v>336</v>
      </c>
      <c r="DT17" t="s">
        <v>336</v>
      </c>
      <c r="DU17" t="s">
        <v>336</v>
      </c>
      <c r="DV17" t="s">
        <v>336</v>
      </c>
      <c r="DW17" t="s">
        <v>336</v>
      </c>
      <c r="DX17" t="s">
        <v>336</v>
      </c>
      <c r="DZ17" t="s">
        <v>336</v>
      </c>
      <c r="EA17" t="s">
        <v>336</v>
      </c>
      <c r="EB17" t="s">
        <v>336</v>
      </c>
      <c r="EC17" t="s">
        <v>336</v>
      </c>
      <c r="ED17" t="s">
        <v>336</v>
      </c>
      <c r="EF17" t="s">
        <v>336</v>
      </c>
      <c r="EG17" t="s">
        <v>336</v>
      </c>
      <c r="EH17" t="s">
        <v>336</v>
      </c>
      <c r="EI17" t="s">
        <v>336</v>
      </c>
      <c r="EJ17" t="s">
        <v>336</v>
      </c>
      <c r="EL17" t="s">
        <v>336</v>
      </c>
      <c r="EM17" t="s">
        <v>336</v>
      </c>
      <c r="EN17" t="s">
        <v>335</v>
      </c>
      <c r="EO17" t="s">
        <v>335</v>
      </c>
      <c r="EP17" t="s">
        <v>335</v>
      </c>
      <c r="EQ17" t="s">
        <v>335</v>
      </c>
      <c r="ER17" t="s">
        <v>335</v>
      </c>
      <c r="ES17" t="s">
        <v>335</v>
      </c>
      <c r="ET17" t="s">
        <v>335</v>
      </c>
      <c r="EU17" t="s">
        <v>335</v>
      </c>
      <c r="EV17" t="s">
        <v>335</v>
      </c>
      <c r="EW17" t="s">
        <v>335</v>
      </c>
      <c r="EX17" t="s">
        <v>335</v>
      </c>
      <c r="EY17" t="s">
        <v>335</v>
      </c>
      <c r="EZ17" t="s">
        <v>335</v>
      </c>
      <c r="FA17" t="s">
        <v>335</v>
      </c>
      <c r="FB17" t="s">
        <v>335</v>
      </c>
      <c r="FC17" t="s">
        <v>335</v>
      </c>
      <c r="FD17" t="s">
        <v>335</v>
      </c>
      <c r="FE17" t="s">
        <v>335</v>
      </c>
      <c r="FF17" t="s">
        <v>335</v>
      </c>
      <c r="FG17" t="s">
        <v>335</v>
      </c>
      <c r="FH17" t="s">
        <v>335</v>
      </c>
      <c r="FI17" t="s">
        <v>335</v>
      </c>
      <c r="FJ17" t="s">
        <v>335</v>
      </c>
      <c r="FK17" t="s">
        <v>335</v>
      </c>
      <c r="FL17" t="s">
        <v>335</v>
      </c>
      <c r="FM17" t="s">
        <v>335</v>
      </c>
      <c r="FN17" t="s">
        <v>335</v>
      </c>
      <c r="FO17" t="s">
        <v>335</v>
      </c>
      <c r="FP17" t="s">
        <v>335</v>
      </c>
      <c r="FQ17" t="s">
        <v>335</v>
      </c>
      <c r="FR17" t="s">
        <v>335</v>
      </c>
      <c r="FS17" t="s">
        <v>335</v>
      </c>
      <c r="FT17" t="s">
        <v>335</v>
      </c>
      <c r="FU17" t="s">
        <v>335</v>
      </c>
      <c r="FV17" t="s">
        <v>335</v>
      </c>
      <c r="FW17" t="s">
        <v>335</v>
      </c>
      <c r="FX17" t="s">
        <v>335</v>
      </c>
      <c r="FY17" t="s">
        <v>335</v>
      </c>
      <c r="FZ17" t="s">
        <v>335</v>
      </c>
      <c r="GA17" t="s">
        <v>335</v>
      </c>
      <c r="GB17" t="s">
        <v>335</v>
      </c>
      <c r="GC17" t="s">
        <v>335</v>
      </c>
      <c r="GD17" t="s">
        <v>335</v>
      </c>
      <c r="GE17" t="s">
        <v>335</v>
      </c>
      <c r="GF17" t="s">
        <v>336</v>
      </c>
      <c r="GH17" t="s">
        <v>336</v>
      </c>
      <c r="GI17" t="s">
        <v>336</v>
      </c>
      <c r="GJ17" t="s">
        <v>336</v>
      </c>
      <c r="GK17" t="s">
        <v>342</v>
      </c>
    </row>
    <row r="18" spans="1:193" x14ac:dyDescent="0.3">
      <c r="A18">
        <v>17</v>
      </c>
      <c r="B18" t="s">
        <v>854</v>
      </c>
      <c r="C18" t="s">
        <v>337</v>
      </c>
      <c r="D18" t="s">
        <v>855</v>
      </c>
      <c r="E18" t="s">
        <v>336</v>
      </c>
      <c r="F18" s="1"/>
      <c r="G18" t="s">
        <v>336</v>
      </c>
      <c r="H18" t="s">
        <v>336</v>
      </c>
      <c r="I18" s="1"/>
      <c r="K18" t="s">
        <v>336</v>
      </c>
      <c r="L18" t="s">
        <v>336</v>
      </c>
      <c r="Q18" t="s">
        <v>336</v>
      </c>
      <c r="R18" t="s">
        <v>335</v>
      </c>
      <c r="S18" t="s">
        <v>335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336</v>
      </c>
      <c r="AE18" t="s">
        <v>336</v>
      </c>
      <c r="AI18" t="s">
        <v>336</v>
      </c>
      <c r="AK18" t="s">
        <v>336</v>
      </c>
      <c r="AT18" t="s">
        <v>336</v>
      </c>
      <c r="AV18" t="s">
        <v>336</v>
      </c>
      <c r="AW18" t="s">
        <v>336</v>
      </c>
      <c r="AX18" t="s">
        <v>336</v>
      </c>
      <c r="AY18" t="s">
        <v>336</v>
      </c>
      <c r="AZ18" t="s">
        <v>336</v>
      </c>
      <c r="BA18" t="s">
        <v>336</v>
      </c>
      <c r="BB18" t="s">
        <v>336</v>
      </c>
      <c r="BC18" t="s">
        <v>336</v>
      </c>
      <c r="BD18" t="s">
        <v>336</v>
      </c>
      <c r="BE18" t="s">
        <v>336</v>
      </c>
      <c r="BF18" t="s">
        <v>336</v>
      </c>
      <c r="BG18" t="s">
        <v>336</v>
      </c>
      <c r="BH18" t="s">
        <v>336</v>
      </c>
      <c r="BI18" t="s">
        <v>336</v>
      </c>
      <c r="BJ18" t="s">
        <v>336</v>
      </c>
      <c r="BK18" t="s">
        <v>336</v>
      </c>
      <c r="BL18" t="s">
        <v>336</v>
      </c>
      <c r="BM18" t="s">
        <v>336</v>
      </c>
      <c r="BN18" t="s">
        <v>336</v>
      </c>
      <c r="BO18" t="s">
        <v>336</v>
      </c>
      <c r="BP18" t="s">
        <v>336</v>
      </c>
      <c r="BQ18" t="s">
        <v>336</v>
      </c>
      <c r="BR18" t="s">
        <v>336</v>
      </c>
      <c r="BS18" t="s">
        <v>336</v>
      </c>
      <c r="BT18" t="s">
        <v>336</v>
      </c>
      <c r="BU18" t="s">
        <v>336</v>
      </c>
      <c r="BV18" t="s">
        <v>336</v>
      </c>
      <c r="BW18" t="s">
        <v>336</v>
      </c>
      <c r="BX18" t="s">
        <v>336</v>
      </c>
      <c r="BY18" t="s">
        <v>336</v>
      </c>
      <c r="BZ18" t="s">
        <v>336</v>
      </c>
      <c r="CA18" t="s">
        <v>336</v>
      </c>
      <c r="CB18" t="s">
        <v>336</v>
      </c>
      <c r="CC18" t="s">
        <v>336</v>
      </c>
      <c r="CD18" t="s">
        <v>336</v>
      </c>
      <c r="CE18" t="s">
        <v>336</v>
      </c>
      <c r="CF18" t="s">
        <v>336</v>
      </c>
      <c r="CG18" t="s">
        <v>336</v>
      </c>
      <c r="CH18" t="s">
        <v>336</v>
      </c>
      <c r="CI18" t="s">
        <v>336</v>
      </c>
      <c r="CJ18" t="s">
        <v>336</v>
      </c>
      <c r="CK18" t="s">
        <v>336</v>
      </c>
      <c r="CL18" t="s">
        <v>336</v>
      </c>
      <c r="CM18" t="s">
        <v>336</v>
      </c>
      <c r="CN18" t="s">
        <v>336</v>
      </c>
      <c r="CO18" t="s">
        <v>336</v>
      </c>
      <c r="CP18" t="s">
        <v>336</v>
      </c>
      <c r="CQ18" t="s">
        <v>336</v>
      </c>
      <c r="CR18" t="s">
        <v>336</v>
      </c>
      <c r="CS18" t="s">
        <v>336</v>
      </c>
      <c r="CT18" t="s">
        <v>336</v>
      </c>
      <c r="CU18" t="s">
        <v>336</v>
      </c>
      <c r="CV18" t="s">
        <v>336</v>
      </c>
      <c r="CW18" t="s">
        <v>336</v>
      </c>
      <c r="CX18" t="s">
        <v>336</v>
      </c>
      <c r="CY18" t="s">
        <v>336</v>
      </c>
      <c r="CZ18" t="s">
        <v>336</v>
      </c>
      <c r="DA18" t="s">
        <v>336</v>
      </c>
      <c r="DB18" t="s">
        <v>336</v>
      </c>
      <c r="DC18" t="s">
        <v>336</v>
      </c>
      <c r="DD18" t="s">
        <v>336</v>
      </c>
      <c r="DE18" t="s">
        <v>336</v>
      </c>
      <c r="DF18" t="s">
        <v>336</v>
      </c>
      <c r="DH18" t="s">
        <v>336</v>
      </c>
      <c r="DI18" t="s">
        <v>336</v>
      </c>
      <c r="DJ18" t="s">
        <v>336</v>
      </c>
      <c r="DK18" t="s">
        <v>336</v>
      </c>
      <c r="DL18" t="s">
        <v>336</v>
      </c>
      <c r="DM18" t="s">
        <v>336</v>
      </c>
      <c r="DN18" t="s">
        <v>336</v>
      </c>
      <c r="DO18" t="s">
        <v>336</v>
      </c>
      <c r="DP18" t="s">
        <v>336</v>
      </c>
      <c r="DQ18" t="s">
        <v>336</v>
      </c>
      <c r="DR18" t="s">
        <v>336</v>
      </c>
      <c r="DT18" t="s">
        <v>336</v>
      </c>
      <c r="DU18" t="s">
        <v>336</v>
      </c>
      <c r="DV18" t="s">
        <v>336</v>
      </c>
      <c r="DW18" t="s">
        <v>336</v>
      </c>
      <c r="DX18" t="s">
        <v>336</v>
      </c>
      <c r="DZ18" t="s">
        <v>336</v>
      </c>
      <c r="EA18" t="s">
        <v>336</v>
      </c>
      <c r="EB18" t="s">
        <v>336</v>
      </c>
      <c r="EC18" t="s">
        <v>336</v>
      </c>
      <c r="ED18" t="s">
        <v>336</v>
      </c>
      <c r="EF18" t="s">
        <v>336</v>
      </c>
      <c r="EG18" t="s">
        <v>336</v>
      </c>
      <c r="EH18" t="s">
        <v>336</v>
      </c>
      <c r="EI18" t="s">
        <v>336</v>
      </c>
      <c r="EJ18" t="s">
        <v>336</v>
      </c>
      <c r="EL18" t="s">
        <v>336</v>
      </c>
      <c r="EM18" t="s">
        <v>336</v>
      </c>
      <c r="EN18" t="s">
        <v>335</v>
      </c>
      <c r="EO18" t="s">
        <v>335</v>
      </c>
      <c r="EP18" t="s">
        <v>335</v>
      </c>
      <c r="EQ18" t="s">
        <v>335</v>
      </c>
      <c r="ER18" t="s">
        <v>335</v>
      </c>
      <c r="ES18" t="s">
        <v>335</v>
      </c>
      <c r="ET18" t="s">
        <v>335</v>
      </c>
      <c r="EU18" t="s">
        <v>335</v>
      </c>
      <c r="EV18" t="s">
        <v>335</v>
      </c>
      <c r="EW18" t="s">
        <v>335</v>
      </c>
      <c r="EX18" t="s">
        <v>335</v>
      </c>
      <c r="EY18" t="s">
        <v>335</v>
      </c>
      <c r="EZ18" t="s">
        <v>335</v>
      </c>
      <c r="FA18" t="s">
        <v>335</v>
      </c>
      <c r="FB18" t="s">
        <v>335</v>
      </c>
      <c r="FC18" t="s">
        <v>335</v>
      </c>
      <c r="FD18" t="s">
        <v>335</v>
      </c>
      <c r="FE18" t="s">
        <v>335</v>
      </c>
      <c r="FF18" t="s">
        <v>335</v>
      </c>
      <c r="FG18" t="s">
        <v>335</v>
      </c>
      <c r="FH18" t="s">
        <v>335</v>
      </c>
      <c r="FI18" t="s">
        <v>335</v>
      </c>
      <c r="FJ18" t="s">
        <v>335</v>
      </c>
      <c r="FK18" t="s">
        <v>335</v>
      </c>
      <c r="FL18" t="s">
        <v>335</v>
      </c>
      <c r="FM18" t="s">
        <v>335</v>
      </c>
      <c r="FN18" t="s">
        <v>335</v>
      </c>
      <c r="FO18" t="s">
        <v>335</v>
      </c>
      <c r="FP18" t="s">
        <v>335</v>
      </c>
      <c r="FQ18" t="s">
        <v>335</v>
      </c>
      <c r="FR18" t="s">
        <v>335</v>
      </c>
      <c r="FS18" t="s">
        <v>335</v>
      </c>
      <c r="FT18" t="s">
        <v>335</v>
      </c>
      <c r="FU18" t="s">
        <v>335</v>
      </c>
      <c r="FV18" t="s">
        <v>335</v>
      </c>
      <c r="FW18" t="s">
        <v>335</v>
      </c>
      <c r="FX18" t="s">
        <v>335</v>
      </c>
      <c r="FY18" t="s">
        <v>335</v>
      </c>
      <c r="FZ18" t="s">
        <v>335</v>
      </c>
      <c r="GA18" t="s">
        <v>335</v>
      </c>
      <c r="GB18" t="s">
        <v>335</v>
      </c>
      <c r="GC18" t="s">
        <v>335</v>
      </c>
      <c r="GD18" t="s">
        <v>335</v>
      </c>
      <c r="GE18" t="s">
        <v>335</v>
      </c>
      <c r="GF18" t="s">
        <v>336</v>
      </c>
      <c r="GH18" t="s">
        <v>336</v>
      </c>
      <c r="GI18" t="s">
        <v>336</v>
      </c>
      <c r="GJ18" t="s">
        <v>336</v>
      </c>
      <c r="GK18" t="s">
        <v>342</v>
      </c>
    </row>
    <row r="19" spans="1:193" x14ac:dyDescent="0.3">
      <c r="A19">
        <v>18</v>
      </c>
      <c r="B19" t="s">
        <v>854</v>
      </c>
      <c r="C19" t="s">
        <v>337</v>
      </c>
      <c r="D19" t="s">
        <v>855</v>
      </c>
      <c r="E19" t="s">
        <v>336</v>
      </c>
      <c r="F19" s="1"/>
      <c r="G19" t="s">
        <v>336</v>
      </c>
      <c r="H19" t="s">
        <v>336</v>
      </c>
      <c r="I19" s="1"/>
      <c r="K19" t="s">
        <v>336</v>
      </c>
      <c r="L19" t="s">
        <v>336</v>
      </c>
      <c r="Q19" t="s">
        <v>336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336</v>
      </c>
      <c r="AE19" t="s">
        <v>336</v>
      </c>
      <c r="AI19" t="s">
        <v>336</v>
      </c>
      <c r="AK19" t="s">
        <v>336</v>
      </c>
      <c r="AT19" t="s">
        <v>336</v>
      </c>
      <c r="AV19" t="s">
        <v>336</v>
      </c>
      <c r="AW19" t="s">
        <v>336</v>
      </c>
      <c r="AX19" t="s">
        <v>336</v>
      </c>
      <c r="AY19" t="s">
        <v>336</v>
      </c>
      <c r="AZ19" t="s">
        <v>336</v>
      </c>
      <c r="BA19" t="s">
        <v>336</v>
      </c>
      <c r="BB19" t="s">
        <v>336</v>
      </c>
      <c r="BC19" t="s">
        <v>336</v>
      </c>
      <c r="BD19" t="s">
        <v>336</v>
      </c>
      <c r="BE19" t="s">
        <v>336</v>
      </c>
      <c r="BF19" t="s">
        <v>336</v>
      </c>
      <c r="BG19" t="s">
        <v>336</v>
      </c>
      <c r="BH19" t="s">
        <v>336</v>
      </c>
      <c r="BI19" t="s">
        <v>336</v>
      </c>
      <c r="BJ19" t="s">
        <v>336</v>
      </c>
      <c r="BK19" t="s">
        <v>336</v>
      </c>
      <c r="BL19" t="s">
        <v>336</v>
      </c>
      <c r="BM19" t="s">
        <v>336</v>
      </c>
      <c r="BN19" t="s">
        <v>336</v>
      </c>
      <c r="BO19" t="s">
        <v>336</v>
      </c>
      <c r="BP19" t="s">
        <v>336</v>
      </c>
      <c r="BQ19" t="s">
        <v>336</v>
      </c>
      <c r="BR19" t="s">
        <v>336</v>
      </c>
      <c r="BS19" t="s">
        <v>336</v>
      </c>
      <c r="BT19" t="s">
        <v>336</v>
      </c>
      <c r="BU19" t="s">
        <v>336</v>
      </c>
      <c r="BV19" t="s">
        <v>336</v>
      </c>
      <c r="BW19" t="s">
        <v>336</v>
      </c>
      <c r="BX19" t="s">
        <v>336</v>
      </c>
      <c r="BY19" t="s">
        <v>336</v>
      </c>
      <c r="BZ19" t="s">
        <v>336</v>
      </c>
      <c r="CA19" t="s">
        <v>336</v>
      </c>
      <c r="CB19" t="s">
        <v>336</v>
      </c>
      <c r="CC19" t="s">
        <v>336</v>
      </c>
      <c r="CD19" t="s">
        <v>336</v>
      </c>
      <c r="CE19" t="s">
        <v>336</v>
      </c>
      <c r="CF19" t="s">
        <v>336</v>
      </c>
      <c r="CG19" t="s">
        <v>336</v>
      </c>
      <c r="CH19" t="s">
        <v>336</v>
      </c>
      <c r="CI19" t="s">
        <v>336</v>
      </c>
      <c r="CJ19" t="s">
        <v>336</v>
      </c>
      <c r="CK19" t="s">
        <v>336</v>
      </c>
      <c r="CL19" t="s">
        <v>336</v>
      </c>
      <c r="CM19" t="s">
        <v>336</v>
      </c>
      <c r="CN19" t="s">
        <v>336</v>
      </c>
      <c r="CO19" t="s">
        <v>336</v>
      </c>
      <c r="CP19" t="s">
        <v>336</v>
      </c>
      <c r="CQ19" t="s">
        <v>336</v>
      </c>
      <c r="CR19" t="s">
        <v>336</v>
      </c>
      <c r="CS19" t="s">
        <v>336</v>
      </c>
      <c r="CT19" t="s">
        <v>336</v>
      </c>
      <c r="CU19" t="s">
        <v>336</v>
      </c>
      <c r="CV19" t="s">
        <v>336</v>
      </c>
      <c r="CW19" t="s">
        <v>336</v>
      </c>
      <c r="CX19" t="s">
        <v>336</v>
      </c>
      <c r="CY19" t="s">
        <v>336</v>
      </c>
      <c r="CZ19" t="s">
        <v>336</v>
      </c>
      <c r="DA19" t="s">
        <v>336</v>
      </c>
      <c r="DB19" t="s">
        <v>336</v>
      </c>
      <c r="DC19" t="s">
        <v>336</v>
      </c>
      <c r="DD19" t="s">
        <v>336</v>
      </c>
      <c r="DE19" t="s">
        <v>336</v>
      </c>
      <c r="DF19" t="s">
        <v>336</v>
      </c>
      <c r="DH19" t="s">
        <v>336</v>
      </c>
      <c r="DI19" t="s">
        <v>336</v>
      </c>
      <c r="DJ19" t="s">
        <v>336</v>
      </c>
      <c r="DK19" t="s">
        <v>336</v>
      </c>
      <c r="DL19" t="s">
        <v>336</v>
      </c>
      <c r="DM19" t="s">
        <v>336</v>
      </c>
      <c r="DN19" t="s">
        <v>336</v>
      </c>
      <c r="DO19" t="s">
        <v>336</v>
      </c>
      <c r="DP19" t="s">
        <v>336</v>
      </c>
      <c r="DQ19" t="s">
        <v>336</v>
      </c>
      <c r="DR19" t="s">
        <v>336</v>
      </c>
      <c r="DT19" t="s">
        <v>336</v>
      </c>
      <c r="DU19" t="s">
        <v>336</v>
      </c>
      <c r="DV19" t="s">
        <v>336</v>
      </c>
      <c r="DW19" t="s">
        <v>336</v>
      </c>
      <c r="DX19" t="s">
        <v>336</v>
      </c>
      <c r="DZ19" t="s">
        <v>336</v>
      </c>
      <c r="EA19" t="s">
        <v>336</v>
      </c>
      <c r="EB19" t="s">
        <v>336</v>
      </c>
      <c r="EC19" t="s">
        <v>336</v>
      </c>
      <c r="ED19" t="s">
        <v>336</v>
      </c>
      <c r="EF19" t="s">
        <v>336</v>
      </c>
      <c r="EG19" t="s">
        <v>336</v>
      </c>
      <c r="EH19" t="s">
        <v>336</v>
      </c>
      <c r="EI19" t="s">
        <v>336</v>
      </c>
      <c r="EJ19" t="s">
        <v>336</v>
      </c>
      <c r="EL19" t="s">
        <v>336</v>
      </c>
      <c r="EM19" t="s">
        <v>336</v>
      </c>
      <c r="EN19" t="s">
        <v>335</v>
      </c>
      <c r="EO19" t="s">
        <v>335</v>
      </c>
      <c r="EP19" t="s">
        <v>335</v>
      </c>
      <c r="EQ19" t="s">
        <v>335</v>
      </c>
      <c r="ER19" t="s">
        <v>335</v>
      </c>
      <c r="ES19" t="s">
        <v>335</v>
      </c>
      <c r="ET19" t="s">
        <v>335</v>
      </c>
      <c r="EU19" t="s">
        <v>335</v>
      </c>
      <c r="EV19" t="s">
        <v>335</v>
      </c>
      <c r="EW19" t="s">
        <v>335</v>
      </c>
      <c r="EX19" t="s">
        <v>335</v>
      </c>
      <c r="EY19" t="s">
        <v>335</v>
      </c>
      <c r="EZ19" t="s">
        <v>335</v>
      </c>
      <c r="FA19" t="s">
        <v>335</v>
      </c>
      <c r="FB19" t="s">
        <v>335</v>
      </c>
      <c r="FC19" t="s">
        <v>335</v>
      </c>
      <c r="FD19" t="s">
        <v>335</v>
      </c>
      <c r="FE19" t="s">
        <v>335</v>
      </c>
      <c r="FF19" t="s">
        <v>335</v>
      </c>
      <c r="FG19" t="s">
        <v>335</v>
      </c>
      <c r="FH19" t="s">
        <v>335</v>
      </c>
      <c r="FI19" t="s">
        <v>335</v>
      </c>
      <c r="FJ19" t="s">
        <v>335</v>
      </c>
      <c r="FK19" t="s">
        <v>335</v>
      </c>
      <c r="FL19" t="s">
        <v>335</v>
      </c>
      <c r="FM19" t="s">
        <v>335</v>
      </c>
      <c r="FN19" t="s">
        <v>335</v>
      </c>
      <c r="FO19" t="s">
        <v>335</v>
      </c>
      <c r="FP19" t="s">
        <v>335</v>
      </c>
      <c r="FQ19" t="s">
        <v>335</v>
      </c>
      <c r="FR19" t="s">
        <v>335</v>
      </c>
      <c r="FS19" t="s">
        <v>335</v>
      </c>
      <c r="FT19" t="s">
        <v>335</v>
      </c>
      <c r="FU19" t="s">
        <v>335</v>
      </c>
      <c r="FV19" t="s">
        <v>335</v>
      </c>
      <c r="FW19" t="s">
        <v>335</v>
      </c>
      <c r="FX19" t="s">
        <v>335</v>
      </c>
      <c r="FY19" t="s">
        <v>335</v>
      </c>
      <c r="FZ19" t="s">
        <v>335</v>
      </c>
      <c r="GA19" t="s">
        <v>335</v>
      </c>
      <c r="GB19" t="s">
        <v>335</v>
      </c>
      <c r="GC19" t="s">
        <v>335</v>
      </c>
      <c r="GD19" t="s">
        <v>335</v>
      </c>
      <c r="GE19" t="s">
        <v>335</v>
      </c>
      <c r="GF19" t="s">
        <v>336</v>
      </c>
      <c r="GH19" t="s">
        <v>336</v>
      </c>
      <c r="GI19" t="s">
        <v>336</v>
      </c>
      <c r="GJ19" t="s">
        <v>336</v>
      </c>
      <c r="GK19" t="s">
        <v>342</v>
      </c>
    </row>
    <row r="20" spans="1:193" x14ac:dyDescent="0.3">
      <c r="A20">
        <v>19</v>
      </c>
      <c r="B20" t="s">
        <v>854</v>
      </c>
      <c r="C20" t="s">
        <v>337</v>
      </c>
      <c r="D20" t="s">
        <v>855</v>
      </c>
      <c r="E20" t="s">
        <v>336</v>
      </c>
      <c r="F20" s="1"/>
      <c r="G20" t="s">
        <v>336</v>
      </c>
      <c r="H20" t="s">
        <v>336</v>
      </c>
      <c r="I20" s="1"/>
      <c r="K20" t="s">
        <v>336</v>
      </c>
      <c r="L20" t="s">
        <v>336</v>
      </c>
      <c r="Q20" t="s">
        <v>336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336</v>
      </c>
      <c r="AE20" t="s">
        <v>336</v>
      </c>
      <c r="AI20" t="s">
        <v>336</v>
      </c>
      <c r="AK20" t="s">
        <v>336</v>
      </c>
      <c r="AT20" t="s">
        <v>336</v>
      </c>
      <c r="AV20" t="s">
        <v>336</v>
      </c>
      <c r="AW20" t="s">
        <v>336</v>
      </c>
      <c r="AX20" t="s">
        <v>336</v>
      </c>
      <c r="AY20" t="s">
        <v>336</v>
      </c>
      <c r="AZ20" t="s">
        <v>336</v>
      </c>
      <c r="BA20" t="s">
        <v>336</v>
      </c>
      <c r="BB20" t="s">
        <v>336</v>
      </c>
      <c r="BC20" t="s">
        <v>336</v>
      </c>
      <c r="BD20" t="s">
        <v>336</v>
      </c>
      <c r="BE20" t="s">
        <v>336</v>
      </c>
      <c r="BF20" t="s">
        <v>336</v>
      </c>
      <c r="BG20" t="s">
        <v>336</v>
      </c>
      <c r="BH20" t="s">
        <v>336</v>
      </c>
      <c r="BI20" t="s">
        <v>336</v>
      </c>
      <c r="BJ20" t="s">
        <v>336</v>
      </c>
      <c r="BK20" t="s">
        <v>336</v>
      </c>
      <c r="BL20" t="s">
        <v>336</v>
      </c>
      <c r="BM20" t="s">
        <v>336</v>
      </c>
      <c r="BN20" t="s">
        <v>336</v>
      </c>
      <c r="BO20" t="s">
        <v>336</v>
      </c>
      <c r="BP20" t="s">
        <v>336</v>
      </c>
      <c r="BQ20" t="s">
        <v>336</v>
      </c>
      <c r="BR20" t="s">
        <v>336</v>
      </c>
      <c r="BS20" t="s">
        <v>336</v>
      </c>
      <c r="BT20" t="s">
        <v>336</v>
      </c>
      <c r="BU20" t="s">
        <v>336</v>
      </c>
      <c r="BV20" t="s">
        <v>336</v>
      </c>
      <c r="BW20" t="s">
        <v>336</v>
      </c>
      <c r="BX20" t="s">
        <v>336</v>
      </c>
      <c r="BY20" t="s">
        <v>336</v>
      </c>
      <c r="BZ20" t="s">
        <v>336</v>
      </c>
      <c r="CA20" t="s">
        <v>336</v>
      </c>
      <c r="CB20" t="s">
        <v>336</v>
      </c>
      <c r="CC20" t="s">
        <v>336</v>
      </c>
      <c r="CD20" t="s">
        <v>336</v>
      </c>
      <c r="CE20" t="s">
        <v>336</v>
      </c>
      <c r="CF20" t="s">
        <v>336</v>
      </c>
      <c r="CG20" t="s">
        <v>336</v>
      </c>
      <c r="CH20" t="s">
        <v>336</v>
      </c>
      <c r="CI20" t="s">
        <v>336</v>
      </c>
      <c r="CJ20" t="s">
        <v>336</v>
      </c>
      <c r="CK20" t="s">
        <v>336</v>
      </c>
      <c r="CL20" t="s">
        <v>336</v>
      </c>
      <c r="CM20" t="s">
        <v>336</v>
      </c>
      <c r="CN20" t="s">
        <v>336</v>
      </c>
      <c r="CO20" t="s">
        <v>336</v>
      </c>
      <c r="CP20" t="s">
        <v>336</v>
      </c>
      <c r="CQ20" t="s">
        <v>336</v>
      </c>
      <c r="CR20" t="s">
        <v>336</v>
      </c>
      <c r="CS20" t="s">
        <v>336</v>
      </c>
      <c r="CT20" t="s">
        <v>336</v>
      </c>
      <c r="CU20" t="s">
        <v>336</v>
      </c>
      <c r="CV20" t="s">
        <v>336</v>
      </c>
      <c r="CW20" t="s">
        <v>336</v>
      </c>
      <c r="CX20" t="s">
        <v>336</v>
      </c>
      <c r="CY20" t="s">
        <v>336</v>
      </c>
      <c r="CZ20" t="s">
        <v>336</v>
      </c>
      <c r="DA20" t="s">
        <v>336</v>
      </c>
      <c r="DB20" t="s">
        <v>336</v>
      </c>
      <c r="DC20" t="s">
        <v>336</v>
      </c>
      <c r="DD20" t="s">
        <v>336</v>
      </c>
      <c r="DE20" t="s">
        <v>336</v>
      </c>
      <c r="DF20" t="s">
        <v>336</v>
      </c>
      <c r="DH20" t="s">
        <v>336</v>
      </c>
      <c r="DI20" t="s">
        <v>336</v>
      </c>
      <c r="DJ20" t="s">
        <v>336</v>
      </c>
      <c r="DK20" t="s">
        <v>336</v>
      </c>
      <c r="DL20" t="s">
        <v>336</v>
      </c>
      <c r="DM20" t="s">
        <v>336</v>
      </c>
      <c r="DN20" t="s">
        <v>336</v>
      </c>
      <c r="DO20" t="s">
        <v>336</v>
      </c>
      <c r="DP20" t="s">
        <v>336</v>
      </c>
      <c r="DQ20" t="s">
        <v>336</v>
      </c>
      <c r="DR20" t="s">
        <v>336</v>
      </c>
      <c r="DT20" t="s">
        <v>336</v>
      </c>
      <c r="DU20" t="s">
        <v>336</v>
      </c>
      <c r="DV20" t="s">
        <v>336</v>
      </c>
      <c r="DW20" t="s">
        <v>336</v>
      </c>
      <c r="DX20" t="s">
        <v>336</v>
      </c>
      <c r="DZ20" t="s">
        <v>336</v>
      </c>
      <c r="EA20" t="s">
        <v>336</v>
      </c>
      <c r="EB20" t="s">
        <v>336</v>
      </c>
      <c r="EC20" t="s">
        <v>336</v>
      </c>
      <c r="ED20" t="s">
        <v>336</v>
      </c>
      <c r="EF20" t="s">
        <v>336</v>
      </c>
      <c r="EG20" t="s">
        <v>336</v>
      </c>
      <c r="EH20" t="s">
        <v>336</v>
      </c>
      <c r="EI20" t="s">
        <v>336</v>
      </c>
      <c r="EJ20" t="s">
        <v>336</v>
      </c>
      <c r="EL20" t="s">
        <v>336</v>
      </c>
      <c r="EM20" t="s">
        <v>336</v>
      </c>
      <c r="EN20" t="s">
        <v>335</v>
      </c>
      <c r="EO20" t="s">
        <v>335</v>
      </c>
      <c r="EP20" t="s">
        <v>335</v>
      </c>
      <c r="EQ20" t="s">
        <v>335</v>
      </c>
      <c r="ER20" t="s">
        <v>335</v>
      </c>
      <c r="ES20" t="s">
        <v>335</v>
      </c>
      <c r="ET20" t="s">
        <v>335</v>
      </c>
      <c r="EU20" t="s">
        <v>335</v>
      </c>
      <c r="EV20" t="s">
        <v>335</v>
      </c>
      <c r="EW20" t="s">
        <v>335</v>
      </c>
      <c r="EX20" t="s">
        <v>335</v>
      </c>
      <c r="EY20" t="s">
        <v>335</v>
      </c>
      <c r="EZ20" t="s">
        <v>335</v>
      </c>
      <c r="FA20" t="s">
        <v>335</v>
      </c>
      <c r="FB20" t="s">
        <v>335</v>
      </c>
      <c r="FC20" t="s">
        <v>335</v>
      </c>
      <c r="FD20" t="s">
        <v>335</v>
      </c>
      <c r="FE20" t="s">
        <v>335</v>
      </c>
      <c r="FF20" t="s">
        <v>335</v>
      </c>
      <c r="FG20" t="s">
        <v>335</v>
      </c>
      <c r="FH20" t="s">
        <v>335</v>
      </c>
      <c r="FI20" t="s">
        <v>335</v>
      </c>
      <c r="FJ20" t="s">
        <v>335</v>
      </c>
      <c r="FK20" t="s">
        <v>335</v>
      </c>
      <c r="FL20" t="s">
        <v>335</v>
      </c>
      <c r="FM20" t="s">
        <v>335</v>
      </c>
      <c r="FN20" t="s">
        <v>335</v>
      </c>
      <c r="FO20" t="s">
        <v>335</v>
      </c>
      <c r="FP20" t="s">
        <v>335</v>
      </c>
      <c r="FQ20" t="s">
        <v>335</v>
      </c>
      <c r="FR20" t="s">
        <v>335</v>
      </c>
      <c r="FS20" t="s">
        <v>335</v>
      </c>
      <c r="FT20" t="s">
        <v>335</v>
      </c>
      <c r="FU20" t="s">
        <v>335</v>
      </c>
      <c r="FV20" t="s">
        <v>335</v>
      </c>
      <c r="FW20" t="s">
        <v>335</v>
      </c>
      <c r="FX20" t="s">
        <v>335</v>
      </c>
      <c r="FY20" t="s">
        <v>335</v>
      </c>
      <c r="FZ20" t="s">
        <v>335</v>
      </c>
      <c r="GA20" t="s">
        <v>335</v>
      </c>
      <c r="GB20" t="s">
        <v>335</v>
      </c>
      <c r="GC20" t="s">
        <v>335</v>
      </c>
      <c r="GD20" t="s">
        <v>335</v>
      </c>
      <c r="GE20" t="s">
        <v>335</v>
      </c>
      <c r="GF20" t="s">
        <v>336</v>
      </c>
      <c r="GH20" t="s">
        <v>336</v>
      </c>
      <c r="GI20" t="s">
        <v>336</v>
      </c>
      <c r="GJ20" t="s">
        <v>336</v>
      </c>
      <c r="GK20" t="s">
        <v>342</v>
      </c>
    </row>
    <row r="21" spans="1:193" x14ac:dyDescent="0.3">
      <c r="A21">
        <v>20</v>
      </c>
      <c r="B21" t="s">
        <v>854</v>
      </c>
      <c r="C21" t="s">
        <v>337</v>
      </c>
      <c r="D21" t="s">
        <v>855</v>
      </c>
      <c r="E21" t="s">
        <v>336</v>
      </c>
      <c r="F21" s="1"/>
      <c r="G21" t="s">
        <v>336</v>
      </c>
      <c r="H21" t="s">
        <v>336</v>
      </c>
      <c r="I21" s="1"/>
      <c r="K21" t="s">
        <v>336</v>
      </c>
      <c r="L21" t="s">
        <v>336</v>
      </c>
      <c r="Q21" t="s">
        <v>336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335</v>
      </c>
      <c r="X21" t="s">
        <v>335</v>
      </c>
      <c r="Y21" t="s">
        <v>335</v>
      </c>
      <c r="Z21" t="s">
        <v>335</v>
      </c>
      <c r="AA21" t="s">
        <v>335</v>
      </c>
      <c r="AB21" t="s">
        <v>335</v>
      </c>
      <c r="AC21" t="s">
        <v>335</v>
      </c>
      <c r="AD21" t="s">
        <v>336</v>
      </c>
      <c r="AE21" t="s">
        <v>336</v>
      </c>
      <c r="AI21" t="s">
        <v>336</v>
      </c>
      <c r="AK21" t="s">
        <v>336</v>
      </c>
      <c r="AT21" t="s">
        <v>336</v>
      </c>
      <c r="AV21" t="s">
        <v>336</v>
      </c>
      <c r="AW21" t="s">
        <v>336</v>
      </c>
      <c r="AX21" t="s">
        <v>336</v>
      </c>
      <c r="AY21" t="s">
        <v>336</v>
      </c>
      <c r="AZ21" t="s">
        <v>336</v>
      </c>
      <c r="BA21" t="s">
        <v>336</v>
      </c>
      <c r="BB21" t="s">
        <v>336</v>
      </c>
      <c r="BC21" t="s">
        <v>336</v>
      </c>
      <c r="BD21" t="s">
        <v>336</v>
      </c>
      <c r="BE21" t="s">
        <v>336</v>
      </c>
      <c r="BF21" t="s">
        <v>336</v>
      </c>
      <c r="BG21" t="s">
        <v>336</v>
      </c>
      <c r="BH21" t="s">
        <v>336</v>
      </c>
      <c r="BI21" t="s">
        <v>336</v>
      </c>
      <c r="BJ21" t="s">
        <v>336</v>
      </c>
      <c r="BK21" t="s">
        <v>336</v>
      </c>
      <c r="BL21" t="s">
        <v>336</v>
      </c>
      <c r="BM21" t="s">
        <v>336</v>
      </c>
      <c r="BN21" t="s">
        <v>336</v>
      </c>
      <c r="BO21" t="s">
        <v>336</v>
      </c>
      <c r="BP21" t="s">
        <v>336</v>
      </c>
      <c r="BQ21" t="s">
        <v>336</v>
      </c>
      <c r="BR21" t="s">
        <v>336</v>
      </c>
      <c r="BS21" t="s">
        <v>336</v>
      </c>
      <c r="BT21" t="s">
        <v>336</v>
      </c>
      <c r="BU21" t="s">
        <v>336</v>
      </c>
      <c r="BV21" t="s">
        <v>336</v>
      </c>
      <c r="BW21" t="s">
        <v>336</v>
      </c>
      <c r="BX21" t="s">
        <v>336</v>
      </c>
      <c r="BY21" t="s">
        <v>336</v>
      </c>
      <c r="BZ21" t="s">
        <v>336</v>
      </c>
      <c r="CA21" t="s">
        <v>336</v>
      </c>
      <c r="CB21" t="s">
        <v>336</v>
      </c>
      <c r="CC21" t="s">
        <v>336</v>
      </c>
      <c r="CD21" t="s">
        <v>336</v>
      </c>
      <c r="CE21" t="s">
        <v>336</v>
      </c>
      <c r="CF21" t="s">
        <v>336</v>
      </c>
      <c r="CG21" t="s">
        <v>336</v>
      </c>
      <c r="CH21" t="s">
        <v>336</v>
      </c>
      <c r="CI21" t="s">
        <v>336</v>
      </c>
      <c r="CJ21" t="s">
        <v>336</v>
      </c>
      <c r="CK21" t="s">
        <v>336</v>
      </c>
      <c r="CL21" t="s">
        <v>336</v>
      </c>
      <c r="CM21" t="s">
        <v>336</v>
      </c>
      <c r="CN21" t="s">
        <v>336</v>
      </c>
      <c r="CO21" t="s">
        <v>336</v>
      </c>
      <c r="CP21" t="s">
        <v>336</v>
      </c>
      <c r="CQ21" t="s">
        <v>336</v>
      </c>
      <c r="CR21" t="s">
        <v>336</v>
      </c>
      <c r="CS21" t="s">
        <v>336</v>
      </c>
      <c r="CT21" t="s">
        <v>336</v>
      </c>
      <c r="CU21" t="s">
        <v>336</v>
      </c>
      <c r="CV21" t="s">
        <v>336</v>
      </c>
      <c r="CW21" t="s">
        <v>336</v>
      </c>
      <c r="CX21" t="s">
        <v>336</v>
      </c>
      <c r="CY21" t="s">
        <v>336</v>
      </c>
      <c r="CZ21" t="s">
        <v>336</v>
      </c>
      <c r="DA21" t="s">
        <v>336</v>
      </c>
      <c r="DB21" t="s">
        <v>336</v>
      </c>
      <c r="DC21" t="s">
        <v>336</v>
      </c>
      <c r="DD21" t="s">
        <v>336</v>
      </c>
      <c r="DE21" t="s">
        <v>336</v>
      </c>
      <c r="DF21" t="s">
        <v>336</v>
      </c>
      <c r="DH21" t="s">
        <v>336</v>
      </c>
      <c r="DI21" t="s">
        <v>336</v>
      </c>
      <c r="DJ21" t="s">
        <v>336</v>
      </c>
      <c r="DK21" t="s">
        <v>336</v>
      </c>
      <c r="DL21" t="s">
        <v>336</v>
      </c>
      <c r="DM21" t="s">
        <v>336</v>
      </c>
      <c r="DN21" t="s">
        <v>336</v>
      </c>
      <c r="DO21" t="s">
        <v>336</v>
      </c>
      <c r="DP21" t="s">
        <v>336</v>
      </c>
      <c r="DQ21" t="s">
        <v>336</v>
      </c>
      <c r="DR21" t="s">
        <v>336</v>
      </c>
      <c r="DT21" t="s">
        <v>336</v>
      </c>
      <c r="DU21" t="s">
        <v>336</v>
      </c>
      <c r="DV21" t="s">
        <v>336</v>
      </c>
      <c r="DW21" t="s">
        <v>336</v>
      </c>
      <c r="DX21" t="s">
        <v>336</v>
      </c>
      <c r="DZ21" t="s">
        <v>336</v>
      </c>
      <c r="EA21" t="s">
        <v>336</v>
      </c>
      <c r="EB21" t="s">
        <v>336</v>
      </c>
      <c r="EC21" t="s">
        <v>336</v>
      </c>
      <c r="ED21" t="s">
        <v>336</v>
      </c>
      <c r="EF21" t="s">
        <v>336</v>
      </c>
      <c r="EG21" t="s">
        <v>336</v>
      </c>
      <c r="EH21" t="s">
        <v>336</v>
      </c>
      <c r="EI21" t="s">
        <v>336</v>
      </c>
      <c r="EJ21" t="s">
        <v>336</v>
      </c>
      <c r="EL21" t="s">
        <v>336</v>
      </c>
      <c r="EM21" t="s">
        <v>336</v>
      </c>
      <c r="EN21" t="s">
        <v>335</v>
      </c>
      <c r="EO21" t="s">
        <v>335</v>
      </c>
      <c r="EP21" t="s">
        <v>335</v>
      </c>
      <c r="EQ21" t="s">
        <v>335</v>
      </c>
      <c r="ER21" t="s">
        <v>335</v>
      </c>
      <c r="ES21" t="s">
        <v>335</v>
      </c>
      <c r="ET21" t="s">
        <v>335</v>
      </c>
      <c r="EU21" t="s">
        <v>335</v>
      </c>
      <c r="EV21" t="s">
        <v>335</v>
      </c>
      <c r="EW21" t="s">
        <v>335</v>
      </c>
      <c r="EX21" t="s">
        <v>335</v>
      </c>
      <c r="EY21" t="s">
        <v>335</v>
      </c>
      <c r="EZ21" t="s">
        <v>335</v>
      </c>
      <c r="FA21" t="s">
        <v>335</v>
      </c>
      <c r="FB21" t="s">
        <v>335</v>
      </c>
      <c r="FC21" t="s">
        <v>335</v>
      </c>
      <c r="FD21" t="s">
        <v>335</v>
      </c>
      <c r="FE21" t="s">
        <v>335</v>
      </c>
      <c r="FF21" t="s">
        <v>335</v>
      </c>
      <c r="FG21" t="s">
        <v>335</v>
      </c>
      <c r="FH21" t="s">
        <v>335</v>
      </c>
      <c r="FI21" t="s">
        <v>335</v>
      </c>
      <c r="FJ21" t="s">
        <v>335</v>
      </c>
      <c r="FK21" t="s">
        <v>335</v>
      </c>
      <c r="FL21" t="s">
        <v>335</v>
      </c>
      <c r="FM21" t="s">
        <v>335</v>
      </c>
      <c r="FN21" t="s">
        <v>335</v>
      </c>
      <c r="FO21" t="s">
        <v>335</v>
      </c>
      <c r="FP21" t="s">
        <v>335</v>
      </c>
      <c r="FQ21" t="s">
        <v>335</v>
      </c>
      <c r="FR21" t="s">
        <v>335</v>
      </c>
      <c r="FS21" t="s">
        <v>335</v>
      </c>
      <c r="FT21" t="s">
        <v>335</v>
      </c>
      <c r="FU21" t="s">
        <v>335</v>
      </c>
      <c r="FV21" t="s">
        <v>335</v>
      </c>
      <c r="FW21" t="s">
        <v>335</v>
      </c>
      <c r="FX21" t="s">
        <v>335</v>
      </c>
      <c r="FY21" t="s">
        <v>335</v>
      </c>
      <c r="FZ21" t="s">
        <v>335</v>
      </c>
      <c r="GA21" t="s">
        <v>335</v>
      </c>
      <c r="GB21" t="s">
        <v>335</v>
      </c>
      <c r="GC21" t="s">
        <v>335</v>
      </c>
      <c r="GD21" t="s">
        <v>335</v>
      </c>
      <c r="GE21" t="s">
        <v>335</v>
      </c>
      <c r="GF21" t="s">
        <v>336</v>
      </c>
      <c r="GH21" t="s">
        <v>336</v>
      </c>
      <c r="GI21" t="s">
        <v>336</v>
      </c>
      <c r="GJ21" t="s">
        <v>336</v>
      </c>
      <c r="GK21" t="s">
        <v>342</v>
      </c>
    </row>
    <row r="22" spans="1:193" x14ac:dyDescent="0.3">
      <c r="A22">
        <v>21</v>
      </c>
      <c r="B22" t="s">
        <v>854</v>
      </c>
      <c r="C22" t="s">
        <v>330</v>
      </c>
      <c r="D22" t="s">
        <v>336</v>
      </c>
      <c r="E22" t="s">
        <v>336</v>
      </c>
      <c r="F22" s="1">
        <v>45159</v>
      </c>
      <c r="G22" t="s">
        <v>337</v>
      </c>
      <c r="H22" t="s">
        <v>859</v>
      </c>
      <c r="I22" s="1">
        <v>45281</v>
      </c>
      <c r="J22">
        <v>122</v>
      </c>
      <c r="K22" t="s">
        <v>788</v>
      </c>
      <c r="L22" t="s">
        <v>336</v>
      </c>
      <c r="M22">
        <v>20</v>
      </c>
      <c r="N22">
        <v>13</v>
      </c>
      <c r="O22">
        <v>72</v>
      </c>
      <c r="P22">
        <v>21</v>
      </c>
      <c r="Q22" t="s">
        <v>420</v>
      </c>
      <c r="R22" t="s">
        <v>335</v>
      </c>
      <c r="S22" t="s">
        <v>334</v>
      </c>
      <c r="T22" t="s">
        <v>334</v>
      </c>
      <c r="U22" t="s">
        <v>335</v>
      </c>
      <c r="V22" t="s">
        <v>334</v>
      </c>
      <c r="W22" t="s">
        <v>335</v>
      </c>
      <c r="X22" t="s">
        <v>335</v>
      </c>
      <c r="Y22" t="s">
        <v>334</v>
      </c>
      <c r="Z22" t="s">
        <v>334</v>
      </c>
      <c r="AA22" t="s">
        <v>335</v>
      </c>
      <c r="AB22" t="s">
        <v>334</v>
      </c>
      <c r="AC22" t="s">
        <v>335</v>
      </c>
      <c r="AD22" t="s">
        <v>359</v>
      </c>
      <c r="AE22" t="s">
        <v>336</v>
      </c>
      <c r="AF22">
        <v>4</v>
      </c>
      <c r="AG22">
        <v>46</v>
      </c>
      <c r="AH22">
        <v>7</v>
      </c>
      <c r="AI22" t="s">
        <v>345</v>
      </c>
      <c r="AJ22">
        <v>28</v>
      </c>
      <c r="AK22" t="s">
        <v>346</v>
      </c>
      <c r="AL22">
        <v>23</v>
      </c>
      <c r="AM22">
        <v>72</v>
      </c>
      <c r="AN22">
        <v>108</v>
      </c>
      <c r="AO22">
        <v>136</v>
      </c>
      <c r="AP22">
        <v>222</v>
      </c>
      <c r="AQ22">
        <v>154</v>
      </c>
      <c r="AR22">
        <v>133</v>
      </c>
      <c r="AS22">
        <v>26</v>
      </c>
      <c r="AT22" t="s">
        <v>336</v>
      </c>
      <c r="AU22">
        <v>109</v>
      </c>
      <c r="AV22" t="s">
        <v>337</v>
      </c>
      <c r="AW22" t="s">
        <v>337</v>
      </c>
      <c r="AX22" t="s">
        <v>337</v>
      </c>
      <c r="AY22" t="s">
        <v>337</v>
      </c>
      <c r="AZ22" t="s">
        <v>337</v>
      </c>
      <c r="BA22" t="s">
        <v>337</v>
      </c>
      <c r="BB22" t="s">
        <v>337</v>
      </c>
      <c r="BC22" t="s">
        <v>337</v>
      </c>
      <c r="BD22" t="s">
        <v>330</v>
      </c>
      <c r="BE22" t="s">
        <v>337</v>
      </c>
      <c r="BF22" t="s">
        <v>337</v>
      </c>
      <c r="BG22" t="s">
        <v>337</v>
      </c>
      <c r="BH22" t="s">
        <v>337</v>
      </c>
      <c r="BI22" t="s">
        <v>337</v>
      </c>
      <c r="BJ22" t="s">
        <v>337</v>
      </c>
      <c r="BK22" t="s">
        <v>336</v>
      </c>
      <c r="BL22" t="s">
        <v>336</v>
      </c>
      <c r="BM22" t="s">
        <v>336</v>
      </c>
      <c r="BN22" t="s">
        <v>336</v>
      </c>
      <c r="BO22" t="s">
        <v>336</v>
      </c>
      <c r="BP22" t="s">
        <v>336</v>
      </c>
      <c r="BQ22" t="s">
        <v>336</v>
      </c>
      <c r="BR22" t="s">
        <v>336</v>
      </c>
      <c r="BS22" t="s">
        <v>336</v>
      </c>
      <c r="BT22" t="s">
        <v>336</v>
      </c>
      <c r="BU22" t="s">
        <v>336</v>
      </c>
      <c r="BV22" t="s">
        <v>336</v>
      </c>
      <c r="BW22" t="s">
        <v>336</v>
      </c>
      <c r="BX22" t="s">
        <v>336</v>
      </c>
      <c r="BY22" t="s">
        <v>336</v>
      </c>
      <c r="BZ22" t="s">
        <v>336</v>
      </c>
      <c r="CA22" t="s">
        <v>336</v>
      </c>
      <c r="CB22" t="s">
        <v>336</v>
      </c>
      <c r="CC22" t="s">
        <v>336</v>
      </c>
      <c r="CD22" t="s">
        <v>336</v>
      </c>
      <c r="CE22" t="s">
        <v>336</v>
      </c>
      <c r="CF22" t="s">
        <v>336</v>
      </c>
      <c r="CG22" t="s">
        <v>336</v>
      </c>
      <c r="CH22" t="s">
        <v>336</v>
      </c>
      <c r="CI22" t="s">
        <v>336</v>
      </c>
      <c r="CJ22" t="s">
        <v>336</v>
      </c>
      <c r="CK22" t="s">
        <v>336</v>
      </c>
      <c r="CL22" t="s">
        <v>336</v>
      </c>
      <c r="CM22" t="s">
        <v>336</v>
      </c>
      <c r="CN22" t="s">
        <v>336</v>
      </c>
      <c r="CO22" t="s">
        <v>336</v>
      </c>
      <c r="CP22" t="s">
        <v>336</v>
      </c>
      <c r="CQ22" t="s">
        <v>336</v>
      </c>
      <c r="CR22" t="s">
        <v>336</v>
      </c>
      <c r="CS22" t="s">
        <v>336</v>
      </c>
      <c r="CT22" t="s">
        <v>336</v>
      </c>
      <c r="CU22" t="s">
        <v>336</v>
      </c>
      <c r="CV22" t="s">
        <v>336</v>
      </c>
      <c r="CW22" t="s">
        <v>336</v>
      </c>
      <c r="CX22" t="s">
        <v>336</v>
      </c>
      <c r="CY22" t="s">
        <v>336</v>
      </c>
      <c r="CZ22" t="s">
        <v>336</v>
      </c>
      <c r="DA22" t="s">
        <v>336</v>
      </c>
      <c r="DB22" t="s">
        <v>336</v>
      </c>
      <c r="DC22" t="s">
        <v>336</v>
      </c>
      <c r="DD22" t="s">
        <v>337</v>
      </c>
      <c r="DE22" t="s">
        <v>336</v>
      </c>
      <c r="DF22" t="s">
        <v>336</v>
      </c>
      <c r="DH22" t="s">
        <v>336</v>
      </c>
      <c r="DI22" t="s">
        <v>336</v>
      </c>
      <c r="DJ22" t="s">
        <v>337</v>
      </c>
      <c r="DK22" t="s">
        <v>336</v>
      </c>
      <c r="DL22" t="s">
        <v>336</v>
      </c>
      <c r="DM22" t="s">
        <v>336</v>
      </c>
      <c r="DN22" t="s">
        <v>336</v>
      </c>
      <c r="DO22" t="s">
        <v>336</v>
      </c>
      <c r="DP22" t="s">
        <v>330</v>
      </c>
      <c r="DQ22" t="s">
        <v>336</v>
      </c>
      <c r="DR22" t="s">
        <v>383</v>
      </c>
      <c r="DS22">
        <v>25</v>
      </c>
      <c r="DT22" t="s">
        <v>336</v>
      </c>
      <c r="DU22" t="s">
        <v>336</v>
      </c>
      <c r="DV22" t="s">
        <v>330</v>
      </c>
      <c r="DW22" t="s">
        <v>336</v>
      </c>
      <c r="DX22" t="s">
        <v>860</v>
      </c>
      <c r="DY22">
        <v>200</v>
      </c>
      <c r="DZ22" t="s">
        <v>336</v>
      </c>
      <c r="EA22" t="s">
        <v>336</v>
      </c>
      <c r="EB22" t="s">
        <v>330</v>
      </c>
      <c r="EC22" t="s">
        <v>336</v>
      </c>
      <c r="ED22" t="s">
        <v>743</v>
      </c>
      <c r="EE22">
        <v>25</v>
      </c>
      <c r="EF22" t="s">
        <v>336</v>
      </c>
      <c r="EG22" t="s">
        <v>336</v>
      </c>
      <c r="EH22" t="s">
        <v>330</v>
      </c>
      <c r="EI22" t="s">
        <v>336</v>
      </c>
      <c r="EJ22" t="s">
        <v>413</v>
      </c>
      <c r="EK22">
        <v>10</v>
      </c>
      <c r="EL22" t="s">
        <v>336</v>
      </c>
      <c r="EM22" t="s">
        <v>336</v>
      </c>
      <c r="EN22" t="s">
        <v>335</v>
      </c>
      <c r="EO22" t="s">
        <v>334</v>
      </c>
      <c r="EP22" t="s">
        <v>334</v>
      </c>
      <c r="EQ22" t="s">
        <v>335</v>
      </c>
      <c r="ER22" t="s">
        <v>334</v>
      </c>
      <c r="ES22" t="s">
        <v>335</v>
      </c>
      <c r="ET22" t="s">
        <v>334</v>
      </c>
      <c r="EU22" t="s">
        <v>335</v>
      </c>
      <c r="EV22" t="s">
        <v>334</v>
      </c>
      <c r="EW22" t="s">
        <v>335</v>
      </c>
      <c r="EX22" t="s">
        <v>334</v>
      </c>
      <c r="EY22" t="s">
        <v>335</v>
      </c>
      <c r="EZ22" t="s">
        <v>335</v>
      </c>
      <c r="FA22" t="s">
        <v>334</v>
      </c>
      <c r="FB22" t="s">
        <v>335</v>
      </c>
      <c r="FC22" t="s">
        <v>334</v>
      </c>
      <c r="FD22" t="s">
        <v>334</v>
      </c>
      <c r="FE22" t="s">
        <v>335</v>
      </c>
      <c r="FF22" t="s">
        <v>334</v>
      </c>
      <c r="FG22" t="s">
        <v>335</v>
      </c>
      <c r="FH22" t="s">
        <v>334</v>
      </c>
      <c r="FI22" t="s">
        <v>335</v>
      </c>
      <c r="FJ22" t="s">
        <v>334</v>
      </c>
      <c r="FK22" t="s">
        <v>335</v>
      </c>
      <c r="FL22" t="s">
        <v>334</v>
      </c>
      <c r="FM22" t="s">
        <v>335</v>
      </c>
      <c r="FN22" t="s">
        <v>334</v>
      </c>
      <c r="FO22" t="s">
        <v>335</v>
      </c>
      <c r="FP22" t="s">
        <v>334</v>
      </c>
      <c r="FQ22" t="s">
        <v>335</v>
      </c>
      <c r="FR22" t="s">
        <v>334</v>
      </c>
      <c r="FS22" t="s">
        <v>335</v>
      </c>
      <c r="FT22" t="s">
        <v>335</v>
      </c>
      <c r="FU22" t="s">
        <v>334</v>
      </c>
      <c r="FV22" t="s">
        <v>334</v>
      </c>
      <c r="FW22" t="s">
        <v>335</v>
      </c>
      <c r="FX22" t="s">
        <v>334</v>
      </c>
      <c r="FY22" t="s">
        <v>335</v>
      </c>
      <c r="FZ22" t="s">
        <v>334</v>
      </c>
      <c r="GA22" t="s">
        <v>335</v>
      </c>
      <c r="GB22" t="s">
        <v>334</v>
      </c>
      <c r="GC22" t="s">
        <v>335</v>
      </c>
      <c r="GD22" t="s">
        <v>334</v>
      </c>
      <c r="GE22" t="s">
        <v>335</v>
      </c>
      <c r="GF22" t="s">
        <v>379</v>
      </c>
      <c r="GG22">
        <v>25</v>
      </c>
      <c r="GH22" t="s">
        <v>336</v>
      </c>
      <c r="GI22" t="s">
        <v>336</v>
      </c>
      <c r="GJ22" t="s">
        <v>336</v>
      </c>
      <c r="GK22" t="s">
        <v>342</v>
      </c>
    </row>
    <row r="23" spans="1:193" x14ac:dyDescent="0.3">
      <c r="A23">
        <v>22</v>
      </c>
      <c r="B23" t="s">
        <v>854</v>
      </c>
      <c r="C23" t="s">
        <v>337</v>
      </c>
      <c r="D23" t="s">
        <v>857</v>
      </c>
      <c r="E23" t="s">
        <v>336</v>
      </c>
      <c r="F23" s="1"/>
      <c r="G23" t="s">
        <v>336</v>
      </c>
      <c r="H23" t="s">
        <v>336</v>
      </c>
      <c r="I23" s="1"/>
      <c r="K23" t="s">
        <v>336</v>
      </c>
      <c r="L23" t="s">
        <v>336</v>
      </c>
      <c r="Q23" t="s">
        <v>336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336</v>
      </c>
      <c r="AE23" t="s">
        <v>336</v>
      </c>
      <c r="AI23" t="s">
        <v>336</v>
      </c>
      <c r="AK23" t="s">
        <v>336</v>
      </c>
      <c r="AT23" t="s">
        <v>336</v>
      </c>
      <c r="AV23" t="s">
        <v>336</v>
      </c>
      <c r="AW23" t="s">
        <v>336</v>
      </c>
      <c r="AX23" t="s">
        <v>336</v>
      </c>
      <c r="AY23" t="s">
        <v>336</v>
      </c>
      <c r="AZ23" t="s">
        <v>336</v>
      </c>
      <c r="BA23" t="s">
        <v>336</v>
      </c>
      <c r="BB23" t="s">
        <v>336</v>
      </c>
      <c r="BC23" t="s">
        <v>336</v>
      </c>
      <c r="BD23" t="s">
        <v>336</v>
      </c>
      <c r="BE23" t="s">
        <v>336</v>
      </c>
      <c r="BF23" t="s">
        <v>336</v>
      </c>
      <c r="BG23" t="s">
        <v>336</v>
      </c>
      <c r="BH23" t="s">
        <v>336</v>
      </c>
      <c r="BI23" t="s">
        <v>336</v>
      </c>
      <c r="BJ23" t="s">
        <v>336</v>
      </c>
      <c r="BK23" t="s">
        <v>336</v>
      </c>
      <c r="BL23" t="s">
        <v>336</v>
      </c>
      <c r="BM23" t="s">
        <v>336</v>
      </c>
      <c r="BN23" t="s">
        <v>336</v>
      </c>
      <c r="BO23" t="s">
        <v>336</v>
      </c>
      <c r="BP23" t="s">
        <v>336</v>
      </c>
      <c r="BQ23" t="s">
        <v>336</v>
      </c>
      <c r="BR23" t="s">
        <v>336</v>
      </c>
      <c r="BS23" t="s">
        <v>336</v>
      </c>
      <c r="BT23" t="s">
        <v>336</v>
      </c>
      <c r="BU23" t="s">
        <v>336</v>
      </c>
      <c r="BV23" t="s">
        <v>336</v>
      </c>
      <c r="BW23" t="s">
        <v>336</v>
      </c>
      <c r="BX23" t="s">
        <v>336</v>
      </c>
      <c r="BY23" t="s">
        <v>336</v>
      </c>
      <c r="BZ23" t="s">
        <v>336</v>
      </c>
      <c r="CA23" t="s">
        <v>336</v>
      </c>
      <c r="CB23" t="s">
        <v>336</v>
      </c>
      <c r="CC23" t="s">
        <v>336</v>
      </c>
      <c r="CD23" t="s">
        <v>336</v>
      </c>
      <c r="CE23" t="s">
        <v>336</v>
      </c>
      <c r="CF23" t="s">
        <v>336</v>
      </c>
      <c r="CG23" t="s">
        <v>336</v>
      </c>
      <c r="CH23" t="s">
        <v>336</v>
      </c>
      <c r="CI23" t="s">
        <v>336</v>
      </c>
      <c r="CJ23" t="s">
        <v>336</v>
      </c>
      <c r="CK23" t="s">
        <v>336</v>
      </c>
      <c r="CL23" t="s">
        <v>336</v>
      </c>
      <c r="CM23" t="s">
        <v>336</v>
      </c>
      <c r="CN23" t="s">
        <v>336</v>
      </c>
      <c r="CO23" t="s">
        <v>336</v>
      </c>
      <c r="CP23" t="s">
        <v>336</v>
      </c>
      <c r="CQ23" t="s">
        <v>336</v>
      </c>
      <c r="CR23" t="s">
        <v>336</v>
      </c>
      <c r="CS23" t="s">
        <v>336</v>
      </c>
      <c r="CT23" t="s">
        <v>336</v>
      </c>
      <c r="CU23" t="s">
        <v>336</v>
      </c>
      <c r="CV23" t="s">
        <v>336</v>
      </c>
      <c r="CW23" t="s">
        <v>336</v>
      </c>
      <c r="CX23" t="s">
        <v>336</v>
      </c>
      <c r="CY23" t="s">
        <v>336</v>
      </c>
      <c r="CZ23" t="s">
        <v>336</v>
      </c>
      <c r="DA23" t="s">
        <v>336</v>
      </c>
      <c r="DB23" t="s">
        <v>336</v>
      </c>
      <c r="DC23" t="s">
        <v>336</v>
      </c>
      <c r="DD23" t="s">
        <v>336</v>
      </c>
      <c r="DE23" t="s">
        <v>336</v>
      </c>
      <c r="DF23" t="s">
        <v>336</v>
      </c>
      <c r="DH23" t="s">
        <v>336</v>
      </c>
      <c r="DI23" t="s">
        <v>336</v>
      </c>
      <c r="DJ23" t="s">
        <v>336</v>
      </c>
      <c r="DK23" t="s">
        <v>336</v>
      </c>
      <c r="DL23" t="s">
        <v>336</v>
      </c>
      <c r="DM23" t="s">
        <v>336</v>
      </c>
      <c r="DN23" t="s">
        <v>336</v>
      </c>
      <c r="DO23" t="s">
        <v>336</v>
      </c>
      <c r="DP23" t="s">
        <v>336</v>
      </c>
      <c r="DQ23" t="s">
        <v>336</v>
      </c>
      <c r="DR23" t="s">
        <v>336</v>
      </c>
      <c r="DT23" t="s">
        <v>336</v>
      </c>
      <c r="DU23" t="s">
        <v>336</v>
      </c>
      <c r="DV23" t="s">
        <v>336</v>
      </c>
      <c r="DW23" t="s">
        <v>336</v>
      </c>
      <c r="DX23" t="s">
        <v>336</v>
      </c>
      <c r="DZ23" t="s">
        <v>336</v>
      </c>
      <c r="EA23" t="s">
        <v>336</v>
      </c>
      <c r="EB23" t="s">
        <v>336</v>
      </c>
      <c r="EC23" t="s">
        <v>336</v>
      </c>
      <c r="ED23" t="s">
        <v>336</v>
      </c>
      <c r="EF23" t="s">
        <v>336</v>
      </c>
      <c r="EG23" t="s">
        <v>336</v>
      </c>
      <c r="EH23" t="s">
        <v>336</v>
      </c>
      <c r="EI23" t="s">
        <v>336</v>
      </c>
      <c r="EJ23" t="s">
        <v>336</v>
      </c>
      <c r="EL23" t="s">
        <v>336</v>
      </c>
      <c r="EM23" t="s">
        <v>336</v>
      </c>
      <c r="EN23" t="s">
        <v>335</v>
      </c>
      <c r="EO23" t="s">
        <v>335</v>
      </c>
      <c r="EP23" t="s">
        <v>335</v>
      </c>
      <c r="EQ23" t="s">
        <v>335</v>
      </c>
      <c r="ER23" t="s">
        <v>335</v>
      </c>
      <c r="ES23" t="s">
        <v>335</v>
      </c>
      <c r="ET23" t="s">
        <v>335</v>
      </c>
      <c r="EU23" t="s">
        <v>335</v>
      </c>
      <c r="EV23" t="s">
        <v>335</v>
      </c>
      <c r="EW23" t="s">
        <v>335</v>
      </c>
      <c r="EX23" t="s">
        <v>335</v>
      </c>
      <c r="EY23" t="s">
        <v>335</v>
      </c>
      <c r="EZ23" t="s">
        <v>335</v>
      </c>
      <c r="FA23" t="s">
        <v>335</v>
      </c>
      <c r="FB23" t="s">
        <v>335</v>
      </c>
      <c r="FC23" t="s">
        <v>335</v>
      </c>
      <c r="FD23" t="s">
        <v>335</v>
      </c>
      <c r="FE23" t="s">
        <v>335</v>
      </c>
      <c r="FF23" t="s">
        <v>335</v>
      </c>
      <c r="FG23" t="s">
        <v>335</v>
      </c>
      <c r="FH23" t="s">
        <v>335</v>
      </c>
      <c r="FI23" t="s">
        <v>335</v>
      </c>
      <c r="FJ23" t="s">
        <v>335</v>
      </c>
      <c r="FK23" t="s">
        <v>335</v>
      </c>
      <c r="FL23" t="s">
        <v>335</v>
      </c>
      <c r="FM23" t="s">
        <v>335</v>
      </c>
      <c r="FN23" t="s">
        <v>335</v>
      </c>
      <c r="FO23" t="s">
        <v>335</v>
      </c>
      <c r="FP23" t="s">
        <v>335</v>
      </c>
      <c r="FQ23" t="s">
        <v>335</v>
      </c>
      <c r="FR23" t="s">
        <v>335</v>
      </c>
      <c r="FS23" t="s">
        <v>335</v>
      </c>
      <c r="FT23" t="s">
        <v>335</v>
      </c>
      <c r="FU23" t="s">
        <v>335</v>
      </c>
      <c r="FV23" t="s">
        <v>335</v>
      </c>
      <c r="FW23" t="s">
        <v>335</v>
      </c>
      <c r="FX23" t="s">
        <v>335</v>
      </c>
      <c r="FY23" t="s">
        <v>335</v>
      </c>
      <c r="FZ23" t="s">
        <v>335</v>
      </c>
      <c r="GA23" t="s">
        <v>335</v>
      </c>
      <c r="GB23" t="s">
        <v>335</v>
      </c>
      <c r="GC23" t="s">
        <v>335</v>
      </c>
      <c r="GD23" t="s">
        <v>335</v>
      </c>
      <c r="GE23" t="s">
        <v>335</v>
      </c>
      <c r="GF23" t="s">
        <v>336</v>
      </c>
      <c r="GH23" t="s">
        <v>336</v>
      </c>
      <c r="GI23" t="s">
        <v>336</v>
      </c>
      <c r="GJ23" t="s">
        <v>336</v>
      </c>
      <c r="GK23" t="s">
        <v>342</v>
      </c>
    </row>
    <row r="24" spans="1:193" x14ac:dyDescent="0.3">
      <c r="A24">
        <v>23</v>
      </c>
      <c r="B24" t="s">
        <v>854</v>
      </c>
      <c r="C24" t="s">
        <v>337</v>
      </c>
      <c r="D24" t="s">
        <v>856</v>
      </c>
      <c r="E24" t="s">
        <v>336</v>
      </c>
      <c r="F24" s="1"/>
      <c r="G24" t="s">
        <v>336</v>
      </c>
      <c r="H24" t="s">
        <v>336</v>
      </c>
      <c r="I24" s="1"/>
      <c r="K24" t="s">
        <v>336</v>
      </c>
      <c r="L24" t="s">
        <v>336</v>
      </c>
      <c r="Q24" t="s">
        <v>336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336</v>
      </c>
      <c r="AE24" t="s">
        <v>336</v>
      </c>
      <c r="AI24" t="s">
        <v>336</v>
      </c>
      <c r="AK24" t="s">
        <v>336</v>
      </c>
      <c r="AT24" t="s">
        <v>336</v>
      </c>
      <c r="AV24" t="s">
        <v>336</v>
      </c>
      <c r="AW24" t="s">
        <v>336</v>
      </c>
      <c r="AX24" t="s">
        <v>336</v>
      </c>
      <c r="AY24" t="s">
        <v>336</v>
      </c>
      <c r="AZ24" t="s">
        <v>336</v>
      </c>
      <c r="BA24" t="s">
        <v>336</v>
      </c>
      <c r="BB24" t="s">
        <v>336</v>
      </c>
      <c r="BC24" t="s">
        <v>336</v>
      </c>
      <c r="BD24" t="s">
        <v>336</v>
      </c>
      <c r="BE24" t="s">
        <v>336</v>
      </c>
      <c r="BF24" t="s">
        <v>336</v>
      </c>
      <c r="BG24" t="s">
        <v>336</v>
      </c>
      <c r="BH24" t="s">
        <v>336</v>
      </c>
      <c r="BI24" t="s">
        <v>336</v>
      </c>
      <c r="BJ24" t="s">
        <v>336</v>
      </c>
      <c r="BK24" t="s">
        <v>336</v>
      </c>
      <c r="BL24" t="s">
        <v>336</v>
      </c>
      <c r="BM24" t="s">
        <v>336</v>
      </c>
      <c r="BN24" t="s">
        <v>336</v>
      </c>
      <c r="BO24" t="s">
        <v>336</v>
      </c>
      <c r="BP24" t="s">
        <v>336</v>
      </c>
      <c r="BQ24" t="s">
        <v>336</v>
      </c>
      <c r="BR24" t="s">
        <v>336</v>
      </c>
      <c r="BS24" t="s">
        <v>336</v>
      </c>
      <c r="BT24" t="s">
        <v>336</v>
      </c>
      <c r="BU24" t="s">
        <v>336</v>
      </c>
      <c r="BV24" t="s">
        <v>336</v>
      </c>
      <c r="BW24" t="s">
        <v>336</v>
      </c>
      <c r="BX24" t="s">
        <v>336</v>
      </c>
      <c r="BY24" t="s">
        <v>336</v>
      </c>
      <c r="BZ24" t="s">
        <v>336</v>
      </c>
      <c r="CA24" t="s">
        <v>336</v>
      </c>
      <c r="CB24" t="s">
        <v>336</v>
      </c>
      <c r="CC24" t="s">
        <v>336</v>
      </c>
      <c r="CD24" t="s">
        <v>336</v>
      </c>
      <c r="CE24" t="s">
        <v>336</v>
      </c>
      <c r="CF24" t="s">
        <v>336</v>
      </c>
      <c r="CG24" t="s">
        <v>336</v>
      </c>
      <c r="CH24" t="s">
        <v>336</v>
      </c>
      <c r="CI24" t="s">
        <v>336</v>
      </c>
      <c r="CJ24" t="s">
        <v>336</v>
      </c>
      <c r="CK24" t="s">
        <v>336</v>
      </c>
      <c r="CL24" t="s">
        <v>336</v>
      </c>
      <c r="CM24" t="s">
        <v>336</v>
      </c>
      <c r="CN24" t="s">
        <v>336</v>
      </c>
      <c r="CO24" t="s">
        <v>336</v>
      </c>
      <c r="CP24" t="s">
        <v>336</v>
      </c>
      <c r="CQ24" t="s">
        <v>336</v>
      </c>
      <c r="CR24" t="s">
        <v>336</v>
      </c>
      <c r="CS24" t="s">
        <v>336</v>
      </c>
      <c r="CT24" t="s">
        <v>336</v>
      </c>
      <c r="CU24" t="s">
        <v>336</v>
      </c>
      <c r="CV24" t="s">
        <v>336</v>
      </c>
      <c r="CW24" t="s">
        <v>336</v>
      </c>
      <c r="CX24" t="s">
        <v>336</v>
      </c>
      <c r="CY24" t="s">
        <v>336</v>
      </c>
      <c r="CZ24" t="s">
        <v>336</v>
      </c>
      <c r="DA24" t="s">
        <v>336</v>
      </c>
      <c r="DB24" t="s">
        <v>336</v>
      </c>
      <c r="DC24" t="s">
        <v>336</v>
      </c>
      <c r="DD24" t="s">
        <v>336</v>
      </c>
      <c r="DE24" t="s">
        <v>336</v>
      </c>
      <c r="DF24" t="s">
        <v>336</v>
      </c>
      <c r="DH24" t="s">
        <v>336</v>
      </c>
      <c r="DI24" t="s">
        <v>336</v>
      </c>
      <c r="DJ24" t="s">
        <v>336</v>
      </c>
      <c r="DK24" t="s">
        <v>336</v>
      </c>
      <c r="DL24" t="s">
        <v>336</v>
      </c>
      <c r="DM24" t="s">
        <v>336</v>
      </c>
      <c r="DN24" t="s">
        <v>336</v>
      </c>
      <c r="DO24" t="s">
        <v>336</v>
      </c>
      <c r="DP24" t="s">
        <v>336</v>
      </c>
      <c r="DQ24" t="s">
        <v>336</v>
      </c>
      <c r="DR24" t="s">
        <v>336</v>
      </c>
      <c r="DT24" t="s">
        <v>336</v>
      </c>
      <c r="DU24" t="s">
        <v>336</v>
      </c>
      <c r="DV24" t="s">
        <v>336</v>
      </c>
      <c r="DW24" t="s">
        <v>336</v>
      </c>
      <c r="DX24" t="s">
        <v>336</v>
      </c>
      <c r="DZ24" t="s">
        <v>336</v>
      </c>
      <c r="EA24" t="s">
        <v>336</v>
      </c>
      <c r="EB24" t="s">
        <v>336</v>
      </c>
      <c r="EC24" t="s">
        <v>336</v>
      </c>
      <c r="ED24" t="s">
        <v>336</v>
      </c>
      <c r="EF24" t="s">
        <v>336</v>
      </c>
      <c r="EG24" t="s">
        <v>336</v>
      </c>
      <c r="EH24" t="s">
        <v>336</v>
      </c>
      <c r="EI24" t="s">
        <v>336</v>
      </c>
      <c r="EJ24" t="s">
        <v>336</v>
      </c>
      <c r="EL24" t="s">
        <v>336</v>
      </c>
      <c r="EM24" t="s">
        <v>336</v>
      </c>
      <c r="EN24" t="s">
        <v>335</v>
      </c>
      <c r="EO24" t="s">
        <v>335</v>
      </c>
      <c r="EP24" t="s">
        <v>335</v>
      </c>
      <c r="EQ24" t="s">
        <v>335</v>
      </c>
      <c r="ER24" t="s">
        <v>335</v>
      </c>
      <c r="ES24" t="s">
        <v>335</v>
      </c>
      <c r="ET24" t="s">
        <v>335</v>
      </c>
      <c r="EU24" t="s">
        <v>335</v>
      </c>
      <c r="EV24" t="s">
        <v>335</v>
      </c>
      <c r="EW24" t="s">
        <v>335</v>
      </c>
      <c r="EX24" t="s">
        <v>335</v>
      </c>
      <c r="EY24" t="s">
        <v>335</v>
      </c>
      <c r="EZ24" t="s">
        <v>335</v>
      </c>
      <c r="FA24" t="s">
        <v>335</v>
      </c>
      <c r="FB24" t="s">
        <v>335</v>
      </c>
      <c r="FC24" t="s">
        <v>335</v>
      </c>
      <c r="FD24" t="s">
        <v>335</v>
      </c>
      <c r="FE24" t="s">
        <v>335</v>
      </c>
      <c r="FF24" t="s">
        <v>335</v>
      </c>
      <c r="FG24" t="s">
        <v>335</v>
      </c>
      <c r="FH24" t="s">
        <v>335</v>
      </c>
      <c r="FI24" t="s">
        <v>335</v>
      </c>
      <c r="FJ24" t="s">
        <v>335</v>
      </c>
      <c r="FK24" t="s">
        <v>335</v>
      </c>
      <c r="FL24" t="s">
        <v>335</v>
      </c>
      <c r="FM24" t="s">
        <v>335</v>
      </c>
      <c r="FN24" t="s">
        <v>335</v>
      </c>
      <c r="FO24" t="s">
        <v>335</v>
      </c>
      <c r="FP24" t="s">
        <v>335</v>
      </c>
      <c r="FQ24" t="s">
        <v>335</v>
      </c>
      <c r="FR24" t="s">
        <v>335</v>
      </c>
      <c r="FS24" t="s">
        <v>335</v>
      </c>
      <c r="FT24" t="s">
        <v>335</v>
      </c>
      <c r="FU24" t="s">
        <v>335</v>
      </c>
      <c r="FV24" t="s">
        <v>335</v>
      </c>
      <c r="FW24" t="s">
        <v>335</v>
      </c>
      <c r="FX24" t="s">
        <v>335</v>
      </c>
      <c r="FY24" t="s">
        <v>335</v>
      </c>
      <c r="FZ24" t="s">
        <v>335</v>
      </c>
      <c r="GA24" t="s">
        <v>335</v>
      </c>
      <c r="GB24" t="s">
        <v>335</v>
      </c>
      <c r="GC24" t="s">
        <v>335</v>
      </c>
      <c r="GD24" t="s">
        <v>335</v>
      </c>
      <c r="GE24" t="s">
        <v>335</v>
      </c>
      <c r="GF24" t="s">
        <v>336</v>
      </c>
      <c r="GH24" t="s">
        <v>336</v>
      </c>
      <c r="GI24" t="s">
        <v>336</v>
      </c>
      <c r="GJ24" t="s">
        <v>336</v>
      </c>
      <c r="GK24" t="s">
        <v>342</v>
      </c>
    </row>
    <row r="25" spans="1:193" x14ac:dyDescent="0.3">
      <c r="A25">
        <v>24</v>
      </c>
      <c r="B25" t="s">
        <v>854</v>
      </c>
      <c r="C25" t="s">
        <v>337</v>
      </c>
      <c r="D25" t="s">
        <v>857</v>
      </c>
      <c r="E25" t="s">
        <v>336</v>
      </c>
      <c r="F25" s="1"/>
      <c r="G25" t="s">
        <v>336</v>
      </c>
      <c r="H25" t="s">
        <v>336</v>
      </c>
      <c r="I25" s="1"/>
      <c r="K25" t="s">
        <v>336</v>
      </c>
      <c r="L25" t="s">
        <v>336</v>
      </c>
      <c r="Q25" t="s">
        <v>336</v>
      </c>
      <c r="R25" t="s">
        <v>335</v>
      </c>
      <c r="S25" t="s">
        <v>335</v>
      </c>
      <c r="T25" t="s">
        <v>335</v>
      </c>
      <c r="U25" t="s">
        <v>335</v>
      </c>
      <c r="V25" t="s">
        <v>335</v>
      </c>
      <c r="W25" t="s">
        <v>335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335</v>
      </c>
      <c r="AD25" t="s">
        <v>336</v>
      </c>
      <c r="AE25" t="s">
        <v>336</v>
      </c>
      <c r="AI25" t="s">
        <v>336</v>
      </c>
      <c r="AK25" t="s">
        <v>336</v>
      </c>
      <c r="AT25" t="s">
        <v>336</v>
      </c>
      <c r="AV25" t="s">
        <v>336</v>
      </c>
      <c r="AW25" t="s">
        <v>336</v>
      </c>
      <c r="AX25" t="s">
        <v>336</v>
      </c>
      <c r="AY25" t="s">
        <v>336</v>
      </c>
      <c r="AZ25" t="s">
        <v>336</v>
      </c>
      <c r="BA25" t="s">
        <v>336</v>
      </c>
      <c r="BB25" t="s">
        <v>336</v>
      </c>
      <c r="BC25" t="s">
        <v>336</v>
      </c>
      <c r="BD25" t="s">
        <v>336</v>
      </c>
      <c r="BE25" t="s">
        <v>336</v>
      </c>
      <c r="BF25" t="s">
        <v>336</v>
      </c>
      <c r="BG25" t="s">
        <v>336</v>
      </c>
      <c r="BH25" t="s">
        <v>336</v>
      </c>
      <c r="BI25" t="s">
        <v>336</v>
      </c>
      <c r="BJ25" t="s">
        <v>336</v>
      </c>
      <c r="BK25" t="s">
        <v>336</v>
      </c>
      <c r="BL25" t="s">
        <v>336</v>
      </c>
      <c r="BM25" t="s">
        <v>336</v>
      </c>
      <c r="BN25" t="s">
        <v>336</v>
      </c>
      <c r="BO25" t="s">
        <v>336</v>
      </c>
      <c r="BP25" t="s">
        <v>336</v>
      </c>
      <c r="BQ25" t="s">
        <v>336</v>
      </c>
      <c r="BR25" t="s">
        <v>336</v>
      </c>
      <c r="BS25" t="s">
        <v>336</v>
      </c>
      <c r="BT25" t="s">
        <v>336</v>
      </c>
      <c r="BU25" t="s">
        <v>336</v>
      </c>
      <c r="BV25" t="s">
        <v>336</v>
      </c>
      <c r="BW25" t="s">
        <v>336</v>
      </c>
      <c r="BX25" t="s">
        <v>336</v>
      </c>
      <c r="BY25" t="s">
        <v>336</v>
      </c>
      <c r="BZ25" t="s">
        <v>336</v>
      </c>
      <c r="CA25" t="s">
        <v>336</v>
      </c>
      <c r="CB25" t="s">
        <v>336</v>
      </c>
      <c r="CC25" t="s">
        <v>336</v>
      </c>
      <c r="CD25" t="s">
        <v>336</v>
      </c>
      <c r="CE25" t="s">
        <v>336</v>
      </c>
      <c r="CF25" t="s">
        <v>336</v>
      </c>
      <c r="CG25" t="s">
        <v>336</v>
      </c>
      <c r="CH25" t="s">
        <v>336</v>
      </c>
      <c r="CI25" t="s">
        <v>336</v>
      </c>
      <c r="CJ25" t="s">
        <v>336</v>
      </c>
      <c r="CK25" t="s">
        <v>336</v>
      </c>
      <c r="CL25" t="s">
        <v>336</v>
      </c>
      <c r="CM25" t="s">
        <v>336</v>
      </c>
      <c r="CN25" t="s">
        <v>336</v>
      </c>
      <c r="CO25" t="s">
        <v>336</v>
      </c>
      <c r="CP25" t="s">
        <v>336</v>
      </c>
      <c r="CQ25" t="s">
        <v>336</v>
      </c>
      <c r="CR25" t="s">
        <v>336</v>
      </c>
      <c r="CS25" t="s">
        <v>336</v>
      </c>
      <c r="CT25" t="s">
        <v>336</v>
      </c>
      <c r="CU25" t="s">
        <v>336</v>
      </c>
      <c r="CV25" t="s">
        <v>336</v>
      </c>
      <c r="CW25" t="s">
        <v>336</v>
      </c>
      <c r="CX25" t="s">
        <v>336</v>
      </c>
      <c r="CY25" t="s">
        <v>336</v>
      </c>
      <c r="CZ25" t="s">
        <v>336</v>
      </c>
      <c r="DA25" t="s">
        <v>336</v>
      </c>
      <c r="DB25" t="s">
        <v>336</v>
      </c>
      <c r="DC25" t="s">
        <v>336</v>
      </c>
      <c r="DD25" t="s">
        <v>336</v>
      </c>
      <c r="DE25" t="s">
        <v>336</v>
      </c>
      <c r="DF25" t="s">
        <v>336</v>
      </c>
      <c r="DH25" t="s">
        <v>336</v>
      </c>
      <c r="DI25" t="s">
        <v>336</v>
      </c>
      <c r="DJ25" t="s">
        <v>336</v>
      </c>
      <c r="DK25" t="s">
        <v>336</v>
      </c>
      <c r="DL25" t="s">
        <v>336</v>
      </c>
      <c r="DM25" t="s">
        <v>336</v>
      </c>
      <c r="DN25" t="s">
        <v>336</v>
      </c>
      <c r="DO25" t="s">
        <v>336</v>
      </c>
      <c r="DP25" t="s">
        <v>336</v>
      </c>
      <c r="DQ25" t="s">
        <v>336</v>
      </c>
      <c r="DR25" t="s">
        <v>336</v>
      </c>
      <c r="DT25" t="s">
        <v>336</v>
      </c>
      <c r="DU25" t="s">
        <v>336</v>
      </c>
      <c r="DV25" t="s">
        <v>336</v>
      </c>
      <c r="DW25" t="s">
        <v>336</v>
      </c>
      <c r="DX25" t="s">
        <v>336</v>
      </c>
      <c r="DZ25" t="s">
        <v>336</v>
      </c>
      <c r="EA25" t="s">
        <v>336</v>
      </c>
      <c r="EB25" t="s">
        <v>336</v>
      </c>
      <c r="EC25" t="s">
        <v>336</v>
      </c>
      <c r="ED25" t="s">
        <v>336</v>
      </c>
      <c r="EF25" t="s">
        <v>336</v>
      </c>
      <c r="EG25" t="s">
        <v>336</v>
      </c>
      <c r="EH25" t="s">
        <v>336</v>
      </c>
      <c r="EI25" t="s">
        <v>336</v>
      </c>
      <c r="EJ25" t="s">
        <v>336</v>
      </c>
      <c r="EL25" t="s">
        <v>336</v>
      </c>
      <c r="EM25" t="s">
        <v>336</v>
      </c>
      <c r="EN25" t="s">
        <v>335</v>
      </c>
      <c r="EO25" t="s">
        <v>335</v>
      </c>
      <c r="EP25" t="s">
        <v>335</v>
      </c>
      <c r="EQ25" t="s">
        <v>335</v>
      </c>
      <c r="ER25" t="s">
        <v>335</v>
      </c>
      <c r="ES25" t="s">
        <v>335</v>
      </c>
      <c r="ET25" t="s">
        <v>335</v>
      </c>
      <c r="EU25" t="s">
        <v>335</v>
      </c>
      <c r="EV25" t="s">
        <v>335</v>
      </c>
      <c r="EW25" t="s">
        <v>335</v>
      </c>
      <c r="EX25" t="s">
        <v>335</v>
      </c>
      <c r="EY25" t="s">
        <v>335</v>
      </c>
      <c r="EZ25" t="s">
        <v>335</v>
      </c>
      <c r="FA25" t="s">
        <v>335</v>
      </c>
      <c r="FB25" t="s">
        <v>335</v>
      </c>
      <c r="FC25" t="s">
        <v>335</v>
      </c>
      <c r="FD25" t="s">
        <v>335</v>
      </c>
      <c r="FE25" t="s">
        <v>335</v>
      </c>
      <c r="FF25" t="s">
        <v>335</v>
      </c>
      <c r="FG25" t="s">
        <v>335</v>
      </c>
      <c r="FH25" t="s">
        <v>335</v>
      </c>
      <c r="FI25" t="s">
        <v>335</v>
      </c>
      <c r="FJ25" t="s">
        <v>335</v>
      </c>
      <c r="FK25" t="s">
        <v>335</v>
      </c>
      <c r="FL25" t="s">
        <v>335</v>
      </c>
      <c r="FM25" t="s">
        <v>335</v>
      </c>
      <c r="FN25" t="s">
        <v>335</v>
      </c>
      <c r="FO25" t="s">
        <v>335</v>
      </c>
      <c r="FP25" t="s">
        <v>335</v>
      </c>
      <c r="FQ25" t="s">
        <v>335</v>
      </c>
      <c r="FR25" t="s">
        <v>335</v>
      </c>
      <c r="FS25" t="s">
        <v>335</v>
      </c>
      <c r="FT25" t="s">
        <v>335</v>
      </c>
      <c r="FU25" t="s">
        <v>335</v>
      </c>
      <c r="FV25" t="s">
        <v>335</v>
      </c>
      <c r="FW25" t="s">
        <v>335</v>
      </c>
      <c r="FX25" t="s">
        <v>335</v>
      </c>
      <c r="FY25" t="s">
        <v>335</v>
      </c>
      <c r="FZ25" t="s">
        <v>335</v>
      </c>
      <c r="GA25" t="s">
        <v>335</v>
      </c>
      <c r="GB25" t="s">
        <v>335</v>
      </c>
      <c r="GC25" t="s">
        <v>335</v>
      </c>
      <c r="GD25" t="s">
        <v>335</v>
      </c>
      <c r="GE25" t="s">
        <v>335</v>
      </c>
      <c r="GF25" t="s">
        <v>336</v>
      </c>
      <c r="GH25" t="s">
        <v>336</v>
      </c>
      <c r="GI25" t="s">
        <v>336</v>
      </c>
      <c r="GJ25" t="s">
        <v>336</v>
      </c>
      <c r="GK25" t="s">
        <v>342</v>
      </c>
    </row>
    <row r="26" spans="1:193" x14ac:dyDescent="0.3">
      <c r="A26">
        <v>25</v>
      </c>
      <c r="B26" t="s">
        <v>854</v>
      </c>
      <c r="C26" t="s">
        <v>330</v>
      </c>
      <c r="D26" t="s">
        <v>336</v>
      </c>
      <c r="E26" t="s">
        <v>336</v>
      </c>
      <c r="F26" s="1">
        <v>45159</v>
      </c>
      <c r="G26" t="s">
        <v>337</v>
      </c>
      <c r="H26" t="s">
        <v>859</v>
      </c>
      <c r="I26" s="1">
        <v>45270</v>
      </c>
      <c r="J26">
        <v>111</v>
      </c>
      <c r="K26" t="s">
        <v>788</v>
      </c>
      <c r="L26" t="s">
        <v>336</v>
      </c>
      <c r="M26">
        <v>20</v>
      </c>
      <c r="N26">
        <v>11</v>
      </c>
      <c r="O26">
        <v>72</v>
      </c>
      <c r="P26">
        <v>4</v>
      </c>
      <c r="Q26" t="s">
        <v>336</v>
      </c>
      <c r="R26" t="s">
        <v>335</v>
      </c>
      <c r="S26" t="s">
        <v>334</v>
      </c>
      <c r="T26" t="s">
        <v>334</v>
      </c>
      <c r="U26" t="s">
        <v>335</v>
      </c>
      <c r="V26" t="s">
        <v>334</v>
      </c>
      <c r="W26" t="s">
        <v>335</v>
      </c>
      <c r="X26" t="s">
        <v>335</v>
      </c>
      <c r="Y26" t="s">
        <v>334</v>
      </c>
      <c r="Z26" t="s">
        <v>334</v>
      </c>
      <c r="AA26" t="s">
        <v>335</v>
      </c>
      <c r="AB26" t="s">
        <v>334</v>
      </c>
      <c r="AC26" t="s">
        <v>335</v>
      </c>
      <c r="AD26" t="s">
        <v>345</v>
      </c>
      <c r="AE26" t="s">
        <v>336</v>
      </c>
      <c r="AF26">
        <v>3</v>
      </c>
      <c r="AG26">
        <v>40</v>
      </c>
      <c r="AH26">
        <v>12</v>
      </c>
      <c r="AI26" t="s">
        <v>345</v>
      </c>
      <c r="AJ26">
        <v>35</v>
      </c>
      <c r="AK26" t="s">
        <v>346</v>
      </c>
      <c r="AL26">
        <v>54</v>
      </c>
      <c r="AM26">
        <v>24</v>
      </c>
      <c r="AN26">
        <v>12</v>
      </c>
      <c r="AO26">
        <v>37</v>
      </c>
      <c r="AQ26">
        <v>55</v>
      </c>
      <c r="AR26">
        <v>115</v>
      </c>
      <c r="AS26">
        <v>43</v>
      </c>
      <c r="AT26" t="s">
        <v>336</v>
      </c>
      <c r="AU26">
        <v>6</v>
      </c>
      <c r="AV26" t="s">
        <v>337</v>
      </c>
      <c r="AW26" t="s">
        <v>330</v>
      </c>
      <c r="AX26" t="s">
        <v>330</v>
      </c>
      <c r="AY26" t="s">
        <v>330</v>
      </c>
      <c r="AZ26" t="s">
        <v>330</v>
      </c>
      <c r="BA26" t="s">
        <v>337</v>
      </c>
      <c r="BB26" t="s">
        <v>337</v>
      </c>
      <c r="BC26" t="s">
        <v>337</v>
      </c>
      <c r="BD26" t="s">
        <v>337</v>
      </c>
      <c r="BE26" t="s">
        <v>336</v>
      </c>
      <c r="BF26" t="s">
        <v>336</v>
      </c>
      <c r="BG26" t="s">
        <v>336</v>
      </c>
      <c r="BH26" t="s">
        <v>336</v>
      </c>
      <c r="BI26" t="s">
        <v>336</v>
      </c>
      <c r="BJ26" t="s">
        <v>336</v>
      </c>
      <c r="BK26" t="s">
        <v>336</v>
      </c>
      <c r="BL26" t="s">
        <v>336</v>
      </c>
      <c r="BM26" t="s">
        <v>336</v>
      </c>
      <c r="BN26" t="s">
        <v>336</v>
      </c>
      <c r="BO26" t="s">
        <v>336</v>
      </c>
      <c r="BP26" t="s">
        <v>336</v>
      </c>
      <c r="BQ26" t="s">
        <v>336</v>
      </c>
      <c r="BR26" t="s">
        <v>336</v>
      </c>
      <c r="BS26" t="s">
        <v>336</v>
      </c>
      <c r="BT26" t="s">
        <v>336</v>
      </c>
      <c r="BU26" t="s">
        <v>336</v>
      </c>
      <c r="BV26" t="s">
        <v>336</v>
      </c>
      <c r="BW26" t="s">
        <v>336</v>
      </c>
      <c r="BX26" t="s">
        <v>336</v>
      </c>
      <c r="BY26" t="s">
        <v>336</v>
      </c>
      <c r="BZ26" t="s">
        <v>336</v>
      </c>
      <c r="CA26" t="s">
        <v>336</v>
      </c>
      <c r="CB26" t="s">
        <v>336</v>
      </c>
      <c r="CC26" t="s">
        <v>336</v>
      </c>
      <c r="CD26" t="s">
        <v>336</v>
      </c>
      <c r="CE26" t="s">
        <v>336</v>
      </c>
      <c r="CF26" t="s">
        <v>336</v>
      </c>
      <c r="CG26" t="s">
        <v>336</v>
      </c>
      <c r="CH26" t="s">
        <v>336</v>
      </c>
      <c r="CI26" t="s">
        <v>336</v>
      </c>
      <c r="CJ26" t="s">
        <v>336</v>
      </c>
      <c r="CK26" t="s">
        <v>336</v>
      </c>
      <c r="CL26" t="s">
        <v>336</v>
      </c>
      <c r="CM26" t="s">
        <v>336</v>
      </c>
      <c r="CN26" t="s">
        <v>336</v>
      </c>
      <c r="CO26" t="s">
        <v>336</v>
      </c>
      <c r="CP26" t="s">
        <v>336</v>
      </c>
      <c r="CQ26" t="s">
        <v>336</v>
      </c>
      <c r="CR26" t="s">
        <v>336</v>
      </c>
      <c r="CS26" t="s">
        <v>336</v>
      </c>
      <c r="CT26" t="s">
        <v>336</v>
      </c>
      <c r="CU26" t="s">
        <v>336</v>
      </c>
      <c r="CV26" t="s">
        <v>336</v>
      </c>
      <c r="CW26" t="s">
        <v>336</v>
      </c>
      <c r="CX26" t="s">
        <v>336</v>
      </c>
      <c r="CY26" t="s">
        <v>336</v>
      </c>
      <c r="CZ26" t="s">
        <v>336</v>
      </c>
      <c r="DA26" t="s">
        <v>336</v>
      </c>
      <c r="DB26" t="s">
        <v>336</v>
      </c>
      <c r="DC26" t="s">
        <v>336</v>
      </c>
      <c r="DD26" t="s">
        <v>337</v>
      </c>
      <c r="DE26" t="s">
        <v>336</v>
      </c>
      <c r="DF26" t="s">
        <v>336</v>
      </c>
      <c r="DH26" t="s">
        <v>336</v>
      </c>
      <c r="DI26" t="s">
        <v>336</v>
      </c>
      <c r="DJ26" t="s">
        <v>337</v>
      </c>
      <c r="DK26" t="s">
        <v>336</v>
      </c>
      <c r="DL26" t="s">
        <v>336</v>
      </c>
      <c r="DM26" t="s">
        <v>336</v>
      </c>
      <c r="DN26" t="s">
        <v>336</v>
      </c>
      <c r="DO26" t="s">
        <v>336</v>
      </c>
      <c r="DP26" t="s">
        <v>330</v>
      </c>
      <c r="DQ26" t="s">
        <v>336</v>
      </c>
      <c r="DR26" t="s">
        <v>383</v>
      </c>
      <c r="DS26">
        <v>5</v>
      </c>
      <c r="DT26" t="s">
        <v>336</v>
      </c>
      <c r="DU26" t="s">
        <v>336</v>
      </c>
      <c r="DV26" t="s">
        <v>330</v>
      </c>
      <c r="DW26" t="s">
        <v>336</v>
      </c>
      <c r="DX26" t="s">
        <v>861</v>
      </c>
      <c r="DY26">
        <v>400</v>
      </c>
      <c r="DZ26" t="s">
        <v>336</v>
      </c>
      <c r="EA26" t="s">
        <v>336</v>
      </c>
      <c r="EB26" t="s">
        <v>330</v>
      </c>
      <c r="EC26" t="s">
        <v>336</v>
      </c>
      <c r="ED26" t="s">
        <v>384</v>
      </c>
      <c r="EE26">
        <v>100</v>
      </c>
      <c r="EF26" t="s">
        <v>336</v>
      </c>
      <c r="EG26" t="s">
        <v>336</v>
      </c>
      <c r="EH26" t="s">
        <v>330</v>
      </c>
      <c r="EI26" t="s">
        <v>336</v>
      </c>
      <c r="EJ26" t="s">
        <v>413</v>
      </c>
      <c r="EK26">
        <v>125</v>
      </c>
      <c r="EL26" t="s">
        <v>336</v>
      </c>
      <c r="EM26" t="s">
        <v>336</v>
      </c>
      <c r="EN26" t="s">
        <v>335</v>
      </c>
      <c r="EO26" t="s">
        <v>334</v>
      </c>
      <c r="EP26" t="s">
        <v>334</v>
      </c>
      <c r="EQ26" t="s">
        <v>335</v>
      </c>
      <c r="ER26" t="s">
        <v>334</v>
      </c>
      <c r="ES26" t="s">
        <v>335</v>
      </c>
      <c r="ET26" t="s">
        <v>334</v>
      </c>
      <c r="EU26" t="s">
        <v>335</v>
      </c>
      <c r="EV26" t="s">
        <v>334</v>
      </c>
      <c r="EW26" t="s">
        <v>335</v>
      </c>
      <c r="EX26" t="s">
        <v>334</v>
      </c>
      <c r="EY26" t="s">
        <v>335</v>
      </c>
      <c r="EZ26" t="s">
        <v>335</v>
      </c>
      <c r="FA26" t="s">
        <v>334</v>
      </c>
      <c r="FB26" t="s">
        <v>334</v>
      </c>
      <c r="FC26" t="s">
        <v>335</v>
      </c>
      <c r="FD26" t="s">
        <v>334</v>
      </c>
      <c r="FE26" t="s">
        <v>335</v>
      </c>
      <c r="FF26" t="s">
        <v>334</v>
      </c>
      <c r="FG26" t="s">
        <v>335</v>
      </c>
      <c r="FH26" t="s">
        <v>335</v>
      </c>
      <c r="FI26" t="s">
        <v>334</v>
      </c>
      <c r="FJ26" t="s">
        <v>334</v>
      </c>
      <c r="FK26" t="s">
        <v>335</v>
      </c>
      <c r="FL26" t="s">
        <v>335</v>
      </c>
      <c r="FM26" t="s">
        <v>334</v>
      </c>
      <c r="FN26" t="s">
        <v>334</v>
      </c>
      <c r="FO26" t="s">
        <v>335</v>
      </c>
      <c r="FP26" t="s">
        <v>334</v>
      </c>
      <c r="FQ26" t="s">
        <v>335</v>
      </c>
      <c r="FR26" t="s">
        <v>334</v>
      </c>
      <c r="FS26" t="s">
        <v>335</v>
      </c>
      <c r="FT26" t="s">
        <v>334</v>
      </c>
      <c r="FU26" t="s">
        <v>335</v>
      </c>
      <c r="FV26" t="s">
        <v>334</v>
      </c>
      <c r="FW26" t="s">
        <v>335</v>
      </c>
      <c r="FX26" t="s">
        <v>334</v>
      </c>
      <c r="FY26" t="s">
        <v>335</v>
      </c>
      <c r="FZ26" t="s">
        <v>335</v>
      </c>
      <c r="GA26" t="s">
        <v>334</v>
      </c>
      <c r="GB26" t="s">
        <v>334</v>
      </c>
      <c r="GC26" t="s">
        <v>335</v>
      </c>
      <c r="GD26" t="s">
        <v>334</v>
      </c>
      <c r="GE26" t="s">
        <v>335</v>
      </c>
      <c r="GF26" t="s">
        <v>341</v>
      </c>
      <c r="GG26">
        <v>100</v>
      </c>
      <c r="GH26" t="s">
        <v>336</v>
      </c>
      <c r="GI26" t="s">
        <v>336</v>
      </c>
      <c r="GJ26" t="s">
        <v>336</v>
      </c>
      <c r="GK26" t="s">
        <v>364</v>
      </c>
    </row>
    <row r="27" spans="1:193" x14ac:dyDescent="0.3">
      <c r="A27">
        <v>26</v>
      </c>
      <c r="B27" t="s">
        <v>854</v>
      </c>
      <c r="C27" t="s">
        <v>330</v>
      </c>
      <c r="D27" t="s">
        <v>336</v>
      </c>
      <c r="E27" t="s">
        <v>336</v>
      </c>
      <c r="F27" s="1"/>
      <c r="G27" t="s">
        <v>337</v>
      </c>
      <c r="H27" t="s">
        <v>859</v>
      </c>
      <c r="I27" s="1"/>
      <c r="K27" t="s">
        <v>788</v>
      </c>
      <c r="L27" t="s">
        <v>336</v>
      </c>
      <c r="Q27" t="s">
        <v>420</v>
      </c>
      <c r="R27" t="s">
        <v>335</v>
      </c>
      <c r="S27" t="s">
        <v>334</v>
      </c>
      <c r="T27" t="s">
        <v>334</v>
      </c>
      <c r="U27" t="s">
        <v>335</v>
      </c>
      <c r="V27" t="s">
        <v>334</v>
      </c>
      <c r="W27" t="s">
        <v>335</v>
      </c>
      <c r="X27" t="s">
        <v>335</v>
      </c>
      <c r="Y27" t="s">
        <v>334</v>
      </c>
      <c r="Z27" t="s">
        <v>334</v>
      </c>
      <c r="AA27" t="s">
        <v>335</v>
      </c>
      <c r="AB27" t="s">
        <v>334</v>
      </c>
      <c r="AC27" t="s">
        <v>335</v>
      </c>
      <c r="AD27" t="s">
        <v>359</v>
      </c>
      <c r="AE27" t="s">
        <v>336</v>
      </c>
      <c r="AF27">
        <v>4</v>
      </c>
      <c r="AG27">
        <v>43</v>
      </c>
      <c r="AH27">
        <v>7</v>
      </c>
      <c r="AI27" t="s">
        <v>345</v>
      </c>
      <c r="AJ27">
        <v>23</v>
      </c>
      <c r="AK27" t="s">
        <v>346</v>
      </c>
      <c r="AL27">
        <v>23</v>
      </c>
      <c r="AM27">
        <v>107</v>
      </c>
      <c r="AN27">
        <v>117</v>
      </c>
      <c r="AO27">
        <v>125</v>
      </c>
      <c r="AP27">
        <v>20</v>
      </c>
      <c r="AQ27">
        <v>150</v>
      </c>
      <c r="AR27">
        <v>111</v>
      </c>
      <c r="AS27">
        <v>27</v>
      </c>
      <c r="AT27" t="s">
        <v>336</v>
      </c>
      <c r="AU27">
        <v>103</v>
      </c>
      <c r="AV27" t="s">
        <v>337</v>
      </c>
      <c r="AW27" t="s">
        <v>337</v>
      </c>
      <c r="AX27" t="s">
        <v>337</v>
      </c>
      <c r="AY27" t="s">
        <v>337</v>
      </c>
      <c r="AZ27" t="s">
        <v>337</v>
      </c>
      <c r="BA27" t="s">
        <v>337</v>
      </c>
      <c r="BB27" t="s">
        <v>337</v>
      </c>
      <c r="BC27" t="s">
        <v>337</v>
      </c>
      <c r="BD27" t="s">
        <v>337</v>
      </c>
      <c r="BE27" t="s">
        <v>337</v>
      </c>
      <c r="BF27" t="s">
        <v>337</v>
      </c>
      <c r="BG27" t="s">
        <v>337</v>
      </c>
      <c r="BH27" t="s">
        <v>337</v>
      </c>
      <c r="BI27" t="s">
        <v>337</v>
      </c>
      <c r="BJ27" t="s">
        <v>337</v>
      </c>
      <c r="BK27" t="s">
        <v>336</v>
      </c>
      <c r="BL27" t="s">
        <v>336</v>
      </c>
      <c r="BM27" t="s">
        <v>336</v>
      </c>
      <c r="BN27" t="s">
        <v>336</v>
      </c>
      <c r="BO27" t="s">
        <v>336</v>
      </c>
      <c r="BP27" t="s">
        <v>336</v>
      </c>
      <c r="BQ27" t="s">
        <v>336</v>
      </c>
      <c r="BR27" t="s">
        <v>336</v>
      </c>
      <c r="BS27" t="s">
        <v>336</v>
      </c>
      <c r="BT27" t="s">
        <v>336</v>
      </c>
      <c r="BU27" t="s">
        <v>336</v>
      </c>
      <c r="BV27" t="s">
        <v>336</v>
      </c>
      <c r="BW27" t="s">
        <v>336</v>
      </c>
      <c r="BX27" t="s">
        <v>336</v>
      </c>
      <c r="BY27" t="s">
        <v>336</v>
      </c>
      <c r="BZ27" t="s">
        <v>336</v>
      </c>
      <c r="CA27" t="s">
        <v>336</v>
      </c>
      <c r="CB27" t="s">
        <v>336</v>
      </c>
      <c r="CC27" t="s">
        <v>336</v>
      </c>
      <c r="CD27" t="s">
        <v>336</v>
      </c>
      <c r="CE27" t="s">
        <v>336</v>
      </c>
      <c r="CF27" t="s">
        <v>336</v>
      </c>
      <c r="CG27" t="s">
        <v>336</v>
      </c>
      <c r="CH27" t="s">
        <v>336</v>
      </c>
      <c r="CI27" t="s">
        <v>336</v>
      </c>
      <c r="CJ27" t="s">
        <v>336</v>
      </c>
      <c r="CK27" t="s">
        <v>336</v>
      </c>
      <c r="CL27" t="s">
        <v>336</v>
      </c>
      <c r="CM27" t="s">
        <v>336</v>
      </c>
      <c r="CN27" t="s">
        <v>336</v>
      </c>
      <c r="CO27" t="s">
        <v>336</v>
      </c>
      <c r="CP27" t="s">
        <v>336</v>
      </c>
      <c r="CQ27" t="s">
        <v>336</v>
      </c>
      <c r="CR27" t="s">
        <v>336</v>
      </c>
      <c r="CS27" t="s">
        <v>336</v>
      </c>
      <c r="CT27" t="s">
        <v>336</v>
      </c>
      <c r="CU27" t="s">
        <v>336</v>
      </c>
      <c r="CV27" t="s">
        <v>336</v>
      </c>
      <c r="CW27" t="s">
        <v>336</v>
      </c>
      <c r="CX27" t="s">
        <v>336</v>
      </c>
      <c r="CY27" t="s">
        <v>336</v>
      </c>
      <c r="CZ27" t="s">
        <v>336</v>
      </c>
      <c r="DA27" t="s">
        <v>336</v>
      </c>
      <c r="DB27" t="s">
        <v>336</v>
      </c>
      <c r="DC27" t="s">
        <v>336</v>
      </c>
      <c r="DD27" t="s">
        <v>337</v>
      </c>
      <c r="DE27" t="s">
        <v>336</v>
      </c>
      <c r="DF27" t="s">
        <v>336</v>
      </c>
      <c r="DH27" t="s">
        <v>336</v>
      </c>
      <c r="DI27" t="s">
        <v>336</v>
      </c>
      <c r="DJ27" t="s">
        <v>337</v>
      </c>
      <c r="DK27" t="s">
        <v>336</v>
      </c>
      <c r="DL27" t="s">
        <v>336</v>
      </c>
      <c r="DM27" t="s">
        <v>336</v>
      </c>
      <c r="DN27" t="s">
        <v>336</v>
      </c>
      <c r="DO27" t="s">
        <v>336</v>
      </c>
      <c r="DP27" t="s">
        <v>330</v>
      </c>
      <c r="DQ27" t="s">
        <v>336</v>
      </c>
      <c r="DR27" t="s">
        <v>383</v>
      </c>
      <c r="DS27">
        <v>75</v>
      </c>
      <c r="DT27" t="s">
        <v>336</v>
      </c>
      <c r="DU27" t="s">
        <v>336</v>
      </c>
      <c r="DV27" t="s">
        <v>330</v>
      </c>
      <c r="DW27" t="s">
        <v>336</v>
      </c>
      <c r="DX27" t="s">
        <v>764</v>
      </c>
      <c r="DY27">
        <v>400</v>
      </c>
      <c r="DZ27" t="s">
        <v>336</v>
      </c>
      <c r="EA27" t="s">
        <v>336</v>
      </c>
      <c r="EB27" t="s">
        <v>330</v>
      </c>
      <c r="EC27" t="s">
        <v>336</v>
      </c>
      <c r="ED27" t="s">
        <v>488</v>
      </c>
      <c r="EE27">
        <v>50</v>
      </c>
      <c r="EF27" t="s">
        <v>336</v>
      </c>
      <c r="EG27" t="s">
        <v>336</v>
      </c>
      <c r="EH27" t="s">
        <v>330</v>
      </c>
      <c r="EI27" t="s">
        <v>336</v>
      </c>
      <c r="EJ27" t="s">
        <v>766</v>
      </c>
      <c r="EK27">
        <v>10</v>
      </c>
      <c r="EL27" t="s">
        <v>336</v>
      </c>
      <c r="EM27" t="s">
        <v>336</v>
      </c>
      <c r="EN27" t="s">
        <v>334</v>
      </c>
      <c r="EO27" t="s">
        <v>335</v>
      </c>
      <c r="EP27" t="s">
        <v>334</v>
      </c>
      <c r="EQ27" t="s">
        <v>335</v>
      </c>
      <c r="ER27" t="s">
        <v>334</v>
      </c>
      <c r="ES27" t="s">
        <v>335</v>
      </c>
      <c r="ET27" t="s">
        <v>334</v>
      </c>
      <c r="EU27" t="s">
        <v>335</v>
      </c>
      <c r="EV27" t="s">
        <v>334</v>
      </c>
      <c r="EW27" t="s">
        <v>335</v>
      </c>
      <c r="EX27" t="s">
        <v>334</v>
      </c>
      <c r="EY27" t="s">
        <v>335</v>
      </c>
      <c r="EZ27" t="s">
        <v>334</v>
      </c>
      <c r="FA27" t="s">
        <v>335</v>
      </c>
      <c r="FB27" t="s">
        <v>335</v>
      </c>
      <c r="FC27" t="s">
        <v>334</v>
      </c>
      <c r="FD27" t="s">
        <v>334</v>
      </c>
      <c r="FE27" t="s">
        <v>335</v>
      </c>
      <c r="FF27" t="s">
        <v>334</v>
      </c>
      <c r="FG27" t="s">
        <v>335</v>
      </c>
      <c r="FH27" t="s">
        <v>334</v>
      </c>
      <c r="FI27" t="s">
        <v>335</v>
      </c>
      <c r="FJ27" t="s">
        <v>334</v>
      </c>
      <c r="FK27" t="s">
        <v>335</v>
      </c>
      <c r="FL27" t="s">
        <v>334</v>
      </c>
      <c r="FM27" t="s">
        <v>335</v>
      </c>
      <c r="FN27" t="s">
        <v>334</v>
      </c>
      <c r="FO27" t="s">
        <v>335</v>
      </c>
      <c r="FP27" t="s">
        <v>334</v>
      </c>
      <c r="FQ27" t="s">
        <v>335</v>
      </c>
      <c r="FR27" t="s">
        <v>334</v>
      </c>
      <c r="FS27" t="s">
        <v>335</v>
      </c>
      <c r="FT27" t="s">
        <v>334</v>
      </c>
      <c r="FU27" t="s">
        <v>335</v>
      </c>
      <c r="FV27" t="s">
        <v>334</v>
      </c>
      <c r="FW27" t="s">
        <v>335</v>
      </c>
      <c r="FX27" t="s">
        <v>334</v>
      </c>
      <c r="FY27" t="s">
        <v>335</v>
      </c>
      <c r="FZ27" t="s">
        <v>334</v>
      </c>
      <c r="GA27" t="s">
        <v>335</v>
      </c>
      <c r="GB27" t="s">
        <v>335</v>
      </c>
      <c r="GC27" t="s">
        <v>334</v>
      </c>
      <c r="GD27" t="s">
        <v>334</v>
      </c>
      <c r="GE27" t="s">
        <v>335</v>
      </c>
      <c r="GF27" t="s">
        <v>336</v>
      </c>
      <c r="GH27" t="s">
        <v>336</v>
      </c>
      <c r="GI27" t="s">
        <v>336</v>
      </c>
      <c r="GJ27" t="s">
        <v>336</v>
      </c>
      <c r="GK27" t="s">
        <v>364</v>
      </c>
    </row>
    <row r="28" spans="1:193" x14ac:dyDescent="0.3">
      <c r="A28">
        <v>27</v>
      </c>
      <c r="B28" t="s">
        <v>854</v>
      </c>
      <c r="F28" s="1"/>
      <c r="I28" s="1"/>
    </row>
    <row r="29" spans="1:193" x14ac:dyDescent="0.3">
      <c r="A29">
        <v>28</v>
      </c>
      <c r="B29" t="s">
        <v>854</v>
      </c>
      <c r="C29" t="s">
        <v>337</v>
      </c>
      <c r="D29" t="s">
        <v>855</v>
      </c>
      <c r="E29" t="s">
        <v>336</v>
      </c>
      <c r="F29" s="1"/>
      <c r="G29" t="s">
        <v>336</v>
      </c>
      <c r="H29" t="s">
        <v>336</v>
      </c>
      <c r="I29" s="1"/>
      <c r="K29" t="s">
        <v>336</v>
      </c>
      <c r="L29" t="s">
        <v>336</v>
      </c>
      <c r="Q29" t="s">
        <v>336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336</v>
      </c>
      <c r="AE29" t="s">
        <v>336</v>
      </c>
      <c r="AI29" t="s">
        <v>336</v>
      </c>
      <c r="AK29" t="s">
        <v>336</v>
      </c>
      <c r="AT29" t="s">
        <v>336</v>
      </c>
      <c r="AV29" t="s">
        <v>336</v>
      </c>
      <c r="AW29" t="s">
        <v>336</v>
      </c>
      <c r="AX29" t="s">
        <v>336</v>
      </c>
      <c r="AY29" t="s">
        <v>336</v>
      </c>
      <c r="AZ29" t="s">
        <v>336</v>
      </c>
      <c r="BA29" t="s">
        <v>336</v>
      </c>
      <c r="BB29" t="s">
        <v>336</v>
      </c>
      <c r="BC29" t="s">
        <v>336</v>
      </c>
      <c r="BD29" t="s">
        <v>336</v>
      </c>
      <c r="BE29" t="s">
        <v>336</v>
      </c>
      <c r="BF29" t="s">
        <v>336</v>
      </c>
      <c r="BG29" t="s">
        <v>336</v>
      </c>
      <c r="BH29" t="s">
        <v>336</v>
      </c>
      <c r="BI29" t="s">
        <v>336</v>
      </c>
      <c r="BJ29" t="s">
        <v>336</v>
      </c>
      <c r="BK29" t="s">
        <v>336</v>
      </c>
      <c r="BL29" t="s">
        <v>336</v>
      </c>
      <c r="BM29" t="s">
        <v>336</v>
      </c>
      <c r="BN29" t="s">
        <v>336</v>
      </c>
      <c r="BO29" t="s">
        <v>336</v>
      </c>
      <c r="BP29" t="s">
        <v>336</v>
      </c>
      <c r="BQ29" t="s">
        <v>336</v>
      </c>
      <c r="BR29" t="s">
        <v>336</v>
      </c>
      <c r="BS29" t="s">
        <v>336</v>
      </c>
      <c r="BT29" t="s">
        <v>336</v>
      </c>
      <c r="BU29" t="s">
        <v>336</v>
      </c>
      <c r="BV29" t="s">
        <v>336</v>
      </c>
      <c r="BW29" t="s">
        <v>336</v>
      </c>
      <c r="BX29" t="s">
        <v>336</v>
      </c>
      <c r="BY29" t="s">
        <v>336</v>
      </c>
      <c r="BZ29" t="s">
        <v>336</v>
      </c>
      <c r="CA29" t="s">
        <v>336</v>
      </c>
      <c r="CB29" t="s">
        <v>336</v>
      </c>
      <c r="CC29" t="s">
        <v>336</v>
      </c>
      <c r="CD29" t="s">
        <v>336</v>
      </c>
      <c r="CE29" t="s">
        <v>336</v>
      </c>
      <c r="CF29" t="s">
        <v>336</v>
      </c>
      <c r="CG29" t="s">
        <v>336</v>
      </c>
      <c r="CH29" t="s">
        <v>336</v>
      </c>
      <c r="CI29" t="s">
        <v>336</v>
      </c>
      <c r="CJ29" t="s">
        <v>336</v>
      </c>
      <c r="CK29" t="s">
        <v>336</v>
      </c>
      <c r="CL29" t="s">
        <v>336</v>
      </c>
      <c r="CM29" t="s">
        <v>336</v>
      </c>
      <c r="CN29" t="s">
        <v>336</v>
      </c>
      <c r="CO29" t="s">
        <v>336</v>
      </c>
      <c r="CP29" t="s">
        <v>336</v>
      </c>
      <c r="CQ29" t="s">
        <v>336</v>
      </c>
      <c r="CR29" t="s">
        <v>336</v>
      </c>
      <c r="CS29" t="s">
        <v>336</v>
      </c>
      <c r="CT29" t="s">
        <v>336</v>
      </c>
      <c r="CU29" t="s">
        <v>336</v>
      </c>
      <c r="CV29" t="s">
        <v>336</v>
      </c>
      <c r="CW29" t="s">
        <v>336</v>
      </c>
      <c r="CX29" t="s">
        <v>336</v>
      </c>
      <c r="CY29" t="s">
        <v>336</v>
      </c>
      <c r="CZ29" t="s">
        <v>336</v>
      </c>
      <c r="DA29" t="s">
        <v>336</v>
      </c>
      <c r="DB29" t="s">
        <v>336</v>
      </c>
      <c r="DC29" t="s">
        <v>336</v>
      </c>
      <c r="DD29" t="s">
        <v>336</v>
      </c>
      <c r="DE29" t="s">
        <v>336</v>
      </c>
      <c r="DF29" t="s">
        <v>336</v>
      </c>
      <c r="DH29" t="s">
        <v>336</v>
      </c>
      <c r="DI29" t="s">
        <v>336</v>
      </c>
      <c r="DJ29" t="s">
        <v>336</v>
      </c>
      <c r="DK29" t="s">
        <v>336</v>
      </c>
      <c r="DL29" t="s">
        <v>336</v>
      </c>
      <c r="DM29" t="s">
        <v>336</v>
      </c>
      <c r="DN29" t="s">
        <v>336</v>
      </c>
      <c r="DO29" t="s">
        <v>336</v>
      </c>
      <c r="DP29" t="s">
        <v>336</v>
      </c>
      <c r="DQ29" t="s">
        <v>336</v>
      </c>
      <c r="DR29" t="s">
        <v>336</v>
      </c>
      <c r="DT29" t="s">
        <v>336</v>
      </c>
      <c r="DU29" t="s">
        <v>336</v>
      </c>
      <c r="DV29" t="s">
        <v>336</v>
      </c>
      <c r="DW29" t="s">
        <v>336</v>
      </c>
      <c r="DX29" t="s">
        <v>336</v>
      </c>
      <c r="DZ29" t="s">
        <v>336</v>
      </c>
      <c r="EA29" t="s">
        <v>336</v>
      </c>
      <c r="EB29" t="s">
        <v>336</v>
      </c>
      <c r="EC29" t="s">
        <v>336</v>
      </c>
      <c r="ED29" t="s">
        <v>336</v>
      </c>
      <c r="EF29" t="s">
        <v>336</v>
      </c>
      <c r="EG29" t="s">
        <v>336</v>
      </c>
      <c r="EH29" t="s">
        <v>336</v>
      </c>
      <c r="EI29" t="s">
        <v>336</v>
      </c>
      <c r="EJ29" t="s">
        <v>336</v>
      </c>
      <c r="EL29" t="s">
        <v>336</v>
      </c>
      <c r="EM29" t="s">
        <v>336</v>
      </c>
      <c r="EN29" t="s">
        <v>335</v>
      </c>
      <c r="EO29" t="s">
        <v>335</v>
      </c>
      <c r="EP29" t="s">
        <v>335</v>
      </c>
      <c r="EQ29" t="s">
        <v>335</v>
      </c>
      <c r="ER29" t="s">
        <v>335</v>
      </c>
      <c r="ES29" t="s">
        <v>335</v>
      </c>
      <c r="ET29" t="s">
        <v>335</v>
      </c>
      <c r="EU29" t="s">
        <v>335</v>
      </c>
      <c r="EV29" t="s">
        <v>335</v>
      </c>
      <c r="EW29" t="s">
        <v>335</v>
      </c>
      <c r="EX29" t="s">
        <v>335</v>
      </c>
      <c r="EY29" t="s">
        <v>335</v>
      </c>
      <c r="EZ29" t="s">
        <v>335</v>
      </c>
      <c r="FA29" t="s">
        <v>335</v>
      </c>
      <c r="FB29" t="s">
        <v>335</v>
      </c>
      <c r="FC29" t="s">
        <v>335</v>
      </c>
      <c r="FD29" t="s">
        <v>335</v>
      </c>
      <c r="FE29" t="s">
        <v>335</v>
      </c>
      <c r="FF29" t="s">
        <v>335</v>
      </c>
      <c r="FG29" t="s">
        <v>335</v>
      </c>
      <c r="FH29" t="s">
        <v>335</v>
      </c>
      <c r="FI29" t="s">
        <v>335</v>
      </c>
      <c r="FJ29" t="s">
        <v>335</v>
      </c>
      <c r="FK29" t="s">
        <v>335</v>
      </c>
      <c r="FL29" t="s">
        <v>335</v>
      </c>
      <c r="FM29" t="s">
        <v>335</v>
      </c>
      <c r="FN29" t="s">
        <v>335</v>
      </c>
      <c r="FO29" t="s">
        <v>335</v>
      </c>
      <c r="FP29" t="s">
        <v>335</v>
      </c>
      <c r="FQ29" t="s">
        <v>335</v>
      </c>
      <c r="FR29" t="s">
        <v>335</v>
      </c>
      <c r="FS29" t="s">
        <v>335</v>
      </c>
      <c r="FT29" t="s">
        <v>335</v>
      </c>
      <c r="FU29" t="s">
        <v>335</v>
      </c>
      <c r="FV29" t="s">
        <v>335</v>
      </c>
      <c r="FW29" t="s">
        <v>335</v>
      </c>
      <c r="FX29" t="s">
        <v>335</v>
      </c>
      <c r="FY29" t="s">
        <v>335</v>
      </c>
      <c r="FZ29" t="s">
        <v>335</v>
      </c>
      <c r="GA29" t="s">
        <v>335</v>
      </c>
      <c r="GB29" t="s">
        <v>335</v>
      </c>
      <c r="GC29" t="s">
        <v>335</v>
      </c>
      <c r="GD29" t="s">
        <v>335</v>
      </c>
      <c r="GE29" t="s">
        <v>335</v>
      </c>
      <c r="GF29" t="s">
        <v>336</v>
      </c>
      <c r="GH29" t="s">
        <v>336</v>
      </c>
      <c r="GI29" t="s">
        <v>336</v>
      </c>
      <c r="GJ29" t="s">
        <v>336</v>
      </c>
      <c r="GK29" t="s">
        <v>342</v>
      </c>
    </row>
    <row r="30" spans="1:193" x14ac:dyDescent="0.3">
      <c r="A30">
        <v>29</v>
      </c>
      <c r="B30" t="s">
        <v>854</v>
      </c>
      <c r="C30" t="s">
        <v>337</v>
      </c>
      <c r="D30" t="s">
        <v>857</v>
      </c>
      <c r="E30" t="s">
        <v>336</v>
      </c>
      <c r="F30" s="1"/>
      <c r="G30" t="s">
        <v>336</v>
      </c>
      <c r="H30" t="s">
        <v>336</v>
      </c>
      <c r="I30" s="1"/>
      <c r="K30" t="s">
        <v>336</v>
      </c>
      <c r="L30" t="s">
        <v>336</v>
      </c>
      <c r="Q30" t="s">
        <v>336</v>
      </c>
      <c r="R30" t="s">
        <v>335</v>
      </c>
      <c r="S30" t="s">
        <v>335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336</v>
      </c>
      <c r="AE30" t="s">
        <v>336</v>
      </c>
      <c r="AI30" t="s">
        <v>336</v>
      </c>
      <c r="AK30" t="s">
        <v>336</v>
      </c>
      <c r="AT30" t="s">
        <v>336</v>
      </c>
      <c r="AV30" t="s">
        <v>336</v>
      </c>
      <c r="AW30" t="s">
        <v>336</v>
      </c>
      <c r="AX30" t="s">
        <v>336</v>
      </c>
      <c r="AY30" t="s">
        <v>336</v>
      </c>
      <c r="AZ30" t="s">
        <v>336</v>
      </c>
      <c r="BA30" t="s">
        <v>336</v>
      </c>
      <c r="BB30" t="s">
        <v>336</v>
      </c>
      <c r="BC30" t="s">
        <v>336</v>
      </c>
      <c r="BD30" t="s">
        <v>336</v>
      </c>
      <c r="BE30" t="s">
        <v>336</v>
      </c>
      <c r="BF30" t="s">
        <v>336</v>
      </c>
      <c r="BG30" t="s">
        <v>336</v>
      </c>
      <c r="BH30" t="s">
        <v>336</v>
      </c>
      <c r="BI30" t="s">
        <v>336</v>
      </c>
      <c r="BJ30" t="s">
        <v>336</v>
      </c>
      <c r="BK30" t="s">
        <v>336</v>
      </c>
      <c r="BL30" t="s">
        <v>336</v>
      </c>
      <c r="BM30" t="s">
        <v>336</v>
      </c>
      <c r="BN30" t="s">
        <v>336</v>
      </c>
      <c r="BO30" t="s">
        <v>336</v>
      </c>
      <c r="BP30" t="s">
        <v>336</v>
      </c>
      <c r="BQ30" t="s">
        <v>336</v>
      </c>
      <c r="BR30" t="s">
        <v>336</v>
      </c>
      <c r="BS30" t="s">
        <v>336</v>
      </c>
      <c r="BT30" t="s">
        <v>336</v>
      </c>
      <c r="BU30" t="s">
        <v>336</v>
      </c>
      <c r="BV30" t="s">
        <v>336</v>
      </c>
      <c r="BW30" t="s">
        <v>336</v>
      </c>
      <c r="BX30" t="s">
        <v>336</v>
      </c>
      <c r="BY30" t="s">
        <v>336</v>
      </c>
      <c r="BZ30" t="s">
        <v>336</v>
      </c>
      <c r="CA30" t="s">
        <v>336</v>
      </c>
      <c r="CB30" t="s">
        <v>336</v>
      </c>
      <c r="CC30" t="s">
        <v>336</v>
      </c>
      <c r="CD30" t="s">
        <v>336</v>
      </c>
      <c r="CE30" t="s">
        <v>336</v>
      </c>
      <c r="CF30" t="s">
        <v>336</v>
      </c>
      <c r="CG30" t="s">
        <v>336</v>
      </c>
      <c r="CH30" t="s">
        <v>336</v>
      </c>
      <c r="CI30" t="s">
        <v>336</v>
      </c>
      <c r="CJ30" t="s">
        <v>336</v>
      </c>
      <c r="CK30" t="s">
        <v>336</v>
      </c>
      <c r="CL30" t="s">
        <v>336</v>
      </c>
      <c r="CM30" t="s">
        <v>336</v>
      </c>
      <c r="CN30" t="s">
        <v>336</v>
      </c>
      <c r="CO30" t="s">
        <v>336</v>
      </c>
      <c r="CP30" t="s">
        <v>336</v>
      </c>
      <c r="CQ30" t="s">
        <v>336</v>
      </c>
      <c r="CR30" t="s">
        <v>336</v>
      </c>
      <c r="CS30" t="s">
        <v>336</v>
      </c>
      <c r="CT30" t="s">
        <v>336</v>
      </c>
      <c r="CU30" t="s">
        <v>336</v>
      </c>
      <c r="CV30" t="s">
        <v>336</v>
      </c>
      <c r="CW30" t="s">
        <v>336</v>
      </c>
      <c r="CX30" t="s">
        <v>336</v>
      </c>
      <c r="CY30" t="s">
        <v>336</v>
      </c>
      <c r="CZ30" t="s">
        <v>336</v>
      </c>
      <c r="DA30" t="s">
        <v>336</v>
      </c>
      <c r="DB30" t="s">
        <v>336</v>
      </c>
      <c r="DC30" t="s">
        <v>336</v>
      </c>
      <c r="DD30" t="s">
        <v>336</v>
      </c>
      <c r="DE30" t="s">
        <v>336</v>
      </c>
      <c r="DF30" t="s">
        <v>336</v>
      </c>
      <c r="DH30" t="s">
        <v>336</v>
      </c>
      <c r="DI30" t="s">
        <v>336</v>
      </c>
      <c r="DJ30" t="s">
        <v>336</v>
      </c>
      <c r="DK30" t="s">
        <v>336</v>
      </c>
      <c r="DL30" t="s">
        <v>336</v>
      </c>
      <c r="DM30" t="s">
        <v>336</v>
      </c>
      <c r="DN30" t="s">
        <v>336</v>
      </c>
      <c r="DO30" t="s">
        <v>336</v>
      </c>
      <c r="DP30" t="s">
        <v>336</v>
      </c>
      <c r="DQ30" t="s">
        <v>336</v>
      </c>
      <c r="DR30" t="s">
        <v>336</v>
      </c>
      <c r="DT30" t="s">
        <v>336</v>
      </c>
      <c r="DU30" t="s">
        <v>336</v>
      </c>
      <c r="DV30" t="s">
        <v>336</v>
      </c>
      <c r="DW30" t="s">
        <v>336</v>
      </c>
      <c r="DX30" t="s">
        <v>336</v>
      </c>
      <c r="DZ30" t="s">
        <v>336</v>
      </c>
      <c r="EA30" t="s">
        <v>336</v>
      </c>
      <c r="EB30" t="s">
        <v>336</v>
      </c>
      <c r="EC30" t="s">
        <v>336</v>
      </c>
      <c r="ED30" t="s">
        <v>336</v>
      </c>
      <c r="EF30" t="s">
        <v>336</v>
      </c>
      <c r="EG30" t="s">
        <v>336</v>
      </c>
      <c r="EH30" t="s">
        <v>336</v>
      </c>
      <c r="EI30" t="s">
        <v>336</v>
      </c>
      <c r="EJ30" t="s">
        <v>336</v>
      </c>
      <c r="EL30" t="s">
        <v>336</v>
      </c>
      <c r="EM30" t="s">
        <v>336</v>
      </c>
      <c r="EN30" t="s">
        <v>335</v>
      </c>
      <c r="EO30" t="s">
        <v>335</v>
      </c>
      <c r="EP30" t="s">
        <v>335</v>
      </c>
      <c r="EQ30" t="s">
        <v>335</v>
      </c>
      <c r="ER30" t="s">
        <v>335</v>
      </c>
      <c r="ES30" t="s">
        <v>335</v>
      </c>
      <c r="ET30" t="s">
        <v>335</v>
      </c>
      <c r="EU30" t="s">
        <v>335</v>
      </c>
      <c r="EV30" t="s">
        <v>335</v>
      </c>
      <c r="EW30" t="s">
        <v>335</v>
      </c>
      <c r="EX30" t="s">
        <v>335</v>
      </c>
      <c r="EY30" t="s">
        <v>335</v>
      </c>
      <c r="EZ30" t="s">
        <v>335</v>
      </c>
      <c r="FA30" t="s">
        <v>335</v>
      </c>
      <c r="FB30" t="s">
        <v>335</v>
      </c>
      <c r="FC30" t="s">
        <v>335</v>
      </c>
      <c r="FD30" t="s">
        <v>335</v>
      </c>
      <c r="FE30" t="s">
        <v>335</v>
      </c>
      <c r="FF30" t="s">
        <v>335</v>
      </c>
      <c r="FG30" t="s">
        <v>335</v>
      </c>
      <c r="FH30" t="s">
        <v>335</v>
      </c>
      <c r="FI30" t="s">
        <v>335</v>
      </c>
      <c r="FJ30" t="s">
        <v>335</v>
      </c>
      <c r="FK30" t="s">
        <v>335</v>
      </c>
      <c r="FL30" t="s">
        <v>335</v>
      </c>
      <c r="FM30" t="s">
        <v>335</v>
      </c>
      <c r="FN30" t="s">
        <v>335</v>
      </c>
      <c r="FO30" t="s">
        <v>335</v>
      </c>
      <c r="FP30" t="s">
        <v>335</v>
      </c>
      <c r="FQ30" t="s">
        <v>335</v>
      </c>
      <c r="FR30" t="s">
        <v>335</v>
      </c>
      <c r="FS30" t="s">
        <v>335</v>
      </c>
      <c r="FT30" t="s">
        <v>335</v>
      </c>
      <c r="FU30" t="s">
        <v>335</v>
      </c>
      <c r="FV30" t="s">
        <v>335</v>
      </c>
      <c r="FW30" t="s">
        <v>335</v>
      </c>
      <c r="FX30" t="s">
        <v>335</v>
      </c>
      <c r="FY30" t="s">
        <v>335</v>
      </c>
      <c r="FZ30" t="s">
        <v>335</v>
      </c>
      <c r="GA30" t="s">
        <v>335</v>
      </c>
      <c r="GB30" t="s">
        <v>335</v>
      </c>
      <c r="GC30" t="s">
        <v>335</v>
      </c>
      <c r="GD30" t="s">
        <v>335</v>
      </c>
      <c r="GE30" t="s">
        <v>335</v>
      </c>
      <c r="GF30" t="s">
        <v>336</v>
      </c>
      <c r="GH30" t="s">
        <v>336</v>
      </c>
      <c r="GI30" t="s">
        <v>336</v>
      </c>
      <c r="GJ30" t="s">
        <v>336</v>
      </c>
      <c r="GK30" t="s">
        <v>342</v>
      </c>
    </row>
    <row r="31" spans="1:193" x14ac:dyDescent="0.3">
      <c r="A31">
        <v>30</v>
      </c>
      <c r="B31" t="s">
        <v>854</v>
      </c>
      <c r="C31" t="s">
        <v>337</v>
      </c>
      <c r="D31" t="s">
        <v>856</v>
      </c>
      <c r="E31" t="s">
        <v>336</v>
      </c>
      <c r="F31" s="1"/>
      <c r="G31" t="s">
        <v>336</v>
      </c>
      <c r="H31" t="s">
        <v>336</v>
      </c>
      <c r="I31" s="1"/>
      <c r="K31" t="s">
        <v>336</v>
      </c>
      <c r="L31" t="s">
        <v>336</v>
      </c>
      <c r="Q31" t="s">
        <v>336</v>
      </c>
      <c r="R31" t="s">
        <v>335</v>
      </c>
      <c r="S31" t="s">
        <v>335</v>
      </c>
      <c r="T31" t="s">
        <v>335</v>
      </c>
      <c r="U31" t="s">
        <v>335</v>
      </c>
      <c r="V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336</v>
      </c>
      <c r="AE31" t="s">
        <v>336</v>
      </c>
      <c r="AI31" t="s">
        <v>336</v>
      </c>
      <c r="AK31" t="s">
        <v>336</v>
      </c>
      <c r="AT31" t="s">
        <v>336</v>
      </c>
      <c r="AV31" t="s">
        <v>336</v>
      </c>
      <c r="AW31" t="s">
        <v>336</v>
      </c>
      <c r="AX31" t="s">
        <v>336</v>
      </c>
      <c r="AY31" t="s">
        <v>336</v>
      </c>
      <c r="AZ31" t="s">
        <v>336</v>
      </c>
      <c r="BA31" t="s">
        <v>336</v>
      </c>
      <c r="BB31" t="s">
        <v>336</v>
      </c>
      <c r="BC31" t="s">
        <v>336</v>
      </c>
      <c r="BD31" t="s">
        <v>336</v>
      </c>
      <c r="BE31" t="s">
        <v>336</v>
      </c>
      <c r="BF31" t="s">
        <v>336</v>
      </c>
      <c r="BG31" t="s">
        <v>336</v>
      </c>
      <c r="BH31" t="s">
        <v>336</v>
      </c>
      <c r="BI31" t="s">
        <v>336</v>
      </c>
      <c r="BJ31" t="s">
        <v>336</v>
      </c>
      <c r="BK31" t="s">
        <v>336</v>
      </c>
      <c r="BL31" t="s">
        <v>336</v>
      </c>
      <c r="BM31" t="s">
        <v>336</v>
      </c>
      <c r="BN31" t="s">
        <v>336</v>
      </c>
      <c r="BO31" t="s">
        <v>336</v>
      </c>
      <c r="BP31" t="s">
        <v>336</v>
      </c>
      <c r="BQ31" t="s">
        <v>336</v>
      </c>
      <c r="BR31" t="s">
        <v>336</v>
      </c>
      <c r="BS31" t="s">
        <v>336</v>
      </c>
      <c r="BT31" t="s">
        <v>336</v>
      </c>
      <c r="BU31" t="s">
        <v>336</v>
      </c>
      <c r="BV31" t="s">
        <v>336</v>
      </c>
      <c r="BW31" t="s">
        <v>336</v>
      </c>
      <c r="BX31" t="s">
        <v>336</v>
      </c>
      <c r="BY31" t="s">
        <v>336</v>
      </c>
      <c r="BZ31" t="s">
        <v>336</v>
      </c>
      <c r="CA31" t="s">
        <v>336</v>
      </c>
      <c r="CB31" t="s">
        <v>336</v>
      </c>
      <c r="CC31" t="s">
        <v>336</v>
      </c>
      <c r="CD31" t="s">
        <v>336</v>
      </c>
      <c r="CE31" t="s">
        <v>336</v>
      </c>
      <c r="CF31" t="s">
        <v>336</v>
      </c>
      <c r="CG31" t="s">
        <v>336</v>
      </c>
      <c r="CH31" t="s">
        <v>336</v>
      </c>
      <c r="CI31" t="s">
        <v>336</v>
      </c>
      <c r="CJ31" t="s">
        <v>336</v>
      </c>
      <c r="CK31" t="s">
        <v>336</v>
      </c>
      <c r="CL31" t="s">
        <v>336</v>
      </c>
      <c r="CM31" t="s">
        <v>336</v>
      </c>
      <c r="CN31" t="s">
        <v>336</v>
      </c>
      <c r="CO31" t="s">
        <v>336</v>
      </c>
      <c r="CP31" t="s">
        <v>336</v>
      </c>
      <c r="CQ31" t="s">
        <v>336</v>
      </c>
      <c r="CR31" t="s">
        <v>336</v>
      </c>
      <c r="CS31" t="s">
        <v>336</v>
      </c>
      <c r="CT31" t="s">
        <v>336</v>
      </c>
      <c r="CU31" t="s">
        <v>336</v>
      </c>
      <c r="CV31" t="s">
        <v>336</v>
      </c>
      <c r="CW31" t="s">
        <v>336</v>
      </c>
      <c r="CX31" t="s">
        <v>336</v>
      </c>
      <c r="CY31" t="s">
        <v>336</v>
      </c>
      <c r="CZ31" t="s">
        <v>336</v>
      </c>
      <c r="DA31" t="s">
        <v>336</v>
      </c>
      <c r="DB31" t="s">
        <v>336</v>
      </c>
      <c r="DC31" t="s">
        <v>336</v>
      </c>
      <c r="DD31" t="s">
        <v>336</v>
      </c>
      <c r="DE31" t="s">
        <v>336</v>
      </c>
      <c r="DF31" t="s">
        <v>336</v>
      </c>
      <c r="DH31" t="s">
        <v>336</v>
      </c>
      <c r="DI31" t="s">
        <v>336</v>
      </c>
      <c r="DJ31" t="s">
        <v>336</v>
      </c>
      <c r="DK31" t="s">
        <v>336</v>
      </c>
      <c r="DL31" t="s">
        <v>336</v>
      </c>
      <c r="DM31" t="s">
        <v>336</v>
      </c>
      <c r="DN31" t="s">
        <v>336</v>
      </c>
      <c r="DO31" t="s">
        <v>336</v>
      </c>
      <c r="DP31" t="s">
        <v>336</v>
      </c>
      <c r="DQ31" t="s">
        <v>336</v>
      </c>
      <c r="DR31" t="s">
        <v>336</v>
      </c>
      <c r="DT31" t="s">
        <v>336</v>
      </c>
      <c r="DU31" t="s">
        <v>336</v>
      </c>
      <c r="DV31" t="s">
        <v>336</v>
      </c>
      <c r="DW31" t="s">
        <v>336</v>
      </c>
      <c r="DX31" t="s">
        <v>336</v>
      </c>
      <c r="DZ31" t="s">
        <v>336</v>
      </c>
      <c r="EA31" t="s">
        <v>336</v>
      </c>
      <c r="EB31" t="s">
        <v>336</v>
      </c>
      <c r="EC31" t="s">
        <v>336</v>
      </c>
      <c r="ED31" t="s">
        <v>336</v>
      </c>
      <c r="EF31" t="s">
        <v>336</v>
      </c>
      <c r="EG31" t="s">
        <v>336</v>
      </c>
      <c r="EH31" t="s">
        <v>336</v>
      </c>
      <c r="EI31" t="s">
        <v>336</v>
      </c>
      <c r="EJ31" t="s">
        <v>336</v>
      </c>
      <c r="EL31" t="s">
        <v>336</v>
      </c>
      <c r="EM31" t="s">
        <v>336</v>
      </c>
      <c r="EN31" t="s">
        <v>335</v>
      </c>
      <c r="EO31" t="s">
        <v>335</v>
      </c>
      <c r="EP31" t="s">
        <v>335</v>
      </c>
      <c r="EQ31" t="s">
        <v>335</v>
      </c>
      <c r="ER31" t="s">
        <v>335</v>
      </c>
      <c r="ES31" t="s">
        <v>335</v>
      </c>
      <c r="ET31" t="s">
        <v>335</v>
      </c>
      <c r="EU31" t="s">
        <v>335</v>
      </c>
      <c r="EV31" t="s">
        <v>335</v>
      </c>
      <c r="EW31" t="s">
        <v>335</v>
      </c>
      <c r="EX31" t="s">
        <v>335</v>
      </c>
      <c r="EY31" t="s">
        <v>335</v>
      </c>
      <c r="EZ31" t="s">
        <v>335</v>
      </c>
      <c r="FA31" t="s">
        <v>335</v>
      </c>
      <c r="FB31" t="s">
        <v>335</v>
      </c>
      <c r="FC31" t="s">
        <v>335</v>
      </c>
      <c r="FD31" t="s">
        <v>335</v>
      </c>
      <c r="FE31" t="s">
        <v>335</v>
      </c>
      <c r="FF31" t="s">
        <v>335</v>
      </c>
      <c r="FG31" t="s">
        <v>335</v>
      </c>
      <c r="FH31" t="s">
        <v>335</v>
      </c>
      <c r="FI31" t="s">
        <v>335</v>
      </c>
      <c r="FJ31" t="s">
        <v>335</v>
      </c>
      <c r="FK31" t="s">
        <v>335</v>
      </c>
      <c r="FL31" t="s">
        <v>335</v>
      </c>
      <c r="FM31" t="s">
        <v>335</v>
      </c>
      <c r="FN31" t="s">
        <v>335</v>
      </c>
      <c r="FO31" t="s">
        <v>335</v>
      </c>
      <c r="FP31" t="s">
        <v>335</v>
      </c>
      <c r="FQ31" t="s">
        <v>335</v>
      </c>
      <c r="FR31" t="s">
        <v>335</v>
      </c>
      <c r="FS31" t="s">
        <v>335</v>
      </c>
      <c r="FT31" t="s">
        <v>335</v>
      </c>
      <c r="FU31" t="s">
        <v>335</v>
      </c>
      <c r="FV31" t="s">
        <v>335</v>
      </c>
      <c r="FW31" t="s">
        <v>335</v>
      </c>
      <c r="FX31" t="s">
        <v>335</v>
      </c>
      <c r="FY31" t="s">
        <v>335</v>
      </c>
      <c r="FZ31" t="s">
        <v>335</v>
      </c>
      <c r="GA31" t="s">
        <v>335</v>
      </c>
      <c r="GB31" t="s">
        <v>335</v>
      </c>
      <c r="GC31" t="s">
        <v>335</v>
      </c>
      <c r="GD31" t="s">
        <v>335</v>
      </c>
      <c r="GE31" t="s">
        <v>335</v>
      </c>
      <c r="GF31" t="s">
        <v>336</v>
      </c>
      <c r="GH31" t="s">
        <v>336</v>
      </c>
      <c r="GI31" t="s">
        <v>336</v>
      </c>
      <c r="GJ31" t="s">
        <v>336</v>
      </c>
      <c r="GK31" t="s">
        <v>342</v>
      </c>
    </row>
    <row r="32" spans="1:193" x14ac:dyDescent="0.3">
      <c r="A32">
        <v>31</v>
      </c>
      <c r="B32" t="s">
        <v>854</v>
      </c>
      <c r="C32" t="s">
        <v>337</v>
      </c>
      <c r="D32" t="s">
        <v>857</v>
      </c>
      <c r="E32" t="s">
        <v>336</v>
      </c>
      <c r="F32" s="1"/>
      <c r="G32" t="s">
        <v>336</v>
      </c>
      <c r="H32" t="s">
        <v>336</v>
      </c>
      <c r="I32" s="1"/>
      <c r="K32" t="s">
        <v>336</v>
      </c>
      <c r="L32" t="s">
        <v>336</v>
      </c>
      <c r="Q32" t="s">
        <v>336</v>
      </c>
      <c r="R32" t="s">
        <v>335</v>
      </c>
      <c r="S32" t="s">
        <v>335</v>
      </c>
      <c r="T32" t="s">
        <v>335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335</v>
      </c>
      <c r="AD32" t="s">
        <v>336</v>
      </c>
      <c r="AE32" t="s">
        <v>336</v>
      </c>
      <c r="AI32" t="s">
        <v>336</v>
      </c>
      <c r="AK32" t="s">
        <v>336</v>
      </c>
      <c r="AT32" t="s">
        <v>336</v>
      </c>
      <c r="AV32" t="s">
        <v>336</v>
      </c>
      <c r="AW32" t="s">
        <v>336</v>
      </c>
      <c r="AX32" t="s">
        <v>336</v>
      </c>
      <c r="AY32" t="s">
        <v>336</v>
      </c>
      <c r="AZ32" t="s">
        <v>336</v>
      </c>
      <c r="BA32" t="s">
        <v>336</v>
      </c>
      <c r="BB32" t="s">
        <v>336</v>
      </c>
      <c r="BC32" t="s">
        <v>336</v>
      </c>
      <c r="BD32" t="s">
        <v>336</v>
      </c>
      <c r="BE32" t="s">
        <v>336</v>
      </c>
      <c r="BF32" t="s">
        <v>336</v>
      </c>
      <c r="BG32" t="s">
        <v>336</v>
      </c>
      <c r="BH32" t="s">
        <v>336</v>
      </c>
      <c r="BI32" t="s">
        <v>336</v>
      </c>
      <c r="BJ32" t="s">
        <v>336</v>
      </c>
      <c r="BK32" t="s">
        <v>336</v>
      </c>
      <c r="BL32" t="s">
        <v>336</v>
      </c>
      <c r="BM32" t="s">
        <v>336</v>
      </c>
      <c r="BN32" t="s">
        <v>336</v>
      </c>
      <c r="BO32" t="s">
        <v>336</v>
      </c>
      <c r="BP32" t="s">
        <v>336</v>
      </c>
      <c r="BQ32" t="s">
        <v>336</v>
      </c>
      <c r="BR32" t="s">
        <v>336</v>
      </c>
      <c r="BS32" t="s">
        <v>336</v>
      </c>
      <c r="BT32" t="s">
        <v>336</v>
      </c>
      <c r="BU32" t="s">
        <v>336</v>
      </c>
      <c r="BV32" t="s">
        <v>336</v>
      </c>
      <c r="BW32" t="s">
        <v>336</v>
      </c>
      <c r="BX32" t="s">
        <v>336</v>
      </c>
      <c r="BY32" t="s">
        <v>336</v>
      </c>
      <c r="BZ32" t="s">
        <v>336</v>
      </c>
      <c r="CA32" t="s">
        <v>336</v>
      </c>
      <c r="CB32" t="s">
        <v>336</v>
      </c>
      <c r="CC32" t="s">
        <v>336</v>
      </c>
      <c r="CD32" t="s">
        <v>336</v>
      </c>
      <c r="CE32" t="s">
        <v>336</v>
      </c>
      <c r="CF32" t="s">
        <v>336</v>
      </c>
      <c r="CG32" t="s">
        <v>336</v>
      </c>
      <c r="CH32" t="s">
        <v>336</v>
      </c>
      <c r="CI32" t="s">
        <v>336</v>
      </c>
      <c r="CJ32" t="s">
        <v>336</v>
      </c>
      <c r="CK32" t="s">
        <v>336</v>
      </c>
      <c r="CL32" t="s">
        <v>336</v>
      </c>
      <c r="CM32" t="s">
        <v>336</v>
      </c>
      <c r="CN32" t="s">
        <v>336</v>
      </c>
      <c r="CO32" t="s">
        <v>336</v>
      </c>
      <c r="CP32" t="s">
        <v>336</v>
      </c>
      <c r="CQ32" t="s">
        <v>336</v>
      </c>
      <c r="CR32" t="s">
        <v>336</v>
      </c>
      <c r="CS32" t="s">
        <v>336</v>
      </c>
      <c r="CT32" t="s">
        <v>336</v>
      </c>
      <c r="CU32" t="s">
        <v>336</v>
      </c>
      <c r="CV32" t="s">
        <v>336</v>
      </c>
      <c r="CW32" t="s">
        <v>336</v>
      </c>
      <c r="CX32" t="s">
        <v>336</v>
      </c>
      <c r="CY32" t="s">
        <v>336</v>
      </c>
      <c r="CZ32" t="s">
        <v>336</v>
      </c>
      <c r="DA32" t="s">
        <v>336</v>
      </c>
      <c r="DB32" t="s">
        <v>336</v>
      </c>
      <c r="DC32" t="s">
        <v>336</v>
      </c>
      <c r="DD32" t="s">
        <v>336</v>
      </c>
      <c r="DE32" t="s">
        <v>336</v>
      </c>
      <c r="DF32" t="s">
        <v>336</v>
      </c>
      <c r="DH32" t="s">
        <v>336</v>
      </c>
      <c r="DI32" t="s">
        <v>336</v>
      </c>
      <c r="DJ32" t="s">
        <v>336</v>
      </c>
      <c r="DK32" t="s">
        <v>336</v>
      </c>
      <c r="DL32" t="s">
        <v>336</v>
      </c>
      <c r="DM32" t="s">
        <v>336</v>
      </c>
      <c r="DN32" t="s">
        <v>336</v>
      </c>
      <c r="DO32" t="s">
        <v>336</v>
      </c>
      <c r="DP32" t="s">
        <v>336</v>
      </c>
      <c r="DQ32" t="s">
        <v>336</v>
      </c>
      <c r="DR32" t="s">
        <v>336</v>
      </c>
      <c r="DT32" t="s">
        <v>336</v>
      </c>
      <c r="DU32" t="s">
        <v>336</v>
      </c>
      <c r="DV32" t="s">
        <v>336</v>
      </c>
      <c r="DW32" t="s">
        <v>336</v>
      </c>
      <c r="DX32" t="s">
        <v>336</v>
      </c>
      <c r="DZ32" t="s">
        <v>336</v>
      </c>
      <c r="EA32" t="s">
        <v>336</v>
      </c>
      <c r="EB32" t="s">
        <v>336</v>
      </c>
      <c r="EC32" t="s">
        <v>336</v>
      </c>
      <c r="ED32" t="s">
        <v>336</v>
      </c>
      <c r="EF32" t="s">
        <v>336</v>
      </c>
      <c r="EG32" t="s">
        <v>336</v>
      </c>
      <c r="EH32" t="s">
        <v>336</v>
      </c>
      <c r="EI32" t="s">
        <v>336</v>
      </c>
      <c r="EJ32" t="s">
        <v>336</v>
      </c>
      <c r="EL32" t="s">
        <v>336</v>
      </c>
      <c r="EM32" t="s">
        <v>336</v>
      </c>
      <c r="EN32" t="s">
        <v>335</v>
      </c>
      <c r="EO32" t="s">
        <v>335</v>
      </c>
      <c r="EP32" t="s">
        <v>335</v>
      </c>
      <c r="EQ32" t="s">
        <v>335</v>
      </c>
      <c r="ER32" t="s">
        <v>335</v>
      </c>
      <c r="ES32" t="s">
        <v>335</v>
      </c>
      <c r="ET32" t="s">
        <v>335</v>
      </c>
      <c r="EU32" t="s">
        <v>335</v>
      </c>
      <c r="EV32" t="s">
        <v>335</v>
      </c>
      <c r="EW32" t="s">
        <v>335</v>
      </c>
      <c r="EX32" t="s">
        <v>335</v>
      </c>
      <c r="EY32" t="s">
        <v>335</v>
      </c>
      <c r="EZ32" t="s">
        <v>335</v>
      </c>
      <c r="FA32" t="s">
        <v>335</v>
      </c>
      <c r="FB32" t="s">
        <v>335</v>
      </c>
      <c r="FC32" t="s">
        <v>335</v>
      </c>
      <c r="FD32" t="s">
        <v>335</v>
      </c>
      <c r="FE32" t="s">
        <v>335</v>
      </c>
      <c r="FF32" t="s">
        <v>335</v>
      </c>
      <c r="FG32" t="s">
        <v>335</v>
      </c>
      <c r="FH32" t="s">
        <v>335</v>
      </c>
      <c r="FI32" t="s">
        <v>335</v>
      </c>
      <c r="FJ32" t="s">
        <v>335</v>
      </c>
      <c r="FK32" t="s">
        <v>335</v>
      </c>
      <c r="FL32" t="s">
        <v>335</v>
      </c>
      <c r="FM32" t="s">
        <v>335</v>
      </c>
      <c r="FN32" t="s">
        <v>335</v>
      </c>
      <c r="FO32" t="s">
        <v>335</v>
      </c>
      <c r="FP32" t="s">
        <v>335</v>
      </c>
      <c r="FQ32" t="s">
        <v>335</v>
      </c>
      <c r="FR32" t="s">
        <v>335</v>
      </c>
      <c r="FS32" t="s">
        <v>335</v>
      </c>
      <c r="FT32" t="s">
        <v>335</v>
      </c>
      <c r="FU32" t="s">
        <v>335</v>
      </c>
      <c r="FV32" t="s">
        <v>335</v>
      </c>
      <c r="FW32" t="s">
        <v>335</v>
      </c>
      <c r="FX32" t="s">
        <v>335</v>
      </c>
      <c r="FY32" t="s">
        <v>335</v>
      </c>
      <c r="FZ32" t="s">
        <v>335</v>
      </c>
      <c r="GA32" t="s">
        <v>335</v>
      </c>
      <c r="GB32" t="s">
        <v>335</v>
      </c>
      <c r="GC32" t="s">
        <v>335</v>
      </c>
      <c r="GD32" t="s">
        <v>335</v>
      </c>
      <c r="GE32" t="s">
        <v>335</v>
      </c>
      <c r="GF32" t="s">
        <v>336</v>
      </c>
      <c r="GH32" t="s">
        <v>336</v>
      </c>
      <c r="GI32" t="s">
        <v>336</v>
      </c>
      <c r="GJ32" t="s">
        <v>336</v>
      </c>
      <c r="GK32" t="s">
        <v>342</v>
      </c>
    </row>
    <row r="33" spans="1:193" x14ac:dyDescent="0.3">
      <c r="A33">
        <v>32</v>
      </c>
      <c r="B33" t="s">
        <v>854</v>
      </c>
      <c r="C33" t="s">
        <v>337</v>
      </c>
      <c r="D33" t="s">
        <v>855</v>
      </c>
      <c r="E33" t="s">
        <v>336</v>
      </c>
      <c r="F33" s="1"/>
      <c r="G33" t="s">
        <v>336</v>
      </c>
      <c r="H33" t="s">
        <v>336</v>
      </c>
      <c r="I33" s="1"/>
      <c r="K33" t="s">
        <v>336</v>
      </c>
      <c r="L33" t="s">
        <v>336</v>
      </c>
      <c r="Q33" t="s">
        <v>336</v>
      </c>
      <c r="R33" t="s">
        <v>335</v>
      </c>
      <c r="S33" t="s">
        <v>335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336</v>
      </c>
      <c r="AE33" t="s">
        <v>336</v>
      </c>
      <c r="AI33" t="s">
        <v>336</v>
      </c>
      <c r="AK33" t="s">
        <v>336</v>
      </c>
      <c r="AT33" t="s">
        <v>336</v>
      </c>
      <c r="AV33" t="s">
        <v>336</v>
      </c>
      <c r="AW33" t="s">
        <v>336</v>
      </c>
      <c r="AX33" t="s">
        <v>336</v>
      </c>
      <c r="AY33" t="s">
        <v>336</v>
      </c>
      <c r="AZ33" t="s">
        <v>336</v>
      </c>
      <c r="BA33" t="s">
        <v>336</v>
      </c>
      <c r="BB33" t="s">
        <v>336</v>
      </c>
      <c r="BC33" t="s">
        <v>336</v>
      </c>
      <c r="BD33" t="s">
        <v>336</v>
      </c>
      <c r="BE33" t="s">
        <v>336</v>
      </c>
      <c r="BF33" t="s">
        <v>336</v>
      </c>
      <c r="BG33" t="s">
        <v>336</v>
      </c>
      <c r="BH33" t="s">
        <v>336</v>
      </c>
      <c r="BI33" t="s">
        <v>336</v>
      </c>
      <c r="BJ33" t="s">
        <v>336</v>
      </c>
      <c r="BK33" t="s">
        <v>336</v>
      </c>
      <c r="BL33" t="s">
        <v>336</v>
      </c>
      <c r="BM33" t="s">
        <v>336</v>
      </c>
      <c r="BN33" t="s">
        <v>336</v>
      </c>
      <c r="BO33" t="s">
        <v>336</v>
      </c>
      <c r="BP33" t="s">
        <v>336</v>
      </c>
      <c r="BQ33" t="s">
        <v>336</v>
      </c>
      <c r="BR33" t="s">
        <v>336</v>
      </c>
      <c r="BS33" t="s">
        <v>336</v>
      </c>
      <c r="BT33" t="s">
        <v>336</v>
      </c>
      <c r="BU33" t="s">
        <v>336</v>
      </c>
      <c r="BV33" t="s">
        <v>336</v>
      </c>
      <c r="BW33" t="s">
        <v>336</v>
      </c>
      <c r="BX33" t="s">
        <v>336</v>
      </c>
      <c r="BY33" t="s">
        <v>336</v>
      </c>
      <c r="BZ33" t="s">
        <v>336</v>
      </c>
      <c r="CA33" t="s">
        <v>336</v>
      </c>
      <c r="CB33" t="s">
        <v>336</v>
      </c>
      <c r="CC33" t="s">
        <v>336</v>
      </c>
      <c r="CD33" t="s">
        <v>336</v>
      </c>
      <c r="CE33" t="s">
        <v>336</v>
      </c>
      <c r="CF33" t="s">
        <v>336</v>
      </c>
      <c r="CG33" t="s">
        <v>336</v>
      </c>
      <c r="CH33" t="s">
        <v>336</v>
      </c>
      <c r="CI33" t="s">
        <v>336</v>
      </c>
      <c r="CJ33" t="s">
        <v>336</v>
      </c>
      <c r="CK33" t="s">
        <v>336</v>
      </c>
      <c r="CL33" t="s">
        <v>336</v>
      </c>
      <c r="CM33" t="s">
        <v>336</v>
      </c>
      <c r="CN33" t="s">
        <v>336</v>
      </c>
      <c r="CO33" t="s">
        <v>336</v>
      </c>
      <c r="CP33" t="s">
        <v>336</v>
      </c>
      <c r="CQ33" t="s">
        <v>336</v>
      </c>
      <c r="CR33" t="s">
        <v>336</v>
      </c>
      <c r="CS33" t="s">
        <v>336</v>
      </c>
      <c r="CT33" t="s">
        <v>336</v>
      </c>
      <c r="CU33" t="s">
        <v>336</v>
      </c>
      <c r="CV33" t="s">
        <v>336</v>
      </c>
      <c r="CW33" t="s">
        <v>336</v>
      </c>
      <c r="CX33" t="s">
        <v>336</v>
      </c>
      <c r="CY33" t="s">
        <v>336</v>
      </c>
      <c r="CZ33" t="s">
        <v>336</v>
      </c>
      <c r="DA33" t="s">
        <v>336</v>
      </c>
      <c r="DB33" t="s">
        <v>336</v>
      </c>
      <c r="DC33" t="s">
        <v>336</v>
      </c>
      <c r="DD33" t="s">
        <v>336</v>
      </c>
      <c r="DE33" t="s">
        <v>336</v>
      </c>
      <c r="DF33" t="s">
        <v>336</v>
      </c>
      <c r="DH33" t="s">
        <v>336</v>
      </c>
      <c r="DI33" t="s">
        <v>336</v>
      </c>
      <c r="DJ33" t="s">
        <v>336</v>
      </c>
      <c r="DK33" t="s">
        <v>336</v>
      </c>
      <c r="DL33" t="s">
        <v>336</v>
      </c>
      <c r="DM33" t="s">
        <v>336</v>
      </c>
      <c r="DN33" t="s">
        <v>336</v>
      </c>
      <c r="DO33" t="s">
        <v>336</v>
      </c>
      <c r="DP33" t="s">
        <v>336</v>
      </c>
      <c r="DQ33" t="s">
        <v>336</v>
      </c>
      <c r="DR33" t="s">
        <v>336</v>
      </c>
      <c r="DT33" t="s">
        <v>336</v>
      </c>
      <c r="DU33" t="s">
        <v>336</v>
      </c>
      <c r="DV33" t="s">
        <v>336</v>
      </c>
      <c r="DW33" t="s">
        <v>336</v>
      </c>
      <c r="DX33" t="s">
        <v>336</v>
      </c>
      <c r="DZ33" t="s">
        <v>336</v>
      </c>
      <c r="EA33" t="s">
        <v>336</v>
      </c>
      <c r="EB33" t="s">
        <v>336</v>
      </c>
      <c r="EC33" t="s">
        <v>336</v>
      </c>
      <c r="ED33" t="s">
        <v>336</v>
      </c>
      <c r="EF33" t="s">
        <v>336</v>
      </c>
      <c r="EG33" t="s">
        <v>336</v>
      </c>
      <c r="EH33" t="s">
        <v>336</v>
      </c>
      <c r="EI33" t="s">
        <v>336</v>
      </c>
      <c r="EJ33" t="s">
        <v>336</v>
      </c>
      <c r="EL33" t="s">
        <v>336</v>
      </c>
      <c r="EM33" t="s">
        <v>336</v>
      </c>
      <c r="EN33" t="s">
        <v>335</v>
      </c>
      <c r="EO33" t="s">
        <v>335</v>
      </c>
      <c r="EP33" t="s">
        <v>335</v>
      </c>
      <c r="EQ33" t="s">
        <v>335</v>
      </c>
      <c r="ER33" t="s">
        <v>335</v>
      </c>
      <c r="ES33" t="s">
        <v>335</v>
      </c>
      <c r="ET33" t="s">
        <v>335</v>
      </c>
      <c r="EU33" t="s">
        <v>335</v>
      </c>
      <c r="EV33" t="s">
        <v>335</v>
      </c>
      <c r="EW33" t="s">
        <v>335</v>
      </c>
      <c r="EX33" t="s">
        <v>335</v>
      </c>
      <c r="EY33" t="s">
        <v>335</v>
      </c>
      <c r="EZ33" t="s">
        <v>335</v>
      </c>
      <c r="FA33" t="s">
        <v>335</v>
      </c>
      <c r="FB33" t="s">
        <v>335</v>
      </c>
      <c r="FC33" t="s">
        <v>335</v>
      </c>
      <c r="FD33" t="s">
        <v>335</v>
      </c>
      <c r="FE33" t="s">
        <v>335</v>
      </c>
      <c r="FF33" t="s">
        <v>335</v>
      </c>
      <c r="FG33" t="s">
        <v>335</v>
      </c>
      <c r="FH33" t="s">
        <v>335</v>
      </c>
      <c r="FI33" t="s">
        <v>335</v>
      </c>
      <c r="FJ33" t="s">
        <v>335</v>
      </c>
      <c r="FK33" t="s">
        <v>335</v>
      </c>
      <c r="FL33" t="s">
        <v>335</v>
      </c>
      <c r="FM33" t="s">
        <v>335</v>
      </c>
      <c r="FN33" t="s">
        <v>335</v>
      </c>
      <c r="FO33" t="s">
        <v>335</v>
      </c>
      <c r="FP33" t="s">
        <v>335</v>
      </c>
      <c r="FQ33" t="s">
        <v>335</v>
      </c>
      <c r="FR33" t="s">
        <v>335</v>
      </c>
      <c r="FS33" t="s">
        <v>335</v>
      </c>
      <c r="FT33" t="s">
        <v>335</v>
      </c>
      <c r="FU33" t="s">
        <v>335</v>
      </c>
      <c r="FV33" t="s">
        <v>335</v>
      </c>
      <c r="FW33" t="s">
        <v>335</v>
      </c>
      <c r="FX33" t="s">
        <v>335</v>
      </c>
      <c r="FY33" t="s">
        <v>335</v>
      </c>
      <c r="FZ33" t="s">
        <v>335</v>
      </c>
      <c r="GA33" t="s">
        <v>335</v>
      </c>
      <c r="GB33" t="s">
        <v>335</v>
      </c>
      <c r="GC33" t="s">
        <v>335</v>
      </c>
      <c r="GD33" t="s">
        <v>335</v>
      </c>
      <c r="GE33" t="s">
        <v>335</v>
      </c>
      <c r="GF33" t="s">
        <v>336</v>
      </c>
      <c r="GH33" t="s">
        <v>336</v>
      </c>
      <c r="GI33" t="s">
        <v>336</v>
      </c>
      <c r="GJ33" t="s">
        <v>336</v>
      </c>
      <c r="GK33" t="s">
        <v>342</v>
      </c>
    </row>
    <row r="34" spans="1:193" x14ac:dyDescent="0.3">
      <c r="A34">
        <v>33</v>
      </c>
      <c r="B34" t="s">
        <v>854</v>
      </c>
      <c r="F34" s="1"/>
      <c r="I34" s="1"/>
    </row>
    <row r="35" spans="1:193" x14ac:dyDescent="0.3">
      <c r="A35">
        <v>34</v>
      </c>
      <c r="B35" t="s">
        <v>854</v>
      </c>
      <c r="C35" t="s">
        <v>337</v>
      </c>
      <c r="D35" t="s">
        <v>856</v>
      </c>
      <c r="E35" t="s">
        <v>336</v>
      </c>
      <c r="F35" s="1"/>
      <c r="G35" t="s">
        <v>336</v>
      </c>
      <c r="H35" t="s">
        <v>336</v>
      </c>
      <c r="I35" s="1"/>
      <c r="K35" t="s">
        <v>336</v>
      </c>
      <c r="L35" t="s">
        <v>336</v>
      </c>
      <c r="Q35" t="s">
        <v>336</v>
      </c>
      <c r="R35" t="s">
        <v>335</v>
      </c>
      <c r="S35" t="s">
        <v>335</v>
      </c>
      <c r="T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335</v>
      </c>
      <c r="AC35" t="s">
        <v>335</v>
      </c>
      <c r="AD35" t="s">
        <v>336</v>
      </c>
      <c r="AE35" t="s">
        <v>336</v>
      </c>
      <c r="AI35" t="s">
        <v>336</v>
      </c>
      <c r="AK35" t="s">
        <v>336</v>
      </c>
      <c r="AT35" t="s">
        <v>336</v>
      </c>
      <c r="AV35" t="s">
        <v>336</v>
      </c>
      <c r="AW35" t="s">
        <v>336</v>
      </c>
      <c r="AX35" t="s">
        <v>336</v>
      </c>
      <c r="AY35" t="s">
        <v>336</v>
      </c>
      <c r="AZ35" t="s">
        <v>336</v>
      </c>
      <c r="BA35" t="s">
        <v>336</v>
      </c>
      <c r="BB35" t="s">
        <v>336</v>
      </c>
      <c r="BC35" t="s">
        <v>336</v>
      </c>
      <c r="BD35" t="s">
        <v>336</v>
      </c>
      <c r="BE35" t="s">
        <v>336</v>
      </c>
      <c r="BF35" t="s">
        <v>336</v>
      </c>
      <c r="BG35" t="s">
        <v>336</v>
      </c>
      <c r="BH35" t="s">
        <v>336</v>
      </c>
      <c r="BI35" t="s">
        <v>336</v>
      </c>
      <c r="BJ35" t="s">
        <v>336</v>
      </c>
      <c r="BK35" t="s">
        <v>336</v>
      </c>
      <c r="BL35" t="s">
        <v>336</v>
      </c>
      <c r="BM35" t="s">
        <v>336</v>
      </c>
      <c r="BN35" t="s">
        <v>336</v>
      </c>
      <c r="BO35" t="s">
        <v>336</v>
      </c>
      <c r="BP35" t="s">
        <v>336</v>
      </c>
      <c r="BQ35" t="s">
        <v>336</v>
      </c>
      <c r="BR35" t="s">
        <v>336</v>
      </c>
      <c r="BS35" t="s">
        <v>336</v>
      </c>
      <c r="BT35" t="s">
        <v>336</v>
      </c>
      <c r="BU35" t="s">
        <v>336</v>
      </c>
      <c r="BV35" t="s">
        <v>336</v>
      </c>
      <c r="BW35" t="s">
        <v>336</v>
      </c>
      <c r="BX35" t="s">
        <v>336</v>
      </c>
      <c r="BY35" t="s">
        <v>336</v>
      </c>
      <c r="BZ35" t="s">
        <v>336</v>
      </c>
      <c r="CA35" t="s">
        <v>336</v>
      </c>
      <c r="CB35" t="s">
        <v>336</v>
      </c>
      <c r="CC35" t="s">
        <v>336</v>
      </c>
      <c r="CD35" t="s">
        <v>336</v>
      </c>
      <c r="CE35" t="s">
        <v>336</v>
      </c>
      <c r="CF35" t="s">
        <v>336</v>
      </c>
      <c r="CG35" t="s">
        <v>336</v>
      </c>
      <c r="CH35" t="s">
        <v>336</v>
      </c>
      <c r="CI35" t="s">
        <v>336</v>
      </c>
      <c r="CJ35" t="s">
        <v>336</v>
      </c>
      <c r="CK35" t="s">
        <v>336</v>
      </c>
      <c r="CL35" t="s">
        <v>336</v>
      </c>
      <c r="CM35" t="s">
        <v>336</v>
      </c>
      <c r="CN35" t="s">
        <v>336</v>
      </c>
      <c r="CO35" t="s">
        <v>336</v>
      </c>
      <c r="CP35" t="s">
        <v>336</v>
      </c>
      <c r="CQ35" t="s">
        <v>336</v>
      </c>
      <c r="CR35" t="s">
        <v>336</v>
      </c>
      <c r="CS35" t="s">
        <v>336</v>
      </c>
      <c r="CT35" t="s">
        <v>336</v>
      </c>
      <c r="CU35" t="s">
        <v>336</v>
      </c>
      <c r="CV35" t="s">
        <v>336</v>
      </c>
      <c r="CW35" t="s">
        <v>336</v>
      </c>
      <c r="CX35" t="s">
        <v>336</v>
      </c>
      <c r="CY35" t="s">
        <v>336</v>
      </c>
      <c r="CZ35" t="s">
        <v>336</v>
      </c>
      <c r="DA35" t="s">
        <v>336</v>
      </c>
      <c r="DB35" t="s">
        <v>336</v>
      </c>
      <c r="DC35" t="s">
        <v>336</v>
      </c>
      <c r="DD35" t="s">
        <v>336</v>
      </c>
      <c r="DE35" t="s">
        <v>336</v>
      </c>
      <c r="DF35" t="s">
        <v>336</v>
      </c>
      <c r="DH35" t="s">
        <v>336</v>
      </c>
      <c r="DI35" t="s">
        <v>336</v>
      </c>
      <c r="DJ35" t="s">
        <v>336</v>
      </c>
      <c r="DK35" t="s">
        <v>336</v>
      </c>
      <c r="DL35" t="s">
        <v>336</v>
      </c>
      <c r="DM35" t="s">
        <v>336</v>
      </c>
      <c r="DN35" t="s">
        <v>336</v>
      </c>
      <c r="DO35" t="s">
        <v>336</v>
      </c>
      <c r="DP35" t="s">
        <v>336</v>
      </c>
      <c r="DQ35" t="s">
        <v>336</v>
      </c>
      <c r="DR35" t="s">
        <v>336</v>
      </c>
      <c r="DT35" t="s">
        <v>336</v>
      </c>
      <c r="DU35" t="s">
        <v>336</v>
      </c>
      <c r="DV35" t="s">
        <v>336</v>
      </c>
      <c r="DW35" t="s">
        <v>336</v>
      </c>
      <c r="DX35" t="s">
        <v>336</v>
      </c>
      <c r="DZ35" t="s">
        <v>336</v>
      </c>
      <c r="EA35" t="s">
        <v>336</v>
      </c>
      <c r="EB35" t="s">
        <v>336</v>
      </c>
      <c r="EC35" t="s">
        <v>336</v>
      </c>
      <c r="ED35" t="s">
        <v>336</v>
      </c>
      <c r="EF35" t="s">
        <v>336</v>
      </c>
      <c r="EG35" t="s">
        <v>336</v>
      </c>
      <c r="EH35" t="s">
        <v>336</v>
      </c>
      <c r="EI35" t="s">
        <v>336</v>
      </c>
      <c r="EJ35" t="s">
        <v>336</v>
      </c>
      <c r="EL35" t="s">
        <v>336</v>
      </c>
      <c r="EM35" t="s">
        <v>336</v>
      </c>
      <c r="EN35" t="s">
        <v>335</v>
      </c>
      <c r="EO35" t="s">
        <v>335</v>
      </c>
      <c r="EP35" t="s">
        <v>335</v>
      </c>
      <c r="EQ35" t="s">
        <v>335</v>
      </c>
      <c r="ER35" t="s">
        <v>335</v>
      </c>
      <c r="ES35" t="s">
        <v>335</v>
      </c>
      <c r="ET35" t="s">
        <v>335</v>
      </c>
      <c r="EU35" t="s">
        <v>335</v>
      </c>
      <c r="EV35" t="s">
        <v>335</v>
      </c>
      <c r="EW35" t="s">
        <v>335</v>
      </c>
      <c r="EX35" t="s">
        <v>335</v>
      </c>
      <c r="EY35" t="s">
        <v>335</v>
      </c>
      <c r="EZ35" t="s">
        <v>335</v>
      </c>
      <c r="FA35" t="s">
        <v>335</v>
      </c>
      <c r="FB35" t="s">
        <v>335</v>
      </c>
      <c r="FC35" t="s">
        <v>335</v>
      </c>
      <c r="FD35" t="s">
        <v>335</v>
      </c>
      <c r="FE35" t="s">
        <v>335</v>
      </c>
      <c r="FF35" t="s">
        <v>335</v>
      </c>
      <c r="FG35" t="s">
        <v>335</v>
      </c>
      <c r="FH35" t="s">
        <v>335</v>
      </c>
      <c r="FI35" t="s">
        <v>335</v>
      </c>
      <c r="FJ35" t="s">
        <v>335</v>
      </c>
      <c r="FK35" t="s">
        <v>335</v>
      </c>
      <c r="FL35" t="s">
        <v>335</v>
      </c>
      <c r="FM35" t="s">
        <v>335</v>
      </c>
      <c r="FN35" t="s">
        <v>335</v>
      </c>
      <c r="FO35" t="s">
        <v>335</v>
      </c>
      <c r="FP35" t="s">
        <v>335</v>
      </c>
      <c r="FQ35" t="s">
        <v>335</v>
      </c>
      <c r="FR35" t="s">
        <v>335</v>
      </c>
      <c r="FS35" t="s">
        <v>335</v>
      </c>
      <c r="FT35" t="s">
        <v>335</v>
      </c>
      <c r="FU35" t="s">
        <v>335</v>
      </c>
      <c r="FV35" t="s">
        <v>335</v>
      </c>
      <c r="FW35" t="s">
        <v>335</v>
      </c>
      <c r="FX35" t="s">
        <v>335</v>
      </c>
      <c r="FY35" t="s">
        <v>335</v>
      </c>
      <c r="FZ35" t="s">
        <v>335</v>
      </c>
      <c r="GA35" t="s">
        <v>335</v>
      </c>
      <c r="GB35" t="s">
        <v>335</v>
      </c>
      <c r="GC35" t="s">
        <v>335</v>
      </c>
      <c r="GD35" t="s">
        <v>335</v>
      </c>
      <c r="GE35" t="s">
        <v>335</v>
      </c>
      <c r="GF35" t="s">
        <v>336</v>
      </c>
      <c r="GH35" t="s">
        <v>336</v>
      </c>
      <c r="GI35" t="s">
        <v>336</v>
      </c>
      <c r="GJ35" t="s">
        <v>336</v>
      </c>
      <c r="GK35" t="s">
        <v>342</v>
      </c>
    </row>
    <row r="36" spans="1:193" x14ac:dyDescent="0.3">
      <c r="A36">
        <v>35</v>
      </c>
      <c r="B36" t="s">
        <v>854</v>
      </c>
      <c r="C36" t="s">
        <v>337</v>
      </c>
      <c r="D36" t="s">
        <v>362</v>
      </c>
      <c r="E36" t="s">
        <v>862</v>
      </c>
      <c r="F36" s="1"/>
      <c r="G36" t="s">
        <v>336</v>
      </c>
      <c r="H36" t="s">
        <v>336</v>
      </c>
      <c r="I36" s="1"/>
      <c r="K36" t="s">
        <v>336</v>
      </c>
      <c r="L36" t="s">
        <v>336</v>
      </c>
      <c r="Q36" t="s">
        <v>336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336</v>
      </c>
      <c r="AE36" t="s">
        <v>336</v>
      </c>
      <c r="AI36" t="s">
        <v>336</v>
      </c>
      <c r="AK36" t="s">
        <v>336</v>
      </c>
      <c r="AT36" t="s">
        <v>336</v>
      </c>
      <c r="AV36" t="s">
        <v>336</v>
      </c>
      <c r="AW36" t="s">
        <v>336</v>
      </c>
      <c r="AX36" t="s">
        <v>336</v>
      </c>
      <c r="AY36" t="s">
        <v>336</v>
      </c>
      <c r="AZ36" t="s">
        <v>336</v>
      </c>
      <c r="BA36" t="s">
        <v>336</v>
      </c>
      <c r="BB36" t="s">
        <v>336</v>
      </c>
      <c r="BC36" t="s">
        <v>336</v>
      </c>
      <c r="BD36" t="s">
        <v>336</v>
      </c>
      <c r="BE36" t="s">
        <v>336</v>
      </c>
      <c r="BF36" t="s">
        <v>336</v>
      </c>
      <c r="BG36" t="s">
        <v>336</v>
      </c>
      <c r="BH36" t="s">
        <v>336</v>
      </c>
      <c r="BI36" t="s">
        <v>336</v>
      </c>
      <c r="BJ36" t="s">
        <v>336</v>
      </c>
      <c r="BK36" t="s">
        <v>336</v>
      </c>
      <c r="BL36" t="s">
        <v>336</v>
      </c>
      <c r="BM36" t="s">
        <v>336</v>
      </c>
      <c r="BN36" t="s">
        <v>336</v>
      </c>
      <c r="BO36" t="s">
        <v>336</v>
      </c>
      <c r="BP36" t="s">
        <v>336</v>
      </c>
      <c r="BQ36" t="s">
        <v>336</v>
      </c>
      <c r="BR36" t="s">
        <v>336</v>
      </c>
      <c r="BS36" t="s">
        <v>336</v>
      </c>
      <c r="BT36" t="s">
        <v>336</v>
      </c>
      <c r="BU36" t="s">
        <v>336</v>
      </c>
      <c r="BV36" t="s">
        <v>336</v>
      </c>
      <c r="BW36" t="s">
        <v>336</v>
      </c>
      <c r="BX36" t="s">
        <v>336</v>
      </c>
      <c r="BY36" t="s">
        <v>336</v>
      </c>
      <c r="BZ36" t="s">
        <v>336</v>
      </c>
      <c r="CA36" t="s">
        <v>336</v>
      </c>
      <c r="CB36" t="s">
        <v>336</v>
      </c>
      <c r="CC36" t="s">
        <v>336</v>
      </c>
      <c r="CD36" t="s">
        <v>336</v>
      </c>
      <c r="CE36" t="s">
        <v>336</v>
      </c>
      <c r="CF36" t="s">
        <v>336</v>
      </c>
      <c r="CG36" t="s">
        <v>336</v>
      </c>
      <c r="CH36" t="s">
        <v>336</v>
      </c>
      <c r="CI36" t="s">
        <v>336</v>
      </c>
      <c r="CJ36" t="s">
        <v>336</v>
      </c>
      <c r="CK36" t="s">
        <v>336</v>
      </c>
      <c r="CL36" t="s">
        <v>336</v>
      </c>
      <c r="CM36" t="s">
        <v>336</v>
      </c>
      <c r="CN36" t="s">
        <v>336</v>
      </c>
      <c r="CO36" t="s">
        <v>336</v>
      </c>
      <c r="CP36" t="s">
        <v>336</v>
      </c>
      <c r="CQ36" t="s">
        <v>336</v>
      </c>
      <c r="CR36" t="s">
        <v>336</v>
      </c>
      <c r="CS36" t="s">
        <v>336</v>
      </c>
      <c r="CT36" t="s">
        <v>336</v>
      </c>
      <c r="CU36" t="s">
        <v>336</v>
      </c>
      <c r="CV36" t="s">
        <v>336</v>
      </c>
      <c r="CW36" t="s">
        <v>336</v>
      </c>
      <c r="CX36" t="s">
        <v>336</v>
      </c>
      <c r="CY36" t="s">
        <v>336</v>
      </c>
      <c r="CZ36" t="s">
        <v>336</v>
      </c>
      <c r="DA36" t="s">
        <v>336</v>
      </c>
      <c r="DB36" t="s">
        <v>336</v>
      </c>
      <c r="DC36" t="s">
        <v>336</v>
      </c>
      <c r="DD36" t="s">
        <v>336</v>
      </c>
      <c r="DE36" t="s">
        <v>336</v>
      </c>
      <c r="DF36" t="s">
        <v>336</v>
      </c>
      <c r="DH36" t="s">
        <v>336</v>
      </c>
      <c r="DI36" t="s">
        <v>336</v>
      </c>
      <c r="DJ36" t="s">
        <v>336</v>
      </c>
      <c r="DK36" t="s">
        <v>336</v>
      </c>
      <c r="DL36" t="s">
        <v>336</v>
      </c>
      <c r="DM36" t="s">
        <v>336</v>
      </c>
      <c r="DN36" t="s">
        <v>336</v>
      </c>
      <c r="DO36" t="s">
        <v>336</v>
      </c>
      <c r="DP36" t="s">
        <v>336</v>
      </c>
      <c r="DQ36" t="s">
        <v>336</v>
      </c>
      <c r="DR36" t="s">
        <v>336</v>
      </c>
      <c r="DT36" t="s">
        <v>336</v>
      </c>
      <c r="DU36" t="s">
        <v>336</v>
      </c>
      <c r="DV36" t="s">
        <v>336</v>
      </c>
      <c r="DW36" t="s">
        <v>336</v>
      </c>
      <c r="DX36" t="s">
        <v>336</v>
      </c>
      <c r="DZ36" t="s">
        <v>336</v>
      </c>
      <c r="EA36" t="s">
        <v>336</v>
      </c>
      <c r="EB36" t="s">
        <v>336</v>
      </c>
      <c r="EC36" t="s">
        <v>336</v>
      </c>
      <c r="ED36" t="s">
        <v>336</v>
      </c>
      <c r="EF36" t="s">
        <v>336</v>
      </c>
      <c r="EG36" t="s">
        <v>336</v>
      </c>
      <c r="EH36" t="s">
        <v>336</v>
      </c>
      <c r="EI36" t="s">
        <v>336</v>
      </c>
      <c r="EJ36" t="s">
        <v>336</v>
      </c>
      <c r="EL36" t="s">
        <v>336</v>
      </c>
      <c r="EM36" t="s">
        <v>336</v>
      </c>
      <c r="EN36" t="s">
        <v>335</v>
      </c>
      <c r="EO36" t="s">
        <v>335</v>
      </c>
      <c r="EP36" t="s">
        <v>335</v>
      </c>
      <c r="EQ36" t="s">
        <v>335</v>
      </c>
      <c r="ER36" t="s">
        <v>335</v>
      </c>
      <c r="ES36" t="s">
        <v>335</v>
      </c>
      <c r="ET36" t="s">
        <v>335</v>
      </c>
      <c r="EU36" t="s">
        <v>335</v>
      </c>
      <c r="EV36" t="s">
        <v>335</v>
      </c>
      <c r="EW36" t="s">
        <v>335</v>
      </c>
      <c r="EX36" t="s">
        <v>335</v>
      </c>
      <c r="EY36" t="s">
        <v>335</v>
      </c>
      <c r="EZ36" t="s">
        <v>335</v>
      </c>
      <c r="FA36" t="s">
        <v>335</v>
      </c>
      <c r="FB36" t="s">
        <v>335</v>
      </c>
      <c r="FC36" t="s">
        <v>335</v>
      </c>
      <c r="FD36" t="s">
        <v>335</v>
      </c>
      <c r="FE36" t="s">
        <v>335</v>
      </c>
      <c r="FF36" t="s">
        <v>335</v>
      </c>
      <c r="FG36" t="s">
        <v>335</v>
      </c>
      <c r="FH36" t="s">
        <v>335</v>
      </c>
      <c r="FI36" t="s">
        <v>335</v>
      </c>
      <c r="FJ36" t="s">
        <v>335</v>
      </c>
      <c r="FK36" t="s">
        <v>335</v>
      </c>
      <c r="FL36" t="s">
        <v>335</v>
      </c>
      <c r="FM36" t="s">
        <v>335</v>
      </c>
      <c r="FN36" t="s">
        <v>335</v>
      </c>
      <c r="FO36" t="s">
        <v>335</v>
      </c>
      <c r="FP36" t="s">
        <v>335</v>
      </c>
      <c r="FQ36" t="s">
        <v>335</v>
      </c>
      <c r="FR36" t="s">
        <v>335</v>
      </c>
      <c r="FS36" t="s">
        <v>335</v>
      </c>
      <c r="FT36" t="s">
        <v>335</v>
      </c>
      <c r="FU36" t="s">
        <v>335</v>
      </c>
      <c r="FV36" t="s">
        <v>335</v>
      </c>
      <c r="FW36" t="s">
        <v>335</v>
      </c>
      <c r="FX36" t="s">
        <v>335</v>
      </c>
      <c r="FY36" t="s">
        <v>335</v>
      </c>
      <c r="FZ36" t="s">
        <v>335</v>
      </c>
      <c r="GA36" t="s">
        <v>335</v>
      </c>
      <c r="GB36" t="s">
        <v>335</v>
      </c>
      <c r="GC36" t="s">
        <v>335</v>
      </c>
      <c r="GD36" t="s">
        <v>335</v>
      </c>
      <c r="GE36" t="s">
        <v>335</v>
      </c>
      <c r="GF36" t="s">
        <v>336</v>
      </c>
      <c r="GH36" t="s">
        <v>336</v>
      </c>
      <c r="GI36" t="s">
        <v>336</v>
      </c>
      <c r="GJ36" t="s">
        <v>336</v>
      </c>
      <c r="GK36" t="s">
        <v>342</v>
      </c>
    </row>
    <row r="37" spans="1:193" x14ac:dyDescent="0.3">
      <c r="A37">
        <v>36</v>
      </c>
      <c r="B37" t="s">
        <v>854</v>
      </c>
      <c r="C37" t="s">
        <v>337</v>
      </c>
      <c r="D37" t="s">
        <v>362</v>
      </c>
      <c r="E37" t="s">
        <v>863</v>
      </c>
      <c r="F37" s="1"/>
      <c r="G37" t="s">
        <v>336</v>
      </c>
      <c r="H37" t="s">
        <v>336</v>
      </c>
      <c r="I37" s="1"/>
      <c r="K37" t="s">
        <v>336</v>
      </c>
      <c r="L37" t="s">
        <v>336</v>
      </c>
      <c r="Q37" t="s">
        <v>336</v>
      </c>
      <c r="R37" t="s">
        <v>335</v>
      </c>
      <c r="S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336</v>
      </c>
      <c r="AE37" t="s">
        <v>336</v>
      </c>
      <c r="AI37" t="s">
        <v>336</v>
      </c>
      <c r="AK37" t="s">
        <v>336</v>
      </c>
      <c r="AT37" t="s">
        <v>336</v>
      </c>
      <c r="AV37" t="s">
        <v>336</v>
      </c>
      <c r="AW37" t="s">
        <v>336</v>
      </c>
      <c r="AX37" t="s">
        <v>336</v>
      </c>
      <c r="AY37" t="s">
        <v>336</v>
      </c>
      <c r="AZ37" t="s">
        <v>336</v>
      </c>
      <c r="BA37" t="s">
        <v>336</v>
      </c>
      <c r="BB37" t="s">
        <v>336</v>
      </c>
      <c r="BC37" t="s">
        <v>336</v>
      </c>
      <c r="BD37" t="s">
        <v>336</v>
      </c>
      <c r="BE37" t="s">
        <v>336</v>
      </c>
      <c r="BF37" t="s">
        <v>336</v>
      </c>
      <c r="BG37" t="s">
        <v>336</v>
      </c>
      <c r="BH37" t="s">
        <v>336</v>
      </c>
      <c r="BI37" t="s">
        <v>336</v>
      </c>
      <c r="BJ37" t="s">
        <v>336</v>
      </c>
      <c r="BK37" t="s">
        <v>336</v>
      </c>
      <c r="BL37" t="s">
        <v>336</v>
      </c>
      <c r="BM37" t="s">
        <v>336</v>
      </c>
      <c r="BN37" t="s">
        <v>336</v>
      </c>
      <c r="BO37" t="s">
        <v>336</v>
      </c>
      <c r="BP37" t="s">
        <v>336</v>
      </c>
      <c r="BQ37" t="s">
        <v>336</v>
      </c>
      <c r="BR37" t="s">
        <v>336</v>
      </c>
      <c r="BS37" t="s">
        <v>336</v>
      </c>
      <c r="BT37" t="s">
        <v>336</v>
      </c>
      <c r="BU37" t="s">
        <v>336</v>
      </c>
      <c r="BV37" t="s">
        <v>336</v>
      </c>
      <c r="BW37" t="s">
        <v>336</v>
      </c>
      <c r="BX37" t="s">
        <v>336</v>
      </c>
      <c r="BY37" t="s">
        <v>336</v>
      </c>
      <c r="BZ37" t="s">
        <v>336</v>
      </c>
      <c r="CA37" t="s">
        <v>336</v>
      </c>
      <c r="CB37" t="s">
        <v>336</v>
      </c>
      <c r="CC37" t="s">
        <v>336</v>
      </c>
      <c r="CD37" t="s">
        <v>336</v>
      </c>
      <c r="CE37" t="s">
        <v>336</v>
      </c>
      <c r="CF37" t="s">
        <v>336</v>
      </c>
      <c r="CG37" t="s">
        <v>336</v>
      </c>
      <c r="CH37" t="s">
        <v>336</v>
      </c>
      <c r="CI37" t="s">
        <v>336</v>
      </c>
      <c r="CJ37" t="s">
        <v>336</v>
      </c>
      <c r="CK37" t="s">
        <v>336</v>
      </c>
      <c r="CL37" t="s">
        <v>336</v>
      </c>
      <c r="CM37" t="s">
        <v>336</v>
      </c>
      <c r="CN37" t="s">
        <v>336</v>
      </c>
      <c r="CO37" t="s">
        <v>336</v>
      </c>
      <c r="CP37" t="s">
        <v>336</v>
      </c>
      <c r="CQ37" t="s">
        <v>336</v>
      </c>
      <c r="CR37" t="s">
        <v>336</v>
      </c>
      <c r="CS37" t="s">
        <v>336</v>
      </c>
      <c r="CT37" t="s">
        <v>336</v>
      </c>
      <c r="CU37" t="s">
        <v>336</v>
      </c>
      <c r="CV37" t="s">
        <v>336</v>
      </c>
      <c r="CW37" t="s">
        <v>336</v>
      </c>
      <c r="CX37" t="s">
        <v>336</v>
      </c>
      <c r="CY37" t="s">
        <v>336</v>
      </c>
      <c r="CZ37" t="s">
        <v>336</v>
      </c>
      <c r="DA37" t="s">
        <v>336</v>
      </c>
      <c r="DB37" t="s">
        <v>336</v>
      </c>
      <c r="DC37" t="s">
        <v>336</v>
      </c>
      <c r="DD37" t="s">
        <v>336</v>
      </c>
      <c r="DE37" t="s">
        <v>336</v>
      </c>
      <c r="DF37" t="s">
        <v>336</v>
      </c>
      <c r="DH37" t="s">
        <v>336</v>
      </c>
      <c r="DI37" t="s">
        <v>336</v>
      </c>
      <c r="DJ37" t="s">
        <v>336</v>
      </c>
      <c r="DK37" t="s">
        <v>336</v>
      </c>
      <c r="DL37" t="s">
        <v>336</v>
      </c>
      <c r="DM37" t="s">
        <v>336</v>
      </c>
      <c r="DN37" t="s">
        <v>336</v>
      </c>
      <c r="DO37" t="s">
        <v>336</v>
      </c>
      <c r="DP37" t="s">
        <v>336</v>
      </c>
      <c r="DQ37" t="s">
        <v>336</v>
      </c>
      <c r="DR37" t="s">
        <v>336</v>
      </c>
      <c r="DT37" t="s">
        <v>336</v>
      </c>
      <c r="DU37" t="s">
        <v>336</v>
      </c>
      <c r="DV37" t="s">
        <v>336</v>
      </c>
      <c r="DW37" t="s">
        <v>336</v>
      </c>
      <c r="DX37" t="s">
        <v>336</v>
      </c>
      <c r="DZ37" t="s">
        <v>336</v>
      </c>
      <c r="EA37" t="s">
        <v>336</v>
      </c>
      <c r="EB37" t="s">
        <v>336</v>
      </c>
      <c r="EC37" t="s">
        <v>336</v>
      </c>
      <c r="ED37" t="s">
        <v>336</v>
      </c>
      <c r="EF37" t="s">
        <v>336</v>
      </c>
      <c r="EG37" t="s">
        <v>336</v>
      </c>
      <c r="EH37" t="s">
        <v>336</v>
      </c>
      <c r="EI37" t="s">
        <v>336</v>
      </c>
      <c r="EJ37" t="s">
        <v>336</v>
      </c>
      <c r="EL37" t="s">
        <v>336</v>
      </c>
      <c r="EM37" t="s">
        <v>336</v>
      </c>
      <c r="EN37" t="s">
        <v>335</v>
      </c>
      <c r="EO37" t="s">
        <v>335</v>
      </c>
      <c r="EP37" t="s">
        <v>335</v>
      </c>
      <c r="EQ37" t="s">
        <v>335</v>
      </c>
      <c r="ER37" t="s">
        <v>335</v>
      </c>
      <c r="ES37" t="s">
        <v>335</v>
      </c>
      <c r="ET37" t="s">
        <v>335</v>
      </c>
      <c r="EU37" t="s">
        <v>335</v>
      </c>
      <c r="EV37" t="s">
        <v>335</v>
      </c>
      <c r="EW37" t="s">
        <v>335</v>
      </c>
      <c r="EX37" t="s">
        <v>335</v>
      </c>
      <c r="EY37" t="s">
        <v>335</v>
      </c>
      <c r="EZ37" t="s">
        <v>335</v>
      </c>
      <c r="FA37" t="s">
        <v>335</v>
      </c>
      <c r="FB37" t="s">
        <v>335</v>
      </c>
      <c r="FC37" t="s">
        <v>335</v>
      </c>
      <c r="FD37" t="s">
        <v>335</v>
      </c>
      <c r="FE37" t="s">
        <v>335</v>
      </c>
      <c r="FF37" t="s">
        <v>335</v>
      </c>
      <c r="FG37" t="s">
        <v>335</v>
      </c>
      <c r="FH37" t="s">
        <v>335</v>
      </c>
      <c r="FI37" t="s">
        <v>335</v>
      </c>
      <c r="FJ37" t="s">
        <v>335</v>
      </c>
      <c r="FK37" t="s">
        <v>335</v>
      </c>
      <c r="FL37" t="s">
        <v>335</v>
      </c>
      <c r="FM37" t="s">
        <v>335</v>
      </c>
      <c r="FN37" t="s">
        <v>335</v>
      </c>
      <c r="FO37" t="s">
        <v>335</v>
      </c>
      <c r="FP37" t="s">
        <v>335</v>
      </c>
      <c r="FQ37" t="s">
        <v>335</v>
      </c>
      <c r="FR37" t="s">
        <v>335</v>
      </c>
      <c r="FS37" t="s">
        <v>335</v>
      </c>
      <c r="FT37" t="s">
        <v>335</v>
      </c>
      <c r="FU37" t="s">
        <v>335</v>
      </c>
      <c r="FV37" t="s">
        <v>335</v>
      </c>
      <c r="FW37" t="s">
        <v>335</v>
      </c>
      <c r="FX37" t="s">
        <v>335</v>
      </c>
      <c r="FY37" t="s">
        <v>335</v>
      </c>
      <c r="FZ37" t="s">
        <v>335</v>
      </c>
      <c r="GA37" t="s">
        <v>335</v>
      </c>
      <c r="GB37" t="s">
        <v>335</v>
      </c>
      <c r="GC37" t="s">
        <v>335</v>
      </c>
      <c r="GD37" t="s">
        <v>335</v>
      </c>
      <c r="GE37" t="s">
        <v>335</v>
      </c>
      <c r="GF37" t="s">
        <v>336</v>
      </c>
      <c r="GH37" t="s">
        <v>336</v>
      </c>
      <c r="GI37" t="s">
        <v>336</v>
      </c>
      <c r="GJ37" t="s">
        <v>336</v>
      </c>
      <c r="GK37" t="s">
        <v>342</v>
      </c>
    </row>
    <row r="38" spans="1:193" x14ac:dyDescent="0.3">
      <c r="A38">
        <v>37</v>
      </c>
      <c r="B38" t="s">
        <v>854</v>
      </c>
      <c r="C38" t="s">
        <v>337</v>
      </c>
      <c r="D38" t="s">
        <v>857</v>
      </c>
      <c r="E38" t="s">
        <v>336</v>
      </c>
      <c r="F38" s="1"/>
      <c r="G38" t="s">
        <v>336</v>
      </c>
      <c r="H38" t="s">
        <v>336</v>
      </c>
      <c r="I38" s="1"/>
      <c r="K38" t="s">
        <v>336</v>
      </c>
      <c r="L38" t="s">
        <v>336</v>
      </c>
      <c r="Q38" t="s">
        <v>336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336</v>
      </c>
      <c r="AE38" t="s">
        <v>336</v>
      </c>
      <c r="AI38" t="s">
        <v>336</v>
      </c>
      <c r="AK38" t="s">
        <v>336</v>
      </c>
      <c r="AT38" t="s">
        <v>336</v>
      </c>
      <c r="AV38" t="s">
        <v>336</v>
      </c>
      <c r="AW38" t="s">
        <v>336</v>
      </c>
      <c r="AX38" t="s">
        <v>336</v>
      </c>
      <c r="AY38" t="s">
        <v>336</v>
      </c>
      <c r="AZ38" t="s">
        <v>336</v>
      </c>
      <c r="BA38" t="s">
        <v>336</v>
      </c>
      <c r="BB38" t="s">
        <v>336</v>
      </c>
      <c r="BC38" t="s">
        <v>336</v>
      </c>
      <c r="BD38" t="s">
        <v>336</v>
      </c>
      <c r="BE38" t="s">
        <v>336</v>
      </c>
      <c r="BF38" t="s">
        <v>336</v>
      </c>
      <c r="BG38" t="s">
        <v>336</v>
      </c>
      <c r="BH38" t="s">
        <v>336</v>
      </c>
      <c r="BI38" t="s">
        <v>336</v>
      </c>
      <c r="BJ38" t="s">
        <v>336</v>
      </c>
      <c r="BK38" t="s">
        <v>336</v>
      </c>
      <c r="BL38" t="s">
        <v>336</v>
      </c>
      <c r="BM38" t="s">
        <v>336</v>
      </c>
      <c r="BN38" t="s">
        <v>336</v>
      </c>
      <c r="BO38" t="s">
        <v>336</v>
      </c>
      <c r="BP38" t="s">
        <v>336</v>
      </c>
      <c r="BQ38" t="s">
        <v>336</v>
      </c>
      <c r="BR38" t="s">
        <v>336</v>
      </c>
      <c r="BS38" t="s">
        <v>336</v>
      </c>
      <c r="BT38" t="s">
        <v>336</v>
      </c>
      <c r="BU38" t="s">
        <v>336</v>
      </c>
      <c r="BV38" t="s">
        <v>336</v>
      </c>
      <c r="BW38" t="s">
        <v>336</v>
      </c>
      <c r="BX38" t="s">
        <v>336</v>
      </c>
      <c r="BY38" t="s">
        <v>336</v>
      </c>
      <c r="BZ38" t="s">
        <v>336</v>
      </c>
      <c r="CA38" t="s">
        <v>336</v>
      </c>
      <c r="CB38" t="s">
        <v>336</v>
      </c>
      <c r="CC38" t="s">
        <v>336</v>
      </c>
      <c r="CD38" t="s">
        <v>336</v>
      </c>
      <c r="CE38" t="s">
        <v>336</v>
      </c>
      <c r="CF38" t="s">
        <v>336</v>
      </c>
      <c r="CG38" t="s">
        <v>336</v>
      </c>
      <c r="CH38" t="s">
        <v>336</v>
      </c>
      <c r="CI38" t="s">
        <v>336</v>
      </c>
      <c r="CJ38" t="s">
        <v>336</v>
      </c>
      <c r="CK38" t="s">
        <v>336</v>
      </c>
      <c r="CL38" t="s">
        <v>336</v>
      </c>
      <c r="CM38" t="s">
        <v>336</v>
      </c>
      <c r="CN38" t="s">
        <v>336</v>
      </c>
      <c r="CO38" t="s">
        <v>336</v>
      </c>
      <c r="CP38" t="s">
        <v>336</v>
      </c>
      <c r="CQ38" t="s">
        <v>336</v>
      </c>
      <c r="CR38" t="s">
        <v>336</v>
      </c>
      <c r="CS38" t="s">
        <v>336</v>
      </c>
      <c r="CT38" t="s">
        <v>336</v>
      </c>
      <c r="CU38" t="s">
        <v>336</v>
      </c>
      <c r="CV38" t="s">
        <v>336</v>
      </c>
      <c r="CW38" t="s">
        <v>336</v>
      </c>
      <c r="CX38" t="s">
        <v>336</v>
      </c>
      <c r="CY38" t="s">
        <v>336</v>
      </c>
      <c r="CZ38" t="s">
        <v>336</v>
      </c>
      <c r="DA38" t="s">
        <v>336</v>
      </c>
      <c r="DB38" t="s">
        <v>336</v>
      </c>
      <c r="DC38" t="s">
        <v>336</v>
      </c>
      <c r="DD38" t="s">
        <v>336</v>
      </c>
      <c r="DE38" t="s">
        <v>336</v>
      </c>
      <c r="DF38" t="s">
        <v>336</v>
      </c>
      <c r="DH38" t="s">
        <v>336</v>
      </c>
      <c r="DI38" t="s">
        <v>336</v>
      </c>
      <c r="DJ38" t="s">
        <v>336</v>
      </c>
      <c r="DK38" t="s">
        <v>336</v>
      </c>
      <c r="DL38" t="s">
        <v>336</v>
      </c>
      <c r="DM38" t="s">
        <v>336</v>
      </c>
      <c r="DN38" t="s">
        <v>336</v>
      </c>
      <c r="DO38" t="s">
        <v>336</v>
      </c>
      <c r="DP38" t="s">
        <v>336</v>
      </c>
      <c r="DQ38" t="s">
        <v>336</v>
      </c>
      <c r="DR38" t="s">
        <v>336</v>
      </c>
      <c r="DT38" t="s">
        <v>336</v>
      </c>
      <c r="DU38" t="s">
        <v>336</v>
      </c>
      <c r="DV38" t="s">
        <v>336</v>
      </c>
      <c r="DW38" t="s">
        <v>336</v>
      </c>
      <c r="DX38" t="s">
        <v>336</v>
      </c>
      <c r="DZ38" t="s">
        <v>336</v>
      </c>
      <c r="EA38" t="s">
        <v>336</v>
      </c>
      <c r="EB38" t="s">
        <v>336</v>
      </c>
      <c r="EC38" t="s">
        <v>336</v>
      </c>
      <c r="ED38" t="s">
        <v>336</v>
      </c>
      <c r="EF38" t="s">
        <v>336</v>
      </c>
      <c r="EG38" t="s">
        <v>336</v>
      </c>
      <c r="EH38" t="s">
        <v>336</v>
      </c>
      <c r="EI38" t="s">
        <v>336</v>
      </c>
      <c r="EJ38" t="s">
        <v>336</v>
      </c>
      <c r="EL38" t="s">
        <v>336</v>
      </c>
      <c r="EM38" t="s">
        <v>336</v>
      </c>
      <c r="EN38" t="s">
        <v>335</v>
      </c>
      <c r="EO38" t="s">
        <v>335</v>
      </c>
      <c r="EP38" t="s">
        <v>335</v>
      </c>
      <c r="EQ38" t="s">
        <v>335</v>
      </c>
      <c r="ER38" t="s">
        <v>335</v>
      </c>
      <c r="ES38" t="s">
        <v>335</v>
      </c>
      <c r="ET38" t="s">
        <v>335</v>
      </c>
      <c r="EU38" t="s">
        <v>335</v>
      </c>
      <c r="EV38" t="s">
        <v>335</v>
      </c>
      <c r="EW38" t="s">
        <v>335</v>
      </c>
      <c r="EX38" t="s">
        <v>335</v>
      </c>
      <c r="EY38" t="s">
        <v>335</v>
      </c>
      <c r="EZ38" t="s">
        <v>335</v>
      </c>
      <c r="FA38" t="s">
        <v>335</v>
      </c>
      <c r="FB38" t="s">
        <v>335</v>
      </c>
      <c r="FC38" t="s">
        <v>335</v>
      </c>
      <c r="FD38" t="s">
        <v>335</v>
      </c>
      <c r="FE38" t="s">
        <v>335</v>
      </c>
      <c r="FF38" t="s">
        <v>335</v>
      </c>
      <c r="FG38" t="s">
        <v>335</v>
      </c>
      <c r="FH38" t="s">
        <v>335</v>
      </c>
      <c r="FI38" t="s">
        <v>335</v>
      </c>
      <c r="FJ38" t="s">
        <v>335</v>
      </c>
      <c r="FK38" t="s">
        <v>335</v>
      </c>
      <c r="FL38" t="s">
        <v>335</v>
      </c>
      <c r="FM38" t="s">
        <v>335</v>
      </c>
      <c r="FN38" t="s">
        <v>335</v>
      </c>
      <c r="FO38" t="s">
        <v>335</v>
      </c>
      <c r="FP38" t="s">
        <v>335</v>
      </c>
      <c r="FQ38" t="s">
        <v>335</v>
      </c>
      <c r="FR38" t="s">
        <v>335</v>
      </c>
      <c r="FS38" t="s">
        <v>335</v>
      </c>
      <c r="FT38" t="s">
        <v>335</v>
      </c>
      <c r="FU38" t="s">
        <v>335</v>
      </c>
      <c r="FV38" t="s">
        <v>335</v>
      </c>
      <c r="FW38" t="s">
        <v>335</v>
      </c>
      <c r="FX38" t="s">
        <v>335</v>
      </c>
      <c r="FY38" t="s">
        <v>335</v>
      </c>
      <c r="FZ38" t="s">
        <v>335</v>
      </c>
      <c r="GA38" t="s">
        <v>335</v>
      </c>
      <c r="GB38" t="s">
        <v>335</v>
      </c>
      <c r="GC38" t="s">
        <v>335</v>
      </c>
      <c r="GD38" t="s">
        <v>335</v>
      </c>
      <c r="GE38" t="s">
        <v>335</v>
      </c>
      <c r="GF38" t="s">
        <v>336</v>
      </c>
      <c r="GH38" t="s">
        <v>336</v>
      </c>
      <c r="GI38" t="s">
        <v>336</v>
      </c>
      <c r="GJ38" t="s">
        <v>336</v>
      </c>
      <c r="GK38" t="s">
        <v>342</v>
      </c>
    </row>
    <row r="39" spans="1:193" x14ac:dyDescent="0.3">
      <c r="A39">
        <v>38</v>
      </c>
      <c r="B39" t="s">
        <v>854</v>
      </c>
      <c r="C39" t="s">
        <v>337</v>
      </c>
      <c r="D39" t="s">
        <v>856</v>
      </c>
      <c r="E39" t="s">
        <v>336</v>
      </c>
      <c r="F39" s="1"/>
      <c r="G39" t="s">
        <v>336</v>
      </c>
      <c r="H39" t="s">
        <v>336</v>
      </c>
      <c r="I39" s="1"/>
      <c r="K39" t="s">
        <v>336</v>
      </c>
      <c r="L39" t="s">
        <v>336</v>
      </c>
      <c r="Q39" t="s">
        <v>336</v>
      </c>
      <c r="R39" t="s">
        <v>335</v>
      </c>
      <c r="S39" t="s">
        <v>335</v>
      </c>
      <c r="T39" t="s">
        <v>335</v>
      </c>
      <c r="U39" t="s">
        <v>335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336</v>
      </c>
      <c r="AE39" t="s">
        <v>336</v>
      </c>
      <c r="AI39" t="s">
        <v>336</v>
      </c>
      <c r="AK39" t="s">
        <v>336</v>
      </c>
      <c r="AT39" t="s">
        <v>336</v>
      </c>
      <c r="AV39" t="s">
        <v>336</v>
      </c>
      <c r="AW39" t="s">
        <v>336</v>
      </c>
      <c r="AX39" t="s">
        <v>336</v>
      </c>
      <c r="AY39" t="s">
        <v>336</v>
      </c>
      <c r="AZ39" t="s">
        <v>336</v>
      </c>
      <c r="BA39" t="s">
        <v>336</v>
      </c>
      <c r="BB39" t="s">
        <v>336</v>
      </c>
      <c r="BC39" t="s">
        <v>336</v>
      </c>
      <c r="BD39" t="s">
        <v>336</v>
      </c>
      <c r="BE39" t="s">
        <v>336</v>
      </c>
      <c r="BF39" t="s">
        <v>336</v>
      </c>
      <c r="BG39" t="s">
        <v>336</v>
      </c>
      <c r="BH39" t="s">
        <v>336</v>
      </c>
      <c r="BI39" t="s">
        <v>336</v>
      </c>
      <c r="BJ39" t="s">
        <v>336</v>
      </c>
      <c r="BK39" t="s">
        <v>336</v>
      </c>
      <c r="BL39" t="s">
        <v>336</v>
      </c>
      <c r="BM39" t="s">
        <v>336</v>
      </c>
      <c r="BN39" t="s">
        <v>336</v>
      </c>
      <c r="BO39" t="s">
        <v>336</v>
      </c>
      <c r="BP39" t="s">
        <v>336</v>
      </c>
      <c r="BQ39" t="s">
        <v>336</v>
      </c>
      <c r="BR39" t="s">
        <v>336</v>
      </c>
      <c r="BS39" t="s">
        <v>336</v>
      </c>
      <c r="BT39" t="s">
        <v>336</v>
      </c>
      <c r="BU39" t="s">
        <v>336</v>
      </c>
      <c r="BV39" t="s">
        <v>336</v>
      </c>
      <c r="BW39" t="s">
        <v>336</v>
      </c>
      <c r="BX39" t="s">
        <v>336</v>
      </c>
      <c r="BY39" t="s">
        <v>336</v>
      </c>
      <c r="BZ39" t="s">
        <v>336</v>
      </c>
      <c r="CA39" t="s">
        <v>336</v>
      </c>
      <c r="CB39" t="s">
        <v>336</v>
      </c>
      <c r="CC39" t="s">
        <v>336</v>
      </c>
      <c r="CD39" t="s">
        <v>336</v>
      </c>
      <c r="CE39" t="s">
        <v>336</v>
      </c>
      <c r="CF39" t="s">
        <v>336</v>
      </c>
      <c r="CG39" t="s">
        <v>336</v>
      </c>
      <c r="CH39" t="s">
        <v>336</v>
      </c>
      <c r="CI39" t="s">
        <v>336</v>
      </c>
      <c r="CJ39" t="s">
        <v>336</v>
      </c>
      <c r="CK39" t="s">
        <v>336</v>
      </c>
      <c r="CL39" t="s">
        <v>336</v>
      </c>
      <c r="CM39" t="s">
        <v>336</v>
      </c>
      <c r="CN39" t="s">
        <v>336</v>
      </c>
      <c r="CO39" t="s">
        <v>336</v>
      </c>
      <c r="CP39" t="s">
        <v>336</v>
      </c>
      <c r="CQ39" t="s">
        <v>336</v>
      </c>
      <c r="CR39" t="s">
        <v>336</v>
      </c>
      <c r="CS39" t="s">
        <v>336</v>
      </c>
      <c r="CT39" t="s">
        <v>336</v>
      </c>
      <c r="CU39" t="s">
        <v>336</v>
      </c>
      <c r="CV39" t="s">
        <v>336</v>
      </c>
      <c r="CW39" t="s">
        <v>336</v>
      </c>
      <c r="CX39" t="s">
        <v>336</v>
      </c>
      <c r="CY39" t="s">
        <v>336</v>
      </c>
      <c r="CZ39" t="s">
        <v>336</v>
      </c>
      <c r="DA39" t="s">
        <v>336</v>
      </c>
      <c r="DB39" t="s">
        <v>336</v>
      </c>
      <c r="DC39" t="s">
        <v>336</v>
      </c>
      <c r="DD39" t="s">
        <v>336</v>
      </c>
      <c r="DE39" t="s">
        <v>336</v>
      </c>
      <c r="DF39" t="s">
        <v>336</v>
      </c>
      <c r="DH39" t="s">
        <v>336</v>
      </c>
      <c r="DI39" t="s">
        <v>336</v>
      </c>
      <c r="DJ39" t="s">
        <v>336</v>
      </c>
      <c r="DK39" t="s">
        <v>336</v>
      </c>
      <c r="DL39" t="s">
        <v>336</v>
      </c>
      <c r="DM39" t="s">
        <v>336</v>
      </c>
      <c r="DN39" t="s">
        <v>336</v>
      </c>
      <c r="DO39" t="s">
        <v>336</v>
      </c>
      <c r="DP39" t="s">
        <v>336</v>
      </c>
      <c r="DQ39" t="s">
        <v>336</v>
      </c>
      <c r="DR39" t="s">
        <v>336</v>
      </c>
      <c r="DT39" t="s">
        <v>336</v>
      </c>
      <c r="DU39" t="s">
        <v>336</v>
      </c>
      <c r="DV39" t="s">
        <v>336</v>
      </c>
      <c r="DW39" t="s">
        <v>336</v>
      </c>
      <c r="DX39" t="s">
        <v>336</v>
      </c>
      <c r="DZ39" t="s">
        <v>336</v>
      </c>
      <c r="EA39" t="s">
        <v>336</v>
      </c>
      <c r="EB39" t="s">
        <v>336</v>
      </c>
      <c r="EC39" t="s">
        <v>336</v>
      </c>
      <c r="ED39" t="s">
        <v>336</v>
      </c>
      <c r="EF39" t="s">
        <v>336</v>
      </c>
      <c r="EG39" t="s">
        <v>336</v>
      </c>
      <c r="EH39" t="s">
        <v>336</v>
      </c>
      <c r="EI39" t="s">
        <v>336</v>
      </c>
      <c r="EJ39" t="s">
        <v>336</v>
      </c>
      <c r="EL39" t="s">
        <v>336</v>
      </c>
      <c r="EM39" t="s">
        <v>336</v>
      </c>
      <c r="EN39" t="s">
        <v>335</v>
      </c>
      <c r="EO39" t="s">
        <v>335</v>
      </c>
      <c r="EP39" t="s">
        <v>335</v>
      </c>
      <c r="EQ39" t="s">
        <v>335</v>
      </c>
      <c r="ER39" t="s">
        <v>335</v>
      </c>
      <c r="ES39" t="s">
        <v>335</v>
      </c>
      <c r="ET39" t="s">
        <v>335</v>
      </c>
      <c r="EU39" t="s">
        <v>335</v>
      </c>
      <c r="EV39" t="s">
        <v>335</v>
      </c>
      <c r="EW39" t="s">
        <v>335</v>
      </c>
      <c r="EX39" t="s">
        <v>335</v>
      </c>
      <c r="EY39" t="s">
        <v>335</v>
      </c>
      <c r="EZ39" t="s">
        <v>335</v>
      </c>
      <c r="FA39" t="s">
        <v>335</v>
      </c>
      <c r="FB39" t="s">
        <v>335</v>
      </c>
      <c r="FC39" t="s">
        <v>335</v>
      </c>
      <c r="FD39" t="s">
        <v>335</v>
      </c>
      <c r="FE39" t="s">
        <v>335</v>
      </c>
      <c r="FF39" t="s">
        <v>335</v>
      </c>
      <c r="FG39" t="s">
        <v>335</v>
      </c>
      <c r="FH39" t="s">
        <v>335</v>
      </c>
      <c r="FI39" t="s">
        <v>335</v>
      </c>
      <c r="FJ39" t="s">
        <v>335</v>
      </c>
      <c r="FK39" t="s">
        <v>335</v>
      </c>
      <c r="FL39" t="s">
        <v>335</v>
      </c>
      <c r="FM39" t="s">
        <v>335</v>
      </c>
      <c r="FN39" t="s">
        <v>335</v>
      </c>
      <c r="FO39" t="s">
        <v>335</v>
      </c>
      <c r="FP39" t="s">
        <v>335</v>
      </c>
      <c r="FQ39" t="s">
        <v>335</v>
      </c>
      <c r="FR39" t="s">
        <v>335</v>
      </c>
      <c r="FS39" t="s">
        <v>335</v>
      </c>
      <c r="FT39" t="s">
        <v>335</v>
      </c>
      <c r="FU39" t="s">
        <v>335</v>
      </c>
      <c r="FV39" t="s">
        <v>335</v>
      </c>
      <c r="FW39" t="s">
        <v>335</v>
      </c>
      <c r="FX39" t="s">
        <v>335</v>
      </c>
      <c r="FY39" t="s">
        <v>335</v>
      </c>
      <c r="FZ39" t="s">
        <v>335</v>
      </c>
      <c r="GA39" t="s">
        <v>335</v>
      </c>
      <c r="GB39" t="s">
        <v>335</v>
      </c>
      <c r="GC39" t="s">
        <v>335</v>
      </c>
      <c r="GD39" t="s">
        <v>335</v>
      </c>
      <c r="GE39" t="s">
        <v>335</v>
      </c>
      <c r="GF39" t="s">
        <v>336</v>
      </c>
      <c r="GH39" t="s">
        <v>336</v>
      </c>
      <c r="GI39" t="s">
        <v>336</v>
      </c>
      <c r="GJ39" t="s">
        <v>336</v>
      </c>
      <c r="GK39" t="s">
        <v>342</v>
      </c>
    </row>
    <row r="40" spans="1:193" x14ac:dyDescent="0.3">
      <c r="A40">
        <v>39</v>
      </c>
      <c r="B40" t="s">
        <v>854</v>
      </c>
      <c r="C40" t="s">
        <v>330</v>
      </c>
      <c r="D40" t="s">
        <v>336</v>
      </c>
      <c r="E40" t="s">
        <v>336</v>
      </c>
      <c r="F40" s="1">
        <v>45243</v>
      </c>
      <c r="G40" t="s">
        <v>330</v>
      </c>
      <c r="H40" t="s">
        <v>336</v>
      </c>
      <c r="I40" s="1">
        <v>45449</v>
      </c>
      <c r="J40">
        <v>206</v>
      </c>
      <c r="K40" t="s">
        <v>788</v>
      </c>
      <c r="L40" t="s">
        <v>336</v>
      </c>
      <c r="M40">
        <v>20</v>
      </c>
      <c r="N40">
        <v>19</v>
      </c>
      <c r="O40">
        <v>72</v>
      </c>
      <c r="P40">
        <v>52</v>
      </c>
      <c r="Q40" t="s">
        <v>343</v>
      </c>
      <c r="R40" t="s">
        <v>335</v>
      </c>
      <c r="S40" t="s">
        <v>334</v>
      </c>
      <c r="T40" t="s">
        <v>334</v>
      </c>
      <c r="U40" t="s">
        <v>335</v>
      </c>
      <c r="V40" t="s">
        <v>334</v>
      </c>
      <c r="W40" t="s">
        <v>335</v>
      </c>
      <c r="X40" t="s">
        <v>335</v>
      </c>
      <c r="Y40" t="s">
        <v>334</v>
      </c>
      <c r="Z40" t="s">
        <v>334</v>
      </c>
      <c r="AA40" t="s">
        <v>335</v>
      </c>
      <c r="AB40" t="s">
        <v>334</v>
      </c>
      <c r="AC40" t="s">
        <v>335</v>
      </c>
      <c r="AD40" t="s">
        <v>359</v>
      </c>
      <c r="AE40" t="s">
        <v>336</v>
      </c>
      <c r="AF40">
        <v>3</v>
      </c>
      <c r="AG40">
        <v>53</v>
      </c>
      <c r="AI40" t="s">
        <v>345</v>
      </c>
      <c r="AJ40">
        <v>25</v>
      </c>
      <c r="AK40" t="s">
        <v>346</v>
      </c>
      <c r="AL40">
        <v>153</v>
      </c>
      <c r="AM40">
        <v>55</v>
      </c>
      <c r="AN40">
        <v>109</v>
      </c>
      <c r="AO40">
        <v>117</v>
      </c>
      <c r="AQ40">
        <v>47</v>
      </c>
      <c r="AR40">
        <v>114</v>
      </c>
      <c r="AS40">
        <v>31</v>
      </c>
      <c r="AT40" t="s">
        <v>336</v>
      </c>
      <c r="AU40">
        <v>99</v>
      </c>
      <c r="AV40" t="s">
        <v>337</v>
      </c>
      <c r="AW40" t="s">
        <v>330</v>
      </c>
      <c r="AX40" t="s">
        <v>337</v>
      </c>
      <c r="AY40" t="s">
        <v>330</v>
      </c>
      <c r="AZ40" t="s">
        <v>330</v>
      </c>
      <c r="BA40" t="s">
        <v>337</v>
      </c>
      <c r="BB40" t="s">
        <v>337</v>
      </c>
      <c r="BC40" t="s">
        <v>337</v>
      </c>
      <c r="BD40" t="s">
        <v>330</v>
      </c>
      <c r="BE40" t="s">
        <v>336</v>
      </c>
      <c r="BF40" t="s">
        <v>336</v>
      </c>
      <c r="BG40" t="s">
        <v>336</v>
      </c>
      <c r="BH40" t="s">
        <v>336</v>
      </c>
      <c r="BI40" t="s">
        <v>336</v>
      </c>
      <c r="BJ40" t="s">
        <v>336</v>
      </c>
      <c r="BK40" t="s">
        <v>336</v>
      </c>
      <c r="BL40" t="s">
        <v>336</v>
      </c>
      <c r="BM40" t="s">
        <v>336</v>
      </c>
      <c r="BN40" t="s">
        <v>336</v>
      </c>
      <c r="BO40" t="s">
        <v>336</v>
      </c>
      <c r="BP40" t="s">
        <v>336</v>
      </c>
      <c r="BQ40" t="s">
        <v>336</v>
      </c>
      <c r="BR40" t="s">
        <v>336</v>
      </c>
      <c r="BS40" t="s">
        <v>336</v>
      </c>
      <c r="BT40" t="s">
        <v>336</v>
      </c>
      <c r="BU40" t="s">
        <v>336</v>
      </c>
      <c r="BV40" t="s">
        <v>336</v>
      </c>
      <c r="BW40" t="s">
        <v>336</v>
      </c>
      <c r="BX40" t="s">
        <v>336</v>
      </c>
      <c r="BY40" t="s">
        <v>336</v>
      </c>
      <c r="BZ40" t="s">
        <v>336</v>
      </c>
      <c r="CA40" t="s">
        <v>336</v>
      </c>
      <c r="CB40" t="s">
        <v>336</v>
      </c>
      <c r="CC40" t="s">
        <v>336</v>
      </c>
      <c r="CD40" t="s">
        <v>336</v>
      </c>
      <c r="CE40" t="s">
        <v>336</v>
      </c>
      <c r="CF40" t="s">
        <v>336</v>
      </c>
      <c r="CG40" t="s">
        <v>336</v>
      </c>
      <c r="CH40" t="s">
        <v>336</v>
      </c>
      <c r="CI40" t="s">
        <v>336</v>
      </c>
      <c r="CJ40" t="s">
        <v>336</v>
      </c>
      <c r="CK40" t="s">
        <v>336</v>
      </c>
      <c r="CL40" t="s">
        <v>336</v>
      </c>
      <c r="CM40" t="s">
        <v>336</v>
      </c>
      <c r="CN40" t="s">
        <v>336</v>
      </c>
      <c r="CO40" t="s">
        <v>336</v>
      </c>
      <c r="CP40" t="s">
        <v>336</v>
      </c>
      <c r="CQ40" t="s">
        <v>336</v>
      </c>
      <c r="CR40" t="s">
        <v>336</v>
      </c>
      <c r="CS40" t="s">
        <v>336</v>
      </c>
      <c r="CT40" t="s">
        <v>336</v>
      </c>
      <c r="CU40" t="s">
        <v>336</v>
      </c>
      <c r="CV40" t="s">
        <v>336</v>
      </c>
      <c r="CW40" t="s">
        <v>336</v>
      </c>
      <c r="CX40" t="s">
        <v>336</v>
      </c>
      <c r="CY40" t="s">
        <v>336</v>
      </c>
      <c r="CZ40" t="s">
        <v>336</v>
      </c>
      <c r="DA40" t="s">
        <v>336</v>
      </c>
      <c r="DB40" t="s">
        <v>336</v>
      </c>
      <c r="DC40" t="s">
        <v>336</v>
      </c>
      <c r="DD40" t="s">
        <v>330</v>
      </c>
      <c r="DE40" t="s">
        <v>336</v>
      </c>
      <c r="DF40" t="s">
        <v>461</v>
      </c>
      <c r="DG40">
        <v>10</v>
      </c>
      <c r="DH40" t="s">
        <v>336</v>
      </c>
      <c r="DI40" t="s">
        <v>336</v>
      </c>
      <c r="DJ40" t="s">
        <v>337</v>
      </c>
      <c r="DK40" t="s">
        <v>336</v>
      </c>
      <c r="DL40" t="s">
        <v>336</v>
      </c>
      <c r="DM40" t="s">
        <v>336</v>
      </c>
      <c r="DN40" t="s">
        <v>336</v>
      </c>
      <c r="DO40" t="s">
        <v>336</v>
      </c>
      <c r="DP40" t="s">
        <v>330</v>
      </c>
      <c r="DQ40" t="s">
        <v>336</v>
      </c>
      <c r="DR40" t="s">
        <v>459</v>
      </c>
      <c r="DS40">
        <v>25</v>
      </c>
      <c r="DT40" t="s">
        <v>336</v>
      </c>
      <c r="DU40" t="s">
        <v>336</v>
      </c>
      <c r="DV40" t="s">
        <v>337</v>
      </c>
      <c r="DW40" t="s">
        <v>336</v>
      </c>
      <c r="DX40" t="s">
        <v>336</v>
      </c>
      <c r="DZ40" t="s">
        <v>336</v>
      </c>
      <c r="EA40" t="s">
        <v>336</v>
      </c>
      <c r="EB40" t="s">
        <v>337</v>
      </c>
      <c r="EC40" t="s">
        <v>336</v>
      </c>
      <c r="ED40" t="s">
        <v>336</v>
      </c>
      <c r="EF40" t="s">
        <v>336</v>
      </c>
      <c r="EG40" t="s">
        <v>336</v>
      </c>
      <c r="EH40" t="s">
        <v>337</v>
      </c>
      <c r="EI40" t="s">
        <v>336</v>
      </c>
      <c r="EJ40" t="s">
        <v>336</v>
      </c>
      <c r="EL40" t="s">
        <v>336</v>
      </c>
      <c r="EM40" t="s">
        <v>336</v>
      </c>
      <c r="EN40" t="s">
        <v>334</v>
      </c>
      <c r="EO40" t="s">
        <v>335</v>
      </c>
      <c r="EP40" t="s">
        <v>334</v>
      </c>
      <c r="EQ40" t="s">
        <v>335</v>
      </c>
      <c r="ER40" t="s">
        <v>334</v>
      </c>
      <c r="ES40" t="s">
        <v>335</v>
      </c>
      <c r="ET40" t="s">
        <v>334</v>
      </c>
      <c r="EU40" t="s">
        <v>335</v>
      </c>
      <c r="EV40" t="s">
        <v>334</v>
      </c>
      <c r="EW40" t="s">
        <v>335</v>
      </c>
      <c r="EX40" t="s">
        <v>334</v>
      </c>
      <c r="EY40" t="s">
        <v>335</v>
      </c>
      <c r="EZ40" t="s">
        <v>334</v>
      </c>
      <c r="FA40" t="s">
        <v>335</v>
      </c>
      <c r="FB40" t="s">
        <v>335</v>
      </c>
      <c r="FC40" t="s">
        <v>334</v>
      </c>
      <c r="FD40" t="s">
        <v>334</v>
      </c>
      <c r="FE40" t="s">
        <v>335</v>
      </c>
      <c r="FF40" t="s">
        <v>335</v>
      </c>
      <c r="FG40" t="s">
        <v>334</v>
      </c>
      <c r="FH40" t="s">
        <v>334</v>
      </c>
      <c r="FI40" t="s">
        <v>335</v>
      </c>
      <c r="FJ40" t="s">
        <v>335</v>
      </c>
      <c r="FK40" t="s">
        <v>334</v>
      </c>
      <c r="FL40" t="s">
        <v>334</v>
      </c>
      <c r="FM40" t="s">
        <v>335</v>
      </c>
      <c r="FN40" t="s">
        <v>334</v>
      </c>
      <c r="FO40" t="s">
        <v>335</v>
      </c>
      <c r="FP40" t="s">
        <v>334</v>
      </c>
      <c r="FQ40" t="s">
        <v>335</v>
      </c>
      <c r="FR40" t="s">
        <v>334</v>
      </c>
      <c r="FS40" t="s">
        <v>335</v>
      </c>
      <c r="FT40" t="s">
        <v>334</v>
      </c>
      <c r="FU40" t="s">
        <v>335</v>
      </c>
      <c r="FV40" t="s">
        <v>334</v>
      </c>
      <c r="FW40" t="s">
        <v>335</v>
      </c>
      <c r="FX40" t="s">
        <v>334</v>
      </c>
      <c r="FY40" t="s">
        <v>335</v>
      </c>
      <c r="FZ40" t="s">
        <v>334</v>
      </c>
      <c r="GA40" t="s">
        <v>335</v>
      </c>
      <c r="GB40" t="s">
        <v>334</v>
      </c>
      <c r="GC40" t="s">
        <v>335</v>
      </c>
      <c r="GD40" t="s">
        <v>334</v>
      </c>
      <c r="GE40" t="s">
        <v>335</v>
      </c>
      <c r="GF40" t="s">
        <v>336</v>
      </c>
      <c r="GH40" t="s">
        <v>336</v>
      </c>
      <c r="GI40" t="s">
        <v>336</v>
      </c>
      <c r="GJ40" t="s">
        <v>336</v>
      </c>
      <c r="GK40" t="s">
        <v>342</v>
      </c>
    </row>
    <row r="41" spans="1:193" x14ac:dyDescent="0.3">
      <c r="A41">
        <v>40</v>
      </c>
      <c r="B41" t="s">
        <v>854</v>
      </c>
      <c r="F41" s="1"/>
      <c r="I41" s="1"/>
    </row>
    <row r="42" spans="1:193" x14ac:dyDescent="0.3">
      <c r="A42">
        <v>41</v>
      </c>
      <c r="B42" t="s">
        <v>854</v>
      </c>
      <c r="C42" t="s">
        <v>337</v>
      </c>
      <c r="D42" t="s">
        <v>857</v>
      </c>
      <c r="E42" t="s">
        <v>336</v>
      </c>
      <c r="F42" s="1"/>
      <c r="G42" t="s">
        <v>336</v>
      </c>
      <c r="H42" t="s">
        <v>336</v>
      </c>
      <c r="I42" s="1"/>
      <c r="K42" t="s">
        <v>336</v>
      </c>
      <c r="L42" t="s">
        <v>336</v>
      </c>
      <c r="Q42" t="s">
        <v>336</v>
      </c>
      <c r="R42" t="s">
        <v>335</v>
      </c>
      <c r="S42" t="s">
        <v>335</v>
      </c>
      <c r="T42" t="s">
        <v>335</v>
      </c>
      <c r="U42" t="s">
        <v>335</v>
      </c>
      <c r="V42" t="s">
        <v>335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335</v>
      </c>
      <c r="AD42" t="s">
        <v>336</v>
      </c>
      <c r="AE42" t="s">
        <v>336</v>
      </c>
      <c r="AI42" t="s">
        <v>336</v>
      </c>
      <c r="AK42" t="s">
        <v>336</v>
      </c>
      <c r="AT42" t="s">
        <v>336</v>
      </c>
      <c r="AV42" t="s">
        <v>336</v>
      </c>
      <c r="AW42" t="s">
        <v>336</v>
      </c>
      <c r="AX42" t="s">
        <v>336</v>
      </c>
      <c r="AY42" t="s">
        <v>336</v>
      </c>
      <c r="AZ42" t="s">
        <v>336</v>
      </c>
      <c r="BA42" t="s">
        <v>336</v>
      </c>
      <c r="BB42" t="s">
        <v>336</v>
      </c>
      <c r="BC42" t="s">
        <v>336</v>
      </c>
      <c r="BD42" t="s">
        <v>336</v>
      </c>
      <c r="BE42" t="s">
        <v>336</v>
      </c>
      <c r="BF42" t="s">
        <v>336</v>
      </c>
      <c r="BG42" t="s">
        <v>336</v>
      </c>
      <c r="BH42" t="s">
        <v>336</v>
      </c>
      <c r="BI42" t="s">
        <v>336</v>
      </c>
      <c r="BJ42" t="s">
        <v>336</v>
      </c>
      <c r="BK42" t="s">
        <v>336</v>
      </c>
      <c r="BL42" t="s">
        <v>336</v>
      </c>
      <c r="BM42" t="s">
        <v>336</v>
      </c>
      <c r="BN42" t="s">
        <v>336</v>
      </c>
      <c r="BO42" t="s">
        <v>336</v>
      </c>
      <c r="BP42" t="s">
        <v>336</v>
      </c>
      <c r="BQ42" t="s">
        <v>336</v>
      </c>
      <c r="BR42" t="s">
        <v>336</v>
      </c>
      <c r="BS42" t="s">
        <v>336</v>
      </c>
      <c r="BT42" t="s">
        <v>336</v>
      </c>
      <c r="BU42" t="s">
        <v>336</v>
      </c>
      <c r="BV42" t="s">
        <v>336</v>
      </c>
      <c r="BW42" t="s">
        <v>336</v>
      </c>
      <c r="BX42" t="s">
        <v>336</v>
      </c>
      <c r="BY42" t="s">
        <v>336</v>
      </c>
      <c r="BZ42" t="s">
        <v>336</v>
      </c>
      <c r="CA42" t="s">
        <v>336</v>
      </c>
      <c r="CB42" t="s">
        <v>336</v>
      </c>
      <c r="CC42" t="s">
        <v>336</v>
      </c>
      <c r="CD42" t="s">
        <v>336</v>
      </c>
      <c r="CE42" t="s">
        <v>336</v>
      </c>
      <c r="CF42" t="s">
        <v>336</v>
      </c>
      <c r="CG42" t="s">
        <v>336</v>
      </c>
      <c r="CH42" t="s">
        <v>336</v>
      </c>
      <c r="CI42" t="s">
        <v>336</v>
      </c>
      <c r="CJ42" t="s">
        <v>336</v>
      </c>
      <c r="CK42" t="s">
        <v>336</v>
      </c>
      <c r="CL42" t="s">
        <v>336</v>
      </c>
      <c r="CM42" t="s">
        <v>336</v>
      </c>
      <c r="CN42" t="s">
        <v>336</v>
      </c>
      <c r="CO42" t="s">
        <v>336</v>
      </c>
      <c r="CP42" t="s">
        <v>336</v>
      </c>
      <c r="CQ42" t="s">
        <v>336</v>
      </c>
      <c r="CR42" t="s">
        <v>336</v>
      </c>
      <c r="CS42" t="s">
        <v>336</v>
      </c>
      <c r="CT42" t="s">
        <v>336</v>
      </c>
      <c r="CU42" t="s">
        <v>336</v>
      </c>
      <c r="CV42" t="s">
        <v>336</v>
      </c>
      <c r="CW42" t="s">
        <v>336</v>
      </c>
      <c r="CX42" t="s">
        <v>336</v>
      </c>
      <c r="CY42" t="s">
        <v>336</v>
      </c>
      <c r="CZ42" t="s">
        <v>336</v>
      </c>
      <c r="DA42" t="s">
        <v>336</v>
      </c>
      <c r="DB42" t="s">
        <v>336</v>
      </c>
      <c r="DC42" t="s">
        <v>336</v>
      </c>
      <c r="DD42" t="s">
        <v>336</v>
      </c>
      <c r="DE42" t="s">
        <v>336</v>
      </c>
      <c r="DF42" t="s">
        <v>336</v>
      </c>
      <c r="DH42" t="s">
        <v>336</v>
      </c>
      <c r="DI42" t="s">
        <v>336</v>
      </c>
      <c r="DJ42" t="s">
        <v>336</v>
      </c>
      <c r="DK42" t="s">
        <v>336</v>
      </c>
      <c r="DL42" t="s">
        <v>336</v>
      </c>
      <c r="DM42" t="s">
        <v>336</v>
      </c>
      <c r="DN42" t="s">
        <v>336</v>
      </c>
      <c r="DO42" t="s">
        <v>336</v>
      </c>
      <c r="DP42" t="s">
        <v>336</v>
      </c>
      <c r="DQ42" t="s">
        <v>336</v>
      </c>
      <c r="DR42" t="s">
        <v>336</v>
      </c>
      <c r="DT42" t="s">
        <v>336</v>
      </c>
      <c r="DU42" t="s">
        <v>336</v>
      </c>
      <c r="DV42" t="s">
        <v>336</v>
      </c>
      <c r="DW42" t="s">
        <v>336</v>
      </c>
      <c r="DX42" t="s">
        <v>336</v>
      </c>
      <c r="DZ42" t="s">
        <v>336</v>
      </c>
      <c r="EA42" t="s">
        <v>336</v>
      </c>
      <c r="EB42" t="s">
        <v>336</v>
      </c>
      <c r="EC42" t="s">
        <v>336</v>
      </c>
      <c r="ED42" t="s">
        <v>336</v>
      </c>
      <c r="EF42" t="s">
        <v>336</v>
      </c>
      <c r="EG42" t="s">
        <v>336</v>
      </c>
      <c r="EH42" t="s">
        <v>336</v>
      </c>
      <c r="EI42" t="s">
        <v>336</v>
      </c>
      <c r="EJ42" t="s">
        <v>336</v>
      </c>
      <c r="EL42" t="s">
        <v>336</v>
      </c>
      <c r="EM42" t="s">
        <v>336</v>
      </c>
      <c r="EN42" t="s">
        <v>335</v>
      </c>
      <c r="EO42" t="s">
        <v>335</v>
      </c>
      <c r="EP42" t="s">
        <v>335</v>
      </c>
      <c r="EQ42" t="s">
        <v>335</v>
      </c>
      <c r="ER42" t="s">
        <v>335</v>
      </c>
      <c r="ES42" t="s">
        <v>335</v>
      </c>
      <c r="ET42" t="s">
        <v>335</v>
      </c>
      <c r="EU42" t="s">
        <v>335</v>
      </c>
      <c r="EV42" t="s">
        <v>335</v>
      </c>
      <c r="EW42" t="s">
        <v>335</v>
      </c>
      <c r="EX42" t="s">
        <v>335</v>
      </c>
      <c r="EY42" t="s">
        <v>335</v>
      </c>
      <c r="EZ42" t="s">
        <v>335</v>
      </c>
      <c r="FA42" t="s">
        <v>335</v>
      </c>
      <c r="FB42" t="s">
        <v>335</v>
      </c>
      <c r="FC42" t="s">
        <v>335</v>
      </c>
      <c r="FD42" t="s">
        <v>335</v>
      </c>
      <c r="FE42" t="s">
        <v>335</v>
      </c>
      <c r="FF42" t="s">
        <v>335</v>
      </c>
      <c r="FG42" t="s">
        <v>335</v>
      </c>
      <c r="FH42" t="s">
        <v>335</v>
      </c>
      <c r="FI42" t="s">
        <v>335</v>
      </c>
      <c r="FJ42" t="s">
        <v>335</v>
      </c>
      <c r="FK42" t="s">
        <v>335</v>
      </c>
      <c r="FL42" t="s">
        <v>335</v>
      </c>
      <c r="FM42" t="s">
        <v>335</v>
      </c>
      <c r="FN42" t="s">
        <v>335</v>
      </c>
      <c r="FO42" t="s">
        <v>335</v>
      </c>
      <c r="FP42" t="s">
        <v>335</v>
      </c>
      <c r="FQ42" t="s">
        <v>335</v>
      </c>
      <c r="FR42" t="s">
        <v>335</v>
      </c>
      <c r="FS42" t="s">
        <v>335</v>
      </c>
      <c r="FT42" t="s">
        <v>335</v>
      </c>
      <c r="FU42" t="s">
        <v>335</v>
      </c>
      <c r="FV42" t="s">
        <v>335</v>
      </c>
      <c r="FW42" t="s">
        <v>335</v>
      </c>
      <c r="FX42" t="s">
        <v>335</v>
      </c>
      <c r="FY42" t="s">
        <v>335</v>
      </c>
      <c r="FZ42" t="s">
        <v>335</v>
      </c>
      <c r="GA42" t="s">
        <v>335</v>
      </c>
      <c r="GB42" t="s">
        <v>335</v>
      </c>
      <c r="GC42" t="s">
        <v>335</v>
      </c>
      <c r="GD42" t="s">
        <v>335</v>
      </c>
      <c r="GE42" t="s">
        <v>335</v>
      </c>
      <c r="GF42" t="s">
        <v>336</v>
      </c>
      <c r="GH42" t="s">
        <v>336</v>
      </c>
      <c r="GI42" t="s">
        <v>336</v>
      </c>
      <c r="GJ42" t="s">
        <v>336</v>
      </c>
      <c r="GK42" t="s">
        <v>342</v>
      </c>
    </row>
    <row r="43" spans="1:193" x14ac:dyDescent="0.3">
      <c r="A43">
        <v>42</v>
      </c>
      <c r="B43" t="s">
        <v>854</v>
      </c>
      <c r="C43" t="s">
        <v>330</v>
      </c>
      <c r="D43" t="s">
        <v>336</v>
      </c>
      <c r="E43" t="s">
        <v>336</v>
      </c>
      <c r="F43" s="1"/>
      <c r="G43" t="s">
        <v>336</v>
      </c>
      <c r="H43" t="s">
        <v>336</v>
      </c>
      <c r="I43" s="1"/>
      <c r="K43" t="s">
        <v>336</v>
      </c>
      <c r="L43" t="s">
        <v>336</v>
      </c>
      <c r="Q43" t="s">
        <v>336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336</v>
      </c>
      <c r="AE43" t="s">
        <v>336</v>
      </c>
      <c r="AI43" t="s">
        <v>336</v>
      </c>
      <c r="AK43" t="s">
        <v>336</v>
      </c>
      <c r="AT43" t="s">
        <v>336</v>
      </c>
      <c r="AV43" t="s">
        <v>336</v>
      </c>
      <c r="AW43" t="s">
        <v>336</v>
      </c>
      <c r="AX43" t="s">
        <v>336</v>
      </c>
      <c r="AY43" t="s">
        <v>336</v>
      </c>
      <c r="AZ43" t="s">
        <v>336</v>
      </c>
      <c r="BA43" t="s">
        <v>336</v>
      </c>
      <c r="BB43" t="s">
        <v>336</v>
      </c>
      <c r="BC43" t="s">
        <v>336</v>
      </c>
      <c r="BD43" t="s">
        <v>336</v>
      </c>
      <c r="BE43" t="s">
        <v>336</v>
      </c>
      <c r="BF43" t="s">
        <v>336</v>
      </c>
      <c r="BG43" t="s">
        <v>336</v>
      </c>
      <c r="BH43" t="s">
        <v>336</v>
      </c>
      <c r="BI43" t="s">
        <v>336</v>
      </c>
      <c r="BJ43" t="s">
        <v>336</v>
      </c>
      <c r="BK43" t="s">
        <v>336</v>
      </c>
      <c r="BL43" t="s">
        <v>336</v>
      </c>
      <c r="BM43" t="s">
        <v>336</v>
      </c>
      <c r="BN43" t="s">
        <v>336</v>
      </c>
      <c r="BO43" t="s">
        <v>336</v>
      </c>
      <c r="BP43" t="s">
        <v>336</v>
      </c>
      <c r="BQ43" t="s">
        <v>336</v>
      </c>
      <c r="BR43" t="s">
        <v>336</v>
      </c>
      <c r="BS43" t="s">
        <v>336</v>
      </c>
      <c r="BT43" t="s">
        <v>336</v>
      </c>
      <c r="BU43" t="s">
        <v>336</v>
      </c>
      <c r="BV43" t="s">
        <v>336</v>
      </c>
      <c r="BW43" t="s">
        <v>336</v>
      </c>
      <c r="BX43" t="s">
        <v>336</v>
      </c>
      <c r="BY43" t="s">
        <v>336</v>
      </c>
      <c r="BZ43" t="s">
        <v>336</v>
      </c>
      <c r="CA43" t="s">
        <v>336</v>
      </c>
      <c r="CB43" t="s">
        <v>336</v>
      </c>
      <c r="CC43" t="s">
        <v>336</v>
      </c>
      <c r="CD43" t="s">
        <v>336</v>
      </c>
      <c r="CE43" t="s">
        <v>336</v>
      </c>
      <c r="CF43" t="s">
        <v>336</v>
      </c>
      <c r="CG43" t="s">
        <v>336</v>
      </c>
      <c r="CH43" t="s">
        <v>336</v>
      </c>
      <c r="CI43" t="s">
        <v>336</v>
      </c>
      <c r="CJ43" t="s">
        <v>336</v>
      </c>
      <c r="CK43" t="s">
        <v>336</v>
      </c>
      <c r="CL43" t="s">
        <v>336</v>
      </c>
      <c r="CM43" t="s">
        <v>336</v>
      </c>
      <c r="CN43" t="s">
        <v>336</v>
      </c>
      <c r="CO43" t="s">
        <v>336</v>
      </c>
      <c r="CP43" t="s">
        <v>336</v>
      </c>
      <c r="CQ43" t="s">
        <v>336</v>
      </c>
      <c r="CR43" t="s">
        <v>336</v>
      </c>
      <c r="CS43" t="s">
        <v>336</v>
      </c>
      <c r="CT43" t="s">
        <v>336</v>
      </c>
      <c r="CU43" t="s">
        <v>336</v>
      </c>
      <c r="CV43" t="s">
        <v>336</v>
      </c>
      <c r="CW43" t="s">
        <v>336</v>
      </c>
      <c r="CX43" t="s">
        <v>336</v>
      </c>
      <c r="CY43" t="s">
        <v>336</v>
      </c>
      <c r="CZ43" t="s">
        <v>336</v>
      </c>
      <c r="DA43" t="s">
        <v>336</v>
      </c>
      <c r="DB43" t="s">
        <v>336</v>
      </c>
      <c r="DC43" t="s">
        <v>336</v>
      </c>
      <c r="DD43" t="s">
        <v>336</v>
      </c>
      <c r="DE43" t="s">
        <v>336</v>
      </c>
      <c r="DF43" t="s">
        <v>336</v>
      </c>
      <c r="DH43" t="s">
        <v>336</v>
      </c>
      <c r="DI43" t="s">
        <v>336</v>
      </c>
      <c r="DJ43" t="s">
        <v>336</v>
      </c>
      <c r="DK43" t="s">
        <v>336</v>
      </c>
      <c r="DL43" t="s">
        <v>336</v>
      </c>
      <c r="DM43" t="s">
        <v>336</v>
      </c>
      <c r="DN43" t="s">
        <v>336</v>
      </c>
      <c r="DO43" t="s">
        <v>336</v>
      </c>
      <c r="DP43" t="s">
        <v>336</v>
      </c>
      <c r="DQ43" t="s">
        <v>336</v>
      </c>
      <c r="DR43" t="s">
        <v>336</v>
      </c>
      <c r="DT43" t="s">
        <v>336</v>
      </c>
      <c r="DU43" t="s">
        <v>336</v>
      </c>
      <c r="DV43" t="s">
        <v>336</v>
      </c>
      <c r="DW43" t="s">
        <v>336</v>
      </c>
      <c r="DX43" t="s">
        <v>336</v>
      </c>
      <c r="DZ43" t="s">
        <v>336</v>
      </c>
      <c r="EA43" t="s">
        <v>336</v>
      </c>
      <c r="EB43" t="s">
        <v>336</v>
      </c>
      <c r="EC43" t="s">
        <v>336</v>
      </c>
      <c r="ED43" t="s">
        <v>336</v>
      </c>
      <c r="EF43" t="s">
        <v>336</v>
      </c>
      <c r="EG43" t="s">
        <v>336</v>
      </c>
      <c r="EH43" t="s">
        <v>336</v>
      </c>
      <c r="EI43" t="s">
        <v>336</v>
      </c>
      <c r="EJ43" t="s">
        <v>336</v>
      </c>
      <c r="EL43" t="s">
        <v>336</v>
      </c>
      <c r="EM43" t="s">
        <v>336</v>
      </c>
      <c r="EN43" t="s">
        <v>335</v>
      </c>
      <c r="EO43" t="s">
        <v>335</v>
      </c>
      <c r="EP43" t="s">
        <v>335</v>
      </c>
      <c r="EQ43" t="s">
        <v>335</v>
      </c>
      <c r="ER43" t="s">
        <v>335</v>
      </c>
      <c r="ES43" t="s">
        <v>335</v>
      </c>
      <c r="ET43" t="s">
        <v>335</v>
      </c>
      <c r="EU43" t="s">
        <v>335</v>
      </c>
      <c r="EV43" t="s">
        <v>335</v>
      </c>
      <c r="EW43" t="s">
        <v>335</v>
      </c>
      <c r="EX43" t="s">
        <v>335</v>
      </c>
      <c r="EY43" t="s">
        <v>335</v>
      </c>
      <c r="EZ43" t="s">
        <v>335</v>
      </c>
      <c r="FA43" t="s">
        <v>335</v>
      </c>
      <c r="FB43" t="s">
        <v>335</v>
      </c>
      <c r="FC43" t="s">
        <v>335</v>
      </c>
      <c r="FD43" t="s">
        <v>335</v>
      </c>
      <c r="FE43" t="s">
        <v>335</v>
      </c>
      <c r="FF43" t="s">
        <v>335</v>
      </c>
      <c r="FG43" t="s">
        <v>335</v>
      </c>
      <c r="FH43" t="s">
        <v>335</v>
      </c>
      <c r="FI43" t="s">
        <v>335</v>
      </c>
      <c r="FJ43" t="s">
        <v>335</v>
      </c>
      <c r="FK43" t="s">
        <v>335</v>
      </c>
      <c r="FL43" t="s">
        <v>335</v>
      </c>
      <c r="FM43" t="s">
        <v>335</v>
      </c>
      <c r="FN43" t="s">
        <v>335</v>
      </c>
      <c r="FO43" t="s">
        <v>335</v>
      </c>
      <c r="FP43" t="s">
        <v>335</v>
      </c>
      <c r="FQ43" t="s">
        <v>335</v>
      </c>
      <c r="FR43" t="s">
        <v>335</v>
      </c>
      <c r="FS43" t="s">
        <v>335</v>
      </c>
      <c r="FT43" t="s">
        <v>335</v>
      </c>
      <c r="FU43" t="s">
        <v>335</v>
      </c>
      <c r="FV43" t="s">
        <v>335</v>
      </c>
      <c r="FW43" t="s">
        <v>335</v>
      </c>
      <c r="FX43" t="s">
        <v>335</v>
      </c>
      <c r="FY43" t="s">
        <v>335</v>
      </c>
      <c r="FZ43" t="s">
        <v>335</v>
      </c>
      <c r="GA43" t="s">
        <v>335</v>
      </c>
      <c r="GB43" t="s">
        <v>335</v>
      </c>
      <c r="GC43" t="s">
        <v>335</v>
      </c>
      <c r="GD43" t="s">
        <v>335</v>
      </c>
      <c r="GE43" t="s">
        <v>335</v>
      </c>
      <c r="GF43" t="s">
        <v>336</v>
      </c>
      <c r="GH43" t="s">
        <v>336</v>
      </c>
      <c r="GI43" t="s">
        <v>336</v>
      </c>
      <c r="GJ43" t="s">
        <v>336</v>
      </c>
      <c r="GK43" t="s">
        <v>364</v>
      </c>
    </row>
    <row r="44" spans="1:193" x14ac:dyDescent="0.3">
      <c r="A44">
        <v>43</v>
      </c>
      <c r="B44" t="s">
        <v>854</v>
      </c>
      <c r="C44" t="s">
        <v>337</v>
      </c>
      <c r="D44" t="s">
        <v>362</v>
      </c>
      <c r="E44" t="s">
        <v>864</v>
      </c>
      <c r="F44" s="1"/>
      <c r="G44" t="s">
        <v>336</v>
      </c>
      <c r="H44" t="s">
        <v>336</v>
      </c>
      <c r="I44" s="1"/>
      <c r="K44" t="s">
        <v>336</v>
      </c>
      <c r="L44" t="s">
        <v>336</v>
      </c>
      <c r="Q44" t="s">
        <v>336</v>
      </c>
      <c r="R44" t="s">
        <v>335</v>
      </c>
      <c r="S44" t="s">
        <v>335</v>
      </c>
      <c r="T44" t="s">
        <v>335</v>
      </c>
      <c r="U44" t="s">
        <v>335</v>
      </c>
      <c r="V44" t="s">
        <v>335</v>
      </c>
      <c r="W44" t="s">
        <v>335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336</v>
      </c>
      <c r="AE44" t="s">
        <v>336</v>
      </c>
      <c r="AI44" t="s">
        <v>336</v>
      </c>
      <c r="AK44" t="s">
        <v>336</v>
      </c>
      <c r="AT44" t="s">
        <v>336</v>
      </c>
      <c r="AV44" t="s">
        <v>336</v>
      </c>
      <c r="AW44" t="s">
        <v>336</v>
      </c>
      <c r="AX44" t="s">
        <v>336</v>
      </c>
      <c r="AY44" t="s">
        <v>336</v>
      </c>
      <c r="AZ44" t="s">
        <v>336</v>
      </c>
      <c r="BA44" t="s">
        <v>336</v>
      </c>
      <c r="BB44" t="s">
        <v>336</v>
      </c>
      <c r="BC44" t="s">
        <v>336</v>
      </c>
      <c r="BD44" t="s">
        <v>336</v>
      </c>
      <c r="BE44" t="s">
        <v>336</v>
      </c>
      <c r="BF44" t="s">
        <v>336</v>
      </c>
      <c r="BG44" t="s">
        <v>336</v>
      </c>
      <c r="BH44" t="s">
        <v>336</v>
      </c>
      <c r="BI44" t="s">
        <v>336</v>
      </c>
      <c r="BJ44" t="s">
        <v>336</v>
      </c>
      <c r="BK44" t="s">
        <v>336</v>
      </c>
      <c r="BL44" t="s">
        <v>336</v>
      </c>
      <c r="BM44" t="s">
        <v>336</v>
      </c>
      <c r="BN44" t="s">
        <v>336</v>
      </c>
      <c r="BO44" t="s">
        <v>336</v>
      </c>
      <c r="BP44" t="s">
        <v>336</v>
      </c>
      <c r="BQ44" t="s">
        <v>336</v>
      </c>
      <c r="BR44" t="s">
        <v>336</v>
      </c>
      <c r="BS44" t="s">
        <v>336</v>
      </c>
      <c r="BT44" t="s">
        <v>336</v>
      </c>
      <c r="BU44" t="s">
        <v>336</v>
      </c>
      <c r="BV44" t="s">
        <v>336</v>
      </c>
      <c r="BW44" t="s">
        <v>336</v>
      </c>
      <c r="BX44" t="s">
        <v>336</v>
      </c>
      <c r="BY44" t="s">
        <v>336</v>
      </c>
      <c r="BZ44" t="s">
        <v>336</v>
      </c>
      <c r="CA44" t="s">
        <v>336</v>
      </c>
      <c r="CB44" t="s">
        <v>336</v>
      </c>
      <c r="CC44" t="s">
        <v>336</v>
      </c>
      <c r="CD44" t="s">
        <v>336</v>
      </c>
      <c r="CE44" t="s">
        <v>336</v>
      </c>
      <c r="CF44" t="s">
        <v>336</v>
      </c>
      <c r="CG44" t="s">
        <v>336</v>
      </c>
      <c r="CH44" t="s">
        <v>336</v>
      </c>
      <c r="CI44" t="s">
        <v>336</v>
      </c>
      <c r="CJ44" t="s">
        <v>336</v>
      </c>
      <c r="CK44" t="s">
        <v>336</v>
      </c>
      <c r="CL44" t="s">
        <v>336</v>
      </c>
      <c r="CM44" t="s">
        <v>336</v>
      </c>
      <c r="CN44" t="s">
        <v>336</v>
      </c>
      <c r="CO44" t="s">
        <v>336</v>
      </c>
      <c r="CP44" t="s">
        <v>336</v>
      </c>
      <c r="CQ44" t="s">
        <v>336</v>
      </c>
      <c r="CR44" t="s">
        <v>336</v>
      </c>
      <c r="CS44" t="s">
        <v>336</v>
      </c>
      <c r="CT44" t="s">
        <v>336</v>
      </c>
      <c r="CU44" t="s">
        <v>336</v>
      </c>
      <c r="CV44" t="s">
        <v>336</v>
      </c>
      <c r="CW44" t="s">
        <v>336</v>
      </c>
      <c r="CX44" t="s">
        <v>336</v>
      </c>
      <c r="CY44" t="s">
        <v>336</v>
      </c>
      <c r="CZ44" t="s">
        <v>336</v>
      </c>
      <c r="DA44" t="s">
        <v>336</v>
      </c>
      <c r="DB44" t="s">
        <v>336</v>
      </c>
      <c r="DC44" t="s">
        <v>336</v>
      </c>
      <c r="DD44" t="s">
        <v>336</v>
      </c>
      <c r="DE44" t="s">
        <v>336</v>
      </c>
      <c r="DF44" t="s">
        <v>336</v>
      </c>
      <c r="DH44" t="s">
        <v>336</v>
      </c>
      <c r="DI44" t="s">
        <v>336</v>
      </c>
      <c r="DJ44" t="s">
        <v>336</v>
      </c>
      <c r="DK44" t="s">
        <v>336</v>
      </c>
      <c r="DL44" t="s">
        <v>336</v>
      </c>
      <c r="DM44" t="s">
        <v>336</v>
      </c>
      <c r="DN44" t="s">
        <v>336</v>
      </c>
      <c r="DO44" t="s">
        <v>336</v>
      </c>
      <c r="DP44" t="s">
        <v>336</v>
      </c>
      <c r="DQ44" t="s">
        <v>336</v>
      </c>
      <c r="DR44" t="s">
        <v>336</v>
      </c>
      <c r="DT44" t="s">
        <v>336</v>
      </c>
      <c r="DU44" t="s">
        <v>336</v>
      </c>
      <c r="DV44" t="s">
        <v>336</v>
      </c>
      <c r="DW44" t="s">
        <v>336</v>
      </c>
      <c r="DX44" t="s">
        <v>336</v>
      </c>
      <c r="DZ44" t="s">
        <v>336</v>
      </c>
      <c r="EA44" t="s">
        <v>336</v>
      </c>
      <c r="EB44" t="s">
        <v>336</v>
      </c>
      <c r="EC44" t="s">
        <v>336</v>
      </c>
      <c r="ED44" t="s">
        <v>336</v>
      </c>
      <c r="EF44" t="s">
        <v>336</v>
      </c>
      <c r="EG44" t="s">
        <v>336</v>
      </c>
      <c r="EH44" t="s">
        <v>336</v>
      </c>
      <c r="EI44" t="s">
        <v>336</v>
      </c>
      <c r="EJ44" t="s">
        <v>336</v>
      </c>
      <c r="EL44" t="s">
        <v>336</v>
      </c>
      <c r="EM44" t="s">
        <v>336</v>
      </c>
      <c r="EN44" t="s">
        <v>335</v>
      </c>
      <c r="EO44" t="s">
        <v>335</v>
      </c>
      <c r="EP44" t="s">
        <v>335</v>
      </c>
      <c r="EQ44" t="s">
        <v>335</v>
      </c>
      <c r="ER44" t="s">
        <v>335</v>
      </c>
      <c r="ES44" t="s">
        <v>335</v>
      </c>
      <c r="ET44" t="s">
        <v>335</v>
      </c>
      <c r="EU44" t="s">
        <v>335</v>
      </c>
      <c r="EV44" t="s">
        <v>335</v>
      </c>
      <c r="EW44" t="s">
        <v>335</v>
      </c>
      <c r="EX44" t="s">
        <v>335</v>
      </c>
      <c r="EY44" t="s">
        <v>335</v>
      </c>
      <c r="EZ44" t="s">
        <v>335</v>
      </c>
      <c r="FA44" t="s">
        <v>335</v>
      </c>
      <c r="FB44" t="s">
        <v>335</v>
      </c>
      <c r="FC44" t="s">
        <v>335</v>
      </c>
      <c r="FD44" t="s">
        <v>335</v>
      </c>
      <c r="FE44" t="s">
        <v>335</v>
      </c>
      <c r="FF44" t="s">
        <v>335</v>
      </c>
      <c r="FG44" t="s">
        <v>335</v>
      </c>
      <c r="FH44" t="s">
        <v>335</v>
      </c>
      <c r="FI44" t="s">
        <v>335</v>
      </c>
      <c r="FJ44" t="s">
        <v>335</v>
      </c>
      <c r="FK44" t="s">
        <v>335</v>
      </c>
      <c r="FL44" t="s">
        <v>335</v>
      </c>
      <c r="FM44" t="s">
        <v>335</v>
      </c>
      <c r="FN44" t="s">
        <v>335</v>
      </c>
      <c r="FO44" t="s">
        <v>335</v>
      </c>
      <c r="FP44" t="s">
        <v>335</v>
      </c>
      <c r="FQ44" t="s">
        <v>335</v>
      </c>
      <c r="FR44" t="s">
        <v>335</v>
      </c>
      <c r="FS44" t="s">
        <v>335</v>
      </c>
      <c r="FT44" t="s">
        <v>335</v>
      </c>
      <c r="FU44" t="s">
        <v>335</v>
      </c>
      <c r="FV44" t="s">
        <v>335</v>
      </c>
      <c r="FW44" t="s">
        <v>335</v>
      </c>
      <c r="FX44" t="s">
        <v>335</v>
      </c>
      <c r="FY44" t="s">
        <v>335</v>
      </c>
      <c r="FZ44" t="s">
        <v>335</v>
      </c>
      <c r="GA44" t="s">
        <v>335</v>
      </c>
      <c r="GB44" t="s">
        <v>335</v>
      </c>
      <c r="GC44" t="s">
        <v>335</v>
      </c>
      <c r="GD44" t="s">
        <v>335</v>
      </c>
      <c r="GE44" t="s">
        <v>335</v>
      </c>
      <c r="GF44" t="s">
        <v>336</v>
      </c>
      <c r="GH44" t="s">
        <v>336</v>
      </c>
      <c r="GI44" t="s">
        <v>336</v>
      </c>
      <c r="GJ44" t="s">
        <v>336</v>
      </c>
      <c r="GK44" t="s">
        <v>342</v>
      </c>
    </row>
    <row r="45" spans="1:193" x14ac:dyDescent="0.3">
      <c r="A45">
        <v>44</v>
      </c>
      <c r="B45" t="s">
        <v>854</v>
      </c>
      <c r="C45" t="s">
        <v>337</v>
      </c>
      <c r="D45" t="s">
        <v>857</v>
      </c>
      <c r="E45" t="s">
        <v>336</v>
      </c>
      <c r="F45" s="1"/>
      <c r="G45" t="s">
        <v>336</v>
      </c>
      <c r="H45" t="s">
        <v>336</v>
      </c>
      <c r="I45" s="1"/>
      <c r="K45" t="s">
        <v>336</v>
      </c>
      <c r="L45" t="s">
        <v>336</v>
      </c>
      <c r="Q45" t="s">
        <v>336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336</v>
      </c>
      <c r="AE45" t="s">
        <v>336</v>
      </c>
      <c r="AI45" t="s">
        <v>336</v>
      </c>
      <c r="AK45" t="s">
        <v>336</v>
      </c>
      <c r="AT45" t="s">
        <v>336</v>
      </c>
      <c r="AV45" t="s">
        <v>336</v>
      </c>
      <c r="AW45" t="s">
        <v>336</v>
      </c>
      <c r="AX45" t="s">
        <v>336</v>
      </c>
      <c r="AY45" t="s">
        <v>336</v>
      </c>
      <c r="AZ45" t="s">
        <v>336</v>
      </c>
      <c r="BA45" t="s">
        <v>336</v>
      </c>
      <c r="BB45" t="s">
        <v>336</v>
      </c>
      <c r="BC45" t="s">
        <v>336</v>
      </c>
      <c r="BD45" t="s">
        <v>336</v>
      </c>
      <c r="BE45" t="s">
        <v>336</v>
      </c>
      <c r="BF45" t="s">
        <v>336</v>
      </c>
      <c r="BG45" t="s">
        <v>336</v>
      </c>
      <c r="BH45" t="s">
        <v>336</v>
      </c>
      <c r="BI45" t="s">
        <v>336</v>
      </c>
      <c r="BJ45" t="s">
        <v>336</v>
      </c>
      <c r="BK45" t="s">
        <v>336</v>
      </c>
      <c r="BL45" t="s">
        <v>336</v>
      </c>
      <c r="BM45" t="s">
        <v>336</v>
      </c>
      <c r="BN45" t="s">
        <v>336</v>
      </c>
      <c r="BO45" t="s">
        <v>336</v>
      </c>
      <c r="BP45" t="s">
        <v>336</v>
      </c>
      <c r="BQ45" t="s">
        <v>336</v>
      </c>
      <c r="BR45" t="s">
        <v>336</v>
      </c>
      <c r="BS45" t="s">
        <v>336</v>
      </c>
      <c r="BT45" t="s">
        <v>336</v>
      </c>
      <c r="BU45" t="s">
        <v>336</v>
      </c>
      <c r="BV45" t="s">
        <v>336</v>
      </c>
      <c r="BW45" t="s">
        <v>336</v>
      </c>
      <c r="BX45" t="s">
        <v>336</v>
      </c>
      <c r="BY45" t="s">
        <v>336</v>
      </c>
      <c r="BZ45" t="s">
        <v>336</v>
      </c>
      <c r="CA45" t="s">
        <v>336</v>
      </c>
      <c r="CB45" t="s">
        <v>336</v>
      </c>
      <c r="CC45" t="s">
        <v>336</v>
      </c>
      <c r="CD45" t="s">
        <v>336</v>
      </c>
      <c r="CE45" t="s">
        <v>336</v>
      </c>
      <c r="CF45" t="s">
        <v>336</v>
      </c>
      <c r="CG45" t="s">
        <v>336</v>
      </c>
      <c r="CH45" t="s">
        <v>336</v>
      </c>
      <c r="CI45" t="s">
        <v>336</v>
      </c>
      <c r="CJ45" t="s">
        <v>336</v>
      </c>
      <c r="CK45" t="s">
        <v>336</v>
      </c>
      <c r="CL45" t="s">
        <v>336</v>
      </c>
      <c r="CM45" t="s">
        <v>336</v>
      </c>
      <c r="CN45" t="s">
        <v>336</v>
      </c>
      <c r="CO45" t="s">
        <v>336</v>
      </c>
      <c r="CP45" t="s">
        <v>336</v>
      </c>
      <c r="CQ45" t="s">
        <v>336</v>
      </c>
      <c r="CR45" t="s">
        <v>336</v>
      </c>
      <c r="CS45" t="s">
        <v>336</v>
      </c>
      <c r="CT45" t="s">
        <v>336</v>
      </c>
      <c r="CU45" t="s">
        <v>336</v>
      </c>
      <c r="CV45" t="s">
        <v>336</v>
      </c>
      <c r="CW45" t="s">
        <v>336</v>
      </c>
      <c r="CX45" t="s">
        <v>336</v>
      </c>
      <c r="CY45" t="s">
        <v>336</v>
      </c>
      <c r="CZ45" t="s">
        <v>336</v>
      </c>
      <c r="DA45" t="s">
        <v>336</v>
      </c>
      <c r="DB45" t="s">
        <v>336</v>
      </c>
      <c r="DC45" t="s">
        <v>336</v>
      </c>
      <c r="DD45" t="s">
        <v>336</v>
      </c>
      <c r="DE45" t="s">
        <v>336</v>
      </c>
      <c r="DF45" t="s">
        <v>336</v>
      </c>
      <c r="DH45" t="s">
        <v>336</v>
      </c>
      <c r="DI45" t="s">
        <v>336</v>
      </c>
      <c r="DJ45" t="s">
        <v>336</v>
      </c>
      <c r="DK45" t="s">
        <v>336</v>
      </c>
      <c r="DL45" t="s">
        <v>336</v>
      </c>
      <c r="DM45" t="s">
        <v>336</v>
      </c>
      <c r="DN45" t="s">
        <v>336</v>
      </c>
      <c r="DO45" t="s">
        <v>336</v>
      </c>
      <c r="DP45" t="s">
        <v>336</v>
      </c>
      <c r="DQ45" t="s">
        <v>336</v>
      </c>
      <c r="DR45" t="s">
        <v>336</v>
      </c>
      <c r="DT45" t="s">
        <v>336</v>
      </c>
      <c r="DU45" t="s">
        <v>336</v>
      </c>
      <c r="DV45" t="s">
        <v>336</v>
      </c>
      <c r="DW45" t="s">
        <v>336</v>
      </c>
      <c r="DX45" t="s">
        <v>336</v>
      </c>
      <c r="DZ45" t="s">
        <v>336</v>
      </c>
      <c r="EA45" t="s">
        <v>336</v>
      </c>
      <c r="EB45" t="s">
        <v>336</v>
      </c>
      <c r="EC45" t="s">
        <v>336</v>
      </c>
      <c r="ED45" t="s">
        <v>336</v>
      </c>
      <c r="EF45" t="s">
        <v>336</v>
      </c>
      <c r="EG45" t="s">
        <v>336</v>
      </c>
      <c r="EH45" t="s">
        <v>336</v>
      </c>
      <c r="EI45" t="s">
        <v>336</v>
      </c>
      <c r="EJ45" t="s">
        <v>336</v>
      </c>
      <c r="EL45" t="s">
        <v>336</v>
      </c>
      <c r="EM45" t="s">
        <v>336</v>
      </c>
      <c r="EN45" t="s">
        <v>335</v>
      </c>
      <c r="EO45" t="s">
        <v>335</v>
      </c>
      <c r="EP45" t="s">
        <v>335</v>
      </c>
      <c r="EQ45" t="s">
        <v>335</v>
      </c>
      <c r="ER45" t="s">
        <v>335</v>
      </c>
      <c r="ES45" t="s">
        <v>335</v>
      </c>
      <c r="ET45" t="s">
        <v>335</v>
      </c>
      <c r="EU45" t="s">
        <v>335</v>
      </c>
      <c r="EV45" t="s">
        <v>335</v>
      </c>
      <c r="EW45" t="s">
        <v>335</v>
      </c>
      <c r="EX45" t="s">
        <v>335</v>
      </c>
      <c r="EY45" t="s">
        <v>335</v>
      </c>
      <c r="EZ45" t="s">
        <v>335</v>
      </c>
      <c r="FA45" t="s">
        <v>335</v>
      </c>
      <c r="FB45" t="s">
        <v>335</v>
      </c>
      <c r="FC45" t="s">
        <v>335</v>
      </c>
      <c r="FD45" t="s">
        <v>335</v>
      </c>
      <c r="FE45" t="s">
        <v>335</v>
      </c>
      <c r="FF45" t="s">
        <v>335</v>
      </c>
      <c r="FG45" t="s">
        <v>335</v>
      </c>
      <c r="FH45" t="s">
        <v>335</v>
      </c>
      <c r="FI45" t="s">
        <v>335</v>
      </c>
      <c r="FJ45" t="s">
        <v>335</v>
      </c>
      <c r="FK45" t="s">
        <v>335</v>
      </c>
      <c r="FL45" t="s">
        <v>335</v>
      </c>
      <c r="FM45" t="s">
        <v>335</v>
      </c>
      <c r="FN45" t="s">
        <v>335</v>
      </c>
      <c r="FO45" t="s">
        <v>335</v>
      </c>
      <c r="FP45" t="s">
        <v>335</v>
      </c>
      <c r="FQ45" t="s">
        <v>335</v>
      </c>
      <c r="FR45" t="s">
        <v>335</v>
      </c>
      <c r="FS45" t="s">
        <v>335</v>
      </c>
      <c r="FT45" t="s">
        <v>335</v>
      </c>
      <c r="FU45" t="s">
        <v>335</v>
      </c>
      <c r="FV45" t="s">
        <v>335</v>
      </c>
      <c r="FW45" t="s">
        <v>335</v>
      </c>
      <c r="FX45" t="s">
        <v>335</v>
      </c>
      <c r="FY45" t="s">
        <v>335</v>
      </c>
      <c r="FZ45" t="s">
        <v>335</v>
      </c>
      <c r="GA45" t="s">
        <v>335</v>
      </c>
      <c r="GB45" t="s">
        <v>335</v>
      </c>
      <c r="GC45" t="s">
        <v>335</v>
      </c>
      <c r="GD45" t="s">
        <v>335</v>
      </c>
      <c r="GE45" t="s">
        <v>335</v>
      </c>
      <c r="GF45" t="s">
        <v>336</v>
      </c>
      <c r="GH45" t="s">
        <v>336</v>
      </c>
      <c r="GI45" t="s">
        <v>336</v>
      </c>
      <c r="GJ45" t="s">
        <v>336</v>
      </c>
      <c r="GK45" t="s">
        <v>342</v>
      </c>
    </row>
    <row r="46" spans="1:193" x14ac:dyDescent="0.3">
      <c r="A46">
        <v>45</v>
      </c>
      <c r="B46" t="s">
        <v>854</v>
      </c>
      <c r="C46" t="s">
        <v>337</v>
      </c>
      <c r="D46" t="s">
        <v>856</v>
      </c>
      <c r="E46" t="s">
        <v>336</v>
      </c>
      <c r="F46" s="1"/>
      <c r="G46" t="s">
        <v>336</v>
      </c>
      <c r="H46" t="s">
        <v>336</v>
      </c>
      <c r="I46" s="1"/>
      <c r="K46" t="s">
        <v>336</v>
      </c>
      <c r="L46" t="s">
        <v>336</v>
      </c>
      <c r="Q46" t="s">
        <v>336</v>
      </c>
      <c r="R46" t="s">
        <v>335</v>
      </c>
      <c r="S46" t="s">
        <v>335</v>
      </c>
      <c r="T46" t="s">
        <v>335</v>
      </c>
      <c r="U46" t="s">
        <v>335</v>
      </c>
      <c r="V46" t="s">
        <v>335</v>
      </c>
      <c r="W46" t="s">
        <v>335</v>
      </c>
      <c r="X46" t="s">
        <v>335</v>
      </c>
      <c r="Y46" t="s">
        <v>335</v>
      </c>
      <c r="Z46" t="s">
        <v>335</v>
      </c>
      <c r="AA46" t="s">
        <v>335</v>
      </c>
      <c r="AB46" t="s">
        <v>335</v>
      </c>
      <c r="AC46" t="s">
        <v>335</v>
      </c>
      <c r="AD46" t="s">
        <v>336</v>
      </c>
      <c r="AE46" t="s">
        <v>336</v>
      </c>
      <c r="AI46" t="s">
        <v>336</v>
      </c>
      <c r="AK46" t="s">
        <v>336</v>
      </c>
      <c r="AT46" t="s">
        <v>336</v>
      </c>
      <c r="AV46" t="s">
        <v>336</v>
      </c>
      <c r="AW46" t="s">
        <v>336</v>
      </c>
      <c r="AX46" t="s">
        <v>336</v>
      </c>
      <c r="AY46" t="s">
        <v>336</v>
      </c>
      <c r="AZ46" t="s">
        <v>336</v>
      </c>
      <c r="BA46" t="s">
        <v>336</v>
      </c>
      <c r="BB46" t="s">
        <v>336</v>
      </c>
      <c r="BC46" t="s">
        <v>336</v>
      </c>
      <c r="BD46" t="s">
        <v>336</v>
      </c>
      <c r="BE46" t="s">
        <v>336</v>
      </c>
      <c r="BF46" t="s">
        <v>336</v>
      </c>
      <c r="BG46" t="s">
        <v>336</v>
      </c>
      <c r="BH46" t="s">
        <v>336</v>
      </c>
      <c r="BI46" t="s">
        <v>336</v>
      </c>
      <c r="BJ46" t="s">
        <v>336</v>
      </c>
      <c r="BK46" t="s">
        <v>336</v>
      </c>
      <c r="BL46" t="s">
        <v>336</v>
      </c>
      <c r="BM46" t="s">
        <v>336</v>
      </c>
      <c r="BN46" t="s">
        <v>336</v>
      </c>
      <c r="BO46" t="s">
        <v>336</v>
      </c>
      <c r="BP46" t="s">
        <v>336</v>
      </c>
      <c r="BQ46" t="s">
        <v>336</v>
      </c>
      <c r="BR46" t="s">
        <v>336</v>
      </c>
      <c r="BS46" t="s">
        <v>336</v>
      </c>
      <c r="BT46" t="s">
        <v>336</v>
      </c>
      <c r="BU46" t="s">
        <v>336</v>
      </c>
      <c r="BV46" t="s">
        <v>336</v>
      </c>
      <c r="BW46" t="s">
        <v>336</v>
      </c>
      <c r="BX46" t="s">
        <v>336</v>
      </c>
      <c r="BY46" t="s">
        <v>336</v>
      </c>
      <c r="BZ46" t="s">
        <v>336</v>
      </c>
      <c r="CA46" t="s">
        <v>336</v>
      </c>
      <c r="CB46" t="s">
        <v>336</v>
      </c>
      <c r="CC46" t="s">
        <v>336</v>
      </c>
      <c r="CD46" t="s">
        <v>336</v>
      </c>
      <c r="CE46" t="s">
        <v>336</v>
      </c>
      <c r="CF46" t="s">
        <v>336</v>
      </c>
      <c r="CG46" t="s">
        <v>336</v>
      </c>
      <c r="CH46" t="s">
        <v>336</v>
      </c>
      <c r="CI46" t="s">
        <v>336</v>
      </c>
      <c r="CJ46" t="s">
        <v>336</v>
      </c>
      <c r="CK46" t="s">
        <v>336</v>
      </c>
      <c r="CL46" t="s">
        <v>336</v>
      </c>
      <c r="CM46" t="s">
        <v>336</v>
      </c>
      <c r="CN46" t="s">
        <v>336</v>
      </c>
      <c r="CO46" t="s">
        <v>336</v>
      </c>
      <c r="CP46" t="s">
        <v>336</v>
      </c>
      <c r="CQ46" t="s">
        <v>336</v>
      </c>
      <c r="CR46" t="s">
        <v>336</v>
      </c>
      <c r="CS46" t="s">
        <v>336</v>
      </c>
      <c r="CT46" t="s">
        <v>336</v>
      </c>
      <c r="CU46" t="s">
        <v>336</v>
      </c>
      <c r="CV46" t="s">
        <v>336</v>
      </c>
      <c r="CW46" t="s">
        <v>336</v>
      </c>
      <c r="CX46" t="s">
        <v>336</v>
      </c>
      <c r="CY46" t="s">
        <v>336</v>
      </c>
      <c r="CZ46" t="s">
        <v>336</v>
      </c>
      <c r="DA46" t="s">
        <v>336</v>
      </c>
      <c r="DB46" t="s">
        <v>336</v>
      </c>
      <c r="DC46" t="s">
        <v>336</v>
      </c>
      <c r="DD46" t="s">
        <v>336</v>
      </c>
      <c r="DE46" t="s">
        <v>336</v>
      </c>
      <c r="DF46" t="s">
        <v>336</v>
      </c>
      <c r="DH46" t="s">
        <v>336</v>
      </c>
      <c r="DI46" t="s">
        <v>336</v>
      </c>
      <c r="DJ46" t="s">
        <v>336</v>
      </c>
      <c r="DK46" t="s">
        <v>336</v>
      </c>
      <c r="DL46" t="s">
        <v>336</v>
      </c>
      <c r="DM46" t="s">
        <v>336</v>
      </c>
      <c r="DN46" t="s">
        <v>336</v>
      </c>
      <c r="DO46" t="s">
        <v>336</v>
      </c>
      <c r="DP46" t="s">
        <v>336</v>
      </c>
      <c r="DQ46" t="s">
        <v>336</v>
      </c>
      <c r="DR46" t="s">
        <v>336</v>
      </c>
      <c r="DT46" t="s">
        <v>336</v>
      </c>
      <c r="DU46" t="s">
        <v>336</v>
      </c>
      <c r="DV46" t="s">
        <v>336</v>
      </c>
      <c r="DW46" t="s">
        <v>336</v>
      </c>
      <c r="DX46" t="s">
        <v>336</v>
      </c>
      <c r="DZ46" t="s">
        <v>336</v>
      </c>
      <c r="EA46" t="s">
        <v>336</v>
      </c>
      <c r="EB46" t="s">
        <v>336</v>
      </c>
      <c r="EC46" t="s">
        <v>336</v>
      </c>
      <c r="ED46" t="s">
        <v>336</v>
      </c>
      <c r="EF46" t="s">
        <v>336</v>
      </c>
      <c r="EG46" t="s">
        <v>336</v>
      </c>
      <c r="EH46" t="s">
        <v>336</v>
      </c>
      <c r="EI46" t="s">
        <v>336</v>
      </c>
      <c r="EJ46" t="s">
        <v>336</v>
      </c>
      <c r="EL46" t="s">
        <v>336</v>
      </c>
      <c r="EM46" t="s">
        <v>336</v>
      </c>
      <c r="EN46" t="s">
        <v>335</v>
      </c>
      <c r="EO46" t="s">
        <v>335</v>
      </c>
      <c r="EP46" t="s">
        <v>335</v>
      </c>
      <c r="EQ46" t="s">
        <v>335</v>
      </c>
      <c r="ER46" t="s">
        <v>335</v>
      </c>
      <c r="ES46" t="s">
        <v>335</v>
      </c>
      <c r="ET46" t="s">
        <v>335</v>
      </c>
      <c r="EU46" t="s">
        <v>335</v>
      </c>
      <c r="EV46" t="s">
        <v>335</v>
      </c>
      <c r="EW46" t="s">
        <v>335</v>
      </c>
      <c r="EX46" t="s">
        <v>335</v>
      </c>
      <c r="EY46" t="s">
        <v>335</v>
      </c>
      <c r="EZ46" t="s">
        <v>335</v>
      </c>
      <c r="FA46" t="s">
        <v>335</v>
      </c>
      <c r="FB46" t="s">
        <v>335</v>
      </c>
      <c r="FC46" t="s">
        <v>335</v>
      </c>
      <c r="FD46" t="s">
        <v>335</v>
      </c>
      <c r="FE46" t="s">
        <v>335</v>
      </c>
      <c r="FF46" t="s">
        <v>335</v>
      </c>
      <c r="FG46" t="s">
        <v>335</v>
      </c>
      <c r="FH46" t="s">
        <v>335</v>
      </c>
      <c r="FI46" t="s">
        <v>335</v>
      </c>
      <c r="FJ46" t="s">
        <v>335</v>
      </c>
      <c r="FK46" t="s">
        <v>335</v>
      </c>
      <c r="FL46" t="s">
        <v>335</v>
      </c>
      <c r="FM46" t="s">
        <v>335</v>
      </c>
      <c r="FN46" t="s">
        <v>335</v>
      </c>
      <c r="FO46" t="s">
        <v>335</v>
      </c>
      <c r="FP46" t="s">
        <v>335</v>
      </c>
      <c r="FQ46" t="s">
        <v>335</v>
      </c>
      <c r="FR46" t="s">
        <v>335</v>
      </c>
      <c r="FS46" t="s">
        <v>335</v>
      </c>
      <c r="FT46" t="s">
        <v>335</v>
      </c>
      <c r="FU46" t="s">
        <v>335</v>
      </c>
      <c r="FV46" t="s">
        <v>335</v>
      </c>
      <c r="FW46" t="s">
        <v>335</v>
      </c>
      <c r="FX46" t="s">
        <v>335</v>
      </c>
      <c r="FY46" t="s">
        <v>335</v>
      </c>
      <c r="FZ46" t="s">
        <v>335</v>
      </c>
      <c r="GA46" t="s">
        <v>335</v>
      </c>
      <c r="GB46" t="s">
        <v>335</v>
      </c>
      <c r="GC46" t="s">
        <v>335</v>
      </c>
      <c r="GD46" t="s">
        <v>335</v>
      </c>
      <c r="GE46" t="s">
        <v>335</v>
      </c>
      <c r="GF46" t="s">
        <v>336</v>
      </c>
      <c r="GH46" t="s">
        <v>336</v>
      </c>
      <c r="GI46" t="s">
        <v>336</v>
      </c>
      <c r="GJ46" t="s">
        <v>336</v>
      </c>
      <c r="GK46" t="s">
        <v>342</v>
      </c>
    </row>
    <row r="47" spans="1:193" x14ac:dyDescent="0.3">
      <c r="A47">
        <v>46</v>
      </c>
      <c r="B47" t="s">
        <v>854</v>
      </c>
      <c r="C47" t="s">
        <v>337</v>
      </c>
      <c r="D47" t="s">
        <v>855</v>
      </c>
      <c r="E47" t="s">
        <v>336</v>
      </c>
      <c r="F47" s="1"/>
      <c r="G47" t="s">
        <v>336</v>
      </c>
      <c r="H47" t="s">
        <v>336</v>
      </c>
      <c r="I47" s="1"/>
      <c r="K47" t="s">
        <v>336</v>
      </c>
      <c r="L47" t="s">
        <v>336</v>
      </c>
      <c r="Q47" t="s">
        <v>336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336</v>
      </c>
      <c r="AE47" t="s">
        <v>336</v>
      </c>
      <c r="AI47" t="s">
        <v>336</v>
      </c>
      <c r="AK47" t="s">
        <v>336</v>
      </c>
      <c r="AT47" t="s">
        <v>336</v>
      </c>
      <c r="AV47" t="s">
        <v>336</v>
      </c>
      <c r="AW47" t="s">
        <v>336</v>
      </c>
      <c r="AX47" t="s">
        <v>336</v>
      </c>
      <c r="AY47" t="s">
        <v>336</v>
      </c>
      <c r="AZ47" t="s">
        <v>336</v>
      </c>
      <c r="BA47" t="s">
        <v>336</v>
      </c>
      <c r="BB47" t="s">
        <v>336</v>
      </c>
      <c r="BC47" t="s">
        <v>336</v>
      </c>
      <c r="BD47" t="s">
        <v>336</v>
      </c>
      <c r="BE47" t="s">
        <v>336</v>
      </c>
      <c r="BF47" t="s">
        <v>336</v>
      </c>
      <c r="BG47" t="s">
        <v>336</v>
      </c>
      <c r="BH47" t="s">
        <v>336</v>
      </c>
      <c r="BI47" t="s">
        <v>336</v>
      </c>
      <c r="BJ47" t="s">
        <v>336</v>
      </c>
      <c r="BK47" t="s">
        <v>336</v>
      </c>
      <c r="BL47" t="s">
        <v>336</v>
      </c>
      <c r="BM47" t="s">
        <v>336</v>
      </c>
      <c r="BN47" t="s">
        <v>336</v>
      </c>
      <c r="BO47" t="s">
        <v>336</v>
      </c>
      <c r="BP47" t="s">
        <v>336</v>
      </c>
      <c r="BQ47" t="s">
        <v>336</v>
      </c>
      <c r="BR47" t="s">
        <v>336</v>
      </c>
      <c r="BS47" t="s">
        <v>336</v>
      </c>
      <c r="BT47" t="s">
        <v>336</v>
      </c>
      <c r="BU47" t="s">
        <v>336</v>
      </c>
      <c r="BV47" t="s">
        <v>336</v>
      </c>
      <c r="BW47" t="s">
        <v>336</v>
      </c>
      <c r="BX47" t="s">
        <v>336</v>
      </c>
      <c r="BY47" t="s">
        <v>336</v>
      </c>
      <c r="BZ47" t="s">
        <v>336</v>
      </c>
      <c r="CA47" t="s">
        <v>336</v>
      </c>
      <c r="CB47" t="s">
        <v>336</v>
      </c>
      <c r="CC47" t="s">
        <v>336</v>
      </c>
      <c r="CD47" t="s">
        <v>336</v>
      </c>
      <c r="CE47" t="s">
        <v>336</v>
      </c>
      <c r="CF47" t="s">
        <v>336</v>
      </c>
      <c r="CG47" t="s">
        <v>336</v>
      </c>
      <c r="CH47" t="s">
        <v>336</v>
      </c>
      <c r="CI47" t="s">
        <v>336</v>
      </c>
      <c r="CJ47" t="s">
        <v>336</v>
      </c>
      <c r="CK47" t="s">
        <v>336</v>
      </c>
      <c r="CL47" t="s">
        <v>336</v>
      </c>
      <c r="CM47" t="s">
        <v>336</v>
      </c>
      <c r="CN47" t="s">
        <v>336</v>
      </c>
      <c r="CO47" t="s">
        <v>336</v>
      </c>
      <c r="CP47" t="s">
        <v>336</v>
      </c>
      <c r="CQ47" t="s">
        <v>336</v>
      </c>
      <c r="CR47" t="s">
        <v>336</v>
      </c>
      <c r="CS47" t="s">
        <v>336</v>
      </c>
      <c r="CT47" t="s">
        <v>336</v>
      </c>
      <c r="CU47" t="s">
        <v>336</v>
      </c>
      <c r="CV47" t="s">
        <v>336</v>
      </c>
      <c r="CW47" t="s">
        <v>336</v>
      </c>
      <c r="CX47" t="s">
        <v>336</v>
      </c>
      <c r="CY47" t="s">
        <v>336</v>
      </c>
      <c r="CZ47" t="s">
        <v>336</v>
      </c>
      <c r="DA47" t="s">
        <v>336</v>
      </c>
      <c r="DB47" t="s">
        <v>336</v>
      </c>
      <c r="DC47" t="s">
        <v>336</v>
      </c>
      <c r="DD47" t="s">
        <v>336</v>
      </c>
      <c r="DE47" t="s">
        <v>336</v>
      </c>
      <c r="DF47" t="s">
        <v>336</v>
      </c>
      <c r="DH47" t="s">
        <v>336</v>
      </c>
      <c r="DI47" t="s">
        <v>336</v>
      </c>
      <c r="DJ47" t="s">
        <v>336</v>
      </c>
      <c r="DK47" t="s">
        <v>336</v>
      </c>
      <c r="DL47" t="s">
        <v>336</v>
      </c>
      <c r="DM47" t="s">
        <v>336</v>
      </c>
      <c r="DN47" t="s">
        <v>336</v>
      </c>
      <c r="DO47" t="s">
        <v>336</v>
      </c>
      <c r="DP47" t="s">
        <v>336</v>
      </c>
      <c r="DQ47" t="s">
        <v>336</v>
      </c>
      <c r="DR47" t="s">
        <v>336</v>
      </c>
      <c r="DT47" t="s">
        <v>336</v>
      </c>
      <c r="DU47" t="s">
        <v>336</v>
      </c>
      <c r="DV47" t="s">
        <v>336</v>
      </c>
      <c r="DW47" t="s">
        <v>336</v>
      </c>
      <c r="DX47" t="s">
        <v>336</v>
      </c>
      <c r="DZ47" t="s">
        <v>336</v>
      </c>
      <c r="EA47" t="s">
        <v>336</v>
      </c>
      <c r="EB47" t="s">
        <v>336</v>
      </c>
      <c r="EC47" t="s">
        <v>336</v>
      </c>
      <c r="ED47" t="s">
        <v>336</v>
      </c>
      <c r="EF47" t="s">
        <v>336</v>
      </c>
      <c r="EG47" t="s">
        <v>336</v>
      </c>
      <c r="EH47" t="s">
        <v>336</v>
      </c>
      <c r="EI47" t="s">
        <v>336</v>
      </c>
      <c r="EJ47" t="s">
        <v>336</v>
      </c>
      <c r="EL47" t="s">
        <v>336</v>
      </c>
      <c r="EM47" t="s">
        <v>336</v>
      </c>
      <c r="EN47" t="s">
        <v>335</v>
      </c>
      <c r="EO47" t="s">
        <v>335</v>
      </c>
      <c r="EP47" t="s">
        <v>335</v>
      </c>
      <c r="EQ47" t="s">
        <v>335</v>
      </c>
      <c r="ER47" t="s">
        <v>335</v>
      </c>
      <c r="ES47" t="s">
        <v>335</v>
      </c>
      <c r="ET47" t="s">
        <v>335</v>
      </c>
      <c r="EU47" t="s">
        <v>335</v>
      </c>
      <c r="EV47" t="s">
        <v>335</v>
      </c>
      <c r="EW47" t="s">
        <v>335</v>
      </c>
      <c r="EX47" t="s">
        <v>335</v>
      </c>
      <c r="EY47" t="s">
        <v>335</v>
      </c>
      <c r="EZ47" t="s">
        <v>335</v>
      </c>
      <c r="FA47" t="s">
        <v>335</v>
      </c>
      <c r="FB47" t="s">
        <v>335</v>
      </c>
      <c r="FC47" t="s">
        <v>335</v>
      </c>
      <c r="FD47" t="s">
        <v>335</v>
      </c>
      <c r="FE47" t="s">
        <v>335</v>
      </c>
      <c r="FF47" t="s">
        <v>335</v>
      </c>
      <c r="FG47" t="s">
        <v>335</v>
      </c>
      <c r="FH47" t="s">
        <v>335</v>
      </c>
      <c r="FI47" t="s">
        <v>335</v>
      </c>
      <c r="FJ47" t="s">
        <v>335</v>
      </c>
      <c r="FK47" t="s">
        <v>335</v>
      </c>
      <c r="FL47" t="s">
        <v>335</v>
      </c>
      <c r="FM47" t="s">
        <v>335</v>
      </c>
      <c r="FN47" t="s">
        <v>335</v>
      </c>
      <c r="FO47" t="s">
        <v>335</v>
      </c>
      <c r="FP47" t="s">
        <v>335</v>
      </c>
      <c r="FQ47" t="s">
        <v>335</v>
      </c>
      <c r="FR47" t="s">
        <v>335</v>
      </c>
      <c r="FS47" t="s">
        <v>335</v>
      </c>
      <c r="FT47" t="s">
        <v>335</v>
      </c>
      <c r="FU47" t="s">
        <v>335</v>
      </c>
      <c r="FV47" t="s">
        <v>335</v>
      </c>
      <c r="FW47" t="s">
        <v>335</v>
      </c>
      <c r="FX47" t="s">
        <v>335</v>
      </c>
      <c r="FY47" t="s">
        <v>335</v>
      </c>
      <c r="FZ47" t="s">
        <v>335</v>
      </c>
      <c r="GA47" t="s">
        <v>335</v>
      </c>
      <c r="GB47" t="s">
        <v>335</v>
      </c>
      <c r="GC47" t="s">
        <v>335</v>
      </c>
      <c r="GD47" t="s">
        <v>335</v>
      </c>
      <c r="GE47" t="s">
        <v>335</v>
      </c>
      <c r="GF47" t="s">
        <v>336</v>
      </c>
      <c r="GH47" t="s">
        <v>336</v>
      </c>
      <c r="GI47" t="s">
        <v>336</v>
      </c>
      <c r="GJ47" t="s">
        <v>336</v>
      </c>
      <c r="GK47" t="s">
        <v>342</v>
      </c>
    </row>
    <row r="48" spans="1:193" x14ac:dyDescent="0.3">
      <c r="A48">
        <v>47</v>
      </c>
      <c r="B48" t="s">
        <v>854</v>
      </c>
      <c r="C48" t="s">
        <v>337</v>
      </c>
      <c r="D48" t="s">
        <v>362</v>
      </c>
      <c r="E48" t="s">
        <v>865</v>
      </c>
      <c r="F48" s="1"/>
      <c r="G48" t="s">
        <v>336</v>
      </c>
      <c r="H48" t="s">
        <v>336</v>
      </c>
      <c r="I48" s="1"/>
      <c r="K48" t="s">
        <v>336</v>
      </c>
      <c r="L48" t="s">
        <v>336</v>
      </c>
      <c r="Q48" t="s">
        <v>336</v>
      </c>
      <c r="R48" t="s">
        <v>335</v>
      </c>
      <c r="S48" t="s">
        <v>335</v>
      </c>
      <c r="T48" t="s">
        <v>335</v>
      </c>
      <c r="U48" t="s">
        <v>335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336</v>
      </c>
      <c r="AE48" t="s">
        <v>336</v>
      </c>
      <c r="AI48" t="s">
        <v>336</v>
      </c>
      <c r="AK48" t="s">
        <v>336</v>
      </c>
      <c r="AT48" t="s">
        <v>336</v>
      </c>
      <c r="AV48" t="s">
        <v>336</v>
      </c>
      <c r="AW48" t="s">
        <v>336</v>
      </c>
      <c r="AX48" t="s">
        <v>336</v>
      </c>
      <c r="AY48" t="s">
        <v>336</v>
      </c>
      <c r="AZ48" t="s">
        <v>336</v>
      </c>
      <c r="BA48" t="s">
        <v>336</v>
      </c>
      <c r="BB48" t="s">
        <v>336</v>
      </c>
      <c r="BC48" t="s">
        <v>336</v>
      </c>
      <c r="BD48" t="s">
        <v>336</v>
      </c>
      <c r="BE48" t="s">
        <v>336</v>
      </c>
      <c r="BF48" t="s">
        <v>336</v>
      </c>
      <c r="BG48" t="s">
        <v>336</v>
      </c>
      <c r="BH48" t="s">
        <v>336</v>
      </c>
      <c r="BI48" t="s">
        <v>336</v>
      </c>
      <c r="BJ48" t="s">
        <v>336</v>
      </c>
      <c r="BK48" t="s">
        <v>336</v>
      </c>
      <c r="BL48" t="s">
        <v>336</v>
      </c>
      <c r="BM48" t="s">
        <v>336</v>
      </c>
      <c r="BN48" t="s">
        <v>336</v>
      </c>
      <c r="BO48" t="s">
        <v>336</v>
      </c>
      <c r="BP48" t="s">
        <v>336</v>
      </c>
      <c r="BQ48" t="s">
        <v>336</v>
      </c>
      <c r="BR48" t="s">
        <v>336</v>
      </c>
      <c r="BS48" t="s">
        <v>336</v>
      </c>
      <c r="BT48" t="s">
        <v>336</v>
      </c>
      <c r="BU48" t="s">
        <v>336</v>
      </c>
      <c r="BV48" t="s">
        <v>336</v>
      </c>
      <c r="BW48" t="s">
        <v>336</v>
      </c>
      <c r="BX48" t="s">
        <v>336</v>
      </c>
      <c r="BY48" t="s">
        <v>336</v>
      </c>
      <c r="BZ48" t="s">
        <v>336</v>
      </c>
      <c r="CA48" t="s">
        <v>336</v>
      </c>
      <c r="CB48" t="s">
        <v>336</v>
      </c>
      <c r="CC48" t="s">
        <v>336</v>
      </c>
      <c r="CD48" t="s">
        <v>336</v>
      </c>
      <c r="CE48" t="s">
        <v>336</v>
      </c>
      <c r="CF48" t="s">
        <v>336</v>
      </c>
      <c r="CG48" t="s">
        <v>336</v>
      </c>
      <c r="CH48" t="s">
        <v>336</v>
      </c>
      <c r="CI48" t="s">
        <v>336</v>
      </c>
      <c r="CJ48" t="s">
        <v>336</v>
      </c>
      <c r="CK48" t="s">
        <v>336</v>
      </c>
      <c r="CL48" t="s">
        <v>336</v>
      </c>
      <c r="CM48" t="s">
        <v>336</v>
      </c>
      <c r="CN48" t="s">
        <v>336</v>
      </c>
      <c r="CO48" t="s">
        <v>336</v>
      </c>
      <c r="CP48" t="s">
        <v>336</v>
      </c>
      <c r="CQ48" t="s">
        <v>336</v>
      </c>
      <c r="CR48" t="s">
        <v>336</v>
      </c>
      <c r="CS48" t="s">
        <v>336</v>
      </c>
      <c r="CT48" t="s">
        <v>336</v>
      </c>
      <c r="CU48" t="s">
        <v>336</v>
      </c>
      <c r="CV48" t="s">
        <v>336</v>
      </c>
      <c r="CW48" t="s">
        <v>336</v>
      </c>
      <c r="CX48" t="s">
        <v>336</v>
      </c>
      <c r="CY48" t="s">
        <v>336</v>
      </c>
      <c r="CZ48" t="s">
        <v>336</v>
      </c>
      <c r="DA48" t="s">
        <v>336</v>
      </c>
      <c r="DB48" t="s">
        <v>336</v>
      </c>
      <c r="DC48" t="s">
        <v>336</v>
      </c>
      <c r="DD48" t="s">
        <v>336</v>
      </c>
      <c r="DE48" t="s">
        <v>336</v>
      </c>
      <c r="DF48" t="s">
        <v>336</v>
      </c>
      <c r="DH48" t="s">
        <v>336</v>
      </c>
      <c r="DI48" t="s">
        <v>336</v>
      </c>
      <c r="DJ48" t="s">
        <v>336</v>
      </c>
      <c r="DK48" t="s">
        <v>336</v>
      </c>
      <c r="DL48" t="s">
        <v>336</v>
      </c>
      <c r="DM48" t="s">
        <v>336</v>
      </c>
      <c r="DN48" t="s">
        <v>336</v>
      </c>
      <c r="DO48" t="s">
        <v>336</v>
      </c>
      <c r="DP48" t="s">
        <v>336</v>
      </c>
      <c r="DQ48" t="s">
        <v>336</v>
      </c>
      <c r="DR48" t="s">
        <v>336</v>
      </c>
      <c r="DT48" t="s">
        <v>336</v>
      </c>
      <c r="DU48" t="s">
        <v>336</v>
      </c>
      <c r="DV48" t="s">
        <v>336</v>
      </c>
      <c r="DW48" t="s">
        <v>336</v>
      </c>
      <c r="DX48" t="s">
        <v>336</v>
      </c>
      <c r="DZ48" t="s">
        <v>336</v>
      </c>
      <c r="EA48" t="s">
        <v>336</v>
      </c>
      <c r="EB48" t="s">
        <v>336</v>
      </c>
      <c r="EC48" t="s">
        <v>336</v>
      </c>
      <c r="ED48" t="s">
        <v>336</v>
      </c>
      <c r="EF48" t="s">
        <v>336</v>
      </c>
      <c r="EG48" t="s">
        <v>336</v>
      </c>
      <c r="EH48" t="s">
        <v>336</v>
      </c>
      <c r="EI48" t="s">
        <v>336</v>
      </c>
      <c r="EJ48" t="s">
        <v>336</v>
      </c>
      <c r="EL48" t="s">
        <v>336</v>
      </c>
      <c r="EM48" t="s">
        <v>336</v>
      </c>
      <c r="EN48" t="s">
        <v>335</v>
      </c>
      <c r="EO48" t="s">
        <v>335</v>
      </c>
      <c r="EP48" t="s">
        <v>335</v>
      </c>
      <c r="EQ48" t="s">
        <v>335</v>
      </c>
      <c r="ER48" t="s">
        <v>335</v>
      </c>
      <c r="ES48" t="s">
        <v>335</v>
      </c>
      <c r="ET48" t="s">
        <v>335</v>
      </c>
      <c r="EU48" t="s">
        <v>335</v>
      </c>
      <c r="EV48" t="s">
        <v>335</v>
      </c>
      <c r="EW48" t="s">
        <v>335</v>
      </c>
      <c r="EX48" t="s">
        <v>335</v>
      </c>
      <c r="EY48" t="s">
        <v>335</v>
      </c>
      <c r="EZ48" t="s">
        <v>335</v>
      </c>
      <c r="FA48" t="s">
        <v>335</v>
      </c>
      <c r="FB48" t="s">
        <v>335</v>
      </c>
      <c r="FC48" t="s">
        <v>335</v>
      </c>
      <c r="FD48" t="s">
        <v>335</v>
      </c>
      <c r="FE48" t="s">
        <v>335</v>
      </c>
      <c r="FF48" t="s">
        <v>335</v>
      </c>
      <c r="FG48" t="s">
        <v>335</v>
      </c>
      <c r="FH48" t="s">
        <v>335</v>
      </c>
      <c r="FI48" t="s">
        <v>335</v>
      </c>
      <c r="FJ48" t="s">
        <v>335</v>
      </c>
      <c r="FK48" t="s">
        <v>335</v>
      </c>
      <c r="FL48" t="s">
        <v>335</v>
      </c>
      <c r="FM48" t="s">
        <v>335</v>
      </c>
      <c r="FN48" t="s">
        <v>335</v>
      </c>
      <c r="FO48" t="s">
        <v>335</v>
      </c>
      <c r="FP48" t="s">
        <v>335</v>
      </c>
      <c r="FQ48" t="s">
        <v>335</v>
      </c>
      <c r="FR48" t="s">
        <v>335</v>
      </c>
      <c r="FS48" t="s">
        <v>335</v>
      </c>
      <c r="FT48" t="s">
        <v>335</v>
      </c>
      <c r="FU48" t="s">
        <v>335</v>
      </c>
      <c r="FV48" t="s">
        <v>335</v>
      </c>
      <c r="FW48" t="s">
        <v>335</v>
      </c>
      <c r="FX48" t="s">
        <v>335</v>
      </c>
      <c r="FY48" t="s">
        <v>335</v>
      </c>
      <c r="FZ48" t="s">
        <v>335</v>
      </c>
      <c r="GA48" t="s">
        <v>335</v>
      </c>
      <c r="GB48" t="s">
        <v>335</v>
      </c>
      <c r="GC48" t="s">
        <v>335</v>
      </c>
      <c r="GD48" t="s">
        <v>335</v>
      </c>
      <c r="GE48" t="s">
        <v>335</v>
      </c>
      <c r="GF48" t="s">
        <v>336</v>
      </c>
      <c r="GH48" t="s">
        <v>336</v>
      </c>
      <c r="GI48" t="s">
        <v>336</v>
      </c>
      <c r="GJ48" t="s">
        <v>336</v>
      </c>
      <c r="GK48" t="s">
        <v>342</v>
      </c>
    </row>
    <row r="49" spans="1:193" x14ac:dyDescent="0.3">
      <c r="A49">
        <v>48</v>
      </c>
      <c r="B49" t="s">
        <v>854</v>
      </c>
      <c r="C49" t="s">
        <v>337</v>
      </c>
      <c r="D49" t="s">
        <v>855</v>
      </c>
      <c r="E49" t="s">
        <v>336</v>
      </c>
      <c r="F49" s="1"/>
      <c r="G49" t="s">
        <v>336</v>
      </c>
      <c r="H49" t="s">
        <v>336</v>
      </c>
      <c r="I49" s="1"/>
      <c r="K49" t="s">
        <v>336</v>
      </c>
      <c r="L49" t="s">
        <v>336</v>
      </c>
      <c r="Q49" t="s">
        <v>336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335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336</v>
      </c>
      <c r="AE49" t="s">
        <v>336</v>
      </c>
      <c r="AI49" t="s">
        <v>336</v>
      </c>
      <c r="AK49" t="s">
        <v>336</v>
      </c>
      <c r="AT49" t="s">
        <v>336</v>
      </c>
      <c r="AV49" t="s">
        <v>336</v>
      </c>
      <c r="AW49" t="s">
        <v>336</v>
      </c>
      <c r="AX49" t="s">
        <v>336</v>
      </c>
      <c r="AY49" t="s">
        <v>336</v>
      </c>
      <c r="AZ49" t="s">
        <v>336</v>
      </c>
      <c r="BA49" t="s">
        <v>336</v>
      </c>
      <c r="BB49" t="s">
        <v>336</v>
      </c>
      <c r="BC49" t="s">
        <v>336</v>
      </c>
      <c r="BD49" t="s">
        <v>336</v>
      </c>
      <c r="BE49" t="s">
        <v>336</v>
      </c>
      <c r="BF49" t="s">
        <v>336</v>
      </c>
      <c r="BG49" t="s">
        <v>336</v>
      </c>
      <c r="BH49" t="s">
        <v>336</v>
      </c>
      <c r="BI49" t="s">
        <v>336</v>
      </c>
      <c r="BJ49" t="s">
        <v>336</v>
      </c>
      <c r="BK49" t="s">
        <v>336</v>
      </c>
      <c r="BL49" t="s">
        <v>336</v>
      </c>
      <c r="BM49" t="s">
        <v>336</v>
      </c>
      <c r="BN49" t="s">
        <v>336</v>
      </c>
      <c r="BO49" t="s">
        <v>336</v>
      </c>
      <c r="BP49" t="s">
        <v>336</v>
      </c>
      <c r="BQ49" t="s">
        <v>336</v>
      </c>
      <c r="BR49" t="s">
        <v>336</v>
      </c>
      <c r="BS49" t="s">
        <v>336</v>
      </c>
      <c r="BT49" t="s">
        <v>336</v>
      </c>
      <c r="BU49" t="s">
        <v>336</v>
      </c>
      <c r="BV49" t="s">
        <v>336</v>
      </c>
      <c r="BW49" t="s">
        <v>336</v>
      </c>
      <c r="BX49" t="s">
        <v>336</v>
      </c>
      <c r="BY49" t="s">
        <v>336</v>
      </c>
      <c r="BZ49" t="s">
        <v>336</v>
      </c>
      <c r="CA49" t="s">
        <v>336</v>
      </c>
      <c r="CB49" t="s">
        <v>336</v>
      </c>
      <c r="CC49" t="s">
        <v>336</v>
      </c>
      <c r="CD49" t="s">
        <v>336</v>
      </c>
      <c r="CE49" t="s">
        <v>336</v>
      </c>
      <c r="CF49" t="s">
        <v>336</v>
      </c>
      <c r="CG49" t="s">
        <v>336</v>
      </c>
      <c r="CH49" t="s">
        <v>336</v>
      </c>
      <c r="CI49" t="s">
        <v>336</v>
      </c>
      <c r="CJ49" t="s">
        <v>336</v>
      </c>
      <c r="CK49" t="s">
        <v>336</v>
      </c>
      <c r="CL49" t="s">
        <v>336</v>
      </c>
      <c r="CM49" t="s">
        <v>336</v>
      </c>
      <c r="CN49" t="s">
        <v>336</v>
      </c>
      <c r="CO49" t="s">
        <v>336</v>
      </c>
      <c r="CP49" t="s">
        <v>336</v>
      </c>
      <c r="CQ49" t="s">
        <v>336</v>
      </c>
      <c r="CR49" t="s">
        <v>336</v>
      </c>
      <c r="CS49" t="s">
        <v>336</v>
      </c>
      <c r="CT49" t="s">
        <v>336</v>
      </c>
      <c r="CU49" t="s">
        <v>336</v>
      </c>
      <c r="CV49" t="s">
        <v>336</v>
      </c>
      <c r="CW49" t="s">
        <v>336</v>
      </c>
      <c r="CX49" t="s">
        <v>336</v>
      </c>
      <c r="CY49" t="s">
        <v>336</v>
      </c>
      <c r="CZ49" t="s">
        <v>336</v>
      </c>
      <c r="DA49" t="s">
        <v>336</v>
      </c>
      <c r="DB49" t="s">
        <v>336</v>
      </c>
      <c r="DC49" t="s">
        <v>336</v>
      </c>
      <c r="DD49" t="s">
        <v>336</v>
      </c>
      <c r="DE49" t="s">
        <v>336</v>
      </c>
      <c r="DF49" t="s">
        <v>336</v>
      </c>
      <c r="DH49" t="s">
        <v>336</v>
      </c>
      <c r="DI49" t="s">
        <v>336</v>
      </c>
      <c r="DJ49" t="s">
        <v>336</v>
      </c>
      <c r="DK49" t="s">
        <v>336</v>
      </c>
      <c r="DL49" t="s">
        <v>336</v>
      </c>
      <c r="DM49" t="s">
        <v>336</v>
      </c>
      <c r="DN49" t="s">
        <v>336</v>
      </c>
      <c r="DO49" t="s">
        <v>336</v>
      </c>
      <c r="DP49" t="s">
        <v>336</v>
      </c>
      <c r="DQ49" t="s">
        <v>336</v>
      </c>
      <c r="DR49" t="s">
        <v>336</v>
      </c>
      <c r="DT49" t="s">
        <v>336</v>
      </c>
      <c r="DU49" t="s">
        <v>336</v>
      </c>
      <c r="DV49" t="s">
        <v>336</v>
      </c>
      <c r="DW49" t="s">
        <v>336</v>
      </c>
      <c r="DX49" t="s">
        <v>336</v>
      </c>
      <c r="DZ49" t="s">
        <v>336</v>
      </c>
      <c r="EA49" t="s">
        <v>336</v>
      </c>
      <c r="EB49" t="s">
        <v>336</v>
      </c>
      <c r="EC49" t="s">
        <v>336</v>
      </c>
      <c r="ED49" t="s">
        <v>336</v>
      </c>
      <c r="EF49" t="s">
        <v>336</v>
      </c>
      <c r="EG49" t="s">
        <v>336</v>
      </c>
      <c r="EH49" t="s">
        <v>336</v>
      </c>
      <c r="EI49" t="s">
        <v>336</v>
      </c>
      <c r="EJ49" t="s">
        <v>336</v>
      </c>
      <c r="EL49" t="s">
        <v>336</v>
      </c>
      <c r="EM49" t="s">
        <v>336</v>
      </c>
      <c r="EN49" t="s">
        <v>335</v>
      </c>
      <c r="EO49" t="s">
        <v>335</v>
      </c>
      <c r="EP49" t="s">
        <v>335</v>
      </c>
      <c r="EQ49" t="s">
        <v>335</v>
      </c>
      <c r="ER49" t="s">
        <v>335</v>
      </c>
      <c r="ES49" t="s">
        <v>335</v>
      </c>
      <c r="ET49" t="s">
        <v>335</v>
      </c>
      <c r="EU49" t="s">
        <v>335</v>
      </c>
      <c r="EV49" t="s">
        <v>335</v>
      </c>
      <c r="EW49" t="s">
        <v>335</v>
      </c>
      <c r="EX49" t="s">
        <v>335</v>
      </c>
      <c r="EY49" t="s">
        <v>335</v>
      </c>
      <c r="EZ49" t="s">
        <v>335</v>
      </c>
      <c r="FA49" t="s">
        <v>335</v>
      </c>
      <c r="FB49" t="s">
        <v>335</v>
      </c>
      <c r="FC49" t="s">
        <v>335</v>
      </c>
      <c r="FD49" t="s">
        <v>335</v>
      </c>
      <c r="FE49" t="s">
        <v>335</v>
      </c>
      <c r="FF49" t="s">
        <v>335</v>
      </c>
      <c r="FG49" t="s">
        <v>335</v>
      </c>
      <c r="FH49" t="s">
        <v>335</v>
      </c>
      <c r="FI49" t="s">
        <v>335</v>
      </c>
      <c r="FJ49" t="s">
        <v>335</v>
      </c>
      <c r="FK49" t="s">
        <v>335</v>
      </c>
      <c r="FL49" t="s">
        <v>335</v>
      </c>
      <c r="FM49" t="s">
        <v>335</v>
      </c>
      <c r="FN49" t="s">
        <v>335</v>
      </c>
      <c r="FO49" t="s">
        <v>335</v>
      </c>
      <c r="FP49" t="s">
        <v>335</v>
      </c>
      <c r="FQ49" t="s">
        <v>335</v>
      </c>
      <c r="FR49" t="s">
        <v>335</v>
      </c>
      <c r="FS49" t="s">
        <v>335</v>
      </c>
      <c r="FT49" t="s">
        <v>335</v>
      </c>
      <c r="FU49" t="s">
        <v>335</v>
      </c>
      <c r="FV49" t="s">
        <v>335</v>
      </c>
      <c r="FW49" t="s">
        <v>335</v>
      </c>
      <c r="FX49" t="s">
        <v>335</v>
      </c>
      <c r="FY49" t="s">
        <v>335</v>
      </c>
      <c r="FZ49" t="s">
        <v>335</v>
      </c>
      <c r="GA49" t="s">
        <v>335</v>
      </c>
      <c r="GB49" t="s">
        <v>335</v>
      </c>
      <c r="GC49" t="s">
        <v>335</v>
      </c>
      <c r="GD49" t="s">
        <v>335</v>
      </c>
      <c r="GE49" t="s">
        <v>335</v>
      </c>
      <c r="GF49" t="s">
        <v>336</v>
      </c>
      <c r="GH49" t="s">
        <v>336</v>
      </c>
      <c r="GI49" t="s">
        <v>336</v>
      </c>
      <c r="GJ49" t="s">
        <v>336</v>
      </c>
      <c r="GK49" t="s">
        <v>342</v>
      </c>
    </row>
    <row r="50" spans="1:193" x14ac:dyDescent="0.3">
      <c r="A50">
        <v>49</v>
      </c>
      <c r="B50" t="s">
        <v>854</v>
      </c>
      <c r="C50" t="s">
        <v>330</v>
      </c>
      <c r="D50" t="s">
        <v>336</v>
      </c>
      <c r="E50" t="s">
        <v>336</v>
      </c>
      <c r="F50" s="1">
        <v>45266</v>
      </c>
      <c r="G50" t="s">
        <v>330</v>
      </c>
      <c r="H50" t="s">
        <v>336</v>
      </c>
      <c r="I50" s="1"/>
      <c r="K50" t="s">
        <v>336</v>
      </c>
      <c r="L50" t="s">
        <v>336</v>
      </c>
      <c r="Q50" t="s">
        <v>336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335</v>
      </c>
      <c r="Z50" t="s">
        <v>335</v>
      </c>
      <c r="AA50" t="s">
        <v>335</v>
      </c>
      <c r="AB50" t="s">
        <v>335</v>
      </c>
      <c r="AC50" t="s">
        <v>335</v>
      </c>
      <c r="AD50" t="s">
        <v>336</v>
      </c>
      <c r="AE50" t="s">
        <v>336</v>
      </c>
      <c r="AI50" t="s">
        <v>336</v>
      </c>
      <c r="AK50" t="s">
        <v>336</v>
      </c>
      <c r="AT50" t="s">
        <v>336</v>
      </c>
      <c r="AV50" t="s">
        <v>336</v>
      </c>
      <c r="AW50" t="s">
        <v>336</v>
      </c>
      <c r="AX50" t="s">
        <v>336</v>
      </c>
      <c r="AY50" t="s">
        <v>336</v>
      </c>
      <c r="AZ50" t="s">
        <v>336</v>
      </c>
      <c r="BA50" t="s">
        <v>336</v>
      </c>
      <c r="BB50" t="s">
        <v>336</v>
      </c>
      <c r="BC50" t="s">
        <v>336</v>
      </c>
      <c r="BD50" t="s">
        <v>336</v>
      </c>
      <c r="BE50" t="s">
        <v>336</v>
      </c>
      <c r="BF50" t="s">
        <v>336</v>
      </c>
      <c r="BG50" t="s">
        <v>336</v>
      </c>
      <c r="BH50" t="s">
        <v>336</v>
      </c>
      <c r="BI50" t="s">
        <v>336</v>
      </c>
      <c r="BJ50" t="s">
        <v>336</v>
      </c>
      <c r="BK50" t="s">
        <v>336</v>
      </c>
      <c r="BL50" t="s">
        <v>336</v>
      </c>
      <c r="BM50" t="s">
        <v>336</v>
      </c>
      <c r="BN50" t="s">
        <v>336</v>
      </c>
      <c r="BO50" t="s">
        <v>336</v>
      </c>
      <c r="BP50" t="s">
        <v>336</v>
      </c>
      <c r="BQ50" t="s">
        <v>336</v>
      </c>
      <c r="BR50" t="s">
        <v>336</v>
      </c>
      <c r="BS50" t="s">
        <v>336</v>
      </c>
      <c r="BT50" t="s">
        <v>336</v>
      </c>
      <c r="BU50" t="s">
        <v>336</v>
      </c>
      <c r="BV50" t="s">
        <v>336</v>
      </c>
      <c r="BW50" t="s">
        <v>336</v>
      </c>
      <c r="BX50" t="s">
        <v>336</v>
      </c>
      <c r="BY50" t="s">
        <v>336</v>
      </c>
      <c r="BZ50" t="s">
        <v>336</v>
      </c>
      <c r="CA50" t="s">
        <v>336</v>
      </c>
      <c r="CB50" t="s">
        <v>336</v>
      </c>
      <c r="CC50" t="s">
        <v>336</v>
      </c>
      <c r="CD50" t="s">
        <v>336</v>
      </c>
      <c r="CE50" t="s">
        <v>336</v>
      </c>
      <c r="CF50" t="s">
        <v>336</v>
      </c>
      <c r="CG50" t="s">
        <v>336</v>
      </c>
      <c r="CH50" t="s">
        <v>336</v>
      </c>
      <c r="CI50" t="s">
        <v>336</v>
      </c>
      <c r="CJ50" t="s">
        <v>336</v>
      </c>
      <c r="CK50" t="s">
        <v>336</v>
      </c>
      <c r="CL50" t="s">
        <v>336</v>
      </c>
      <c r="CM50" t="s">
        <v>336</v>
      </c>
      <c r="CN50" t="s">
        <v>336</v>
      </c>
      <c r="CO50" t="s">
        <v>336</v>
      </c>
      <c r="CP50" t="s">
        <v>336</v>
      </c>
      <c r="CQ50" t="s">
        <v>336</v>
      </c>
      <c r="CR50" t="s">
        <v>336</v>
      </c>
      <c r="CS50" t="s">
        <v>336</v>
      </c>
      <c r="CT50" t="s">
        <v>336</v>
      </c>
      <c r="CU50" t="s">
        <v>336</v>
      </c>
      <c r="CV50" t="s">
        <v>336</v>
      </c>
      <c r="CW50" t="s">
        <v>336</v>
      </c>
      <c r="CX50" t="s">
        <v>336</v>
      </c>
      <c r="CY50" t="s">
        <v>336</v>
      </c>
      <c r="CZ50" t="s">
        <v>336</v>
      </c>
      <c r="DA50" t="s">
        <v>336</v>
      </c>
      <c r="DB50" t="s">
        <v>336</v>
      </c>
      <c r="DC50" t="s">
        <v>336</v>
      </c>
      <c r="DD50" t="s">
        <v>336</v>
      </c>
      <c r="DE50" t="s">
        <v>336</v>
      </c>
      <c r="DF50" t="s">
        <v>336</v>
      </c>
      <c r="DH50" t="s">
        <v>336</v>
      </c>
      <c r="DI50" t="s">
        <v>336</v>
      </c>
      <c r="DJ50" t="s">
        <v>336</v>
      </c>
      <c r="DK50" t="s">
        <v>336</v>
      </c>
      <c r="DL50" t="s">
        <v>336</v>
      </c>
      <c r="DM50" t="s">
        <v>336</v>
      </c>
      <c r="DN50" t="s">
        <v>336</v>
      </c>
      <c r="DO50" t="s">
        <v>336</v>
      </c>
      <c r="DP50" t="s">
        <v>336</v>
      </c>
      <c r="DQ50" t="s">
        <v>336</v>
      </c>
      <c r="DR50" t="s">
        <v>336</v>
      </c>
      <c r="DT50" t="s">
        <v>336</v>
      </c>
      <c r="DU50" t="s">
        <v>336</v>
      </c>
      <c r="DV50" t="s">
        <v>336</v>
      </c>
      <c r="DW50" t="s">
        <v>336</v>
      </c>
      <c r="DX50" t="s">
        <v>336</v>
      </c>
      <c r="DZ50" t="s">
        <v>336</v>
      </c>
      <c r="EA50" t="s">
        <v>336</v>
      </c>
      <c r="EB50" t="s">
        <v>336</v>
      </c>
      <c r="EC50" t="s">
        <v>336</v>
      </c>
      <c r="ED50" t="s">
        <v>336</v>
      </c>
      <c r="EF50" t="s">
        <v>336</v>
      </c>
      <c r="EG50" t="s">
        <v>336</v>
      </c>
      <c r="EH50" t="s">
        <v>336</v>
      </c>
      <c r="EI50" t="s">
        <v>336</v>
      </c>
      <c r="EJ50" t="s">
        <v>336</v>
      </c>
      <c r="EL50" t="s">
        <v>336</v>
      </c>
      <c r="EM50" t="s">
        <v>336</v>
      </c>
      <c r="EN50" t="s">
        <v>335</v>
      </c>
      <c r="EO50" t="s">
        <v>335</v>
      </c>
      <c r="EP50" t="s">
        <v>335</v>
      </c>
      <c r="EQ50" t="s">
        <v>335</v>
      </c>
      <c r="ER50" t="s">
        <v>335</v>
      </c>
      <c r="ES50" t="s">
        <v>335</v>
      </c>
      <c r="ET50" t="s">
        <v>335</v>
      </c>
      <c r="EU50" t="s">
        <v>335</v>
      </c>
      <c r="EV50" t="s">
        <v>335</v>
      </c>
      <c r="EW50" t="s">
        <v>335</v>
      </c>
      <c r="EX50" t="s">
        <v>335</v>
      </c>
      <c r="EY50" t="s">
        <v>335</v>
      </c>
      <c r="EZ50" t="s">
        <v>335</v>
      </c>
      <c r="FA50" t="s">
        <v>335</v>
      </c>
      <c r="FB50" t="s">
        <v>335</v>
      </c>
      <c r="FC50" t="s">
        <v>335</v>
      </c>
      <c r="FD50" t="s">
        <v>335</v>
      </c>
      <c r="FE50" t="s">
        <v>335</v>
      </c>
      <c r="FF50" t="s">
        <v>335</v>
      </c>
      <c r="FG50" t="s">
        <v>335</v>
      </c>
      <c r="FH50" t="s">
        <v>335</v>
      </c>
      <c r="FI50" t="s">
        <v>335</v>
      </c>
      <c r="FJ50" t="s">
        <v>335</v>
      </c>
      <c r="FK50" t="s">
        <v>335</v>
      </c>
      <c r="FL50" t="s">
        <v>335</v>
      </c>
      <c r="FM50" t="s">
        <v>335</v>
      </c>
      <c r="FN50" t="s">
        <v>335</v>
      </c>
      <c r="FO50" t="s">
        <v>335</v>
      </c>
      <c r="FP50" t="s">
        <v>335</v>
      </c>
      <c r="FQ50" t="s">
        <v>335</v>
      </c>
      <c r="FR50" t="s">
        <v>335</v>
      </c>
      <c r="FS50" t="s">
        <v>335</v>
      </c>
      <c r="FT50" t="s">
        <v>335</v>
      </c>
      <c r="FU50" t="s">
        <v>335</v>
      </c>
      <c r="FV50" t="s">
        <v>335</v>
      </c>
      <c r="FW50" t="s">
        <v>335</v>
      </c>
      <c r="FX50" t="s">
        <v>335</v>
      </c>
      <c r="FY50" t="s">
        <v>335</v>
      </c>
      <c r="FZ50" t="s">
        <v>335</v>
      </c>
      <c r="GA50" t="s">
        <v>335</v>
      </c>
      <c r="GB50" t="s">
        <v>335</v>
      </c>
      <c r="GC50" t="s">
        <v>335</v>
      </c>
      <c r="GD50" t="s">
        <v>335</v>
      </c>
      <c r="GE50" t="s">
        <v>335</v>
      </c>
      <c r="GF50" t="s">
        <v>336</v>
      </c>
      <c r="GH50" t="s">
        <v>336</v>
      </c>
      <c r="GI50" t="s">
        <v>336</v>
      </c>
      <c r="GJ50" t="s">
        <v>336</v>
      </c>
      <c r="GK50" t="s">
        <v>364</v>
      </c>
    </row>
    <row r="51" spans="1:193" x14ac:dyDescent="0.3">
      <c r="A51">
        <v>50</v>
      </c>
      <c r="B51" t="s">
        <v>854</v>
      </c>
      <c r="C51" t="s">
        <v>337</v>
      </c>
      <c r="D51" t="s">
        <v>855</v>
      </c>
      <c r="E51" t="s">
        <v>336</v>
      </c>
      <c r="F51" s="1"/>
      <c r="G51" t="s">
        <v>336</v>
      </c>
      <c r="H51" t="s">
        <v>336</v>
      </c>
      <c r="I51" s="1"/>
      <c r="K51" t="s">
        <v>336</v>
      </c>
      <c r="L51" t="s">
        <v>336</v>
      </c>
      <c r="Q51" t="s">
        <v>336</v>
      </c>
      <c r="R51" t="s">
        <v>335</v>
      </c>
      <c r="S51" t="s">
        <v>335</v>
      </c>
      <c r="T51" t="s">
        <v>335</v>
      </c>
      <c r="U51" t="s">
        <v>335</v>
      </c>
      <c r="V51" t="s">
        <v>335</v>
      </c>
      <c r="W51" t="s">
        <v>335</v>
      </c>
      <c r="X51" t="s">
        <v>335</v>
      </c>
      <c r="Y51" t="s">
        <v>335</v>
      </c>
      <c r="Z51" t="s">
        <v>335</v>
      </c>
      <c r="AA51" t="s">
        <v>335</v>
      </c>
      <c r="AB51" t="s">
        <v>335</v>
      </c>
      <c r="AC51" t="s">
        <v>335</v>
      </c>
      <c r="AD51" t="s">
        <v>336</v>
      </c>
      <c r="AE51" t="s">
        <v>336</v>
      </c>
      <c r="AI51" t="s">
        <v>336</v>
      </c>
      <c r="AK51" t="s">
        <v>336</v>
      </c>
      <c r="AT51" t="s">
        <v>336</v>
      </c>
      <c r="AV51" t="s">
        <v>336</v>
      </c>
      <c r="AW51" t="s">
        <v>336</v>
      </c>
      <c r="AX51" t="s">
        <v>336</v>
      </c>
      <c r="AY51" t="s">
        <v>336</v>
      </c>
      <c r="AZ51" t="s">
        <v>336</v>
      </c>
      <c r="BA51" t="s">
        <v>336</v>
      </c>
      <c r="BB51" t="s">
        <v>336</v>
      </c>
      <c r="BC51" t="s">
        <v>336</v>
      </c>
      <c r="BD51" t="s">
        <v>336</v>
      </c>
      <c r="BE51" t="s">
        <v>336</v>
      </c>
      <c r="BF51" t="s">
        <v>336</v>
      </c>
      <c r="BG51" t="s">
        <v>336</v>
      </c>
      <c r="BH51" t="s">
        <v>336</v>
      </c>
      <c r="BI51" t="s">
        <v>336</v>
      </c>
      <c r="BJ51" t="s">
        <v>336</v>
      </c>
      <c r="BK51" t="s">
        <v>336</v>
      </c>
      <c r="BL51" t="s">
        <v>336</v>
      </c>
      <c r="BM51" t="s">
        <v>336</v>
      </c>
      <c r="BN51" t="s">
        <v>336</v>
      </c>
      <c r="BO51" t="s">
        <v>336</v>
      </c>
      <c r="BP51" t="s">
        <v>336</v>
      </c>
      <c r="BQ51" t="s">
        <v>336</v>
      </c>
      <c r="BR51" t="s">
        <v>336</v>
      </c>
      <c r="BS51" t="s">
        <v>336</v>
      </c>
      <c r="BT51" t="s">
        <v>336</v>
      </c>
      <c r="BU51" t="s">
        <v>336</v>
      </c>
      <c r="BV51" t="s">
        <v>336</v>
      </c>
      <c r="BW51" t="s">
        <v>336</v>
      </c>
      <c r="BX51" t="s">
        <v>336</v>
      </c>
      <c r="BY51" t="s">
        <v>336</v>
      </c>
      <c r="BZ51" t="s">
        <v>336</v>
      </c>
      <c r="CA51" t="s">
        <v>336</v>
      </c>
      <c r="CB51" t="s">
        <v>336</v>
      </c>
      <c r="CC51" t="s">
        <v>336</v>
      </c>
      <c r="CD51" t="s">
        <v>336</v>
      </c>
      <c r="CE51" t="s">
        <v>336</v>
      </c>
      <c r="CF51" t="s">
        <v>336</v>
      </c>
      <c r="CG51" t="s">
        <v>336</v>
      </c>
      <c r="CH51" t="s">
        <v>336</v>
      </c>
      <c r="CI51" t="s">
        <v>336</v>
      </c>
      <c r="CJ51" t="s">
        <v>336</v>
      </c>
      <c r="CK51" t="s">
        <v>336</v>
      </c>
      <c r="CL51" t="s">
        <v>336</v>
      </c>
      <c r="CM51" t="s">
        <v>336</v>
      </c>
      <c r="CN51" t="s">
        <v>336</v>
      </c>
      <c r="CO51" t="s">
        <v>336</v>
      </c>
      <c r="CP51" t="s">
        <v>336</v>
      </c>
      <c r="CQ51" t="s">
        <v>336</v>
      </c>
      <c r="CR51" t="s">
        <v>336</v>
      </c>
      <c r="CS51" t="s">
        <v>336</v>
      </c>
      <c r="CT51" t="s">
        <v>336</v>
      </c>
      <c r="CU51" t="s">
        <v>336</v>
      </c>
      <c r="CV51" t="s">
        <v>336</v>
      </c>
      <c r="CW51" t="s">
        <v>336</v>
      </c>
      <c r="CX51" t="s">
        <v>336</v>
      </c>
      <c r="CY51" t="s">
        <v>336</v>
      </c>
      <c r="CZ51" t="s">
        <v>336</v>
      </c>
      <c r="DA51" t="s">
        <v>336</v>
      </c>
      <c r="DB51" t="s">
        <v>336</v>
      </c>
      <c r="DC51" t="s">
        <v>336</v>
      </c>
      <c r="DD51" t="s">
        <v>336</v>
      </c>
      <c r="DE51" t="s">
        <v>336</v>
      </c>
      <c r="DF51" t="s">
        <v>336</v>
      </c>
      <c r="DH51" t="s">
        <v>336</v>
      </c>
      <c r="DI51" t="s">
        <v>336</v>
      </c>
      <c r="DJ51" t="s">
        <v>336</v>
      </c>
      <c r="DK51" t="s">
        <v>336</v>
      </c>
      <c r="DL51" t="s">
        <v>336</v>
      </c>
      <c r="DM51" t="s">
        <v>336</v>
      </c>
      <c r="DN51" t="s">
        <v>336</v>
      </c>
      <c r="DO51" t="s">
        <v>336</v>
      </c>
      <c r="DP51" t="s">
        <v>336</v>
      </c>
      <c r="DQ51" t="s">
        <v>336</v>
      </c>
      <c r="DR51" t="s">
        <v>336</v>
      </c>
      <c r="DT51" t="s">
        <v>336</v>
      </c>
      <c r="DU51" t="s">
        <v>336</v>
      </c>
      <c r="DV51" t="s">
        <v>336</v>
      </c>
      <c r="DW51" t="s">
        <v>336</v>
      </c>
      <c r="DX51" t="s">
        <v>336</v>
      </c>
      <c r="DZ51" t="s">
        <v>336</v>
      </c>
      <c r="EA51" t="s">
        <v>336</v>
      </c>
      <c r="EB51" t="s">
        <v>336</v>
      </c>
      <c r="EC51" t="s">
        <v>336</v>
      </c>
      <c r="ED51" t="s">
        <v>336</v>
      </c>
      <c r="EF51" t="s">
        <v>336</v>
      </c>
      <c r="EG51" t="s">
        <v>336</v>
      </c>
      <c r="EH51" t="s">
        <v>336</v>
      </c>
      <c r="EI51" t="s">
        <v>336</v>
      </c>
      <c r="EJ51" t="s">
        <v>336</v>
      </c>
      <c r="EL51" t="s">
        <v>336</v>
      </c>
      <c r="EM51" t="s">
        <v>336</v>
      </c>
      <c r="EN51" t="s">
        <v>335</v>
      </c>
      <c r="EO51" t="s">
        <v>335</v>
      </c>
      <c r="EP51" t="s">
        <v>335</v>
      </c>
      <c r="EQ51" t="s">
        <v>335</v>
      </c>
      <c r="ER51" t="s">
        <v>335</v>
      </c>
      <c r="ES51" t="s">
        <v>335</v>
      </c>
      <c r="ET51" t="s">
        <v>335</v>
      </c>
      <c r="EU51" t="s">
        <v>335</v>
      </c>
      <c r="EV51" t="s">
        <v>335</v>
      </c>
      <c r="EW51" t="s">
        <v>335</v>
      </c>
      <c r="EX51" t="s">
        <v>335</v>
      </c>
      <c r="EY51" t="s">
        <v>335</v>
      </c>
      <c r="EZ51" t="s">
        <v>335</v>
      </c>
      <c r="FA51" t="s">
        <v>335</v>
      </c>
      <c r="FB51" t="s">
        <v>335</v>
      </c>
      <c r="FC51" t="s">
        <v>335</v>
      </c>
      <c r="FD51" t="s">
        <v>335</v>
      </c>
      <c r="FE51" t="s">
        <v>335</v>
      </c>
      <c r="FF51" t="s">
        <v>335</v>
      </c>
      <c r="FG51" t="s">
        <v>335</v>
      </c>
      <c r="FH51" t="s">
        <v>335</v>
      </c>
      <c r="FI51" t="s">
        <v>335</v>
      </c>
      <c r="FJ51" t="s">
        <v>335</v>
      </c>
      <c r="FK51" t="s">
        <v>335</v>
      </c>
      <c r="FL51" t="s">
        <v>335</v>
      </c>
      <c r="FM51" t="s">
        <v>335</v>
      </c>
      <c r="FN51" t="s">
        <v>335</v>
      </c>
      <c r="FO51" t="s">
        <v>335</v>
      </c>
      <c r="FP51" t="s">
        <v>335</v>
      </c>
      <c r="FQ51" t="s">
        <v>335</v>
      </c>
      <c r="FR51" t="s">
        <v>335</v>
      </c>
      <c r="FS51" t="s">
        <v>335</v>
      </c>
      <c r="FT51" t="s">
        <v>335</v>
      </c>
      <c r="FU51" t="s">
        <v>335</v>
      </c>
      <c r="FV51" t="s">
        <v>335</v>
      </c>
      <c r="FW51" t="s">
        <v>335</v>
      </c>
      <c r="FX51" t="s">
        <v>335</v>
      </c>
      <c r="FY51" t="s">
        <v>335</v>
      </c>
      <c r="FZ51" t="s">
        <v>335</v>
      </c>
      <c r="GA51" t="s">
        <v>335</v>
      </c>
      <c r="GB51" t="s">
        <v>335</v>
      </c>
      <c r="GC51" t="s">
        <v>335</v>
      </c>
      <c r="GD51" t="s">
        <v>335</v>
      </c>
      <c r="GE51" t="s">
        <v>335</v>
      </c>
      <c r="GF51" t="s">
        <v>336</v>
      </c>
      <c r="GH51" t="s">
        <v>336</v>
      </c>
      <c r="GI51" t="s">
        <v>336</v>
      </c>
      <c r="GJ51" t="s">
        <v>336</v>
      </c>
      <c r="GK51" t="s">
        <v>342</v>
      </c>
    </row>
    <row r="52" spans="1:193" x14ac:dyDescent="0.3">
      <c r="A52">
        <v>51</v>
      </c>
      <c r="B52" t="s">
        <v>854</v>
      </c>
      <c r="C52" t="s">
        <v>337</v>
      </c>
      <c r="D52" t="s">
        <v>855</v>
      </c>
      <c r="E52" t="s">
        <v>336</v>
      </c>
      <c r="F52" s="1"/>
      <c r="G52" t="s">
        <v>336</v>
      </c>
      <c r="H52" t="s">
        <v>336</v>
      </c>
      <c r="I52" s="1"/>
      <c r="K52" t="s">
        <v>336</v>
      </c>
      <c r="L52" t="s">
        <v>336</v>
      </c>
      <c r="Q52" t="s">
        <v>336</v>
      </c>
      <c r="R52" t="s">
        <v>335</v>
      </c>
      <c r="S52" t="s">
        <v>335</v>
      </c>
      <c r="T52" t="s">
        <v>335</v>
      </c>
      <c r="U52" t="s">
        <v>335</v>
      </c>
      <c r="V52" t="s">
        <v>335</v>
      </c>
      <c r="W52" t="s">
        <v>335</v>
      </c>
      <c r="X52" t="s">
        <v>335</v>
      </c>
      <c r="Y52" t="s">
        <v>335</v>
      </c>
      <c r="Z52" t="s">
        <v>335</v>
      </c>
      <c r="AA52" t="s">
        <v>335</v>
      </c>
      <c r="AB52" t="s">
        <v>335</v>
      </c>
      <c r="AC52" t="s">
        <v>335</v>
      </c>
      <c r="AD52" t="s">
        <v>336</v>
      </c>
      <c r="AE52" t="s">
        <v>336</v>
      </c>
      <c r="AI52" t="s">
        <v>336</v>
      </c>
      <c r="AK52" t="s">
        <v>336</v>
      </c>
      <c r="AT52" t="s">
        <v>336</v>
      </c>
      <c r="AV52" t="s">
        <v>336</v>
      </c>
      <c r="AW52" t="s">
        <v>336</v>
      </c>
      <c r="AX52" t="s">
        <v>336</v>
      </c>
      <c r="AY52" t="s">
        <v>336</v>
      </c>
      <c r="AZ52" t="s">
        <v>336</v>
      </c>
      <c r="BA52" t="s">
        <v>336</v>
      </c>
      <c r="BB52" t="s">
        <v>336</v>
      </c>
      <c r="BC52" t="s">
        <v>336</v>
      </c>
      <c r="BD52" t="s">
        <v>336</v>
      </c>
      <c r="BE52" t="s">
        <v>336</v>
      </c>
      <c r="BF52" t="s">
        <v>336</v>
      </c>
      <c r="BG52" t="s">
        <v>336</v>
      </c>
      <c r="BH52" t="s">
        <v>336</v>
      </c>
      <c r="BI52" t="s">
        <v>336</v>
      </c>
      <c r="BJ52" t="s">
        <v>336</v>
      </c>
      <c r="BK52" t="s">
        <v>336</v>
      </c>
      <c r="BL52" t="s">
        <v>336</v>
      </c>
      <c r="BM52" t="s">
        <v>336</v>
      </c>
      <c r="BN52" t="s">
        <v>336</v>
      </c>
      <c r="BO52" t="s">
        <v>336</v>
      </c>
      <c r="BP52" t="s">
        <v>336</v>
      </c>
      <c r="BQ52" t="s">
        <v>336</v>
      </c>
      <c r="BR52" t="s">
        <v>336</v>
      </c>
      <c r="BS52" t="s">
        <v>336</v>
      </c>
      <c r="BT52" t="s">
        <v>336</v>
      </c>
      <c r="BU52" t="s">
        <v>336</v>
      </c>
      <c r="BV52" t="s">
        <v>336</v>
      </c>
      <c r="BW52" t="s">
        <v>336</v>
      </c>
      <c r="BX52" t="s">
        <v>336</v>
      </c>
      <c r="BY52" t="s">
        <v>336</v>
      </c>
      <c r="BZ52" t="s">
        <v>336</v>
      </c>
      <c r="CA52" t="s">
        <v>336</v>
      </c>
      <c r="CB52" t="s">
        <v>336</v>
      </c>
      <c r="CC52" t="s">
        <v>336</v>
      </c>
      <c r="CD52" t="s">
        <v>336</v>
      </c>
      <c r="CE52" t="s">
        <v>336</v>
      </c>
      <c r="CF52" t="s">
        <v>336</v>
      </c>
      <c r="CG52" t="s">
        <v>336</v>
      </c>
      <c r="CH52" t="s">
        <v>336</v>
      </c>
      <c r="CI52" t="s">
        <v>336</v>
      </c>
      <c r="CJ52" t="s">
        <v>336</v>
      </c>
      <c r="CK52" t="s">
        <v>336</v>
      </c>
      <c r="CL52" t="s">
        <v>336</v>
      </c>
      <c r="CM52" t="s">
        <v>336</v>
      </c>
      <c r="CN52" t="s">
        <v>336</v>
      </c>
      <c r="CO52" t="s">
        <v>336</v>
      </c>
      <c r="CP52" t="s">
        <v>336</v>
      </c>
      <c r="CQ52" t="s">
        <v>336</v>
      </c>
      <c r="CR52" t="s">
        <v>336</v>
      </c>
      <c r="CS52" t="s">
        <v>336</v>
      </c>
      <c r="CT52" t="s">
        <v>336</v>
      </c>
      <c r="CU52" t="s">
        <v>336</v>
      </c>
      <c r="CV52" t="s">
        <v>336</v>
      </c>
      <c r="CW52" t="s">
        <v>336</v>
      </c>
      <c r="CX52" t="s">
        <v>336</v>
      </c>
      <c r="CY52" t="s">
        <v>336</v>
      </c>
      <c r="CZ52" t="s">
        <v>336</v>
      </c>
      <c r="DA52" t="s">
        <v>336</v>
      </c>
      <c r="DB52" t="s">
        <v>336</v>
      </c>
      <c r="DC52" t="s">
        <v>336</v>
      </c>
      <c r="DD52" t="s">
        <v>336</v>
      </c>
      <c r="DE52" t="s">
        <v>336</v>
      </c>
      <c r="DF52" t="s">
        <v>336</v>
      </c>
      <c r="DH52" t="s">
        <v>336</v>
      </c>
      <c r="DI52" t="s">
        <v>336</v>
      </c>
      <c r="DJ52" t="s">
        <v>336</v>
      </c>
      <c r="DK52" t="s">
        <v>336</v>
      </c>
      <c r="DL52" t="s">
        <v>336</v>
      </c>
      <c r="DM52" t="s">
        <v>336</v>
      </c>
      <c r="DN52" t="s">
        <v>336</v>
      </c>
      <c r="DO52" t="s">
        <v>336</v>
      </c>
      <c r="DP52" t="s">
        <v>336</v>
      </c>
      <c r="DQ52" t="s">
        <v>336</v>
      </c>
      <c r="DR52" t="s">
        <v>336</v>
      </c>
      <c r="DT52" t="s">
        <v>336</v>
      </c>
      <c r="DU52" t="s">
        <v>336</v>
      </c>
      <c r="DV52" t="s">
        <v>336</v>
      </c>
      <c r="DW52" t="s">
        <v>336</v>
      </c>
      <c r="DX52" t="s">
        <v>336</v>
      </c>
      <c r="DZ52" t="s">
        <v>336</v>
      </c>
      <c r="EA52" t="s">
        <v>336</v>
      </c>
      <c r="EB52" t="s">
        <v>336</v>
      </c>
      <c r="EC52" t="s">
        <v>336</v>
      </c>
      <c r="ED52" t="s">
        <v>336</v>
      </c>
      <c r="EF52" t="s">
        <v>336</v>
      </c>
      <c r="EG52" t="s">
        <v>336</v>
      </c>
      <c r="EH52" t="s">
        <v>336</v>
      </c>
      <c r="EI52" t="s">
        <v>336</v>
      </c>
      <c r="EJ52" t="s">
        <v>336</v>
      </c>
      <c r="EL52" t="s">
        <v>336</v>
      </c>
      <c r="EM52" t="s">
        <v>336</v>
      </c>
      <c r="EN52" t="s">
        <v>335</v>
      </c>
      <c r="EO52" t="s">
        <v>335</v>
      </c>
      <c r="EP52" t="s">
        <v>335</v>
      </c>
      <c r="EQ52" t="s">
        <v>335</v>
      </c>
      <c r="ER52" t="s">
        <v>335</v>
      </c>
      <c r="ES52" t="s">
        <v>335</v>
      </c>
      <c r="ET52" t="s">
        <v>335</v>
      </c>
      <c r="EU52" t="s">
        <v>335</v>
      </c>
      <c r="EV52" t="s">
        <v>335</v>
      </c>
      <c r="EW52" t="s">
        <v>335</v>
      </c>
      <c r="EX52" t="s">
        <v>335</v>
      </c>
      <c r="EY52" t="s">
        <v>335</v>
      </c>
      <c r="EZ52" t="s">
        <v>335</v>
      </c>
      <c r="FA52" t="s">
        <v>335</v>
      </c>
      <c r="FB52" t="s">
        <v>335</v>
      </c>
      <c r="FC52" t="s">
        <v>335</v>
      </c>
      <c r="FD52" t="s">
        <v>335</v>
      </c>
      <c r="FE52" t="s">
        <v>335</v>
      </c>
      <c r="FF52" t="s">
        <v>335</v>
      </c>
      <c r="FG52" t="s">
        <v>335</v>
      </c>
      <c r="FH52" t="s">
        <v>335</v>
      </c>
      <c r="FI52" t="s">
        <v>335</v>
      </c>
      <c r="FJ52" t="s">
        <v>335</v>
      </c>
      <c r="FK52" t="s">
        <v>335</v>
      </c>
      <c r="FL52" t="s">
        <v>335</v>
      </c>
      <c r="FM52" t="s">
        <v>335</v>
      </c>
      <c r="FN52" t="s">
        <v>335</v>
      </c>
      <c r="FO52" t="s">
        <v>335</v>
      </c>
      <c r="FP52" t="s">
        <v>335</v>
      </c>
      <c r="FQ52" t="s">
        <v>335</v>
      </c>
      <c r="FR52" t="s">
        <v>335</v>
      </c>
      <c r="FS52" t="s">
        <v>335</v>
      </c>
      <c r="FT52" t="s">
        <v>335</v>
      </c>
      <c r="FU52" t="s">
        <v>335</v>
      </c>
      <c r="FV52" t="s">
        <v>335</v>
      </c>
      <c r="FW52" t="s">
        <v>335</v>
      </c>
      <c r="FX52" t="s">
        <v>335</v>
      </c>
      <c r="FY52" t="s">
        <v>335</v>
      </c>
      <c r="FZ52" t="s">
        <v>335</v>
      </c>
      <c r="GA52" t="s">
        <v>335</v>
      </c>
      <c r="GB52" t="s">
        <v>335</v>
      </c>
      <c r="GC52" t="s">
        <v>335</v>
      </c>
      <c r="GD52" t="s">
        <v>335</v>
      </c>
      <c r="GE52" t="s">
        <v>335</v>
      </c>
      <c r="GF52" t="s">
        <v>336</v>
      </c>
      <c r="GH52" t="s">
        <v>336</v>
      </c>
      <c r="GI52" t="s">
        <v>336</v>
      </c>
      <c r="GJ52" t="s">
        <v>336</v>
      </c>
      <c r="GK52" t="s">
        <v>342</v>
      </c>
    </row>
    <row r="53" spans="1:193" x14ac:dyDescent="0.3">
      <c r="A53">
        <v>52</v>
      </c>
      <c r="B53" t="s">
        <v>854</v>
      </c>
      <c r="C53" t="s">
        <v>337</v>
      </c>
      <c r="D53" t="s">
        <v>855</v>
      </c>
      <c r="E53" t="s">
        <v>336</v>
      </c>
      <c r="F53" s="1"/>
      <c r="G53" t="s">
        <v>336</v>
      </c>
      <c r="H53" t="s">
        <v>336</v>
      </c>
      <c r="I53" s="1"/>
      <c r="K53" t="s">
        <v>336</v>
      </c>
      <c r="L53" t="s">
        <v>336</v>
      </c>
      <c r="Q53" t="s">
        <v>336</v>
      </c>
      <c r="R53" t="s">
        <v>335</v>
      </c>
      <c r="S53" t="s">
        <v>335</v>
      </c>
      <c r="T53" t="s">
        <v>335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336</v>
      </c>
      <c r="AE53" t="s">
        <v>336</v>
      </c>
      <c r="AI53" t="s">
        <v>336</v>
      </c>
      <c r="AK53" t="s">
        <v>336</v>
      </c>
      <c r="AT53" t="s">
        <v>336</v>
      </c>
      <c r="AV53" t="s">
        <v>336</v>
      </c>
      <c r="AW53" t="s">
        <v>336</v>
      </c>
      <c r="AX53" t="s">
        <v>336</v>
      </c>
      <c r="AY53" t="s">
        <v>336</v>
      </c>
      <c r="AZ53" t="s">
        <v>336</v>
      </c>
      <c r="BA53" t="s">
        <v>336</v>
      </c>
      <c r="BB53" t="s">
        <v>336</v>
      </c>
      <c r="BC53" t="s">
        <v>336</v>
      </c>
      <c r="BD53" t="s">
        <v>336</v>
      </c>
      <c r="BE53" t="s">
        <v>336</v>
      </c>
      <c r="BF53" t="s">
        <v>336</v>
      </c>
      <c r="BG53" t="s">
        <v>336</v>
      </c>
      <c r="BH53" t="s">
        <v>336</v>
      </c>
      <c r="BI53" t="s">
        <v>336</v>
      </c>
      <c r="BJ53" t="s">
        <v>336</v>
      </c>
      <c r="BK53" t="s">
        <v>336</v>
      </c>
      <c r="BL53" t="s">
        <v>336</v>
      </c>
      <c r="BM53" t="s">
        <v>336</v>
      </c>
      <c r="BN53" t="s">
        <v>336</v>
      </c>
      <c r="BO53" t="s">
        <v>336</v>
      </c>
      <c r="BP53" t="s">
        <v>336</v>
      </c>
      <c r="BQ53" t="s">
        <v>336</v>
      </c>
      <c r="BR53" t="s">
        <v>336</v>
      </c>
      <c r="BS53" t="s">
        <v>336</v>
      </c>
      <c r="BT53" t="s">
        <v>336</v>
      </c>
      <c r="BU53" t="s">
        <v>336</v>
      </c>
      <c r="BV53" t="s">
        <v>336</v>
      </c>
      <c r="BW53" t="s">
        <v>336</v>
      </c>
      <c r="BX53" t="s">
        <v>336</v>
      </c>
      <c r="BY53" t="s">
        <v>336</v>
      </c>
      <c r="BZ53" t="s">
        <v>336</v>
      </c>
      <c r="CA53" t="s">
        <v>336</v>
      </c>
      <c r="CB53" t="s">
        <v>336</v>
      </c>
      <c r="CC53" t="s">
        <v>336</v>
      </c>
      <c r="CD53" t="s">
        <v>336</v>
      </c>
      <c r="CE53" t="s">
        <v>336</v>
      </c>
      <c r="CF53" t="s">
        <v>336</v>
      </c>
      <c r="CG53" t="s">
        <v>336</v>
      </c>
      <c r="CH53" t="s">
        <v>336</v>
      </c>
      <c r="CI53" t="s">
        <v>336</v>
      </c>
      <c r="CJ53" t="s">
        <v>336</v>
      </c>
      <c r="CK53" t="s">
        <v>336</v>
      </c>
      <c r="CL53" t="s">
        <v>336</v>
      </c>
      <c r="CM53" t="s">
        <v>336</v>
      </c>
      <c r="CN53" t="s">
        <v>336</v>
      </c>
      <c r="CO53" t="s">
        <v>336</v>
      </c>
      <c r="CP53" t="s">
        <v>336</v>
      </c>
      <c r="CQ53" t="s">
        <v>336</v>
      </c>
      <c r="CR53" t="s">
        <v>336</v>
      </c>
      <c r="CS53" t="s">
        <v>336</v>
      </c>
      <c r="CT53" t="s">
        <v>336</v>
      </c>
      <c r="CU53" t="s">
        <v>336</v>
      </c>
      <c r="CV53" t="s">
        <v>336</v>
      </c>
      <c r="CW53" t="s">
        <v>336</v>
      </c>
      <c r="CX53" t="s">
        <v>336</v>
      </c>
      <c r="CY53" t="s">
        <v>336</v>
      </c>
      <c r="CZ53" t="s">
        <v>336</v>
      </c>
      <c r="DA53" t="s">
        <v>336</v>
      </c>
      <c r="DB53" t="s">
        <v>336</v>
      </c>
      <c r="DC53" t="s">
        <v>336</v>
      </c>
      <c r="DD53" t="s">
        <v>336</v>
      </c>
      <c r="DE53" t="s">
        <v>336</v>
      </c>
      <c r="DF53" t="s">
        <v>336</v>
      </c>
      <c r="DH53" t="s">
        <v>336</v>
      </c>
      <c r="DI53" t="s">
        <v>336</v>
      </c>
      <c r="DJ53" t="s">
        <v>336</v>
      </c>
      <c r="DK53" t="s">
        <v>336</v>
      </c>
      <c r="DL53" t="s">
        <v>336</v>
      </c>
      <c r="DM53" t="s">
        <v>336</v>
      </c>
      <c r="DN53" t="s">
        <v>336</v>
      </c>
      <c r="DO53" t="s">
        <v>336</v>
      </c>
      <c r="DP53" t="s">
        <v>336</v>
      </c>
      <c r="DQ53" t="s">
        <v>336</v>
      </c>
      <c r="DR53" t="s">
        <v>336</v>
      </c>
      <c r="DT53" t="s">
        <v>336</v>
      </c>
      <c r="DU53" t="s">
        <v>336</v>
      </c>
      <c r="DV53" t="s">
        <v>336</v>
      </c>
      <c r="DW53" t="s">
        <v>336</v>
      </c>
      <c r="DX53" t="s">
        <v>336</v>
      </c>
      <c r="DZ53" t="s">
        <v>336</v>
      </c>
      <c r="EA53" t="s">
        <v>336</v>
      </c>
      <c r="EB53" t="s">
        <v>336</v>
      </c>
      <c r="EC53" t="s">
        <v>336</v>
      </c>
      <c r="ED53" t="s">
        <v>336</v>
      </c>
      <c r="EF53" t="s">
        <v>336</v>
      </c>
      <c r="EG53" t="s">
        <v>336</v>
      </c>
      <c r="EH53" t="s">
        <v>336</v>
      </c>
      <c r="EI53" t="s">
        <v>336</v>
      </c>
      <c r="EJ53" t="s">
        <v>336</v>
      </c>
      <c r="EL53" t="s">
        <v>336</v>
      </c>
      <c r="EM53" t="s">
        <v>336</v>
      </c>
      <c r="EN53" t="s">
        <v>335</v>
      </c>
      <c r="EO53" t="s">
        <v>335</v>
      </c>
      <c r="EP53" t="s">
        <v>335</v>
      </c>
      <c r="EQ53" t="s">
        <v>335</v>
      </c>
      <c r="ER53" t="s">
        <v>335</v>
      </c>
      <c r="ES53" t="s">
        <v>335</v>
      </c>
      <c r="ET53" t="s">
        <v>335</v>
      </c>
      <c r="EU53" t="s">
        <v>335</v>
      </c>
      <c r="EV53" t="s">
        <v>335</v>
      </c>
      <c r="EW53" t="s">
        <v>335</v>
      </c>
      <c r="EX53" t="s">
        <v>335</v>
      </c>
      <c r="EY53" t="s">
        <v>335</v>
      </c>
      <c r="EZ53" t="s">
        <v>335</v>
      </c>
      <c r="FA53" t="s">
        <v>335</v>
      </c>
      <c r="FB53" t="s">
        <v>335</v>
      </c>
      <c r="FC53" t="s">
        <v>335</v>
      </c>
      <c r="FD53" t="s">
        <v>335</v>
      </c>
      <c r="FE53" t="s">
        <v>335</v>
      </c>
      <c r="FF53" t="s">
        <v>335</v>
      </c>
      <c r="FG53" t="s">
        <v>335</v>
      </c>
      <c r="FH53" t="s">
        <v>335</v>
      </c>
      <c r="FI53" t="s">
        <v>335</v>
      </c>
      <c r="FJ53" t="s">
        <v>335</v>
      </c>
      <c r="FK53" t="s">
        <v>335</v>
      </c>
      <c r="FL53" t="s">
        <v>335</v>
      </c>
      <c r="FM53" t="s">
        <v>335</v>
      </c>
      <c r="FN53" t="s">
        <v>335</v>
      </c>
      <c r="FO53" t="s">
        <v>335</v>
      </c>
      <c r="FP53" t="s">
        <v>335</v>
      </c>
      <c r="FQ53" t="s">
        <v>335</v>
      </c>
      <c r="FR53" t="s">
        <v>335</v>
      </c>
      <c r="FS53" t="s">
        <v>335</v>
      </c>
      <c r="FT53" t="s">
        <v>335</v>
      </c>
      <c r="FU53" t="s">
        <v>335</v>
      </c>
      <c r="FV53" t="s">
        <v>335</v>
      </c>
      <c r="FW53" t="s">
        <v>335</v>
      </c>
      <c r="FX53" t="s">
        <v>335</v>
      </c>
      <c r="FY53" t="s">
        <v>335</v>
      </c>
      <c r="FZ53" t="s">
        <v>335</v>
      </c>
      <c r="GA53" t="s">
        <v>335</v>
      </c>
      <c r="GB53" t="s">
        <v>335</v>
      </c>
      <c r="GC53" t="s">
        <v>335</v>
      </c>
      <c r="GD53" t="s">
        <v>335</v>
      </c>
      <c r="GE53" t="s">
        <v>335</v>
      </c>
      <c r="GF53" t="s">
        <v>336</v>
      </c>
      <c r="GH53" t="s">
        <v>336</v>
      </c>
      <c r="GI53" t="s">
        <v>336</v>
      </c>
      <c r="GJ53" t="s">
        <v>336</v>
      </c>
      <c r="GK53" t="s">
        <v>342</v>
      </c>
    </row>
    <row r="54" spans="1:193" x14ac:dyDescent="0.3">
      <c r="A54">
        <v>53</v>
      </c>
      <c r="B54" t="s">
        <v>854</v>
      </c>
      <c r="C54" t="s">
        <v>337</v>
      </c>
      <c r="D54" t="s">
        <v>855</v>
      </c>
      <c r="E54" t="s">
        <v>336</v>
      </c>
      <c r="F54" s="1"/>
      <c r="G54" t="s">
        <v>336</v>
      </c>
      <c r="H54" t="s">
        <v>336</v>
      </c>
      <c r="I54" s="1"/>
      <c r="K54" t="s">
        <v>336</v>
      </c>
      <c r="L54" t="s">
        <v>336</v>
      </c>
      <c r="Q54" t="s">
        <v>336</v>
      </c>
      <c r="R54" t="s">
        <v>335</v>
      </c>
      <c r="S54" t="s">
        <v>335</v>
      </c>
      <c r="T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336</v>
      </c>
      <c r="AE54" t="s">
        <v>336</v>
      </c>
      <c r="AI54" t="s">
        <v>336</v>
      </c>
      <c r="AK54" t="s">
        <v>336</v>
      </c>
      <c r="AT54" t="s">
        <v>336</v>
      </c>
      <c r="AV54" t="s">
        <v>336</v>
      </c>
      <c r="AW54" t="s">
        <v>336</v>
      </c>
      <c r="AX54" t="s">
        <v>336</v>
      </c>
      <c r="AY54" t="s">
        <v>336</v>
      </c>
      <c r="AZ54" t="s">
        <v>336</v>
      </c>
      <c r="BA54" t="s">
        <v>336</v>
      </c>
      <c r="BB54" t="s">
        <v>336</v>
      </c>
      <c r="BC54" t="s">
        <v>336</v>
      </c>
      <c r="BD54" t="s">
        <v>336</v>
      </c>
      <c r="BE54" t="s">
        <v>336</v>
      </c>
      <c r="BF54" t="s">
        <v>336</v>
      </c>
      <c r="BG54" t="s">
        <v>336</v>
      </c>
      <c r="BH54" t="s">
        <v>336</v>
      </c>
      <c r="BI54" t="s">
        <v>336</v>
      </c>
      <c r="BJ54" t="s">
        <v>336</v>
      </c>
      <c r="BK54" t="s">
        <v>336</v>
      </c>
      <c r="BL54" t="s">
        <v>336</v>
      </c>
      <c r="BM54" t="s">
        <v>336</v>
      </c>
      <c r="BN54" t="s">
        <v>336</v>
      </c>
      <c r="BO54" t="s">
        <v>336</v>
      </c>
      <c r="BP54" t="s">
        <v>336</v>
      </c>
      <c r="BQ54" t="s">
        <v>336</v>
      </c>
      <c r="BR54" t="s">
        <v>336</v>
      </c>
      <c r="BS54" t="s">
        <v>336</v>
      </c>
      <c r="BT54" t="s">
        <v>336</v>
      </c>
      <c r="BU54" t="s">
        <v>336</v>
      </c>
      <c r="BV54" t="s">
        <v>336</v>
      </c>
      <c r="BW54" t="s">
        <v>336</v>
      </c>
      <c r="BX54" t="s">
        <v>336</v>
      </c>
      <c r="BY54" t="s">
        <v>336</v>
      </c>
      <c r="BZ54" t="s">
        <v>336</v>
      </c>
      <c r="CA54" t="s">
        <v>336</v>
      </c>
      <c r="CB54" t="s">
        <v>336</v>
      </c>
      <c r="CC54" t="s">
        <v>336</v>
      </c>
      <c r="CD54" t="s">
        <v>336</v>
      </c>
      <c r="CE54" t="s">
        <v>336</v>
      </c>
      <c r="CF54" t="s">
        <v>336</v>
      </c>
      <c r="CG54" t="s">
        <v>336</v>
      </c>
      <c r="CH54" t="s">
        <v>336</v>
      </c>
      <c r="CI54" t="s">
        <v>336</v>
      </c>
      <c r="CJ54" t="s">
        <v>336</v>
      </c>
      <c r="CK54" t="s">
        <v>336</v>
      </c>
      <c r="CL54" t="s">
        <v>336</v>
      </c>
      <c r="CM54" t="s">
        <v>336</v>
      </c>
      <c r="CN54" t="s">
        <v>336</v>
      </c>
      <c r="CO54" t="s">
        <v>336</v>
      </c>
      <c r="CP54" t="s">
        <v>336</v>
      </c>
      <c r="CQ54" t="s">
        <v>336</v>
      </c>
      <c r="CR54" t="s">
        <v>336</v>
      </c>
      <c r="CS54" t="s">
        <v>336</v>
      </c>
      <c r="CT54" t="s">
        <v>336</v>
      </c>
      <c r="CU54" t="s">
        <v>336</v>
      </c>
      <c r="CV54" t="s">
        <v>336</v>
      </c>
      <c r="CW54" t="s">
        <v>336</v>
      </c>
      <c r="CX54" t="s">
        <v>336</v>
      </c>
      <c r="CY54" t="s">
        <v>336</v>
      </c>
      <c r="CZ54" t="s">
        <v>336</v>
      </c>
      <c r="DA54" t="s">
        <v>336</v>
      </c>
      <c r="DB54" t="s">
        <v>336</v>
      </c>
      <c r="DC54" t="s">
        <v>336</v>
      </c>
      <c r="DD54" t="s">
        <v>336</v>
      </c>
      <c r="DE54" t="s">
        <v>336</v>
      </c>
      <c r="DF54" t="s">
        <v>336</v>
      </c>
      <c r="DH54" t="s">
        <v>336</v>
      </c>
      <c r="DI54" t="s">
        <v>336</v>
      </c>
      <c r="DJ54" t="s">
        <v>336</v>
      </c>
      <c r="DK54" t="s">
        <v>336</v>
      </c>
      <c r="DL54" t="s">
        <v>336</v>
      </c>
      <c r="DM54" t="s">
        <v>336</v>
      </c>
      <c r="DN54" t="s">
        <v>336</v>
      </c>
      <c r="DO54" t="s">
        <v>336</v>
      </c>
      <c r="DP54" t="s">
        <v>336</v>
      </c>
      <c r="DQ54" t="s">
        <v>336</v>
      </c>
      <c r="DR54" t="s">
        <v>336</v>
      </c>
      <c r="DT54" t="s">
        <v>336</v>
      </c>
      <c r="DU54" t="s">
        <v>336</v>
      </c>
      <c r="DV54" t="s">
        <v>336</v>
      </c>
      <c r="DW54" t="s">
        <v>336</v>
      </c>
      <c r="DX54" t="s">
        <v>336</v>
      </c>
      <c r="DZ54" t="s">
        <v>336</v>
      </c>
      <c r="EA54" t="s">
        <v>336</v>
      </c>
      <c r="EB54" t="s">
        <v>336</v>
      </c>
      <c r="EC54" t="s">
        <v>336</v>
      </c>
      <c r="ED54" t="s">
        <v>336</v>
      </c>
      <c r="EF54" t="s">
        <v>336</v>
      </c>
      <c r="EG54" t="s">
        <v>336</v>
      </c>
      <c r="EH54" t="s">
        <v>336</v>
      </c>
      <c r="EI54" t="s">
        <v>336</v>
      </c>
      <c r="EJ54" t="s">
        <v>336</v>
      </c>
      <c r="EL54" t="s">
        <v>336</v>
      </c>
      <c r="EM54" t="s">
        <v>336</v>
      </c>
      <c r="EN54" t="s">
        <v>335</v>
      </c>
      <c r="EO54" t="s">
        <v>335</v>
      </c>
      <c r="EP54" t="s">
        <v>335</v>
      </c>
      <c r="EQ54" t="s">
        <v>335</v>
      </c>
      <c r="ER54" t="s">
        <v>335</v>
      </c>
      <c r="ES54" t="s">
        <v>335</v>
      </c>
      <c r="ET54" t="s">
        <v>335</v>
      </c>
      <c r="EU54" t="s">
        <v>335</v>
      </c>
      <c r="EV54" t="s">
        <v>335</v>
      </c>
      <c r="EW54" t="s">
        <v>335</v>
      </c>
      <c r="EX54" t="s">
        <v>335</v>
      </c>
      <c r="EY54" t="s">
        <v>335</v>
      </c>
      <c r="EZ54" t="s">
        <v>335</v>
      </c>
      <c r="FA54" t="s">
        <v>335</v>
      </c>
      <c r="FB54" t="s">
        <v>335</v>
      </c>
      <c r="FC54" t="s">
        <v>335</v>
      </c>
      <c r="FD54" t="s">
        <v>335</v>
      </c>
      <c r="FE54" t="s">
        <v>335</v>
      </c>
      <c r="FF54" t="s">
        <v>335</v>
      </c>
      <c r="FG54" t="s">
        <v>335</v>
      </c>
      <c r="FH54" t="s">
        <v>335</v>
      </c>
      <c r="FI54" t="s">
        <v>335</v>
      </c>
      <c r="FJ54" t="s">
        <v>335</v>
      </c>
      <c r="FK54" t="s">
        <v>335</v>
      </c>
      <c r="FL54" t="s">
        <v>335</v>
      </c>
      <c r="FM54" t="s">
        <v>335</v>
      </c>
      <c r="FN54" t="s">
        <v>335</v>
      </c>
      <c r="FO54" t="s">
        <v>335</v>
      </c>
      <c r="FP54" t="s">
        <v>335</v>
      </c>
      <c r="FQ54" t="s">
        <v>335</v>
      </c>
      <c r="FR54" t="s">
        <v>335</v>
      </c>
      <c r="FS54" t="s">
        <v>335</v>
      </c>
      <c r="FT54" t="s">
        <v>335</v>
      </c>
      <c r="FU54" t="s">
        <v>335</v>
      </c>
      <c r="FV54" t="s">
        <v>335</v>
      </c>
      <c r="FW54" t="s">
        <v>335</v>
      </c>
      <c r="FX54" t="s">
        <v>335</v>
      </c>
      <c r="FY54" t="s">
        <v>335</v>
      </c>
      <c r="FZ54" t="s">
        <v>335</v>
      </c>
      <c r="GA54" t="s">
        <v>335</v>
      </c>
      <c r="GB54" t="s">
        <v>335</v>
      </c>
      <c r="GC54" t="s">
        <v>335</v>
      </c>
      <c r="GD54" t="s">
        <v>335</v>
      </c>
      <c r="GE54" t="s">
        <v>335</v>
      </c>
      <c r="GF54" t="s">
        <v>336</v>
      </c>
      <c r="GH54" t="s">
        <v>336</v>
      </c>
      <c r="GI54" t="s">
        <v>336</v>
      </c>
      <c r="GJ54" t="s">
        <v>336</v>
      </c>
      <c r="GK54" t="s">
        <v>342</v>
      </c>
    </row>
    <row r="55" spans="1:193" x14ac:dyDescent="0.3">
      <c r="A55">
        <v>54</v>
      </c>
      <c r="B55" t="s">
        <v>854</v>
      </c>
      <c r="F55" s="1"/>
      <c r="I55" s="1"/>
    </row>
    <row r="56" spans="1:193" x14ac:dyDescent="0.3">
      <c r="A56">
        <v>55</v>
      </c>
      <c r="B56" t="s">
        <v>854</v>
      </c>
      <c r="F56" s="1"/>
      <c r="I56" s="1"/>
    </row>
    <row r="57" spans="1:193" x14ac:dyDescent="0.3">
      <c r="A57">
        <v>56</v>
      </c>
      <c r="B57" t="s">
        <v>854</v>
      </c>
      <c r="C57" t="s">
        <v>337</v>
      </c>
      <c r="D57" t="s">
        <v>856</v>
      </c>
      <c r="E57" t="s">
        <v>336</v>
      </c>
      <c r="F57" s="1"/>
      <c r="G57" t="s">
        <v>336</v>
      </c>
      <c r="H57" t="s">
        <v>336</v>
      </c>
      <c r="I57" s="1"/>
      <c r="K57" t="s">
        <v>336</v>
      </c>
      <c r="L57" t="s">
        <v>336</v>
      </c>
      <c r="Q57" t="s">
        <v>336</v>
      </c>
      <c r="R57" t="s">
        <v>335</v>
      </c>
      <c r="S57" t="s">
        <v>335</v>
      </c>
      <c r="T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336</v>
      </c>
      <c r="AE57" t="s">
        <v>336</v>
      </c>
      <c r="AI57" t="s">
        <v>336</v>
      </c>
      <c r="AK57" t="s">
        <v>336</v>
      </c>
      <c r="AT57" t="s">
        <v>336</v>
      </c>
      <c r="AV57" t="s">
        <v>336</v>
      </c>
      <c r="AW57" t="s">
        <v>336</v>
      </c>
      <c r="AX57" t="s">
        <v>336</v>
      </c>
      <c r="AY57" t="s">
        <v>336</v>
      </c>
      <c r="AZ57" t="s">
        <v>336</v>
      </c>
      <c r="BA57" t="s">
        <v>336</v>
      </c>
      <c r="BB57" t="s">
        <v>336</v>
      </c>
      <c r="BC57" t="s">
        <v>336</v>
      </c>
      <c r="BD57" t="s">
        <v>336</v>
      </c>
      <c r="BE57" t="s">
        <v>336</v>
      </c>
      <c r="BF57" t="s">
        <v>336</v>
      </c>
      <c r="BG57" t="s">
        <v>336</v>
      </c>
      <c r="BH57" t="s">
        <v>336</v>
      </c>
      <c r="BI57" t="s">
        <v>336</v>
      </c>
      <c r="BJ57" t="s">
        <v>336</v>
      </c>
      <c r="BK57" t="s">
        <v>336</v>
      </c>
      <c r="BL57" t="s">
        <v>336</v>
      </c>
      <c r="BM57" t="s">
        <v>336</v>
      </c>
      <c r="BN57" t="s">
        <v>336</v>
      </c>
      <c r="BO57" t="s">
        <v>336</v>
      </c>
      <c r="BP57" t="s">
        <v>336</v>
      </c>
      <c r="BQ57" t="s">
        <v>336</v>
      </c>
      <c r="BR57" t="s">
        <v>336</v>
      </c>
      <c r="BS57" t="s">
        <v>336</v>
      </c>
      <c r="BT57" t="s">
        <v>336</v>
      </c>
      <c r="BU57" t="s">
        <v>336</v>
      </c>
      <c r="BV57" t="s">
        <v>336</v>
      </c>
      <c r="BW57" t="s">
        <v>336</v>
      </c>
      <c r="BX57" t="s">
        <v>336</v>
      </c>
      <c r="BY57" t="s">
        <v>336</v>
      </c>
      <c r="BZ57" t="s">
        <v>336</v>
      </c>
      <c r="CA57" t="s">
        <v>336</v>
      </c>
      <c r="CB57" t="s">
        <v>336</v>
      </c>
      <c r="CC57" t="s">
        <v>336</v>
      </c>
      <c r="CD57" t="s">
        <v>336</v>
      </c>
      <c r="CE57" t="s">
        <v>336</v>
      </c>
      <c r="CF57" t="s">
        <v>336</v>
      </c>
      <c r="CG57" t="s">
        <v>336</v>
      </c>
      <c r="CH57" t="s">
        <v>336</v>
      </c>
      <c r="CI57" t="s">
        <v>336</v>
      </c>
      <c r="CJ57" t="s">
        <v>336</v>
      </c>
      <c r="CK57" t="s">
        <v>336</v>
      </c>
      <c r="CL57" t="s">
        <v>336</v>
      </c>
      <c r="CM57" t="s">
        <v>336</v>
      </c>
      <c r="CN57" t="s">
        <v>336</v>
      </c>
      <c r="CO57" t="s">
        <v>336</v>
      </c>
      <c r="CP57" t="s">
        <v>336</v>
      </c>
      <c r="CQ57" t="s">
        <v>336</v>
      </c>
      <c r="CR57" t="s">
        <v>336</v>
      </c>
      <c r="CS57" t="s">
        <v>336</v>
      </c>
      <c r="CT57" t="s">
        <v>336</v>
      </c>
      <c r="CU57" t="s">
        <v>336</v>
      </c>
      <c r="CV57" t="s">
        <v>336</v>
      </c>
      <c r="CW57" t="s">
        <v>336</v>
      </c>
      <c r="CX57" t="s">
        <v>336</v>
      </c>
      <c r="CY57" t="s">
        <v>336</v>
      </c>
      <c r="CZ57" t="s">
        <v>336</v>
      </c>
      <c r="DA57" t="s">
        <v>336</v>
      </c>
      <c r="DB57" t="s">
        <v>336</v>
      </c>
      <c r="DC57" t="s">
        <v>336</v>
      </c>
      <c r="DD57" t="s">
        <v>336</v>
      </c>
      <c r="DE57" t="s">
        <v>336</v>
      </c>
      <c r="DF57" t="s">
        <v>336</v>
      </c>
      <c r="DH57" t="s">
        <v>336</v>
      </c>
      <c r="DI57" t="s">
        <v>336</v>
      </c>
      <c r="DJ57" t="s">
        <v>336</v>
      </c>
      <c r="DK57" t="s">
        <v>336</v>
      </c>
      <c r="DL57" t="s">
        <v>336</v>
      </c>
      <c r="DM57" t="s">
        <v>336</v>
      </c>
      <c r="DN57" t="s">
        <v>336</v>
      </c>
      <c r="DO57" t="s">
        <v>336</v>
      </c>
      <c r="DP57" t="s">
        <v>336</v>
      </c>
      <c r="DQ57" t="s">
        <v>336</v>
      </c>
      <c r="DR57" t="s">
        <v>336</v>
      </c>
      <c r="DT57" t="s">
        <v>336</v>
      </c>
      <c r="DU57" t="s">
        <v>336</v>
      </c>
      <c r="DV57" t="s">
        <v>336</v>
      </c>
      <c r="DW57" t="s">
        <v>336</v>
      </c>
      <c r="DX57" t="s">
        <v>336</v>
      </c>
      <c r="DZ57" t="s">
        <v>336</v>
      </c>
      <c r="EA57" t="s">
        <v>336</v>
      </c>
      <c r="EB57" t="s">
        <v>336</v>
      </c>
      <c r="EC57" t="s">
        <v>336</v>
      </c>
      <c r="ED57" t="s">
        <v>336</v>
      </c>
      <c r="EF57" t="s">
        <v>336</v>
      </c>
      <c r="EG57" t="s">
        <v>336</v>
      </c>
      <c r="EH57" t="s">
        <v>336</v>
      </c>
      <c r="EI57" t="s">
        <v>336</v>
      </c>
      <c r="EJ57" t="s">
        <v>336</v>
      </c>
      <c r="EL57" t="s">
        <v>336</v>
      </c>
      <c r="EM57" t="s">
        <v>336</v>
      </c>
      <c r="EN57" t="s">
        <v>335</v>
      </c>
      <c r="EO57" t="s">
        <v>335</v>
      </c>
      <c r="EP57" t="s">
        <v>335</v>
      </c>
      <c r="EQ57" t="s">
        <v>335</v>
      </c>
      <c r="ER57" t="s">
        <v>335</v>
      </c>
      <c r="ES57" t="s">
        <v>335</v>
      </c>
      <c r="ET57" t="s">
        <v>335</v>
      </c>
      <c r="EU57" t="s">
        <v>335</v>
      </c>
      <c r="EV57" t="s">
        <v>335</v>
      </c>
      <c r="EW57" t="s">
        <v>335</v>
      </c>
      <c r="EX57" t="s">
        <v>335</v>
      </c>
      <c r="EY57" t="s">
        <v>335</v>
      </c>
      <c r="EZ57" t="s">
        <v>335</v>
      </c>
      <c r="FA57" t="s">
        <v>335</v>
      </c>
      <c r="FB57" t="s">
        <v>335</v>
      </c>
      <c r="FC57" t="s">
        <v>335</v>
      </c>
      <c r="FD57" t="s">
        <v>335</v>
      </c>
      <c r="FE57" t="s">
        <v>335</v>
      </c>
      <c r="FF57" t="s">
        <v>335</v>
      </c>
      <c r="FG57" t="s">
        <v>335</v>
      </c>
      <c r="FH57" t="s">
        <v>335</v>
      </c>
      <c r="FI57" t="s">
        <v>335</v>
      </c>
      <c r="FJ57" t="s">
        <v>335</v>
      </c>
      <c r="FK57" t="s">
        <v>335</v>
      </c>
      <c r="FL57" t="s">
        <v>335</v>
      </c>
      <c r="FM57" t="s">
        <v>335</v>
      </c>
      <c r="FN57" t="s">
        <v>335</v>
      </c>
      <c r="FO57" t="s">
        <v>335</v>
      </c>
      <c r="FP57" t="s">
        <v>335</v>
      </c>
      <c r="FQ57" t="s">
        <v>335</v>
      </c>
      <c r="FR57" t="s">
        <v>335</v>
      </c>
      <c r="FS57" t="s">
        <v>335</v>
      </c>
      <c r="FT57" t="s">
        <v>335</v>
      </c>
      <c r="FU57" t="s">
        <v>335</v>
      </c>
      <c r="FV57" t="s">
        <v>335</v>
      </c>
      <c r="FW57" t="s">
        <v>335</v>
      </c>
      <c r="FX57" t="s">
        <v>335</v>
      </c>
      <c r="FY57" t="s">
        <v>335</v>
      </c>
      <c r="FZ57" t="s">
        <v>335</v>
      </c>
      <c r="GA57" t="s">
        <v>335</v>
      </c>
      <c r="GB57" t="s">
        <v>335</v>
      </c>
      <c r="GC57" t="s">
        <v>335</v>
      </c>
      <c r="GD57" t="s">
        <v>335</v>
      </c>
      <c r="GE57" t="s">
        <v>335</v>
      </c>
      <c r="GF57" t="s">
        <v>336</v>
      </c>
      <c r="GH57" t="s">
        <v>336</v>
      </c>
      <c r="GI57" t="s">
        <v>336</v>
      </c>
      <c r="GJ57" t="s">
        <v>336</v>
      </c>
      <c r="GK57" t="s">
        <v>342</v>
      </c>
    </row>
    <row r="58" spans="1:193" x14ac:dyDescent="0.3">
      <c r="A58">
        <v>57</v>
      </c>
      <c r="B58" t="s">
        <v>854</v>
      </c>
      <c r="F58" s="1"/>
      <c r="I58" s="1"/>
    </row>
    <row r="59" spans="1:193" x14ac:dyDescent="0.3">
      <c r="A59">
        <v>58</v>
      </c>
      <c r="B59" t="s">
        <v>854</v>
      </c>
      <c r="C59" t="s">
        <v>337</v>
      </c>
      <c r="D59" t="s">
        <v>362</v>
      </c>
      <c r="E59" t="s">
        <v>866</v>
      </c>
      <c r="F59" s="1"/>
      <c r="G59" t="s">
        <v>336</v>
      </c>
      <c r="H59" t="s">
        <v>336</v>
      </c>
      <c r="I59" s="1"/>
      <c r="K59" t="s">
        <v>336</v>
      </c>
      <c r="L59" t="s">
        <v>336</v>
      </c>
      <c r="Q59" t="s">
        <v>336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336</v>
      </c>
      <c r="AE59" t="s">
        <v>336</v>
      </c>
      <c r="AI59" t="s">
        <v>336</v>
      </c>
      <c r="AK59" t="s">
        <v>336</v>
      </c>
      <c r="AT59" t="s">
        <v>336</v>
      </c>
      <c r="AV59" t="s">
        <v>336</v>
      </c>
      <c r="AW59" t="s">
        <v>336</v>
      </c>
      <c r="AX59" t="s">
        <v>336</v>
      </c>
      <c r="AY59" t="s">
        <v>336</v>
      </c>
      <c r="AZ59" t="s">
        <v>336</v>
      </c>
      <c r="BA59" t="s">
        <v>336</v>
      </c>
      <c r="BB59" t="s">
        <v>336</v>
      </c>
      <c r="BC59" t="s">
        <v>336</v>
      </c>
      <c r="BD59" t="s">
        <v>336</v>
      </c>
      <c r="BE59" t="s">
        <v>336</v>
      </c>
      <c r="BF59" t="s">
        <v>336</v>
      </c>
      <c r="BG59" t="s">
        <v>336</v>
      </c>
      <c r="BH59" t="s">
        <v>336</v>
      </c>
      <c r="BI59" t="s">
        <v>336</v>
      </c>
      <c r="BJ59" t="s">
        <v>336</v>
      </c>
      <c r="BK59" t="s">
        <v>336</v>
      </c>
      <c r="BL59" t="s">
        <v>336</v>
      </c>
      <c r="BM59" t="s">
        <v>336</v>
      </c>
      <c r="BN59" t="s">
        <v>336</v>
      </c>
      <c r="BO59" t="s">
        <v>336</v>
      </c>
      <c r="BP59" t="s">
        <v>336</v>
      </c>
      <c r="BQ59" t="s">
        <v>336</v>
      </c>
      <c r="BR59" t="s">
        <v>336</v>
      </c>
      <c r="BS59" t="s">
        <v>336</v>
      </c>
      <c r="BT59" t="s">
        <v>336</v>
      </c>
      <c r="BU59" t="s">
        <v>336</v>
      </c>
      <c r="BV59" t="s">
        <v>336</v>
      </c>
      <c r="BW59" t="s">
        <v>336</v>
      </c>
      <c r="BX59" t="s">
        <v>336</v>
      </c>
      <c r="BY59" t="s">
        <v>336</v>
      </c>
      <c r="BZ59" t="s">
        <v>336</v>
      </c>
      <c r="CA59" t="s">
        <v>336</v>
      </c>
      <c r="CB59" t="s">
        <v>336</v>
      </c>
      <c r="CC59" t="s">
        <v>336</v>
      </c>
      <c r="CD59" t="s">
        <v>336</v>
      </c>
      <c r="CE59" t="s">
        <v>336</v>
      </c>
      <c r="CF59" t="s">
        <v>336</v>
      </c>
      <c r="CG59" t="s">
        <v>336</v>
      </c>
      <c r="CH59" t="s">
        <v>336</v>
      </c>
      <c r="CI59" t="s">
        <v>336</v>
      </c>
      <c r="CJ59" t="s">
        <v>336</v>
      </c>
      <c r="CK59" t="s">
        <v>336</v>
      </c>
      <c r="CL59" t="s">
        <v>336</v>
      </c>
      <c r="CM59" t="s">
        <v>336</v>
      </c>
      <c r="CN59" t="s">
        <v>336</v>
      </c>
      <c r="CO59" t="s">
        <v>336</v>
      </c>
      <c r="CP59" t="s">
        <v>336</v>
      </c>
      <c r="CQ59" t="s">
        <v>336</v>
      </c>
      <c r="CR59" t="s">
        <v>336</v>
      </c>
      <c r="CS59" t="s">
        <v>336</v>
      </c>
      <c r="CT59" t="s">
        <v>336</v>
      </c>
      <c r="CU59" t="s">
        <v>336</v>
      </c>
      <c r="CV59" t="s">
        <v>336</v>
      </c>
      <c r="CW59" t="s">
        <v>336</v>
      </c>
      <c r="CX59" t="s">
        <v>336</v>
      </c>
      <c r="CY59" t="s">
        <v>336</v>
      </c>
      <c r="CZ59" t="s">
        <v>336</v>
      </c>
      <c r="DA59" t="s">
        <v>336</v>
      </c>
      <c r="DB59" t="s">
        <v>336</v>
      </c>
      <c r="DC59" t="s">
        <v>336</v>
      </c>
      <c r="DD59" t="s">
        <v>336</v>
      </c>
      <c r="DE59" t="s">
        <v>336</v>
      </c>
      <c r="DF59" t="s">
        <v>336</v>
      </c>
      <c r="DH59" t="s">
        <v>336</v>
      </c>
      <c r="DI59" t="s">
        <v>336</v>
      </c>
      <c r="DJ59" t="s">
        <v>336</v>
      </c>
      <c r="DK59" t="s">
        <v>336</v>
      </c>
      <c r="DL59" t="s">
        <v>336</v>
      </c>
      <c r="DM59" t="s">
        <v>336</v>
      </c>
      <c r="DN59" t="s">
        <v>336</v>
      </c>
      <c r="DO59" t="s">
        <v>336</v>
      </c>
      <c r="DP59" t="s">
        <v>336</v>
      </c>
      <c r="DQ59" t="s">
        <v>336</v>
      </c>
      <c r="DR59" t="s">
        <v>336</v>
      </c>
      <c r="DT59" t="s">
        <v>336</v>
      </c>
      <c r="DU59" t="s">
        <v>336</v>
      </c>
      <c r="DV59" t="s">
        <v>336</v>
      </c>
      <c r="DW59" t="s">
        <v>336</v>
      </c>
      <c r="DX59" t="s">
        <v>336</v>
      </c>
      <c r="DZ59" t="s">
        <v>336</v>
      </c>
      <c r="EA59" t="s">
        <v>336</v>
      </c>
      <c r="EB59" t="s">
        <v>336</v>
      </c>
      <c r="EC59" t="s">
        <v>336</v>
      </c>
      <c r="ED59" t="s">
        <v>336</v>
      </c>
      <c r="EF59" t="s">
        <v>336</v>
      </c>
      <c r="EG59" t="s">
        <v>336</v>
      </c>
      <c r="EH59" t="s">
        <v>336</v>
      </c>
      <c r="EI59" t="s">
        <v>336</v>
      </c>
      <c r="EJ59" t="s">
        <v>336</v>
      </c>
      <c r="EL59" t="s">
        <v>336</v>
      </c>
      <c r="EM59" t="s">
        <v>336</v>
      </c>
      <c r="EN59" t="s">
        <v>335</v>
      </c>
      <c r="EO59" t="s">
        <v>335</v>
      </c>
      <c r="EP59" t="s">
        <v>335</v>
      </c>
      <c r="EQ59" t="s">
        <v>335</v>
      </c>
      <c r="ER59" t="s">
        <v>335</v>
      </c>
      <c r="ES59" t="s">
        <v>335</v>
      </c>
      <c r="ET59" t="s">
        <v>335</v>
      </c>
      <c r="EU59" t="s">
        <v>335</v>
      </c>
      <c r="EV59" t="s">
        <v>335</v>
      </c>
      <c r="EW59" t="s">
        <v>335</v>
      </c>
      <c r="EX59" t="s">
        <v>335</v>
      </c>
      <c r="EY59" t="s">
        <v>335</v>
      </c>
      <c r="EZ59" t="s">
        <v>335</v>
      </c>
      <c r="FA59" t="s">
        <v>335</v>
      </c>
      <c r="FB59" t="s">
        <v>335</v>
      </c>
      <c r="FC59" t="s">
        <v>335</v>
      </c>
      <c r="FD59" t="s">
        <v>335</v>
      </c>
      <c r="FE59" t="s">
        <v>335</v>
      </c>
      <c r="FF59" t="s">
        <v>335</v>
      </c>
      <c r="FG59" t="s">
        <v>335</v>
      </c>
      <c r="FH59" t="s">
        <v>335</v>
      </c>
      <c r="FI59" t="s">
        <v>335</v>
      </c>
      <c r="FJ59" t="s">
        <v>335</v>
      </c>
      <c r="FK59" t="s">
        <v>335</v>
      </c>
      <c r="FL59" t="s">
        <v>335</v>
      </c>
      <c r="FM59" t="s">
        <v>335</v>
      </c>
      <c r="FN59" t="s">
        <v>335</v>
      </c>
      <c r="FO59" t="s">
        <v>335</v>
      </c>
      <c r="FP59" t="s">
        <v>335</v>
      </c>
      <c r="FQ59" t="s">
        <v>335</v>
      </c>
      <c r="FR59" t="s">
        <v>335</v>
      </c>
      <c r="FS59" t="s">
        <v>335</v>
      </c>
      <c r="FT59" t="s">
        <v>335</v>
      </c>
      <c r="FU59" t="s">
        <v>335</v>
      </c>
      <c r="FV59" t="s">
        <v>335</v>
      </c>
      <c r="FW59" t="s">
        <v>335</v>
      </c>
      <c r="FX59" t="s">
        <v>335</v>
      </c>
      <c r="FY59" t="s">
        <v>335</v>
      </c>
      <c r="FZ59" t="s">
        <v>335</v>
      </c>
      <c r="GA59" t="s">
        <v>335</v>
      </c>
      <c r="GB59" t="s">
        <v>335</v>
      </c>
      <c r="GC59" t="s">
        <v>335</v>
      </c>
      <c r="GD59" t="s">
        <v>335</v>
      </c>
      <c r="GE59" t="s">
        <v>335</v>
      </c>
      <c r="GF59" t="s">
        <v>336</v>
      </c>
      <c r="GH59" t="s">
        <v>336</v>
      </c>
      <c r="GI59" t="s">
        <v>336</v>
      </c>
      <c r="GJ59" t="s">
        <v>336</v>
      </c>
      <c r="GK59" t="s">
        <v>364</v>
      </c>
    </row>
    <row r="60" spans="1:193" x14ac:dyDescent="0.3">
      <c r="A60">
        <v>59</v>
      </c>
      <c r="B60" t="s">
        <v>854</v>
      </c>
      <c r="F60" s="1"/>
      <c r="I60" s="1"/>
    </row>
    <row r="61" spans="1:193" x14ac:dyDescent="0.3">
      <c r="A61">
        <v>60</v>
      </c>
      <c r="B61" t="s">
        <v>854</v>
      </c>
      <c r="C61" t="s">
        <v>337</v>
      </c>
      <c r="D61" t="s">
        <v>855</v>
      </c>
      <c r="E61" t="s">
        <v>336</v>
      </c>
      <c r="F61" s="1"/>
      <c r="G61" t="s">
        <v>336</v>
      </c>
      <c r="H61" t="s">
        <v>336</v>
      </c>
      <c r="I61" s="1"/>
      <c r="K61" t="s">
        <v>336</v>
      </c>
      <c r="L61" t="s">
        <v>336</v>
      </c>
      <c r="Q61" t="s">
        <v>336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335</v>
      </c>
      <c r="AC61" t="s">
        <v>335</v>
      </c>
      <c r="AD61" t="s">
        <v>336</v>
      </c>
      <c r="AE61" t="s">
        <v>336</v>
      </c>
      <c r="AI61" t="s">
        <v>336</v>
      </c>
      <c r="AK61" t="s">
        <v>336</v>
      </c>
      <c r="AT61" t="s">
        <v>336</v>
      </c>
      <c r="AV61" t="s">
        <v>336</v>
      </c>
      <c r="AW61" t="s">
        <v>336</v>
      </c>
      <c r="AX61" t="s">
        <v>336</v>
      </c>
      <c r="AY61" t="s">
        <v>336</v>
      </c>
      <c r="AZ61" t="s">
        <v>336</v>
      </c>
      <c r="BA61" t="s">
        <v>336</v>
      </c>
      <c r="BB61" t="s">
        <v>336</v>
      </c>
      <c r="BC61" t="s">
        <v>336</v>
      </c>
      <c r="BD61" t="s">
        <v>336</v>
      </c>
      <c r="BE61" t="s">
        <v>336</v>
      </c>
      <c r="BF61" t="s">
        <v>336</v>
      </c>
      <c r="BG61" t="s">
        <v>336</v>
      </c>
      <c r="BH61" t="s">
        <v>336</v>
      </c>
      <c r="BI61" t="s">
        <v>336</v>
      </c>
      <c r="BJ61" t="s">
        <v>336</v>
      </c>
      <c r="BK61" t="s">
        <v>336</v>
      </c>
      <c r="BL61" t="s">
        <v>336</v>
      </c>
      <c r="BM61" t="s">
        <v>336</v>
      </c>
      <c r="BN61" t="s">
        <v>336</v>
      </c>
      <c r="BO61" t="s">
        <v>336</v>
      </c>
      <c r="BP61" t="s">
        <v>336</v>
      </c>
      <c r="BQ61" t="s">
        <v>336</v>
      </c>
      <c r="BR61" t="s">
        <v>336</v>
      </c>
      <c r="BS61" t="s">
        <v>336</v>
      </c>
      <c r="BT61" t="s">
        <v>336</v>
      </c>
      <c r="BU61" t="s">
        <v>336</v>
      </c>
      <c r="BV61" t="s">
        <v>336</v>
      </c>
      <c r="BW61" t="s">
        <v>336</v>
      </c>
      <c r="BX61" t="s">
        <v>336</v>
      </c>
      <c r="BY61" t="s">
        <v>336</v>
      </c>
      <c r="BZ61" t="s">
        <v>336</v>
      </c>
      <c r="CA61" t="s">
        <v>336</v>
      </c>
      <c r="CB61" t="s">
        <v>336</v>
      </c>
      <c r="CC61" t="s">
        <v>336</v>
      </c>
      <c r="CD61" t="s">
        <v>336</v>
      </c>
      <c r="CE61" t="s">
        <v>336</v>
      </c>
      <c r="CF61" t="s">
        <v>336</v>
      </c>
      <c r="CG61" t="s">
        <v>336</v>
      </c>
      <c r="CH61" t="s">
        <v>336</v>
      </c>
      <c r="CI61" t="s">
        <v>336</v>
      </c>
      <c r="CJ61" t="s">
        <v>336</v>
      </c>
      <c r="CK61" t="s">
        <v>336</v>
      </c>
      <c r="CL61" t="s">
        <v>336</v>
      </c>
      <c r="CM61" t="s">
        <v>336</v>
      </c>
      <c r="CN61" t="s">
        <v>336</v>
      </c>
      <c r="CO61" t="s">
        <v>336</v>
      </c>
      <c r="CP61" t="s">
        <v>336</v>
      </c>
      <c r="CQ61" t="s">
        <v>336</v>
      </c>
      <c r="CR61" t="s">
        <v>336</v>
      </c>
      <c r="CS61" t="s">
        <v>336</v>
      </c>
      <c r="CT61" t="s">
        <v>336</v>
      </c>
      <c r="CU61" t="s">
        <v>336</v>
      </c>
      <c r="CV61" t="s">
        <v>336</v>
      </c>
      <c r="CW61" t="s">
        <v>336</v>
      </c>
      <c r="CX61" t="s">
        <v>336</v>
      </c>
      <c r="CY61" t="s">
        <v>336</v>
      </c>
      <c r="CZ61" t="s">
        <v>336</v>
      </c>
      <c r="DA61" t="s">
        <v>336</v>
      </c>
      <c r="DB61" t="s">
        <v>336</v>
      </c>
      <c r="DC61" t="s">
        <v>336</v>
      </c>
      <c r="DD61" t="s">
        <v>336</v>
      </c>
      <c r="DE61" t="s">
        <v>336</v>
      </c>
      <c r="DF61" t="s">
        <v>336</v>
      </c>
      <c r="DH61" t="s">
        <v>336</v>
      </c>
      <c r="DI61" t="s">
        <v>336</v>
      </c>
      <c r="DJ61" t="s">
        <v>336</v>
      </c>
      <c r="DK61" t="s">
        <v>336</v>
      </c>
      <c r="DL61" t="s">
        <v>336</v>
      </c>
      <c r="DM61" t="s">
        <v>336</v>
      </c>
      <c r="DN61" t="s">
        <v>336</v>
      </c>
      <c r="DO61" t="s">
        <v>336</v>
      </c>
      <c r="DP61" t="s">
        <v>336</v>
      </c>
      <c r="DQ61" t="s">
        <v>336</v>
      </c>
      <c r="DR61" t="s">
        <v>336</v>
      </c>
      <c r="DT61" t="s">
        <v>336</v>
      </c>
      <c r="DU61" t="s">
        <v>336</v>
      </c>
      <c r="DV61" t="s">
        <v>336</v>
      </c>
      <c r="DW61" t="s">
        <v>336</v>
      </c>
      <c r="DX61" t="s">
        <v>336</v>
      </c>
      <c r="DZ61" t="s">
        <v>336</v>
      </c>
      <c r="EA61" t="s">
        <v>336</v>
      </c>
      <c r="EB61" t="s">
        <v>336</v>
      </c>
      <c r="EC61" t="s">
        <v>336</v>
      </c>
      <c r="ED61" t="s">
        <v>336</v>
      </c>
      <c r="EF61" t="s">
        <v>336</v>
      </c>
      <c r="EG61" t="s">
        <v>336</v>
      </c>
      <c r="EH61" t="s">
        <v>336</v>
      </c>
      <c r="EI61" t="s">
        <v>336</v>
      </c>
      <c r="EJ61" t="s">
        <v>336</v>
      </c>
      <c r="EL61" t="s">
        <v>336</v>
      </c>
      <c r="EM61" t="s">
        <v>336</v>
      </c>
      <c r="EN61" t="s">
        <v>335</v>
      </c>
      <c r="EO61" t="s">
        <v>335</v>
      </c>
      <c r="EP61" t="s">
        <v>335</v>
      </c>
      <c r="EQ61" t="s">
        <v>335</v>
      </c>
      <c r="ER61" t="s">
        <v>335</v>
      </c>
      <c r="ES61" t="s">
        <v>335</v>
      </c>
      <c r="ET61" t="s">
        <v>335</v>
      </c>
      <c r="EU61" t="s">
        <v>335</v>
      </c>
      <c r="EV61" t="s">
        <v>335</v>
      </c>
      <c r="EW61" t="s">
        <v>335</v>
      </c>
      <c r="EX61" t="s">
        <v>335</v>
      </c>
      <c r="EY61" t="s">
        <v>335</v>
      </c>
      <c r="EZ61" t="s">
        <v>335</v>
      </c>
      <c r="FA61" t="s">
        <v>335</v>
      </c>
      <c r="FB61" t="s">
        <v>335</v>
      </c>
      <c r="FC61" t="s">
        <v>335</v>
      </c>
      <c r="FD61" t="s">
        <v>335</v>
      </c>
      <c r="FE61" t="s">
        <v>335</v>
      </c>
      <c r="FF61" t="s">
        <v>335</v>
      </c>
      <c r="FG61" t="s">
        <v>335</v>
      </c>
      <c r="FH61" t="s">
        <v>335</v>
      </c>
      <c r="FI61" t="s">
        <v>335</v>
      </c>
      <c r="FJ61" t="s">
        <v>335</v>
      </c>
      <c r="FK61" t="s">
        <v>335</v>
      </c>
      <c r="FL61" t="s">
        <v>335</v>
      </c>
      <c r="FM61" t="s">
        <v>335</v>
      </c>
      <c r="FN61" t="s">
        <v>335</v>
      </c>
      <c r="FO61" t="s">
        <v>335</v>
      </c>
      <c r="FP61" t="s">
        <v>335</v>
      </c>
      <c r="FQ61" t="s">
        <v>335</v>
      </c>
      <c r="FR61" t="s">
        <v>335</v>
      </c>
      <c r="FS61" t="s">
        <v>335</v>
      </c>
      <c r="FT61" t="s">
        <v>335</v>
      </c>
      <c r="FU61" t="s">
        <v>335</v>
      </c>
      <c r="FV61" t="s">
        <v>335</v>
      </c>
      <c r="FW61" t="s">
        <v>335</v>
      </c>
      <c r="FX61" t="s">
        <v>335</v>
      </c>
      <c r="FY61" t="s">
        <v>335</v>
      </c>
      <c r="FZ61" t="s">
        <v>335</v>
      </c>
      <c r="GA61" t="s">
        <v>335</v>
      </c>
      <c r="GB61" t="s">
        <v>335</v>
      </c>
      <c r="GC61" t="s">
        <v>335</v>
      </c>
      <c r="GD61" t="s">
        <v>335</v>
      </c>
      <c r="GE61" t="s">
        <v>335</v>
      </c>
      <c r="GF61" t="s">
        <v>336</v>
      </c>
      <c r="GH61" t="s">
        <v>336</v>
      </c>
      <c r="GI61" t="s">
        <v>336</v>
      </c>
      <c r="GJ61" t="s">
        <v>336</v>
      </c>
      <c r="GK61" t="s">
        <v>342</v>
      </c>
    </row>
    <row r="62" spans="1:193" x14ac:dyDescent="0.3">
      <c r="A62">
        <v>61</v>
      </c>
      <c r="B62" t="s">
        <v>854</v>
      </c>
      <c r="C62" t="s">
        <v>337</v>
      </c>
      <c r="D62" t="s">
        <v>857</v>
      </c>
      <c r="E62" t="s">
        <v>336</v>
      </c>
      <c r="F62" s="1"/>
      <c r="G62" t="s">
        <v>336</v>
      </c>
      <c r="H62" t="s">
        <v>336</v>
      </c>
      <c r="I62" s="1"/>
      <c r="K62" t="s">
        <v>336</v>
      </c>
      <c r="L62" t="s">
        <v>336</v>
      </c>
      <c r="Q62" t="s">
        <v>336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336</v>
      </c>
      <c r="AE62" t="s">
        <v>336</v>
      </c>
      <c r="AI62" t="s">
        <v>336</v>
      </c>
      <c r="AK62" t="s">
        <v>336</v>
      </c>
      <c r="AT62" t="s">
        <v>336</v>
      </c>
      <c r="AV62" t="s">
        <v>336</v>
      </c>
      <c r="AW62" t="s">
        <v>336</v>
      </c>
      <c r="AX62" t="s">
        <v>336</v>
      </c>
      <c r="AY62" t="s">
        <v>336</v>
      </c>
      <c r="AZ62" t="s">
        <v>336</v>
      </c>
      <c r="BA62" t="s">
        <v>336</v>
      </c>
      <c r="BB62" t="s">
        <v>336</v>
      </c>
      <c r="BC62" t="s">
        <v>336</v>
      </c>
      <c r="BD62" t="s">
        <v>336</v>
      </c>
      <c r="BE62" t="s">
        <v>336</v>
      </c>
      <c r="BF62" t="s">
        <v>336</v>
      </c>
      <c r="BG62" t="s">
        <v>336</v>
      </c>
      <c r="BH62" t="s">
        <v>336</v>
      </c>
      <c r="BI62" t="s">
        <v>336</v>
      </c>
      <c r="BJ62" t="s">
        <v>336</v>
      </c>
      <c r="BK62" t="s">
        <v>336</v>
      </c>
      <c r="BL62" t="s">
        <v>336</v>
      </c>
      <c r="BM62" t="s">
        <v>336</v>
      </c>
      <c r="BN62" t="s">
        <v>336</v>
      </c>
      <c r="BO62" t="s">
        <v>336</v>
      </c>
      <c r="BP62" t="s">
        <v>336</v>
      </c>
      <c r="BQ62" t="s">
        <v>336</v>
      </c>
      <c r="BR62" t="s">
        <v>336</v>
      </c>
      <c r="BS62" t="s">
        <v>336</v>
      </c>
      <c r="BT62" t="s">
        <v>336</v>
      </c>
      <c r="BU62" t="s">
        <v>336</v>
      </c>
      <c r="BV62" t="s">
        <v>336</v>
      </c>
      <c r="BW62" t="s">
        <v>336</v>
      </c>
      <c r="BX62" t="s">
        <v>336</v>
      </c>
      <c r="BY62" t="s">
        <v>336</v>
      </c>
      <c r="BZ62" t="s">
        <v>336</v>
      </c>
      <c r="CA62" t="s">
        <v>336</v>
      </c>
      <c r="CB62" t="s">
        <v>336</v>
      </c>
      <c r="CC62" t="s">
        <v>336</v>
      </c>
      <c r="CD62" t="s">
        <v>336</v>
      </c>
      <c r="CE62" t="s">
        <v>336</v>
      </c>
      <c r="CF62" t="s">
        <v>336</v>
      </c>
      <c r="CG62" t="s">
        <v>336</v>
      </c>
      <c r="CH62" t="s">
        <v>336</v>
      </c>
      <c r="CI62" t="s">
        <v>336</v>
      </c>
      <c r="CJ62" t="s">
        <v>336</v>
      </c>
      <c r="CK62" t="s">
        <v>336</v>
      </c>
      <c r="CL62" t="s">
        <v>336</v>
      </c>
      <c r="CM62" t="s">
        <v>336</v>
      </c>
      <c r="CN62" t="s">
        <v>336</v>
      </c>
      <c r="CO62" t="s">
        <v>336</v>
      </c>
      <c r="CP62" t="s">
        <v>336</v>
      </c>
      <c r="CQ62" t="s">
        <v>336</v>
      </c>
      <c r="CR62" t="s">
        <v>336</v>
      </c>
      <c r="CS62" t="s">
        <v>336</v>
      </c>
      <c r="CT62" t="s">
        <v>336</v>
      </c>
      <c r="CU62" t="s">
        <v>336</v>
      </c>
      <c r="CV62" t="s">
        <v>336</v>
      </c>
      <c r="CW62" t="s">
        <v>336</v>
      </c>
      <c r="CX62" t="s">
        <v>336</v>
      </c>
      <c r="CY62" t="s">
        <v>336</v>
      </c>
      <c r="CZ62" t="s">
        <v>336</v>
      </c>
      <c r="DA62" t="s">
        <v>336</v>
      </c>
      <c r="DB62" t="s">
        <v>336</v>
      </c>
      <c r="DC62" t="s">
        <v>336</v>
      </c>
      <c r="DD62" t="s">
        <v>336</v>
      </c>
      <c r="DE62" t="s">
        <v>336</v>
      </c>
      <c r="DF62" t="s">
        <v>336</v>
      </c>
      <c r="DH62" t="s">
        <v>336</v>
      </c>
      <c r="DI62" t="s">
        <v>336</v>
      </c>
      <c r="DJ62" t="s">
        <v>336</v>
      </c>
      <c r="DK62" t="s">
        <v>336</v>
      </c>
      <c r="DL62" t="s">
        <v>336</v>
      </c>
      <c r="DM62" t="s">
        <v>336</v>
      </c>
      <c r="DN62" t="s">
        <v>336</v>
      </c>
      <c r="DO62" t="s">
        <v>336</v>
      </c>
      <c r="DP62" t="s">
        <v>336</v>
      </c>
      <c r="DQ62" t="s">
        <v>336</v>
      </c>
      <c r="DR62" t="s">
        <v>336</v>
      </c>
      <c r="DT62" t="s">
        <v>336</v>
      </c>
      <c r="DU62" t="s">
        <v>336</v>
      </c>
      <c r="DV62" t="s">
        <v>336</v>
      </c>
      <c r="DW62" t="s">
        <v>336</v>
      </c>
      <c r="DX62" t="s">
        <v>336</v>
      </c>
      <c r="DZ62" t="s">
        <v>336</v>
      </c>
      <c r="EA62" t="s">
        <v>336</v>
      </c>
      <c r="EB62" t="s">
        <v>336</v>
      </c>
      <c r="EC62" t="s">
        <v>336</v>
      </c>
      <c r="ED62" t="s">
        <v>336</v>
      </c>
      <c r="EF62" t="s">
        <v>336</v>
      </c>
      <c r="EG62" t="s">
        <v>336</v>
      </c>
      <c r="EH62" t="s">
        <v>336</v>
      </c>
      <c r="EI62" t="s">
        <v>336</v>
      </c>
      <c r="EJ62" t="s">
        <v>336</v>
      </c>
      <c r="EL62" t="s">
        <v>336</v>
      </c>
      <c r="EM62" t="s">
        <v>336</v>
      </c>
      <c r="EN62" t="s">
        <v>335</v>
      </c>
      <c r="EO62" t="s">
        <v>335</v>
      </c>
      <c r="EP62" t="s">
        <v>335</v>
      </c>
      <c r="EQ62" t="s">
        <v>335</v>
      </c>
      <c r="ER62" t="s">
        <v>335</v>
      </c>
      <c r="ES62" t="s">
        <v>335</v>
      </c>
      <c r="ET62" t="s">
        <v>335</v>
      </c>
      <c r="EU62" t="s">
        <v>335</v>
      </c>
      <c r="EV62" t="s">
        <v>335</v>
      </c>
      <c r="EW62" t="s">
        <v>335</v>
      </c>
      <c r="EX62" t="s">
        <v>335</v>
      </c>
      <c r="EY62" t="s">
        <v>335</v>
      </c>
      <c r="EZ62" t="s">
        <v>335</v>
      </c>
      <c r="FA62" t="s">
        <v>335</v>
      </c>
      <c r="FB62" t="s">
        <v>335</v>
      </c>
      <c r="FC62" t="s">
        <v>335</v>
      </c>
      <c r="FD62" t="s">
        <v>335</v>
      </c>
      <c r="FE62" t="s">
        <v>335</v>
      </c>
      <c r="FF62" t="s">
        <v>335</v>
      </c>
      <c r="FG62" t="s">
        <v>335</v>
      </c>
      <c r="FH62" t="s">
        <v>335</v>
      </c>
      <c r="FI62" t="s">
        <v>335</v>
      </c>
      <c r="FJ62" t="s">
        <v>335</v>
      </c>
      <c r="FK62" t="s">
        <v>335</v>
      </c>
      <c r="FL62" t="s">
        <v>335</v>
      </c>
      <c r="FM62" t="s">
        <v>335</v>
      </c>
      <c r="FN62" t="s">
        <v>335</v>
      </c>
      <c r="FO62" t="s">
        <v>335</v>
      </c>
      <c r="FP62" t="s">
        <v>335</v>
      </c>
      <c r="FQ62" t="s">
        <v>335</v>
      </c>
      <c r="FR62" t="s">
        <v>335</v>
      </c>
      <c r="FS62" t="s">
        <v>335</v>
      </c>
      <c r="FT62" t="s">
        <v>335</v>
      </c>
      <c r="FU62" t="s">
        <v>335</v>
      </c>
      <c r="FV62" t="s">
        <v>335</v>
      </c>
      <c r="FW62" t="s">
        <v>335</v>
      </c>
      <c r="FX62" t="s">
        <v>335</v>
      </c>
      <c r="FY62" t="s">
        <v>335</v>
      </c>
      <c r="FZ62" t="s">
        <v>335</v>
      </c>
      <c r="GA62" t="s">
        <v>335</v>
      </c>
      <c r="GB62" t="s">
        <v>335</v>
      </c>
      <c r="GC62" t="s">
        <v>335</v>
      </c>
      <c r="GD62" t="s">
        <v>335</v>
      </c>
      <c r="GE62" t="s">
        <v>335</v>
      </c>
      <c r="GF62" t="s">
        <v>336</v>
      </c>
      <c r="GH62" t="s">
        <v>336</v>
      </c>
      <c r="GI62" t="s">
        <v>336</v>
      </c>
      <c r="GJ62" t="s">
        <v>336</v>
      </c>
      <c r="GK62" t="s">
        <v>342</v>
      </c>
    </row>
    <row r="63" spans="1:193" x14ac:dyDescent="0.3">
      <c r="A63">
        <v>62</v>
      </c>
      <c r="B63" t="s">
        <v>854</v>
      </c>
      <c r="C63" t="s">
        <v>337</v>
      </c>
      <c r="D63" t="s">
        <v>362</v>
      </c>
      <c r="E63" t="s">
        <v>867</v>
      </c>
      <c r="F63" s="1"/>
      <c r="G63" t="s">
        <v>336</v>
      </c>
      <c r="H63" t="s">
        <v>336</v>
      </c>
      <c r="I63" s="1"/>
      <c r="K63" t="s">
        <v>336</v>
      </c>
      <c r="L63" t="s">
        <v>336</v>
      </c>
      <c r="Q63" t="s">
        <v>336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336</v>
      </c>
      <c r="AE63" t="s">
        <v>336</v>
      </c>
      <c r="AI63" t="s">
        <v>336</v>
      </c>
      <c r="AK63" t="s">
        <v>336</v>
      </c>
      <c r="AT63" t="s">
        <v>336</v>
      </c>
      <c r="AV63" t="s">
        <v>336</v>
      </c>
      <c r="AW63" t="s">
        <v>336</v>
      </c>
      <c r="AX63" t="s">
        <v>336</v>
      </c>
      <c r="AY63" t="s">
        <v>336</v>
      </c>
      <c r="AZ63" t="s">
        <v>336</v>
      </c>
      <c r="BA63" t="s">
        <v>336</v>
      </c>
      <c r="BB63" t="s">
        <v>336</v>
      </c>
      <c r="BC63" t="s">
        <v>336</v>
      </c>
      <c r="BD63" t="s">
        <v>336</v>
      </c>
      <c r="BE63" t="s">
        <v>336</v>
      </c>
      <c r="BF63" t="s">
        <v>336</v>
      </c>
      <c r="BG63" t="s">
        <v>336</v>
      </c>
      <c r="BH63" t="s">
        <v>336</v>
      </c>
      <c r="BI63" t="s">
        <v>336</v>
      </c>
      <c r="BJ63" t="s">
        <v>336</v>
      </c>
      <c r="BK63" t="s">
        <v>336</v>
      </c>
      <c r="BL63" t="s">
        <v>336</v>
      </c>
      <c r="BM63" t="s">
        <v>336</v>
      </c>
      <c r="BN63" t="s">
        <v>336</v>
      </c>
      <c r="BO63" t="s">
        <v>336</v>
      </c>
      <c r="BP63" t="s">
        <v>336</v>
      </c>
      <c r="BQ63" t="s">
        <v>336</v>
      </c>
      <c r="BR63" t="s">
        <v>336</v>
      </c>
      <c r="BS63" t="s">
        <v>336</v>
      </c>
      <c r="BT63" t="s">
        <v>336</v>
      </c>
      <c r="BU63" t="s">
        <v>336</v>
      </c>
      <c r="BV63" t="s">
        <v>336</v>
      </c>
      <c r="BW63" t="s">
        <v>336</v>
      </c>
      <c r="BX63" t="s">
        <v>336</v>
      </c>
      <c r="BY63" t="s">
        <v>336</v>
      </c>
      <c r="BZ63" t="s">
        <v>336</v>
      </c>
      <c r="CA63" t="s">
        <v>336</v>
      </c>
      <c r="CB63" t="s">
        <v>336</v>
      </c>
      <c r="CC63" t="s">
        <v>336</v>
      </c>
      <c r="CD63" t="s">
        <v>336</v>
      </c>
      <c r="CE63" t="s">
        <v>336</v>
      </c>
      <c r="CF63" t="s">
        <v>336</v>
      </c>
      <c r="CG63" t="s">
        <v>336</v>
      </c>
      <c r="CH63" t="s">
        <v>336</v>
      </c>
      <c r="CI63" t="s">
        <v>336</v>
      </c>
      <c r="CJ63" t="s">
        <v>336</v>
      </c>
      <c r="CK63" t="s">
        <v>336</v>
      </c>
      <c r="CL63" t="s">
        <v>336</v>
      </c>
      <c r="CM63" t="s">
        <v>336</v>
      </c>
      <c r="CN63" t="s">
        <v>336</v>
      </c>
      <c r="CO63" t="s">
        <v>336</v>
      </c>
      <c r="CP63" t="s">
        <v>336</v>
      </c>
      <c r="CQ63" t="s">
        <v>336</v>
      </c>
      <c r="CR63" t="s">
        <v>336</v>
      </c>
      <c r="CS63" t="s">
        <v>336</v>
      </c>
      <c r="CT63" t="s">
        <v>336</v>
      </c>
      <c r="CU63" t="s">
        <v>336</v>
      </c>
      <c r="CV63" t="s">
        <v>336</v>
      </c>
      <c r="CW63" t="s">
        <v>336</v>
      </c>
      <c r="CX63" t="s">
        <v>336</v>
      </c>
      <c r="CY63" t="s">
        <v>336</v>
      </c>
      <c r="CZ63" t="s">
        <v>336</v>
      </c>
      <c r="DA63" t="s">
        <v>336</v>
      </c>
      <c r="DB63" t="s">
        <v>336</v>
      </c>
      <c r="DC63" t="s">
        <v>336</v>
      </c>
      <c r="DD63" t="s">
        <v>336</v>
      </c>
      <c r="DE63" t="s">
        <v>336</v>
      </c>
      <c r="DF63" t="s">
        <v>336</v>
      </c>
      <c r="DH63" t="s">
        <v>336</v>
      </c>
      <c r="DI63" t="s">
        <v>336</v>
      </c>
      <c r="DJ63" t="s">
        <v>336</v>
      </c>
      <c r="DK63" t="s">
        <v>336</v>
      </c>
      <c r="DL63" t="s">
        <v>336</v>
      </c>
      <c r="DM63" t="s">
        <v>336</v>
      </c>
      <c r="DN63" t="s">
        <v>336</v>
      </c>
      <c r="DO63" t="s">
        <v>336</v>
      </c>
      <c r="DP63" t="s">
        <v>336</v>
      </c>
      <c r="DQ63" t="s">
        <v>336</v>
      </c>
      <c r="DR63" t="s">
        <v>336</v>
      </c>
      <c r="DT63" t="s">
        <v>336</v>
      </c>
      <c r="DU63" t="s">
        <v>336</v>
      </c>
      <c r="DV63" t="s">
        <v>336</v>
      </c>
      <c r="DW63" t="s">
        <v>336</v>
      </c>
      <c r="DX63" t="s">
        <v>336</v>
      </c>
      <c r="DZ63" t="s">
        <v>336</v>
      </c>
      <c r="EA63" t="s">
        <v>336</v>
      </c>
      <c r="EB63" t="s">
        <v>336</v>
      </c>
      <c r="EC63" t="s">
        <v>336</v>
      </c>
      <c r="ED63" t="s">
        <v>336</v>
      </c>
      <c r="EF63" t="s">
        <v>336</v>
      </c>
      <c r="EG63" t="s">
        <v>336</v>
      </c>
      <c r="EH63" t="s">
        <v>336</v>
      </c>
      <c r="EI63" t="s">
        <v>336</v>
      </c>
      <c r="EJ63" t="s">
        <v>336</v>
      </c>
      <c r="EL63" t="s">
        <v>336</v>
      </c>
      <c r="EM63" t="s">
        <v>336</v>
      </c>
      <c r="EN63" t="s">
        <v>335</v>
      </c>
      <c r="EO63" t="s">
        <v>335</v>
      </c>
      <c r="EP63" t="s">
        <v>335</v>
      </c>
      <c r="EQ63" t="s">
        <v>335</v>
      </c>
      <c r="ER63" t="s">
        <v>335</v>
      </c>
      <c r="ES63" t="s">
        <v>335</v>
      </c>
      <c r="ET63" t="s">
        <v>335</v>
      </c>
      <c r="EU63" t="s">
        <v>335</v>
      </c>
      <c r="EV63" t="s">
        <v>335</v>
      </c>
      <c r="EW63" t="s">
        <v>335</v>
      </c>
      <c r="EX63" t="s">
        <v>335</v>
      </c>
      <c r="EY63" t="s">
        <v>335</v>
      </c>
      <c r="EZ63" t="s">
        <v>335</v>
      </c>
      <c r="FA63" t="s">
        <v>335</v>
      </c>
      <c r="FB63" t="s">
        <v>335</v>
      </c>
      <c r="FC63" t="s">
        <v>335</v>
      </c>
      <c r="FD63" t="s">
        <v>335</v>
      </c>
      <c r="FE63" t="s">
        <v>335</v>
      </c>
      <c r="FF63" t="s">
        <v>335</v>
      </c>
      <c r="FG63" t="s">
        <v>335</v>
      </c>
      <c r="FH63" t="s">
        <v>335</v>
      </c>
      <c r="FI63" t="s">
        <v>335</v>
      </c>
      <c r="FJ63" t="s">
        <v>335</v>
      </c>
      <c r="FK63" t="s">
        <v>335</v>
      </c>
      <c r="FL63" t="s">
        <v>335</v>
      </c>
      <c r="FM63" t="s">
        <v>335</v>
      </c>
      <c r="FN63" t="s">
        <v>335</v>
      </c>
      <c r="FO63" t="s">
        <v>335</v>
      </c>
      <c r="FP63" t="s">
        <v>335</v>
      </c>
      <c r="FQ63" t="s">
        <v>335</v>
      </c>
      <c r="FR63" t="s">
        <v>335</v>
      </c>
      <c r="FS63" t="s">
        <v>335</v>
      </c>
      <c r="FT63" t="s">
        <v>335</v>
      </c>
      <c r="FU63" t="s">
        <v>335</v>
      </c>
      <c r="FV63" t="s">
        <v>335</v>
      </c>
      <c r="FW63" t="s">
        <v>335</v>
      </c>
      <c r="FX63" t="s">
        <v>335</v>
      </c>
      <c r="FY63" t="s">
        <v>335</v>
      </c>
      <c r="FZ63" t="s">
        <v>335</v>
      </c>
      <c r="GA63" t="s">
        <v>335</v>
      </c>
      <c r="GB63" t="s">
        <v>335</v>
      </c>
      <c r="GC63" t="s">
        <v>335</v>
      </c>
      <c r="GD63" t="s">
        <v>335</v>
      </c>
      <c r="GE63" t="s">
        <v>335</v>
      </c>
      <c r="GF63" t="s">
        <v>336</v>
      </c>
      <c r="GH63" t="s">
        <v>336</v>
      </c>
      <c r="GI63" t="s">
        <v>336</v>
      </c>
      <c r="GJ63" t="s">
        <v>336</v>
      </c>
      <c r="GK63" t="s">
        <v>342</v>
      </c>
    </row>
    <row r="64" spans="1:193" x14ac:dyDescent="0.3">
      <c r="A64">
        <v>63</v>
      </c>
      <c r="B64" t="s">
        <v>854</v>
      </c>
      <c r="F64" s="1"/>
      <c r="I64" s="1"/>
    </row>
    <row r="65" spans="1:193" x14ac:dyDescent="0.3">
      <c r="A65">
        <v>64</v>
      </c>
      <c r="B65" t="s">
        <v>854</v>
      </c>
      <c r="C65" t="s">
        <v>337</v>
      </c>
      <c r="D65" t="s">
        <v>856</v>
      </c>
      <c r="E65" t="s">
        <v>336</v>
      </c>
      <c r="F65" s="1"/>
      <c r="G65" t="s">
        <v>336</v>
      </c>
      <c r="H65" t="s">
        <v>336</v>
      </c>
      <c r="I65" s="1"/>
      <c r="K65" t="s">
        <v>336</v>
      </c>
      <c r="L65" t="s">
        <v>336</v>
      </c>
      <c r="Q65" t="s">
        <v>336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336</v>
      </c>
      <c r="AE65" t="s">
        <v>336</v>
      </c>
      <c r="AI65" t="s">
        <v>336</v>
      </c>
      <c r="AK65" t="s">
        <v>336</v>
      </c>
      <c r="AT65" t="s">
        <v>336</v>
      </c>
      <c r="AV65" t="s">
        <v>336</v>
      </c>
      <c r="AW65" t="s">
        <v>336</v>
      </c>
      <c r="AX65" t="s">
        <v>336</v>
      </c>
      <c r="AY65" t="s">
        <v>336</v>
      </c>
      <c r="AZ65" t="s">
        <v>336</v>
      </c>
      <c r="BA65" t="s">
        <v>336</v>
      </c>
      <c r="BB65" t="s">
        <v>336</v>
      </c>
      <c r="BC65" t="s">
        <v>336</v>
      </c>
      <c r="BD65" t="s">
        <v>336</v>
      </c>
      <c r="BE65" t="s">
        <v>336</v>
      </c>
      <c r="BF65" t="s">
        <v>336</v>
      </c>
      <c r="BG65" t="s">
        <v>336</v>
      </c>
      <c r="BH65" t="s">
        <v>336</v>
      </c>
      <c r="BI65" t="s">
        <v>336</v>
      </c>
      <c r="BJ65" t="s">
        <v>336</v>
      </c>
      <c r="BK65" t="s">
        <v>336</v>
      </c>
      <c r="BL65" t="s">
        <v>336</v>
      </c>
      <c r="BM65" t="s">
        <v>336</v>
      </c>
      <c r="BN65" t="s">
        <v>336</v>
      </c>
      <c r="BO65" t="s">
        <v>336</v>
      </c>
      <c r="BP65" t="s">
        <v>336</v>
      </c>
      <c r="BQ65" t="s">
        <v>336</v>
      </c>
      <c r="BR65" t="s">
        <v>336</v>
      </c>
      <c r="BS65" t="s">
        <v>336</v>
      </c>
      <c r="BT65" t="s">
        <v>336</v>
      </c>
      <c r="BU65" t="s">
        <v>336</v>
      </c>
      <c r="BV65" t="s">
        <v>336</v>
      </c>
      <c r="BW65" t="s">
        <v>336</v>
      </c>
      <c r="BX65" t="s">
        <v>336</v>
      </c>
      <c r="BY65" t="s">
        <v>336</v>
      </c>
      <c r="BZ65" t="s">
        <v>336</v>
      </c>
      <c r="CA65" t="s">
        <v>336</v>
      </c>
      <c r="CB65" t="s">
        <v>336</v>
      </c>
      <c r="CC65" t="s">
        <v>336</v>
      </c>
      <c r="CD65" t="s">
        <v>336</v>
      </c>
      <c r="CE65" t="s">
        <v>336</v>
      </c>
      <c r="CF65" t="s">
        <v>336</v>
      </c>
      <c r="CG65" t="s">
        <v>336</v>
      </c>
      <c r="CH65" t="s">
        <v>336</v>
      </c>
      <c r="CI65" t="s">
        <v>336</v>
      </c>
      <c r="CJ65" t="s">
        <v>336</v>
      </c>
      <c r="CK65" t="s">
        <v>336</v>
      </c>
      <c r="CL65" t="s">
        <v>336</v>
      </c>
      <c r="CM65" t="s">
        <v>336</v>
      </c>
      <c r="CN65" t="s">
        <v>336</v>
      </c>
      <c r="CO65" t="s">
        <v>336</v>
      </c>
      <c r="CP65" t="s">
        <v>336</v>
      </c>
      <c r="CQ65" t="s">
        <v>336</v>
      </c>
      <c r="CR65" t="s">
        <v>336</v>
      </c>
      <c r="CS65" t="s">
        <v>336</v>
      </c>
      <c r="CT65" t="s">
        <v>336</v>
      </c>
      <c r="CU65" t="s">
        <v>336</v>
      </c>
      <c r="CV65" t="s">
        <v>336</v>
      </c>
      <c r="CW65" t="s">
        <v>336</v>
      </c>
      <c r="CX65" t="s">
        <v>336</v>
      </c>
      <c r="CY65" t="s">
        <v>336</v>
      </c>
      <c r="CZ65" t="s">
        <v>336</v>
      </c>
      <c r="DA65" t="s">
        <v>336</v>
      </c>
      <c r="DB65" t="s">
        <v>336</v>
      </c>
      <c r="DC65" t="s">
        <v>336</v>
      </c>
      <c r="DD65" t="s">
        <v>336</v>
      </c>
      <c r="DE65" t="s">
        <v>336</v>
      </c>
      <c r="DF65" t="s">
        <v>336</v>
      </c>
      <c r="DH65" t="s">
        <v>336</v>
      </c>
      <c r="DI65" t="s">
        <v>336</v>
      </c>
      <c r="DJ65" t="s">
        <v>336</v>
      </c>
      <c r="DK65" t="s">
        <v>336</v>
      </c>
      <c r="DL65" t="s">
        <v>336</v>
      </c>
      <c r="DM65" t="s">
        <v>336</v>
      </c>
      <c r="DN65" t="s">
        <v>336</v>
      </c>
      <c r="DO65" t="s">
        <v>336</v>
      </c>
      <c r="DP65" t="s">
        <v>336</v>
      </c>
      <c r="DQ65" t="s">
        <v>336</v>
      </c>
      <c r="DR65" t="s">
        <v>336</v>
      </c>
      <c r="DT65" t="s">
        <v>336</v>
      </c>
      <c r="DU65" t="s">
        <v>336</v>
      </c>
      <c r="DV65" t="s">
        <v>336</v>
      </c>
      <c r="DW65" t="s">
        <v>336</v>
      </c>
      <c r="DX65" t="s">
        <v>336</v>
      </c>
      <c r="DZ65" t="s">
        <v>336</v>
      </c>
      <c r="EA65" t="s">
        <v>336</v>
      </c>
      <c r="EB65" t="s">
        <v>336</v>
      </c>
      <c r="EC65" t="s">
        <v>336</v>
      </c>
      <c r="ED65" t="s">
        <v>336</v>
      </c>
      <c r="EF65" t="s">
        <v>336</v>
      </c>
      <c r="EG65" t="s">
        <v>336</v>
      </c>
      <c r="EH65" t="s">
        <v>336</v>
      </c>
      <c r="EI65" t="s">
        <v>336</v>
      </c>
      <c r="EJ65" t="s">
        <v>336</v>
      </c>
      <c r="EL65" t="s">
        <v>336</v>
      </c>
      <c r="EM65" t="s">
        <v>336</v>
      </c>
      <c r="EN65" t="s">
        <v>335</v>
      </c>
      <c r="EO65" t="s">
        <v>335</v>
      </c>
      <c r="EP65" t="s">
        <v>335</v>
      </c>
      <c r="EQ65" t="s">
        <v>335</v>
      </c>
      <c r="ER65" t="s">
        <v>335</v>
      </c>
      <c r="ES65" t="s">
        <v>335</v>
      </c>
      <c r="ET65" t="s">
        <v>335</v>
      </c>
      <c r="EU65" t="s">
        <v>335</v>
      </c>
      <c r="EV65" t="s">
        <v>335</v>
      </c>
      <c r="EW65" t="s">
        <v>335</v>
      </c>
      <c r="EX65" t="s">
        <v>335</v>
      </c>
      <c r="EY65" t="s">
        <v>335</v>
      </c>
      <c r="EZ65" t="s">
        <v>335</v>
      </c>
      <c r="FA65" t="s">
        <v>335</v>
      </c>
      <c r="FB65" t="s">
        <v>335</v>
      </c>
      <c r="FC65" t="s">
        <v>335</v>
      </c>
      <c r="FD65" t="s">
        <v>335</v>
      </c>
      <c r="FE65" t="s">
        <v>335</v>
      </c>
      <c r="FF65" t="s">
        <v>335</v>
      </c>
      <c r="FG65" t="s">
        <v>335</v>
      </c>
      <c r="FH65" t="s">
        <v>335</v>
      </c>
      <c r="FI65" t="s">
        <v>335</v>
      </c>
      <c r="FJ65" t="s">
        <v>335</v>
      </c>
      <c r="FK65" t="s">
        <v>335</v>
      </c>
      <c r="FL65" t="s">
        <v>335</v>
      </c>
      <c r="FM65" t="s">
        <v>335</v>
      </c>
      <c r="FN65" t="s">
        <v>335</v>
      </c>
      <c r="FO65" t="s">
        <v>335</v>
      </c>
      <c r="FP65" t="s">
        <v>335</v>
      </c>
      <c r="FQ65" t="s">
        <v>335</v>
      </c>
      <c r="FR65" t="s">
        <v>335</v>
      </c>
      <c r="FS65" t="s">
        <v>335</v>
      </c>
      <c r="FT65" t="s">
        <v>335</v>
      </c>
      <c r="FU65" t="s">
        <v>335</v>
      </c>
      <c r="FV65" t="s">
        <v>335</v>
      </c>
      <c r="FW65" t="s">
        <v>335</v>
      </c>
      <c r="FX65" t="s">
        <v>335</v>
      </c>
      <c r="FY65" t="s">
        <v>335</v>
      </c>
      <c r="FZ65" t="s">
        <v>335</v>
      </c>
      <c r="GA65" t="s">
        <v>335</v>
      </c>
      <c r="GB65" t="s">
        <v>335</v>
      </c>
      <c r="GC65" t="s">
        <v>335</v>
      </c>
      <c r="GD65" t="s">
        <v>335</v>
      </c>
      <c r="GE65" t="s">
        <v>335</v>
      </c>
      <c r="GF65" t="s">
        <v>336</v>
      </c>
      <c r="GH65" t="s">
        <v>336</v>
      </c>
      <c r="GI65" t="s">
        <v>336</v>
      </c>
      <c r="GJ65" t="s">
        <v>336</v>
      </c>
      <c r="GK65" t="s">
        <v>342</v>
      </c>
    </row>
    <row r="66" spans="1:193" x14ac:dyDescent="0.3">
      <c r="A66">
        <v>65</v>
      </c>
      <c r="B66" t="s">
        <v>854</v>
      </c>
      <c r="F66" s="1"/>
      <c r="I66" s="1"/>
    </row>
    <row r="67" spans="1:193" x14ac:dyDescent="0.3">
      <c r="A67">
        <v>66</v>
      </c>
      <c r="B67" t="s">
        <v>854</v>
      </c>
      <c r="C67" t="s">
        <v>337</v>
      </c>
      <c r="D67" t="s">
        <v>855</v>
      </c>
      <c r="E67" t="s">
        <v>336</v>
      </c>
      <c r="F67" s="1"/>
      <c r="G67" t="s">
        <v>336</v>
      </c>
      <c r="H67" t="s">
        <v>336</v>
      </c>
      <c r="I67" s="1"/>
      <c r="K67" t="s">
        <v>336</v>
      </c>
      <c r="L67" t="s">
        <v>336</v>
      </c>
      <c r="Q67" t="s">
        <v>336</v>
      </c>
      <c r="R67" t="s">
        <v>335</v>
      </c>
      <c r="S67" t="s">
        <v>335</v>
      </c>
      <c r="T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335</v>
      </c>
      <c r="AC67" t="s">
        <v>335</v>
      </c>
      <c r="AD67" t="s">
        <v>336</v>
      </c>
      <c r="AE67" t="s">
        <v>336</v>
      </c>
      <c r="AI67" t="s">
        <v>336</v>
      </c>
      <c r="AK67" t="s">
        <v>336</v>
      </c>
      <c r="AT67" t="s">
        <v>336</v>
      </c>
      <c r="AV67" t="s">
        <v>336</v>
      </c>
      <c r="AW67" t="s">
        <v>336</v>
      </c>
      <c r="AX67" t="s">
        <v>336</v>
      </c>
      <c r="AY67" t="s">
        <v>336</v>
      </c>
      <c r="AZ67" t="s">
        <v>336</v>
      </c>
      <c r="BA67" t="s">
        <v>336</v>
      </c>
      <c r="BB67" t="s">
        <v>336</v>
      </c>
      <c r="BC67" t="s">
        <v>336</v>
      </c>
      <c r="BD67" t="s">
        <v>336</v>
      </c>
      <c r="BE67" t="s">
        <v>336</v>
      </c>
      <c r="BF67" t="s">
        <v>336</v>
      </c>
      <c r="BG67" t="s">
        <v>336</v>
      </c>
      <c r="BH67" t="s">
        <v>336</v>
      </c>
      <c r="BI67" t="s">
        <v>336</v>
      </c>
      <c r="BJ67" t="s">
        <v>336</v>
      </c>
      <c r="BK67" t="s">
        <v>336</v>
      </c>
      <c r="BL67" t="s">
        <v>336</v>
      </c>
      <c r="BM67" t="s">
        <v>336</v>
      </c>
      <c r="BN67" t="s">
        <v>336</v>
      </c>
      <c r="BO67" t="s">
        <v>336</v>
      </c>
      <c r="BP67" t="s">
        <v>336</v>
      </c>
      <c r="BQ67" t="s">
        <v>336</v>
      </c>
      <c r="BR67" t="s">
        <v>336</v>
      </c>
      <c r="BS67" t="s">
        <v>336</v>
      </c>
      <c r="BT67" t="s">
        <v>336</v>
      </c>
      <c r="BU67" t="s">
        <v>336</v>
      </c>
      <c r="BV67" t="s">
        <v>336</v>
      </c>
      <c r="BW67" t="s">
        <v>336</v>
      </c>
      <c r="BX67" t="s">
        <v>336</v>
      </c>
      <c r="BY67" t="s">
        <v>336</v>
      </c>
      <c r="BZ67" t="s">
        <v>336</v>
      </c>
      <c r="CA67" t="s">
        <v>336</v>
      </c>
      <c r="CB67" t="s">
        <v>336</v>
      </c>
      <c r="CC67" t="s">
        <v>336</v>
      </c>
      <c r="CD67" t="s">
        <v>336</v>
      </c>
      <c r="CE67" t="s">
        <v>336</v>
      </c>
      <c r="CF67" t="s">
        <v>336</v>
      </c>
      <c r="CG67" t="s">
        <v>336</v>
      </c>
      <c r="CH67" t="s">
        <v>336</v>
      </c>
      <c r="CI67" t="s">
        <v>336</v>
      </c>
      <c r="CJ67" t="s">
        <v>336</v>
      </c>
      <c r="CK67" t="s">
        <v>336</v>
      </c>
      <c r="CL67" t="s">
        <v>336</v>
      </c>
      <c r="CM67" t="s">
        <v>336</v>
      </c>
      <c r="CN67" t="s">
        <v>336</v>
      </c>
      <c r="CO67" t="s">
        <v>336</v>
      </c>
      <c r="CP67" t="s">
        <v>336</v>
      </c>
      <c r="CQ67" t="s">
        <v>336</v>
      </c>
      <c r="CR67" t="s">
        <v>336</v>
      </c>
      <c r="CS67" t="s">
        <v>336</v>
      </c>
      <c r="CT67" t="s">
        <v>336</v>
      </c>
      <c r="CU67" t="s">
        <v>336</v>
      </c>
      <c r="CV67" t="s">
        <v>336</v>
      </c>
      <c r="CW67" t="s">
        <v>336</v>
      </c>
      <c r="CX67" t="s">
        <v>336</v>
      </c>
      <c r="CY67" t="s">
        <v>336</v>
      </c>
      <c r="CZ67" t="s">
        <v>336</v>
      </c>
      <c r="DA67" t="s">
        <v>336</v>
      </c>
      <c r="DB67" t="s">
        <v>336</v>
      </c>
      <c r="DC67" t="s">
        <v>336</v>
      </c>
      <c r="DD67" t="s">
        <v>336</v>
      </c>
      <c r="DE67" t="s">
        <v>336</v>
      </c>
      <c r="DF67" t="s">
        <v>336</v>
      </c>
      <c r="DH67" t="s">
        <v>336</v>
      </c>
      <c r="DI67" t="s">
        <v>336</v>
      </c>
      <c r="DJ67" t="s">
        <v>336</v>
      </c>
      <c r="DK67" t="s">
        <v>336</v>
      </c>
      <c r="DL67" t="s">
        <v>336</v>
      </c>
      <c r="DM67" t="s">
        <v>336</v>
      </c>
      <c r="DN67" t="s">
        <v>336</v>
      </c>
      <c r="DO67" t="s">
        <v>336</v>
      </c>
      <c r="DP67" t="s">
        <v>336</v>
      </c>
      <c r="DQ67" t="s">
        <v>336</v>
      </c>
      <c r="DR67" t="s">
        <v>336</v>
      </c>
      <c r="DT67" t="s">
        <v>336</v>
      </c>
      <c r="DU67" t="s">
        <v>336</v>
      </c>
      <c r="DV67" t="s">
        <v>336</v>
      </c>
      <c r="DW67" t="s">
        <v>336</v>
      </c>
      <c r="DX67" t="s">
        <v>336</v>
      </c>
      <c r="DZ67" t="s">
        <v>336</v>
      </c>
      <c r="EA67" t="s">
        <v>336</v>
      </c>
      <c r="EB67" t="s">
        <v>336</v>
      </c>
      <c r="EC67" t="s">
        <v>336</v>
      </c>
      <c r="ED67" t="s">
        <v>336</v>
      </c>
      <c r="EF67" t="s">
        <v>336</v>
      </c>
      <c r="EG67" t="s">
        <v>336</v>
      </c>
      <c r="EH67" t="s">
        <v>336</v>
      </c>
      <c r="EI67" t="s">
        <v>336</v>
      </c>
      <c r="EJ67" t="s">
        <v>336</v>
      </c>
      <c r="EL67" t="s">
        <v>336</v>
      </c>
      <c r="EM67" t="s">
        <v>336</v>
      </c>
      <c r="EN67" t="s">
        <v>335</v>
      </c>
      <c r="EO67" t="s">
        <v>335</v>
      </c>
      <c r="EP67" t="s">
        <v>335</v>
      </c>
      <c r="EQ67" t="s">
        <v>335</v>
      </c>
      <c r="ER67" t="s">
        <v>335</v>
      </c>
      <c r="ES67" t="s">
        <v>335</v>
      </c>
      <c r="ET67" t="s">
        <v>335</v>
      </c>
      <c r="EU67" t="s">
        <v>335</v>
      </c>
      <c r="EV67" t="s">
        <v>335</v>
      </c>
      <c r="EW67" t="s">
        <v>335</v>
      </c>
      <c r="EX67" t="s">
        <v>335</v>
      </c>
      <c r="EY67" t="s">
        <v>335</v>
      </c>
      <c r="EZ67" t="s">
        <v>335</v>
      </c>
      <c r="FA67" t="s">
        <v>335</v>
      </c>
      <c r="FB67" t="s">
        <v>335</v>
      </c>
      <c r="FC67" t="s">
        <v>335</v>
      </c>
      <c r="FD67" t="s">
        <v>335</v>
      </c>
      <c r="FE67" t="s">
        <v>335</v>
      </c>
      <c r="FF67" t="s">
        <v>335</v>
      </c>
      <c r="FG67" t="s">
        <v>335</v>
      </c>
      <c r="FH67" t="s">
        <v>335</v>
      </c>
      <c r="FI67" t="s">
        <v>335</v>
      </c>
      <c r="FJ67" t="s">
        <v>335</v>
      </c>
      <c r="FK67" t="s">
        <v>335</v>
      </c>
      <c r="FL67" t="s">
        <v>335</v>
      </c>
      <c r="FM67" t="s">
        <v>335</v>
      </c>
      <c r="FN67" t="s">
        <v>335</v>
      </c>
      <c r="FO67" t="s">
        <v>335</v>
      </c>
      <c r="FP67" t="s">
        <v>335</v>
      </c>
      <c r="FQ67" t="s">
        <v>335</v>
      </c>
      <c r="FR67" t="s">
        <v>335</v>
      </c>
      <c r="FS67" t="s">
        <v>335</v>
      </c>
      <c r="FT67" t="s">
        <v>335</v>
      </c>
      <c r="FU67" t="s">
        <v>335</v>
      </c>
      <c r="FV67" t="s">
        <v>335</v>
      </c>
      <c r="FW67" t="s">
        <v>335</v>
      </c>
      <c r="FX67" t="s">
        <v>335</v>
      </c>
      <c r="FY67" t="s">
        <v>335</v>
      </c>
      <c r="FZ67" t="s">
        <v>335</v>
      </c>
      <c r="GA67" t="s">
        <v>335</v>
      </c>
      <c r="GB67" t="s">
        <v>335</v>
      </c>
      <c r="GC67" t="s">
        <v>335</v>
      </c>
      <c r="GD67" t="s">
        <v>335</v>
      </c>
      <c r="GE67" t="s">
        <v>335</v>
      </c>
      <c r="GF67" t="s">
        <v>336</v>
      </c>
      <c r="GH67" t="s">
        <v>336</v>
      </c>
      <c r="GI67" t="s">
        <v>336</v>
      </c>
      <c r="GJ67" t="s">
        <v>336</v>
      </c>
      <c r="GK67" t="s">
        <v>342</v>
      </c>
    </row>
    <row r="68" spans="1:193" x14ac:dyDescent="0.3">
      <c r="A68">
        <v>67</v>
      </c>
      <c r="B68" t="s">
        <v>854</v>
      </c>
      <c r="C68" t="s">
        <v>337</v>
      </c>
      <c r="D68" t="s">
        <v>856</v>
      </c>
      <c r="E68" t="s">
        <v>336</v>
      </c>
      <c r="F68" s="1"/>
      <c r="G68" t="s">
        <v>336</v>
      </c>
      <c r="H68" t="s">
        <v>336</v>
      </c>
      <c r="I68" s="1"/>
      <c r="K68" t="s">
        <v>336</v>
      </c>
      <c r="L68" t="s">
        <v>336</v>
      </c>
      <c r="Q68" t="s">
        <v>336</v>
      </c>
      <c r="R68" t="s">
        <v>335</v>
      </c>
      <c r="S68" t="s">
        <v>335</v>
      </c>
      <c r="T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336</v>
      </c>
      <c r="AE68" t="s">
        <v>336</v>
      </c>
      <c r="AI68" t="s">
        <v>336</v>
      </c>
      <c r="AK68" t="s">
        <v>336</v>
      </c>
      <c r="AT68" t="s">
        <v>336</v>
      </c>
      <c r="AV68" t="s">
        <v>336</v>
      </c>
      <c r="AW68" t="s">
        <v>336</v>
      </c>
      <c r="AX68" t="s">
        <v>336</v>
      </c>
      <c r="AY68" t="s">
        <v>336</v>
      </c>
      <c r="AZ68" t="s">
        <v>336</v>
      </c>
      <c r="BA68" t="s">
        <v>336</v>
      </c>
      <c r="BB68" t="s">
        <v>336</v>
      </c>
      <c r="BC68" t="s">
        <v>336</v>
      </c>
      <c r="BD68" t="s">
        <v>336</v>
      </c>
      <c r="BE68" t="s">
        <v>336</v>
      </c>
      <c r="BF68" t="s">
        <v>336</v>
      </c>
      <c r="BG68" t="s">
        <v>336</v>
      </c>
      <c r="BH68" t="s">
        <v>336</v>
      </c>
      <c r="BI68" t="s">
        <v>336</v>
      </c>
      <c r="BJ68" t="s">
        <v>336</v>
      </c>
      <c r="BK68" t="s">
        <v>336</v>
      </c>
      <c r="BL68" t="s">
        <v>336</v>
      </c>
      <c r="BM68" t="s">
        <v>336</v>
      </c>
      <c r="BN68" t="s">
        <v>336</v>
      </c>
      <c r="BO68" t="s">
        <v>336</v>
      </c>
      <c r="BP68" t="s">
        <v>336</v>
      </c>
      <c r="BQ68" t="s">
        <v>336</v>
      </c>
      <c r="BR68" t="s">
        <v>336</v>
      </c>
      <c r="BS68" t="s">
        <v>336</v>
      </c>
      <c r="BT68" t="s">
        <v>336</v>
      </c>
      <c r="BU68" t="s">
        <v>336</v>
      </c>
      <c r="BV68" t="s">
        <v>336</v>
      </c>
      <c r="BW68" t="s">
        <v>336</v>
      </c>
      <c r="BX68" t="s">
        <v>336</v>
      </c>
      <c r="BY68" t="s">
        <v>336</v>
      </c>
      <c r="BZ68" t="s">
        <v>336</v>
      </c>
      <c r="CA68" t="s">
        <v>336</v>
      </c>
      <c r="CB68" t="s">
        <v>336</v>
      </c>
      <c r="CC68" t="s">
        <v>336</v>
      </c>
      <c r="CD68" t="s">
        <v>336</v>
      </c>
      <c r="CE68" t="s">
        <v>336</v>
      </c>
      <c r="CF68" t="s">
        <v>336</v>
      </c>
      <c r="CG68" t="s">
        <v>336</v>
      </c>
      <c r="CH68" t="s">
        <v>336</v>
      </c>
      <c r="CI68" t="s">
        <v>336</v>
      </c>
      <c r="CJ68" t="s">
        <v>336</v>
      </c>
      <c r="CK68" t="s">
        <v>336</v>
      </c>
      <c r="CL68" t="s">
        <v>336</v>
      </c>
      <c r="CM68" t="s">
        <v>336</v>
      </c>
      <c r="CN68" t="s">
        <v>336</v>
      </c>
      <c r="CO68" t="s">
        <v>336</v>
      </c>
      <c r="CP68" t="s">
        <v>336</v>
      </c>
      <c r="CQ68" t="s">
        <v>336</v>
      </c>
      <c r="CR68" t="s">
        <v>336</v>
      </c>
      <c r="CS68" t="s">
        <v>336</v>
      </c>
      <c r="CT68" t="s">
        <v>336</v>
      </c>
      <c r="CU68" t="s">
        <v>336</v>
      </c>
      <c r="CV68" t="s">
        <v>336</v>
      </c>
      <c r="CW68" t="s">
        <v>336</v>
      </c>
      <c r="CX68" t="s">
        <v>336</v>
      </c>
      <c r="CY68" t="s">
        <v>336</v>
      </c>
      <c r="CZ68" t="s">
        <v>336</v>
      </c>
      <c r="DA68" t="s">
        <v>336</v>
      </c>
      <c r="DB68" t="s">
        <v>336</v>
      </c>
      <c r="DC68" t="s">
        <v>336</v>
      </c>
      <c r="DD68" t="s">
        <v>336</v>
      </c>
      <c r="DE68" t="s">
        <v>336</v>
      </c>
      <c r="DF68" t="s">
        <v>336</v>
      </c>
      <c r="DH68" t="s">
        <v>336</v>
      </c>
      <c r="DI68" t="s">
        <v>336</v>
      </c>
      <c r="DJ68" t="s">
        <v>336</v>
      </c>
      <c r="DK68" t="s">
        <v>336</v>
      </c>
      <c r="DL68" t="s">
        <v>336</v>
      </c>
      <c r="DM68" t="s">
        <v>336</v>
      </c>
      <c r="DN68" t="s">
        <v>336</v>
      </c>
      <c r="DO68" t="s">
        <v>336</v>
      </c>
      <c r="DP68" t="s">
        <v>336</v>
      </c>
      <c r="DQ68" t="s">
        <v>336</v>
      </c>
      <c r="DR68" t="s">
        <v>336</v>
      </c>
      <c r="DT68" t="s">
        <v>336</v>
      </c>
      <c r="DU68" t="s">
        <v>336</v>
      </c>
      <c r="DV68" t="s">
        <v>336</v>
      </c>
      <c r="DW68" t="s">
        <v>336</v>
      </c>
      <c r="DX68" t="s">
        <v>336</v>
      </c>
      <c r="DZ68" t="s">
        <v>336</v>
      </c>
      <c r="EA68" t="s">
        <v>336</v>
      </c>
      <c r="EB68" t="s">
        <v>336</v>
      </c>
      <c r="EC68" t="s">
        <v>336</v>
      </c>
      <c r="ED68" t="s">
        <v>336</v>
      </c>
      <c r="EF68" t="s">
        <v>336</v>
      </c>
      <c r="EG68" t="s">
        <v>336</v>
      </c>
      <c r="EH68" t="s">
        <v>336</v>
      </c>
      <c r="EI68" t="s">
        <v>336</v>
      </c>
      <c r="EJ68" t="s">
        <v>336</v>
      </c>
      <c r="EL68" t="s">
        <v>336</v>
      </c>
      <c r="EM68" t="s">
        <v>336</v>
      </c>
      <c r="EN68" t="s">
        <v>335</v>
      </c>
      <c r="EO68" t="s">
        <v>335</v>
      </c>
      <c r="EP68" t="s">
        <v>335</v>
      </c>
      <c r="EQ68" t="s">
        <v>335</v>
      </c>
      <c r="ER68" t="s">
        <v>335</v>
      </c>
      <c r="ES68" t="s">
        <v>335</v>
      </c>
      <c r="ET68" t="s">
        <v>335</v>
      </c>
      <c r="EU68" t="s">
        <v>335</v>
      </c>
      <c r="EV68" t="s">
        <v>335</v>
      </c>
      <c r="EW68" t="s">
        <v>335</v>
      </c>
      <c r="EX68" t="s">
        <v>335</v>
      </c>
      <c r="EY68" t="s">
        <v>335</v>
      </c>
      <c r="EZ68" t="s">
        <v>335</v>
      </c>
      <c r="FA68" t="s">
        <v>335</v>
      </c>
      <c r="FB68" t="s">
        <v>335</v>
      </c>
      <c r="FC68" t="s">
        <v>335</v>
      </c>
      <c r="FD68" t="s">
        <v>335</v>
      </c>
      <c r="FE68" t="s">
        <v>335</v>
      </c>
      <c r="FF68" t="s">
        <v>335</v>
      </c>
      <c r="FG68" t="s">
        <v>335</v>
      </c>
      <c r="FH68" t="s">
        <v>335</v>
      </c>
      <c r="FI68" t="s">
        <v>335</v>
      </c>
      <c r="FJ68" t="s">
        <v>335</v>
      </c>
      <c r="FK68" t="s">
        <v>335</v>
      </c>
      <c r="FL68" t="s">
        <v>335</v>
      </c>
      <c r="FM68" t="s">
        <v>335</v>
      </c>
      <c r="FN68" t="s">
        <v>335</v>
      </c>
      <c r="FO68" t="s">
        <v>335</v>
      </c>
      <c r="FP68" t="s">
        <v>335</v>
      </c>
      <c r="FQ68" t="s">
        <v>335</v>
      </c>
      <c r="FR68" t="s">
        <v>335</v>
      </c>
      <c r="FS68" t="s">
        <v>335</v>
      </c>
      <c r="FT68" t="s">
        <v>335</v>
      </c>
      <c r="FU68" t="s">
        <v>335</v>
      </c>
      <c r="FV68" t="s">
        <v>335</v>
      </c>
      <c r="FW68" t="s">
        <v>335</v>
      </c>
      <c r="FX68" t="s">
        <v>335</v>
      </c>
      <c r="FY68" t="s">
        <v>335</v>
      </c>
      <c r="FZ68" t="s">
        <v>335</v>
      </c>
      <c r="GA68" t="s">
        <v>335</v>
      </c>
      <c r="GB68" t="s">
        <v>335</v>
      </c>
      <c r="GC68" t="s">
        <v>335</v>
      </c>
      <c r="GD68" t="s">
        <v>335</v>
      </c>
      <c r="GE68" t="s">
        <v>335</v>
      </c>
      <c r="GF68" t="s">
        <v>336</v>
      </c>
      <c r="GH68" t="s">
        <v>336</v>
      </c>
      <c r="GI68" t="s">
        <v>336</v>
      </c>
      <c r="GJ68" t="s">
        <v>336</v>
      </c>
      <c r="GK68" t="s">
        <v>342</v>
      </c>
    </row>
    <row r="69" spans="1:193" x14ac:dyDescent="0.3">
      <c r="A69">
        <v>68</v>
      </c>
      <c r="B69" t="s">
        <v>854</v>
      </c>
      <c r="C69" t="s">
        <v>337</v>
      </c>
      <c r="D69" t="s">
        <v>855</v>
      </c>
      <c r="E69" t="s">
        <v>336</v>
      </c>
      <c r="F69" s="1"/>
      <c r="G69" t="s">
        <v>336</v>
      </c>
      <c r="H69" t="s">
        <v>336</v>
      </c>
      <c r="I69" s="1"/>
      <c r="K69" t="s">
        <v>336</v>
      </c>
      <c r="L69" t="s">
        <v>336</v>
      </c>
      <c r="Q69" t="s">
        <v>336</v>
      </c>
      <c r="R69" t="s">
        <v>335</v>
      </c>
      <c r="S69" t="s">
        <v>335</v>
      </c>
      <c r="T69" t="s">
        <v>335</v>
      </c>
      <c r="U69" t="s">
        <v>335</v>
      </c>
      <c r="V69" t="s">
        <v>335</v>
      </c>
      <c r="W69" t="s">
        <v>335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336</v>
      </c>
      <c r="AE69" t="s">
        <v>336</v>
      </c>
      <c r="AI69" t="s">
        <v>336</v>
      </c>
      <c r="AK69" t="s">
        <v>336</v>
      </c>
      <c r="AT69" t="s">
        <v>336</v>
      </c>
      <c r="AV69" t="s">
        <v>336</v>
      </c>
      <c r="AW69" t="s">
        <v>336</v>
      </c>
      <c r="AX69" t="s">
        <v>336</v>
      </c>
      <c r="AY69" t="s">
        <v>336</v>
      </c>
      <c r="AZ69" t="s">
        <v>336</v>
      </c>
      <c r="BA69" t="s">
        <v>336</v>
      </c>
      <c r="BB69" t="s">
        <v>336</v>
      </c>
      <c r="BC69" t="s">
        <v>336</v>
      </c>
      <c r="BD69" t="s">
        <v>336</v>
      </c>
      <c r="BE69" t="s">
        <v>336</v>
      </c>
      <c r="BF69" t="s">
        <v>336</v>
      </c>
      <c r="BG69" t="s">
        <v>336</v>
      </c>
      <c r="BH69" t="s">
        <v>336</v>
      </c>
      <c r="BI69" t="s">
        <v>336</v>
      </c>
      <c r="BJ69" t="s">
        <v>336</v>
      </c>
      <c r="BK69" t="s">
        <v>336</v>
      </c>
      <c r="BL69" t="s">
        <v>336</v>
      </c>
      <c r="BM69" t="s">
        <v>336</v>
      </c>
      <c r="BN69" t="s">
        <v>336</v>
      </c>
      <c r="BO69" t="s">
        <v>336</v>
      </c>
      <c r="BP69" t="s">
        <v>336</v>
      </c>
      <c r="BQ69" t="s">
        <v>336</v>
      </c>
      <c r="BR69" t="s">
        <v>336</v>
      </c>
      <c r="BS69" t="s">
        <v>336</v>
      </c>
      <c r="BT69" t="s">
        <v>336</v>
      </c>
      <c r="BU69" t="s">
        <v>336</v>
      </c>
      <c r="BV69" t="s">
        <v>336</v>
      </c>
      <c r="BW69" t="s">
        <v>336</v>
      </c>
      <c r="BX69" t="s">
        <v>336</v>
      </c>
      <c r="BY69" t="s">
        <v>336</v>
      </c>
      <c r="BZ69" t="s">
        <v>336</v>
      </c>
      <c r="CA69" t="s">
        <v>336</v>
      </c>
      <c r="CB69" t="s">
        <v>336</v>
      </c>
      <c r="CC69" t="s">
        <v>336</v>
      </c>
      <c r="CD69" t="s">
        <v>336</v>
      </c>
      <c r="CE69" t="s">
        <v>336</v>
      </c>
      <c r="CF69" t="s">
        <v>336</v>
      </c>
      <c r="CG69" t="s">
        <v>336</v>
      </c>
      <c r="CH69" t="s">
        <v>336</v>
      </c>
      <c r="CI69" t="s">
        <v>336</v>
      </c>
      <c r="CJ69" t="s">
        <v>336</v>
      </c>
      <c r="CK69" t="s">
        <v>336</v>
      </c>
      <c r="CL69" t="s">
        <v>336</v>
      </c>
      <c r="CM69" t="s">
        <v>336</v>
      </c>
      <c r="CN69" t="s">
        <v>336</v>
      </c>
      <c r="CO69" t="s">
        <v>336</v>
      </c>
      <c r="CP69" t="s">
        <v>336</v>
      </c>
      <c r="CQ69" t="s">
        <v>336</v>
      </c>
      <c r="CR69" t="s">
        <v>336</v>
      </c>
      <c r="CS69" t="s">
        <v>336</v>
      </c>
      <c r="CT69" t="s">
        <v>336</v>
      </c>
      <c r="CU69" t="s">
        <v>336</v>
      </c>
      <c r="CV69" t="s">
        <v>336</v>
      </c>
      <c r="CW69" t="s">
        <v>336</v>
      </c>
      <c r="CX69" t="s">
        <v>336</v>
      </c>
      <c r="CY69" t="s">
        <v>336</v>
      </c>
      <c r="CZ69" t="s">
        <v>336</v>
      </c>
      <c r="DA69" t="s">
        <v>336</v>
      </c>
      <c r="DB69" t="s">
        <v>336</v>
      </c>
      <c r="DC69" t="s">
        <v>336</v>
      </c>
      <c r="DD69" t="s">
        <v>336</v>
      </c>
      <c r="DE69" t="s">
        <v>336</v>
      </c>
      <c r="DF69" t="s">
        <v>336</v>
      </c>
      <c r="DH69" t="s">
        <v>336</v>
      </c>
      <c r="DI69" t="s">
        <v>336</v>
      </c>
      <c r="DJ69" t="s">
        <v>336</v>
      </c>
      <c r="DK69" t="s">
        <v>336</v>
      </c>
      <c r="DL69" t="s">
        <v>336</v>
      </c>
      <c r="DM69" t="s">
        <v>336</v>
      </c>
      <c r="DN69" t="s">
        <v>336</v>
      </c>
      <c r="DO69" t="s">
        <v>336</v>
      </c>
      <c r="DP69" t="s">
        <v>336</v>
      </c>
      <c r="DQ69" t="s">
        <v>336</v>
      </c>
      <c r="DR69" t="s">
        <v>336</v>
      </c>
      <c r="DT69" t="s">
        <v>336</v>
      </c>
      <c r="DU69" t="s">
        <v>336</v>
      </c>
      <c r="DV69" t="s">
        <v>336</v>
      </c>
      <c r="DW69" t="s">
        <v>336</v>
      </c>
      <c r="DX69" t="s">
        <v>336</v>
      </c>
      <c r="DZ69" t="s">
        <v>336</v>
      </c>
      <c r="EA69" t="s">
        <v>336</v>
      </c>
      <c r="EB69" t="s">
        <v>336</v>
      </c>
      <c r="EC69" t="s">
        <v>336</v>
      </c>
      <c r="ED69" t="s">
        <v>336</v>
      </c>
      <c r="EF69" t="s">
        <v>336</v>
      </c>
      <c r="EG69" t="s">
        <v>336</v>
      </c>
      <c r="EH69" t="s">
        <v>336</v>
      </c>
      <c r="EI69" t="s">
        <v>336</v>
      </c>
      <c r="EJ69" t="s">
        <v>336</v>
      </c>
      <c r="EL69" t="s">
        <v>336</v>
      </c>
      <c r="EM69" t="s">
        <v>336</v>
      </c>
      <c r="EN69" t="s">
        <v>335</v>
      </c>
      <c r="EO69" t="s">
        <v>335</v>
      </c>
      <c r="EP69" t="s">
        <v>335</v>
      </c>
      <c r="EQ69" t="s">
        <v>335</v>
      </c>
      <c r="ER69" t="s">
        <v>335</v>
      </c>
      <c r="ES69" t="s">
        <v>335</v>
      </c>
      <c r="ET69" t="s">
        <v>335</v>
      </c>
      <c r="EU69" t="s">
        <v>335</v>
      </c>
      <c r="EV69" t="s">
        <v>335</v>
      </c>
      <c r="EW69" t="s">
        <v>335</v>
      </c>
      <c r="EX69" t="s">
        <v>335</v>
      </c>
      <c r="EY69" t="s">
        <v>335</v>
      </c>
      <c r="EZ69" t="s">
        <v>335</v>
      </c>
      <c r="FA69" t="s">
        <v>335</v>
      </c>
      <c r="FB69" t="s">
        <v>335</v>
      </c>
      <c r="FC69" t="s">
        <v>335</v>
      </c>
      <c r="FD69" t="s">
        <v>335</v>
      </c>
      <c r="FE69" t="s">
        <v>335</v>
      </c>
      <c r="FF69" t="s">
        <v>335</v>
      </c>
      <c r="FG69" t="s">
        <v>335</v>
      </c>
      <c r="FH69" t="s">
        <v>335</v>
      </c>
      <c r="FI69" t="s">
        <v>335</v>
      </c>
      <c r="FJ69" t="s">
        <v>335</v>
      </c>
      <c r="FK69" t="s">
        <v>335</v>
      </c>
      <c r="FL69" t="s">
        <v>335</v>
      </c>
      <c r="FM69" t="s">
        <v>335</v>
      </c>
      <c r="FN69" t="s">
        <v>335</v>
      </c>
      <c r="FO69" t="s">
        <v>335</v>
      </c>
      <c r="FP69" t="s">
        <v>335</v>
      </c>
      <c r="FQ69" t="s">
        <v>335</v>
      </c>
      <c r="FR69" t="s">
        <v>335</v>
      </c>
      <c r="FS69" t="s">
        <v>335</v>
      </c>
      <c r="FT69" t="s">
        <v>335</v>
      </c>
      <c r="FU69" t="s">
        <v>335</v>
      </c>
      <c r="FV69" t="s">
        <v>335</v>
      </c>
      <c r="FW69" t="s">
        <v>335</v>
      </c>
      <c r="FX69" t="s">
        <v>335</v>
      </c>
      <c r="FY69" t="s">
        <v>335</v>
      </c>
      <c r="FZ69" t="s">
        <v>335</v>
      </c>
      <c r="GA69" t="s">
        <v>335</v>
      </c>
      <c r="GB69" t="s">
        <v>335</v>
      </c>
      <c r="GC69" t="s">
        <v>335</v>
      </c>
      <c r="GD69" t="s">
        <v>335</v>
      </c>
      <c r="GE69" t="s">
        <v>335</v>
      </c>
      <c r="GF69" t="s">
        <v>336</v>
      </c>
      <c r="GH69" t="s">
        <v>336</v>
      </c>
      <c r="GI69" t="s">
        <v>336</v>
      </c>
      <c r="GJ69" t="s">
        <v>336</v>
      </c>
      <c r="GK69" t="s">
        <v>342</v>
      </c>
    </row>
    <row r="70" spans="1:193" x14ac:dyDescent="0.3">
      <c r="A70">
        <v>69</v>
      </c>
      <c r="B70" t="s">
        <v>854</v>
      </c>
      <c r="F70" s="1"/>
      <c r="I70" s="1"/>
    </row>
    <row r="71" spans="1:193" x14ac:dyDescent="0.3">
      <c r="A71">
        <v>70</v>
      </c>
      <c r="B71" t="s">
        <v>854</v>
      </c>
      <c r="F71" s="1"/>
      <c r="I71" s="1"/>
    </row>
    <row r="72" spans="1:193" x14ac:dyDescent="0.3">
      <c r="A72">
        <v>71</v>
      </c>
      <c r="B72" t="s">
        <v>854</v>
      </c>
      <c r="F72" s="1"/>
      <c r="I72" s="1"/>
    </row>
    <row r="73" spans="1:193" x14ac:dyDescent="0.3">
      <c r="A73">
        <v>72</v>
      </c>
      <c r="B73" t="s">
        <v>854</v>
      </c>
      <c r="F73" s="1"/>
      <c r="I73" s="1"/>
    </row>
    <row r="74" spans="1:193" x14ac:dyDescent="0.3">
      <c r="A74">
        <v>73</v>
      </c>
      <c r="B74" t="s">
        <v>854</v>
      </c>
      <c r="F74" s="1"/>
      <c r="I74" s="1"/>
    </row>
    <row r="75" spans="1:193" x14ac:dyDescent="0.3">
      <c r="A75">
        <v>74</v>
      </c>
      <c r="B75" t="s">
        <v>854</v>
      </c>
      <c r="F75" s="1"/>
      <c r="I75" s="1"/>
    </row>
    <row r="76" spans="1:193" x14ac:dyDescent="0.3">
      <c r="A76">
        <v>75</v>
      </c>
      <c r="B76" t="s">
        <v>854</v>
      </c>
      <c r="C76" t="s">
        <v>337</v>
      </c>
      <c r="D76" t="s">
        <v>856</v>
      </c>
      <c r="E76" t="s">
        <v>336</v>
      </c>
      <c r="F76" s="1"/>
      <c r="G76" t="s">
        <v>336</v>
      </c>
      <c r="H76" t="s">
        <v>336</v>
      </c>
      <c r="I76" s="1"/>
      <c r="K76" t="s">
        <v>336</v>
      </c>
      <c r="L76" t="s">
        <v>336</v>
      </c>
      <c r="Q76" t="s">
        <v>336</v>
      </c>
      <c r="R76" t="s">
        <v>335</v>
      </c>
      <c r="S76" t="s">
        <v>335</v>
      </c>
      <c r="T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336</v>
      </c>
      <c r="AE76" t="s">
        <v>336</v>
      </c>
      <c r="AI76" t="s">
        <v>336</v>
      </c>
      <c r="AK76" t="s">
        <v>336</v>
      </c>
      <c r="AT76" t="s">
        <v>336</v>
      </c>
      <c r="AV76" t="s">
        <v>336</v>
      </c>
      <c r="AW76" t="s">
        <v>336</v>
      </c>
      <c r="AX76" t="s">
        <v>336</v>
      </c>
      <c r="AY76" t="s">
        <v>336</v>
      </c>
      <c r="AZ76" t="s">
        <v>336</v>
      </c>
      <c r="BA76" t="s">
        <v>336</v>
      </c>
      <c r="BB76" t="s">
        <v>336</v>
      </c>
      <c r="BC76" t="s">
        <v>336</v>
      </c>
      <c r="BD76" t="s">
        <v>336</v>
      </c>
      <c r="BE76" t="s">
        <v>336</v>
      </c>
      <c r="BF76" t="s">
        <v>336</v>
      </c>
      <c r="BG76" t="s">
        <v>336</v>
      </c>
      <c r="BH76" t="s">
        <v>336</v>
      </c>
      <c r="BI76" t="s">
        <v>336</v>
      </c>
      <c r="BJ76" t="s">
        <v>336</v>
      </c>
      <c r="BK76" t="s">
        <v>336</v>
      </c>
      <c r="BL76" t="s">
        <v>336</v>
      </c>
      <c r="BM76" t="s">
        <v>336</v>
      </c>
      <c r="BN76" t="s">
        <v>336</v>
      </c>
      <c r="BO76" t="s">
        <v>336</v>
      </c>
      <c r="BP76" t="s">
        <v>336</v>
      </c>
      <c r="BQ76" t="s">
        <v>336</v>
      </c>
      <c r="BR76" t="s">
        <v>336</v>
      </c>
      <c r="BS76" t="s">
        <v>336</v>
      </c>
      <c r="BT76" t="s">
        <v>336</v>
      </c>
      <c r="BU76" t="s">
        <v>336</v>
      </c>
      <c r="BV76" t="s">
        <v>336</v>
      </c>
      <c r="BW76" t="s">
        <v>336</v>
      </c>
      <c r="BX76" t="s">
        <v>336</v>
      </c>
      <c r="BY76" t="s">
        <v>336</v>
      </c>
      <c r="BZ76" t="s">
        <v>336</v>
      </c>
      <c r="CA76" t="s">
        <v>336</v>
      </c>
      <c r="CB76" t="s">
        <v>336</v>
      </c>
      <c r="CC76" t="s">
        <v>336</v>
      </c>
      <c r="CD76" t="s">
        <v>336</v>
      </c>
      <c r="CE76" t="s">
        <v>336</v>
      </c>
      <c r="CF76" t="s">
        <v>336</v>
      </c>
      <c r="CG76" t="s">
        <v>336</v>
      </c>
      <c r="CH76" t="s">
        <v>336</v>
      </c>
      <c r="CI76" t="s">
        <v>336</v>
      </c>
      <c r="CJ76" t="s">
        <v>336</v>
      </c>
      <c r="CK76" t="s">
        <v>336</v>
      </c>
      <c r="CL76" t="s">
        <v>336</v>
      </c>
      <c r="CM76" t="s">
        <v>336</v>
      </c>
      <c r="CN76" t="s">
        <v>336</v>
      </c>
      <c r="CO76" t="s">
        <v>336</v>
      </c>
      <c r="CP76" t="s">
        <v>336</v>
      </c>
      <c r="CQ76" t="s">
        <v>336</v>
      </c>
      <c r="CR76" t="s">
        <v>336</v>
      </c>
      <c r="CS76" t="s">
        <v>336</v>
      </c>
      <c r="CT76" t="s">
        <v>336</v>
      </c>
      <c r="CU76" t="s">
        <v>336</v>
      </c>
      <c r="CV76" t="s">
        <v>336</v>
      </c>
      <c r="CW76" t="s">
        <v>336</v>
      </c>
      <c r="CX76" t="s">
        <v>336</v>
      </c>
      <c r="CY76" t="s">
        <v>336</v>
      </c>
      <c r="CZ76" t="s">
        <v>336</v>
      </c>
      <c r="DA76" t="s">
        <v>336</v>
      </c>
      <c r="DB76" t="s">
        <v>336</v>
      </c>
      <c r="DC76" t="s">
        <v>336</v>
      </c>
      <c r="DD76" t="s">
        <v>336</v>
      </c>
      <c r="DE76" t="s">
        <v>336</v>
      </c>
      <c r="DF76" t="s">
        <v>336</v>
      </c>
      <c r="DH76" t="s">
        <v>336</v>
      </c>
      <c r="DI76" t="s">
        <v>336</v>
      </c>
      <c r="DJ76" t="s">
        <v>336</v>
      </c>
      <c r="DK76" t="s">
        <v>336</v>
      </c>
      <c r="DL76" t="s">
        <v>336</v>
      </c>
      <c r="DM76" t="s">
        <v>336</v>
      </c>
      <c r="DN76" t="s">
        <v>336</v>
      </c>
      <c r="DO76" t="s">
        <v>336</v>
      </c>
      <c r="DP76" t="s">
        <v>336</v>
      </c>
      <c r="DQ76" t="s">
        <v>336</v>
      </c>
      <c r="DR76" t="s">
        <v>336</v>
      </c>
      <c r="DT76" t="s">
        <v>336</v>
      </c>
      <c r="DU76" t="s">
        <v>336</v>
      </c>
      <c r="DV76" t="s">
        <v>336</v>
      </c>
      <c r="DW76" t="s">
        <v>336</v>
      </c>
      <c r="DX76" t="s">
        <v>336</v>
      </c>
      <c r="DZ76" t="s">
        <v>336</v>
      </c>
      <c r="EA76" t="s">
        <v>336</v>
      </c>
      <c r="EB76" t="s">
        <v>336</v>
      </c>
      <c r="EC76" t="s">
        <v>336</v>
      </c>
      <c r="ED76" t="s">
        <v>336</v>
      </c>
      <c r="EF76" t="s">
        <v>336</v>
      </c>
      <c r="EG76" t="s">
        <v>336</v>
      </c>
      <c r="EH76" t="s">
        <v>336</v>
      </c>
      <c r="EI76" t="s">
        <v>336</v>
      </c>
      <c r="EJ76" t="s">
        <v>336</v>
      </c>
      <c r="EL76" t="s">
        <v>336</v>
      </c>
      <c r="EM76" t="s">
        <v>336</v>
      </c>
      <c r="EN76" t="s">
        <v>335</v>
      </c>
      <c r="EO76" t="s">
        <v>335</v>
      </c>
      <c r="EP76" t="s">
        <v>335</v>
      </c>
      <c r="EQ76" t="s">
        <v>335</v>
      </c>
      <c r="ER76" t="s">
        <v>335</v>
      </c>
      <c r="ES76" t="s">
        <v>335</v>
      </c>
      <c r="ET76" t="s">
        <v>335</v>
      </c>
      <c r="EU76" t="s">
        <v>335</v>
      </c>
      <c r="EV76" t="s">
        <v>335</v>
      </c>
      <c r="EW76" t="s">
        <v>335</v>
      </c>
      <c r="EX76" t="s">
        <v>335</v>
      </c>
      <c r="EY76" t="s">
        <v>335</v>
      </c>
      <c r="EZ76" t="s">
        <v>335</v>
      </c>
      <c r="FA76" t="s">
        <v>335</v>
      </c>
      <c r="FB76" t="s">
        <v>335</v>
      </c>
      <c r="FC76" t="s">
        <v>335</v>
      </c>
      <c r="FD76" t="s">
        <v>335</v>
      </c>
      <c r="FE76" t="s">
        <v>335</v>
      </c>
      <c r="FF76" t="s">
        <v>335</v>
      </c>
      <c r="FG76" t="s">
        <v>335</v>
      </c>
      <c r="FH76" t="s">
        <v>335</v>
      </c>
      <c r="FI76" t="s">
        <v>335</v>
      </c>
      <c r="FJ76" t="s">
        <v>335</v>
      </c>
      <c r="FK76" t="s">
        <v>335</v>
      </c>
      <c r="FL76" t="s">
        <v>335</v>
      </c>
      <c r="FM76" t="s">
        <v>335</v>
      </c>
      <c r="FN76" t="s">
        <v>335</v>
      </c>
      <c r="FO76" t="s">
        <v>335</v>
      </c>
      <c r="FP76" t="s">
        <v>335</v>
      </c>
      <c r="FQ76" t="s">
        <v>335</v>
      </c>
      <c r="FR76" t="s">
        <v>335</v>
      </c>
      <c r="FS76" t="s">
        <v>335</v>
      </c>
      <c r="FT76" t="s">
        <v>335</v>
      </c>
      <c r="FU76" t="s">
        <v>335</v>
      </c>
      <c r="FV76" t="s">
        <v>335</v>
      </c>
      <c r="FW76" t="s">
        <v>335</v>
      </c>
      <c r="FX76" t="s">
        <v>335</v>
      </c>
      <c r="FY76" t="s">
        <v>335</v>
      </c>
      <c r="FZ76" t="s">
        <v>335</v>
      </c>
      <c r="GA76" t="s">
        <v>335</v>
      </c>
      <c r="GB76" t="s">
        <v>335</v>
      </c>
      <c r="GC76" t="s">
        <v>335</v>
      </c>
      <c r="GD76" t="s">
        <v>335</v>
      </c>
      <c r="GE76" t="s">
        <v>335</v>
      </c>
      <c r="GF76" t="s">
        <v>336</v>
      </c>
      <c r="GH76" t="s">
        <v>336</v>
      </c>
      <c r="GI76" t="s">
        <v>336</v>
      </c>
      <c r="GJ76" t="s">
        <v>336</v>
      </c>
      <c r="GK76" t="s">
        <v>342</v>
      </c>
    </row>
    <row r="77" spans="1:193" x14ac:dyDescent="0.3">
      <c r="A77">
        <v>76</v>
      </c>
      <c r="B77" t="s">
        <v>854</v>
      </c>
      <c r="C77" t="s">
        <v>337</v>
      </c>
      <c r="D77" t="s">
        <v>856</v>
      </c>
      <c r="E77" t="s">
        <v>336</v>
      </c>
      <c r="F77" s="1"/>
      <c r="G77" t="s">
        <v>336</v>
      </c>
      <c r="H77" t="s">
        <v>336</v>
      </c>
      <c r="I77" s="1"/>
      <c r="K77" t="s">
        <v>336</v>
      </c>
      <c r="L77" t="s">
        <v>336</v>
      </c>
      <c r="Q77" t="s">
        <v>336</v>
      </c>
      <c r="R77" t="s">
        <v>335</v>
      </c>
      <c r="S77" t="s">
        <v>335</v>
      </c>
      <c r="T77" t="s">
        <v>335</v>
      </c>
      <c r="U77" t="s">
        <v>335</v>
      </c>
      <c r="V77" t="s">
        <v>335</v>
      </c>
      <c r="W77" t="s">
        <v>335</v>
      </c>
      <c r="X77" t="s">
        <v>335</v>
      </c>
      <c r="Y77" t="s">
        <v>335</v>
      </c>
      <c r="Z77" t="s">
        <v>335</v>
      </c>
      <c r="AA77" t="s">
        <v>335</v>
      </c>
      <c r="AB77" t="s">
        <v>335</v>
      </c>
      <c r="AC77" t="s">
        <v>335</v>
      </c>
      <c r="AD77" t="s">
        <v>336</v>
      </c>
      <c r="AE77" t="s">
        <v>336</v>
      </c>
      <c r="AI77" t="s">
        <v>336</v>
      </c>
      <c r="AK77" t="s">
        <v>336</v>
      </c>
      <c r="AT77" t="s">
        <v>336</v>
      </c>
      <c r="AV77" t="s">
        <v>336</v>
      </c>
      <c r="AW77" t="s">
        <v>336</v>
      </c>
      <c r="AX77" t="s">
        <v>336</v>
      </c>
      <c r="AY77" t="s">
        <v>336</v>
      </c>
      <c r="AZ77" t="s">
        <v>336</v>
      </c>
      <c r="BA77" t="s">
        <v>336</v>
      </c>
      <c r="BB77" t="s">
        <v>336</v>
      </c>
      <c r="BC77" t="s">
        <v>336</v>
      </c>
      <c r="BD77" t="s">
        <v>336</v>
      </c>
      <c r="BE77" t="s">
        <v>336</v>
      </c>
      <c r="BF77" t="s">
        <v>336</v>
      </c>
      <c r="BG77" t="s">
        <v>336</v>
      </c>
      <c r="BH77" t="s">
        <v>336</v>
      </c>
      <c r="BI77" t="s">
        <v>336</v>
      </c>
      <c r="BJ77" t="s">
        <v>336</v>
      </c>
      <c r="BK77" t="s">
        <v>336</v>
      </c>
      <c r="BL77" t="s">
        <v>336</v>
      </c>
      <c r="BM77" t="s">
        <v>336</v>
      </c>
      <c r="BN77" t="s">
        <v>336</v>
      </c>
      <c r="BO77" t="s">
        <v>336</v>
      </c>
      <c r="BP77" t="s">
        <v>336</v>
      </c>
      <c r="BQ77" t="s">
        <v>336</v>
      </c>
      <c r="BR77" t="s">
        <v>336</v>
      </c>
      <c r="BS77" t="s">
        <v>336</v>
      </c>
      <c r="BT77" t="s">
        <v>336</v>
      </c>
      <c r="BU77" t="s">
        <v>336</v>
      </c>
      <c r="BV77" t="s">
        <v>336</v>
      </c>
      <c r="BW77" t="s">
        <v>336</v>
      </c>
      <c r="BX77" t="s">
        <v>336</v>
      </c>
      <c r="BY77" t="s">
        <v>336</v>
      </c>
      <c r="BZ77" t="s">
        <v>336</v>
      </c>
      <c r="CA77" t="s">
        <v>336</v>
      </c>
      <c r="CB77" t="s">
        <v>336</v>
      </c>
      <c r="CC77" t="s">
        <v>336</v>
      </c>
      <c r="CD77" t="s">
        <v>336</v>
      </c>
      <c r="CE77" t="s">
        <v>336</v>
      </c>
      <c r="CF77" t="s">
        <v>336</v>
      </c>
      <c r="CG77" t="s">
        <v>336</v>
      </c>
      <c r="CH77" t="s">
        <v>336</v>
      </c>
      <c r="CI77" t="s">
        <v>336</v>
      </c>
      <c r="CJ77" t="s">
        <v>336</v>
      </c>
      <c r="CK77" t="s">
        <v>336</v>
      </c>
      <c r="CL77" t="s">
        <v>336</v>
      </c>
      <c r="CM77" t="s">
        <v>336</v>
      </c>
      <c r="CN77" t="s">
        <v>336</v>
      </c>
      <c r="CO77" t="s">
        <v>336</v>
      </c>
      <c r="CP77" t="s">
        <v>336</v>
      </c>
      <c r="CQ77" t="s">
        <v>336</v>
      </c>
      <c r="CR77" t="s">
        <v>336</v>
      </c>
      <c r="CS77" t="s">
        <v>336</v>
      </c>
      <c r="CT77" t="s">
        <v>336</v>
      </c>
      <c r="CU77" t="s">
        <v>336</v>
      </c>
      <c r="CV77" t="s">
        <v>336</v>
      </c>
      <c r="CW77" t="s">
        <v>336</v>
      </c>
      <c r="CX77" t="s">
        <v>336</v>
      </c>
      <c r="CY77" t="s">
        <v>336</v>
      </c>
      <c r="CZ77" t="s">
        <v>336</v>
      </c>
      <c r="DA77" t="s">
        <v>336</v>
      </c>
      <c r="DB77" t="s">
        <v>336</v>
      </c>
      <c r="DC77" t="s">
        <v>336</v>
      </c>
      <c r="DD77" t="s">
        <v>336</v>
      </c>
      <c r="DE77" t="s">
        <v>336</v>
      </c>
      <c r="DF77" t="s">
        <v>336</v>
      </c>
      <c r="DH77" t="s">
        <v>336</v>
      </c>
      <c r="DI77" t="s">
        <v>336</v>
      </c>
      <c r="DJ77" t="s">
        <v>336</v>
      </c>
      <c r="DK77" t="s">
        <v>336</v>
      </c>
      <c r="DL77" t="s">
        <v>336</v>
      </c>
      <c r="DM77" t="s">
        <v>336</v>
      </c>
      <c r="DN77" t="s">
        <v>336</v>
      </c>
      <c r="DO77" t="s">
        <v>336</v>
      </c>
      <c r="DP77" t="s">
        <v>336</v>
      </c>
      <c r="DQ77" t="s">
        <v>336</v>
      </c>
      <c r="DR77" t="s">
        <v>336</v>
      </c>
      <c r="DT77" t="s">
        <v>336</v>
      </c>
      <c r="DU77" t="s">
        <v>336</v>
      </c>
      <c r="DV77" t="s">
        <v>336</v>
      </c>
      <c r="DW77" t="s">
        <v>336</v>
      </c>
      <c r="DX77" t="s">
        <v>336</v>
      </c>
      <c r="DZ77" t="s">
        <v>336</v>
      </c>
      <c r="EA77" t="s">
        <v>336</v>
      </c>
      <c r="EB77" t="s">
        <v>336</v>
      </c>
      <c r="EC77" t="s">
        <v>336</v>
      </c>
      <c r="ED77" t="s">
        <v>336</v>
      </c>
      <c r="EF77" t="s">
        <v>336</v>
      </c>
      <c r="EG77" t="s">
        <v>336</v>
      </c>
      <c r="EH77" t="s">
        <v>336</v>
      </c>
      <c r="EI77" t="s">
        <v>336</v>
      </c>
      <c r="EJ77" t="s">
        <v>336</v>
      </c>
      <c r="EL77" t="s">
        <v>336</v>
      </c>
      <c r="EM77" t="s">
        <v>336</v>
      </c>
      <c r="EN77" t="s">
        <v>335</v>
      </c>
      <c r="EO77" t="s">
        <v>335</v>
      </c>
      <c r="EP77" t="s">
        <v>335</v>
      </c>
      <c r="EQ77" t="s">
        <v>335</v>
      </c>
      <c r="ER77" t="s">
        <v>335</v>
      </c>
      <c r="ES77" t="s">
        <v>335</v>
      </c>
      <c r="ET77" t="s">
        <v>335</v>
      </c>
      <c r="EU77" t="s">
        <v>335</v>
      </c>
      <c r="EV77" t="s">
        <v>335</v>
      </c>
      <c r="EW77" t="s">
        <v>335</v>
      </c>
      <c r="EX77" t="s">
        <v>335</v>
      </c>
      <c r="EY77" t="s">
        <v>335</v>
      </c>
      <c r="EZ77" t="s">
        <v>335</v>
      </c>
      <c r="FA77" t="s">
        <v>335</v>
      </c>
      <c r="FB77" t="s">
        <v>335</v>
      </c>
      <c r="FC77" t="s">
        <v>335</v>
      </c>
      <c r="FD77" t="s">
        <v>335</v>
      </c>
      <c r="FE77" t="s">
        <v>335</v>
      </c>
      <c r="FF77" t="s">
        <v>335</v>
      </c>
      <c r="FG77" t="s">
        <v>335</v>
      </c>
      <c r="FH77" t="s">
        <v>335</v>
      </c>
      <c r="FI77" t="s">
        <v>335</v>
      </c>
      <c r="FJ77" t="s">
        <v>335</v>
      </c>
      <c r="FK77" t="s">
        <v>335</v>
      </c>
      <c r="FL77" t="s">
        <v>335</v>
      </c>
      <c r="FM77" t="s">
        <v>335</v>
      </c>
      <c r="FN77" t="s">
        <v>335</v>
      </c>
      <c r="FO77" t="s">
        <v>335</v>
      </c>
      <c r="FP77" t="s">
        <v>335</v>
      </c>
      <c r="FQ77" t="s">
        <v>335</v>
      </c>
      <c r="FR77" t="s">
        <v>335</v>
      </c>
      <c r="FS77" t="s">
        <v>335</v>
      </c>
      <c r="FT77" t="s">
        <v>335</v>
      </c>
      <c r="FU77" t="s">
        <v>335</v>
      </c>
      <c r="FV77" t="s">
        <v>335</v>
      </c>
      <c r="FW77" t="s">
        <v>335</v>
      </c>
      <c r="FX77" t="s">
        <v>335</v>
      </c>
      <c r="FY77" t="s">
        <v>335</v>
      </c>
      <c r="FZ77" t="s">
        <v>335</v>
      </c>
      <c r="GA77" t="s">
        <v>335</v>
      </c>
      <c r="GB77" t="s">
        <v>335</v>
      </c>
      <c r="GC77" t="s">
        <v>335</v>
      </c>
      <c r="GD77" t="s">
        <v>335</v>
      </c>
      <c r="GE77" t="s">
        <v>335</v>
      </c>
      <c r="GF77" t="s">
        <v>336</v>
      </c>
      <c r="GH77" t="s">
        <v>336</v>
      </c>
      <c r="GI77" t="s">
        <v>336</v>
      </c>
      <c r="GJ77" t="s">
        <v>336</v>
      </c>
      <c r="GK77" t="s">
        <v>342</v>
      </c>
    </row>
    <row r="78" spans="1:193" x14ac:dyDescent="0.3">
      <c r="A78">
        <v>77</v>
      </c>
      <c r="B78" t="s">
        <v>854</v>
      </c>
      <c r="C78" t="s">
        <v>337</v>
      </c>
      <c r="D78" t="s">
        <v>362</v>
      </c>
      <c r="E78" t="s">
        <v>868</v>
      </c>
      <c r="F78" s="1"/>
      <c r="G78" t="s">
        <v>336</v>
      </c>
      <c r="H78" t="s">
        <v>336</v>
      </c>
      <c r="I78" s="1"/>
      <c r="K78" t="s">
        <v>336</v>
      </c>
      <c r="L78" t="s">
        <v>336</v>
      </c>
      <c r="Q78" t="s">
        <v>336</v>
      </c>
      <c r="R78" t="s">
        <v>335</v>
      </c>
      <c r="S78" t="s">
        <v>335</v>
      </c>
      <c r="T78" t="s">
        <v>335</v>
      </c>
      <c r="U78" t="s">
        <v>335</v>
      </c>
      <c r="V78" t="s">
        <v>335</v>
      </c>
      <c r="W78" t="s">
        <v>335</v>
      </c>
      <c r="X78" t="s">
        <v>335</v>
      </c>
      <c r="Y78" t="s">
        <v>335</v>
      </c>
      <c r="Z78" t="s">
        <v>335</v>
      </c>
      <c r="AA78" t="s">
        <v>335</v>
      </c>
      <c r="AB78" t="s">
        <v>335</v>
      </c>
      <c r="AC78" t="s">
        <v>335</v>
      </c>
      <c r="AD78" t="s">
        <v>336</v>
      </c>
      <c r="AE78" t="s">
        <v>336</v>
      </c>
      <c r="AI78" t="s">
        <v>336</v>
      </c>
      <c r="AK78" t="s">
        <v>336</v>
      </c>
      <c r="AT78" t="s">
        <v>336</v>
      </c>
      <c r="AV78" t="s">
        <v>336</v>
      </c>
      <c r="AW78" t="s">
        <v>336</v>
      </c>
      <c r="AX78" t="s">
        <v>336</v>
      </c>
      <c r="AY78" t="s">
        <v>336</v>
      </c>
      <c r="AZ78" t="s">
        <v>336</v>
      </c>
      <c r="BA78" t="s">
        <v>336</v>
      </c>
      <c r="BB78" t="s">
        <v>336</v>
      </c>
      <c r="BC78" t="s">
        <v>336</v>
      </c>
      <c r="BD78" t="s">
        <v>336</v>
      </c>
      <c r="BE78" t="s">
        <v>336</v>
      </c>
      <c r="BF78" t="s">
        <v>336</v>
      </c>
      <c r="BG78" t="s">
        <v>336</v>
      </c>
      <c r="BH78" t="s">
        <v>336</v>
      </c>
      <c r="BI78" t="s">
        <v>336</v>
      </c>
      <c r="BJ78" t="s">
        <v>336</v>
      </c>
      <c r="BK78" t="s">
        <v>336</v>
      </c>
      <c r="BL78" t="s">
        <v>336</v>
      </c>
      <c r="BM78" t="s">
        <v>336</v>
      </c>
      <c r="BN78" t="s">
        <v>336</v>
      </c>
      <c r="BO78" t="s">
        <v>336</v>
      </c>
      <c r="BP78" t="s">
        <v>336</v>
      </c>
      <c r="BQ78" t="s">
        <v>336</v>
      </c>
      <c r="BR78" t="s">
        <v>336</v>
      </c>
      <c r="BS78" t="s">
        <v>336</v>
      </c>
      <c r="BT78" t="s">
        <v>336</v>
      </c>
      <c r="BU78" t="s">
        <v>336</v>
      </c>
      <c r="BV78" t="s">
        <v>336</v>
      </c>
      <c r="BW78" t="s">
        <v>336</v>
      </c>
      <c r="BX78" t="s">
        <v>336</v>
      </c>
      <c r="BY78" t="s">
        <v>336</v>
      </c>
      <c r="BZ78" t="s">
        <v>336</v>
      </c>
      <c r="CA78" t="s">
        <v>336</v>
      </c>
      <c r="CB78" t="s">
        <v>336</v>
      </c>
      <c r="CC78" t="s">
        <v>336</v>
      </c>
      <c r="CD78" t="s">
        <v>336</v>
      </c>
      <c r="CE78" t="s">
        <v>336</v>
      </c>
      <c r="CF78" t="s">
        <v>336</v>
      </c>
      <c r="CG78" t="s">
        <v>336</v>
      </c>
      <c r="CH78" t="s">
        <v>336</v>
      </c>
      <c r="CI78" t="s">
        <v>336</v>
      </c>
      <c r="CJ78" t="s">
        <v>336</v>
      </c>
      <c r="CK78" t="s">
        <v>336</v>
      </c>
      <c r="CL78" t="s">
        <v>336</v>
      </c>
      <c r="CM78" t="s">
        <v>336</v>
      </c>
      <c r="CN78" t="s">
        <v>336</v>
      </c>
      <c r="CO78" t="s">
        <v>336</v>
      </c>
      <c r="CP78" t="s">
        <v>336</v>
      </c>
      <c r="CQ78" t="s">
        <v>336</v>
      </c>
      <c r="CR78" t="s">
        <v>336</v>
      </c>
      <c r="CS78" t="s">
        <v>336</v>
      </c>
      <c r="CT78" t="s">
        <v>336</v>
      </c>
      <c r="CU78" t="s">
        <v>336</v>
      </c>
      <c r="CV78" t="s">
        <v>336</v>
      </c>
      <c r="CW78" t="s">
        <v>336</v>
      </c>
      <c r="CX78" t="s">
        <v>336</v>
      </c>
      <c r="CY78" t="s">
        <v>336</v>
      </c>
      <c r="CZ78" t="s">
        <v>336</v>
      </c>
      <c r="DA78" t="s">
        <v>336</v>
      </c>
      <c r="DB78" t="s">
        <v>336</v>
      </c>
      <c r="DC78" t="s">
        <v>336</v>
      </c>
      <c r="DD78" t="s">
        <v>336</v>
      </c>
      <c r="DE78" t="s">
        <v>336</v>
      </c>
      <c r="DF78" t="s">
        <v>336</v>
      </c>
      <c r="DH78" t="s">
        <v>336</v>
      </c>
      <c r="DI78" t="s">
        <v>336</v>
      </c>
      <c r="DJ78" t="s">
        <v>336</v>
      </c>
      <c r="DK78" t="s">
        <v>336</v>
      </c>
      <c r="DL78" t="s">
        <v>336</v>
      </c>
      <c r="DM78" t="s">
        <v>336</v>
      </c>
      <c r="DN78" t="s">
        <v>336</v>
      </c>
      <c r="DO78" t="s">
        <v>336</v>
      </c>
      <c r="DP78" t="s">
        <v>336</v>
      </c>
      <c r="DQ78" t="s">
        <v>336</v>
      </c>
      <c r="DR78" t="s">
        <v>336</v>
      </c>
      <c r="DT78" t="s">
        <v>336</v>
      </c>
      <c r="DU78" t="s">
        <v>336</v>
      </c>
      <c r="DV78" t="s">
        <v>336</v>
      </c>
      <c r="DW78" t="s">
        <v>336</v>
      </c>
      <c r="DX78" t="s">
        <v>336</v>
      </c>
      <c r="DZ78" t="s">
        <v>336</v>
      </c>
      <c r="EA78" t="s">
        <v>336</v>
      </c>
      <c r="EB78" t="s">
        <v>336</v>
      </c>
      <c r="EC78" t="s">
        <v>336</v>
      </c>
      <c r="ED78" t="s">
        <v>336</v>
      </c>
      <c r="EF78" t="s">
        <v>336</v>
      </c>
      <c r="EG78" t="s">
        <v>336</v>
      </c>
      <c r="EH78" t="s">
        <v>336</v>
      </c>
      <c r="EI78" t="s">
        <v>336</v>
      </c>
      <c r="EJ78" t="s">
        <v>336</v>
      </c>
      <c r="EL78" t="s">
        <v>336</v>
      </c>
      <c r="EM78" t="s">
        <v>336</v>
      </c>
      <c r="EN78" t="s">
        <v>335</v>
      </c>
      <c r="EO78" t="s">
        <v>335</v>
      </c>
      <c r="EP78" t="s">
        <v>335</v>
      </c>
      <c r="EQ78" t="s">
        <v>335</v>
      </c>
      <c r="ER78" t="s">
        <v>335</v>
      </c>
      <c r="ES78" t="s">
        <v>335</v>
      </c>
      <c r="ET78" t="s">
        <v>335</v>
      </c>
      <c r="EU78" t="s">
        <v>335</v>
      </c>
      <c r="EV78" t="s">
        <v>335</v>
      </c>
      <c r="EW78" t="s">
        <v>335</v>
      </c>
      <c r="EX78" t="s">
        <v>335</v>
      </c>
      <c r="EY78" t="s">
        <v>335</v>
      </c>
      <c r="EZ78" t="s">
        <v>335</v>
      </c>
      <c r="FA78" t="s">
        <v>335</v>
      </c>
      <c r="FB78" t="s">
        <v>335</v>
      </c>
      <c r="FC78" t="s">
        <v>335</v>
      </c>
      <c r="FD78" t="s">
        <v>335</v>
      </c>
      <c r="FE78" t="s">
        <v>335</v>
      </c>
      <c r="FF78" t="s">
        <v>335</v>
      </c>
      <c r="FG78" t="s">
        <v>335</v>
      </c>
      <c r="FH78" t="s">
        <v>335</v>
      </c>
      <c r="FI78" t="s">
        <v>335</v>
      </c>
      <c r="FJ78" t="s">
        <v>335</v>
      </c>
      <c r="FK78" t="s">
        <v>335</v>
      </c>
      <c r="FL78" t="s">
        <v>335</v>
      </c>
      <c r="FM78" t="s">
        <v>335</v>
      </c>
      <c r="FN78" t="s">
        <v>335</v>
      </c>
      <c r="FO78" t="s">
        <v>335</v>
      </c>
      <c r="FP78" t="s">
        <v>335</v>
      </c>
      <c r="FQ78" t="s">
        <v>335</v>
      </c>
      <c r="FR78" t="s">
        <v>335</v>
      </c>
      <c r="FS78" t="s">
        <v>335</v>
      </c>
      <c r="FT78" t="s">
        <v>335</v>
      </c>
      <c r="FU78" t="s">
        <v>335</v>
      </c>
      <c r="FV78" t="s">
        <v>335</v>
      </c>
      <c r="FW78" t="s">
        <v>335</v>
      </c>
      <c r="FX78" t="s">
        <v>335</v>
      </c>
      <c r="FY78" t="s">
        <v>335</v>
      </c>
      <c r="FZ78" t="s">
        <v>335</v>
      </c>
      <c r="GA78" t="s">
        <v>335</v>
      </c>
      <c r="GB78" t="s">
        <v>335</v>
      </c>
      <c r="GC78" t="s">
        <v>335</v>
      </c>
      <c r="GD78" t="s">
        <v>335</v>
      </c>
      <c r="GE78" t="s">
        <v>335</v>
      </c>
      <c r="GF78" t="s">
        <v>336</v>
      </c>
      <c r="GH78" t="s">
        <v>336</v>
      </c>
      <c r="GI78" t="s">
        <v>336</v>
      </c>
      <c r="GJ78" t="s">
        <v>336</v>
      </c>
      <c r="GK78" t="s">
        <v>342</v>
      </c>
    </row>
    <row r="79" spans="1:193" x14ac:dyDescent="0.3">
      <c r="A79">
        <v>78</v>
      </c>
      <c r="B79" t="s">
        <v>854</v>
      </c>
      <c r="F79" s="1"/>
      <c r="I79" s="1"/>
    </row>
    <row r="80" spans="1:193" x14ac:dyDescent="0.3">
      <c r="A80">
        <v>79</v>
      </c>
      <c r="B80" t="s">
        <v>854</v>
      </c>
      <c r="C80" t="s">
        <v>337</v>
      </c>
      <c r="D80" t="s">
        <v>857</v>
      </c>
      <c r="E80" t="s">
        <v>336</v>
      </c>
      <c r="F80" s="1"/>
      <c r="G80" t="s">
        <v>336</v>
      </c>
      <c r="H80" t="s">
        <v>336</v>
      </c>
      <c r="I80" s="1"/>
      <c r="K80" t="s">
        <v>336</v>
      </c>
      <c r="L80" t="s">
        <v>336</v>
      </c>
      <c r="Q80" t="s">
        <v>336</v>
      </c>
      <c r="R80" t="s">
        <v>335</v>
      </c>
      <c r="S80" t="s">
        <v>335</v>
      </c>
      <c r="T80" t="s">
        <v>335</v>
      </c>
      <c r="U80" t="s">
        <v>335</v>
      </c>
      <c r="V80" t="s">
        <v>335</v>
      </c>
      <c r="W80" t="s">
        <v>335</v>
      </c>
      <c r="X80" t="s">
        <v>335</v>
      </c>
      <c r="Y80" t="s">
        <v>335</v>
      </c>
      <c r="Z80" t="s">
        <v>335</v>
      </c>
      <c r="AA80" t="s">
        <v>335</v>
      </c>
      <c r="AB80" t="s">
        <v>335</v>
      </c>
      <c r="AC80" t="s">
        <v>335</v>
      </c>
      <c r="AD80" t="s">
        <v>336</v>
      </c>
      <c r="AE80" t="s">
        <v>336</v>
      </c>
      <c r="AI80" t="s">
        <v>336</v>
      </c>
      <c r="AK80" t="s">
        <v>336</v>
      </c>
      <c r="AT80" t="s">
        <v>336</v>
      </c>
      <c r="AV80" t="s">
        <v>336</v>
      </c>
      <c r="AW80" t="s">
        <v>336</v>
      </c>
      <c r="AX80" t="s">
        <v>336</v>
      </c>
      <c r="AY80" t="s">
        <v>336</v>
      </c>
      <c r="AZ80" t="s">
        <v>336</v>
      </c>
      <c r="BA80" t="s">
        <v>336</v>
      </c>
      <c r="BB80" t="s">
        <v>336</v>
      </c>
      <c r="BC80" t="s">
        <v>336</v>
      </c>
      <c r="BD80" t="s">
        <v>336</v>
      </c>
      <c r="BE80" t="s">
        <v>336</v>
      </c>
      <c r="BF80" t="s">
        <v>336</v>
      </c>
      <c r="BG80" t="s">
        <v>336</v>
      </c>
      <c r="BH80" t="s">
        <v>336</v>
      </c>
      <c r="BI80" t="s">
        <v>336</v>
      </c>
      <c r="BJ80" t="s">
        <v>336</v>
      </c>
      <c r="BK80" t="s">
        <v>336</v>
      </c>
      <c r="BL80" t="s">
        <v>336</v>
      </c>
      <c r="BM80" t="s">
        <v>336</v>
      </c>
      <c r="BN80" t="s">
        <v>336</v>
      </c>
      <c r="BO80" t="s">
        <v>336</v>
      </c>
      <c r="BP80" t="s">
        <v>336</v>
      </c>
      <c r="BQ80" t="s">
        <v>336</v>
      </c>
      <c r="BR80" t="s">
        <v>336</v>
      </c>
      <c r="BS80" t="s">
        <v>336</v>
      </c>
      <c r="BT80" t="s">
        <v>336</v>
      </c>
      <c r="BU80" t="s">
        <v>336</v>
      </c>
      <c r="BV80" t="s">
        <v>336</v>
      </c>
      <c r="BW80" t="s">
        <v>336</v>
      </c>
      <c r="BX80" t="s">
        <v>336</v>
      </c>
      <c r="BY80" t="s">
        <v>336</v>
      </c>
      <c r="BZ80" t="s">
        <v>336</v>
      </c>
      <c r="CA80" t="s">
        <v>336</v>
      </c>
      <c r="CB80" t="s">
        <v>336</v>
      </c>
      <c r="CC80" t="s">
        <v>336</v>
      </c>
      <c r="CD80" t="s">
        <v>336</v>
      </c>
      <c r="CE80" t="s">
        <v>336</v>
      </c>
      <c r="CF80" t="s">
        <v>336</v>
      </c>
      <c r="CG80" t="s">
        <v>336</v>
      </c>
      <c r="CH80" t="s">
        <v>336</v>
      </c>
      <c r="CI80" t="s">
        <v>336</v>
      </c>
      <c r="CJ80" t="s">
        <v>336</v>
      </c>
      <c r="CK80" t="s">
        <v>336</v>
      </c>
      <c r="CL80" t="s">
        <v>336</v>
      </c>
      <c r="CM80" t="s">
        <v>336</v>
      </c>
      <c r="CN80" t="s">
        <v>336</v>
      </c>
      <c r="CO80" t="s">
        <v>336</v>
      </c>
      <c r="CP80" t="s">
        <v>336</v>
      </c>
      <c r="CQ80" t="s">
        <v>336</v>
      </c>
      <c r="CR80" t="s">
        <v>336</v>
      </c>
      <c r="CS80" t="s">
        <v>336</v>
      </c>
      <c r="CT80" t="s">
        <v>336</v>
      </c>
      <c r="CU80" t="s">
        <v>336</v>
      </c>
      <c r="CV80" t="s">
        <v>336</v>
      </c>
      <c r="CW80" t="s">
        <v>336</v>
      </c>
      <c r="CX80" t="s">
        <v>336</v>
      </c>
      <c r="CY80" t="s">
        <v>336</v>
      </c>
      <c r="CZ80" t="s">
        <v>336</v>
      </c>
      <c r="DA80" t="s">
        <v>336</v>
      </c>
      <c r="DB80" t="s">
        <v>336</v>
      </c>
      <c r="DC80" t="s">
        <v>336</v>
      </c>
      <c r="DD80" t="s">
        <v>336</v>
      </c>
      <c r="DE80" t="s">
        <v>336</v>
      </c>
      <c r="DF80" t="s">
        <v>336</v>
      </c>
      <c r="DH80" t="s">
        <v>336</v>
      </c>
      <c r="DI80" t="s">
        <v>336</v>
      </c>
      <c r="DJ80" t="s">
        <v>336</v>
      </c>
      <c r="DK80" t="s">
        <v>336</v>
      </c>
      <c r="DL80" t="s">
        <v>336</v>
      </c>
      <c r="DM80" t="s">
        <v>336</v>
      </c>
      <c r="DN80" t="s">
        <v>336</v>
      </c>
      <c r="DO80" t="s">
        <v>336</v>
      </c>
      <c r="DP80" t="s">
        <v>336</v>
      </c>
      <c r="DQ80" t="s">
        <v>336</v>
      </c>
      <c r="DR80" t="s">
        <v>336</v>
      </c>
      <c r="DT80" t="s">
        <v>336</v>
      </c>
      <c r="DU80" t="s">
        <v>336</v>
      </c>
      <c r="DV80" t="s">
        <v>336</v>
      </c>
      <c r="DW80" t="s">
        <v>336</v>
      </c>
      <c r="DX80" t="s">
        <v>336</v>
      </c>
      <c r="DZ80" t="s">
        <v>336</v>
      </c>
      <c r="EA80" t="s">
        <v>336</v>
      </c>
      <c r="EB80" t="s">
        <v>336</v>
      </c>
      <c r="EC80" t="s">
        <v>336</v>
      </c>
      <c r="ED80" t="s">
        <v>336</v>
      </c>
      <c r="EF80" t="s">
        <v>336</v>
      </c>
      <c r="EG80" t="s">
        <v>336</v>
      </c>
      <c r="EH80" t="s">
        <v>336</v>
      </c>
      <c r="EI80" t="s">
        <v>336</v>
      </c>
      <c r="EJ80" t="s">
        <v>336</v>
      </c>
      <c r="EL80" t="s">
        <v>336</v>
      </c>
      <c r="EM80" t="s">
        <v>336</v>
      </c>
      <c r="EN80" t="s">
        <v>335</v>
      </c>
      <c r="EO80" t="s">
        <v>335</v>
      </c>
      <c r="EP80" t="s">
        <v>335</v>
      </c>
      <c r="EQ80" t="s">
        <v>335</v>
      </c>
      <c r="ER80" t="s">
        <v>335</v>
      </c>
      <c r="ES80" t="s">
        <v>335</v>
      </c>
      <c r="ET80" t="s">
        <v>335</v>
      </c>
      <c r="EU80" t="s">
        <v>335</v>
      </c>
      <c r="EV80" t="s">
        <v>335</v>
      </c>
      <c r="EW80" t="s">
        <v>335</v>
      </c>
      <c r="EX80" t="s">
        <v>335</v>
      </c>
      <c r="EY80" t="s">
        <v>335</v>
      </c>
      <c r="EZ80" t="s">
        <v>335</v>
      </c>
      <c r="FA80" t="s">
        <v>335</v>
      </c>
      <c r="FB80" t="s">
        <v>335</v>
      </c>
      <c r="FC80" t="s">
        <v>335</v>
      </c>
      <c r="FD80" t="s">
        <v>335</v>
      </c>
      <c r="FE80" t="s">
        <v>335</v>
      </c>
      <c r="FF80" t="s">
        <v>335</v>
      </c>
      <c r="FG80" t="s">
        <v>335</v>
      </c>
      <c r="FH80" t="s">
        <v>335</v>
      </c>
      <c r="FI80" t="s">
        <v>335</v>
      </c>
      <c r="FJ80" t="s">
        <v>335</v>
      </c>
      <c r="FK80" t="s">
        <v>335</v>
      </c>
      <c r="FL80" t="s">
        <v>335</v>
      </c>
      <c r="FM80" t="s">
        <v>335</v>
      </c>
      <c r="FN80" t="s">
        <v>335</v>
      </c>
      <c r="FO80" t="s">
        <v>335</v>
      </c>
      <c r="FP80" t="s">
        <v>335</v>
      </c>
      <c r="FQ80" t="s">
        <v>335</v>
      </c>
      <c r="FR80" t="s">
        <v>335</v>
      </c>
      <c r="FS80" t="s">
        <v>335</v>
      </c>
      <c r="FT80" t="s">
        <v>335</v>
      </c>
      <c r="FU80" t="s">
        <v>335</v>
      </c>
      <c r="FV80" t="s">
        <v>335</v>
      </c>
      <c r="FW80" t="s">
        <v>335</v>
      </c>
      <c r="FX80" t="s">
        <v>335</v>
      </c>
      <c r="FY80" t="s">
        <v>335</v>
      </c>
      <c r="FZ80" t="s">
        <v>335</v>
      </c>
      <c r="GA80" t="s">
        <v>335</v>
      </c>
      <c r="GB80" t="s">
        <v>335</v>
      </c>
      <c r="GC80" t="s">
        <v>335</v>
      </c>
      <c r="GD80" t="s">
        <v>335</v>
      </c>
      <c r="GE80" t="s">
        <v>335</v>
      </c>
      <c r="GF80" t="s">
        <v>336</v>
      </c>
      <c r="GH80" t="s">
        <v>336</v>
      </c>
      <c r="GI80" t="s">
        <v>336</v>
      </c>
      <c r="GJ80" t="s">
        <v>336</v>
      </c>
      <c r="GK80" t="s">
        <v>364</v>
      </c>
    </row>
    <row r="81" spans="1:193" x14ac:dyDescent="0.3">
      <c r="A81">
        <v>80</v>
      </c>
      <c r="B81" t="s">
        <v>854</v>
      </c>
      <c r="F81" s="1"/>
      <c r="I81" s="1"/>
    </row>
    <row r="82" spans="1:193" x14ac:dyDescent="0.3">
      <c r="A82">
        <v>81</v>
      </c>
      <c r="B82" t="s">
        <v>854</v>
      </c>
      <c r="F82" s="1"/>
      <c r="I82" s="1"/>
    </row>
    <row r="83" spans="1:193" x14ac:dyDescent="0.3">
      <c r="A83">
        <v>82</v>
      </c>
      <c r="B83" t="s">
        <v>854</v>
      </c>
      <c r="F83" s="1"/>
      <c r="I83" s="1"/>
    </row>
    <row r="84" spans="1:193" x14ac:dyDescent="0.3">
      <c r="A84">
        <v>83</v>
      </c>
      <c r="B84" t="s">
        <v>854</v>
      </c>
      <c r="F84" s="1"/>
      <c r="I84" s="1"/>
    </row>
    <row r="85" spans="1:193" x14ac:dyDescent="0.3">
      <c r="A85">
        <v>84</v>
      </c>
      <c r="B85" t="s">
        <v>854</v>
      </c>
      <c r="F85" s="1"/>
      <c r="I85" s="1"/>
    </row>
    <row r="86" spans="1:193" x14ac:dyDescent="0.3">
      <c r="A86">
        <v>85</v>
      </c>
      <c r="B86" t="s">
        <v>854</v>
      </c>
      <c r="F86" s="1"/>
      <c r="I86" s="1"/>
    </row>
    <row r="87" spans="1:193" x14ac:dyDescent="0.3">
      <c r="A87">
        <v>86</v>
      </c>
      <c r="B87" t="s">
        <v>854</v>
      </c>
      <c r="F87" s="1"/>
      <c r="I87" s="1"/>
    </row>
    <row r="88" spans="1:193" x14ac:dyDescent="0.3">
      <c r="A88">
        <v>87</v>
      </c>
      <c r="B88" t="s">
        <v>854</v>
      </c>
      <c r="F88" s="1"/>
      <c r="I88" s="1"/>
    </row>
    <row r="89" spans="1:193" x14ac:dyDescent="0.3">
      <c r="A89">
        <v>88</v>
      </c>
      <c r="B89" t="s">
        <v>854</v>
      </c>
      <c r="F89" s="1"/>
      <c r="I89" s="1"/>
    </row>
    <row r="90" spans="1:193" x14ac:dyDescent="0.3">
      <c r="A90">
        <v>89</v>
      </c>
      <c r="B90" t="s">
        <v>854</v>
      </c>
      <c r="F90" s="1"/>
      <c r="I90" s="1"/>
    </row>
    <row r="91" spans="1:193" x14ac:dyDescent="0.3">
      <c r="A91">
        <v>90</v>
      </c>
      <c r="B91" t="s">
        <v>854</v>
      </c>
      <c r="C91" t="s">
        <v>337</v>
      </c>
      <c r="D91" t="s">
        <v>856</v>
      </c>
      <c r="E91" t="s">
        <v>336</v>
      </c>
      <c r="F91" s="1"/>
      <c r="G91" t="s">
        <v>336</v>
      </c>
      <c r="H91" t="s">
        <v>336</v>
      </c>
      <c r="I91" s="1"/>
      <c r="K91" t="s">
        <v>336</v>
      </c>
      <c r="L91" t="s">
        <v>336</v>
      </c>
      <c r="Q91" t="s">
        <v>336</v>
      </c>
      <c r="R91" t="s">
        <v>335</v>
      </c>
      <c r="S91" t="s">
        <v>335</v>
      </c>
      <c r="T91" t="s">
        <v>335</v>
      </c>
      <c r="U91" t="s">
        <v>335</v>
      </c>
      <c r="V91" t="s">
        <v>335</v>
      </c>
      <c r="W91" t="s">
        <v>335</v>
      </c>
      <c r="X91" t="s">
        <v>335</v>
      </c>
      <c r="Y91" t="s">
        <v>335</v>
      </c>
      <c r="Z91" t="s">
        <v>335</v>
      </c>
      <c r="AA91" t="s">
        <v>335</v>
      </c>
      <c r="AB91" t="s">
        <v>335</v>
      </c>
      <c r="AC91" t="s">
        <v>335</v>
      </c>
      <c r="AD91" t="s">
        <v>336</v>
      </c>
      <c r="AE91" t="s">
        <v>336</v>
      </c>
      <c r="AI91" t="s">
        <v>336</v>
      </c>
      <c r="AK91" t="s">
        <v>336</v>
      </c>
      <c r="AT91" t="s">
        <v>336</v>
      </c>
      <c r="AV91" t="s">
        <v>336</v>
      </c>
      <c r="AW91" t="s">
        <v>336</v>
      </c>
      <c r="AX91" t="s">
        <v>336</v>
      </c>
      <c r="AY91" t="s">
        <v>336</v>
      </c>
      <c r="AZ91" t="s">
        <v>336</v>
      </c>
      <c r="BA91" t="s">
        <v>336</v>
      </c>
      <c r="BB91" t="s">
        <v>336</v>
      </c>
      <c r="BC91" t="s">
        <v>336</v>
      </c>
      <c r="BD91" t="s">
        <v>336</v>
      </c>
      <c r="BE91" t="s">
        <v>336</v>
      </c>
      <c r="BF91" t="s">
        <v>336</v>
      </c>
      <c r="BG91" t="s">
        <v>336</v>
      </c>
      <c r="BH91" t="s">
        <v>336</v>
      </c>
      <c r="BI91" t="s">
        <v>336</v>
      </c>
      <c r="BJ91" t="s">
        <v>336</v>
      </c>
      <c r="BK91" t="s">
        <v>336</v>
      </c>
      <c r="BL91" t="s">
        <v>336</v>
      </c>
      <c r="BM91" t="s">
        <v>336</v>
      </c>
      <c r="BN91" t="s">
        <v>336</v>
      </c>
      <c r="BO91" t="s">
        <v>336</v>
      </c>
      <c r="BP91" t="s">
        <v>336</v>
      </c>
      <c r="BQ91" t="s">
        <v>336</v>
      </c>
      <c r="BR91" t="s">
        <v>336</v>
      </c>
      <c r="BS91" t="s">
        <v>336</v>
      </c>
      <c r="BT91" t="s">
        <v>336</v>
      </c>
      <c r="BU91" t="s">
        <v>336</v>
      </c>
      <c r="BV91" t="s">
        <v>336</v>
      </c>
      <c r="BW91" t="s">
        <v>336</v>
      </c>
      <c r="BX91" t="s">
        <v>336</v>
      </c>
      <c r="BY91" t="s">
        <v>336</v>
      </c>
      <c r="BZ91" t="s">
        <v>336</v>
      </c>
      <c r="CA91" t="s">
        <v>336</v>
      </c>
      <c r="CB91" t="s">
        <v>336</v>
      </c>
      <c r="CC91" t="s">
        <v>336</v>
      </c>
      <c r="CD91" t="s">
        <v>336</v>
      </c>
      <c r="CE91" t="s">
        <v>336</v>
      </c>
      <c r="CF91" t="s">
        <v>336</v>
      </c>
      <c r="CG91" t="s">
        <v>336</v>
      </c>
      <c r="CH91" t="s">
        <v>336</v>
      </c>
      <c r="CI91" t="s">
        <v>336</v>
      </c>
      <c r="CJ91" t="s">
        <v>336</v>
      </c>
      <c r="CK91" t="s">
        <v>336</v>
      </c>
      <c r="CL91" t="s">
        <v>336</v>
      </c>
      <c r="CM91" t="s">
        <v>336</v>
      </c>
      <c r="CN91" t="s">
        <v>336</v>
      </c>
      <c r="CO91" t="s">
        <v>336</v>
      </c>
      <c r="CP91" t="s">
        <v>336</v>
      </c>
      <c r="CQ91" t="s">
        <v>336</v>
      </c>
      <c r="CR91" t="s">
        <v>336</v>
      </c>
      <c r="CS91" t="s">
        <v>336</v>
      </c>
      <c r="CT91" t="s">
        <v>336</v>
      </c>
      <c r="CU91" t="s">
        <v>336</v>
      </c>
      <c r="CV91" t="s">
        <v>336</v>
      </c>
      <c r="CW91" t="s">
        <v>336</v>
      </c>
      <c r="CX91" t="s">
        <v>336</v>
      </c>
      <c r="CY91" t="s">
        <v>336</v>
      </c>
      <c r="CZ91" t="s">
        <v>336</v>
      </c>
      <c r="DA91" t="s">
        <v>336</v>
      </c>
      <c r="DB91" t="s">
        <v>336</v>
      </c>
      <c r="DC91" t="s">
        <v>336</v>
      </c>
      <c r="DD91" t="s">
        <v>336</v>
      </c>
      <c r="DE91" t="s">
        <v>336</v>
      </c>
      <c r="DF91" t="s">
        <v>336</v>
      </c>
      <c r="DH91" t="s">
        <v>336</v>
      </c>
      <c r="DI91" t="s">
        <v>336</v>
      </c>
      <c r="DJ91" t="s">
        <v>336</v>
      </c>
      <c r="DK91" t="s">
        <v>336</v>
      </c>
      <c r="DL91" t="s">
        <v>336</v>
      </c>
      <c r="DM91" t="s">
        <v>336</v>
      </c>
      <c r="DN91" t="s">
        <v>336</v>
      </c>
      <c r="DO91" t="s">
        <v>336</v>
      </c>
      <c r="DP91" t="s">
        <v>336</v>
      </c>
      <c r="DQ91" t="s">
        <v>336</v>
      </c>
      <c r="DR91" t="s">
        <v>336</v>
      </c>
      <c r="DT91" t="s">
        <v>336</v>
      </c>
      <c r="DU91" t="s">
        <v>336</v>
      </c>
      <c r="DV91" t="s">
        <v>336</v>
      </c>
      <c r="DW91" t="s">
        <v>336</v>
      </c>
      <c r="DX91" t="s">
        <v>336</v>
      </c>
      <c r="DZ91" t="s">
        <v>336</v>
      </c>
      <c r="EA91" t="s">
        <v>336</v>
      </c>
      <c r="EB91" t="s">
        <v>336</v>
      </c>
      <c r="EC91" t="s">
        <v>336</v>
      </c>
      <c r="ED91" t="s">
        <v>336</v>
      </c>
      <c r="EF91" t="s">
        <v>336</v>
      </c>
      <c r="EG91" t="s">
        <v>336</v>
      </c>
      <c r="EH91" t="s">
        <v>336</v>
      </c>
      <c r="EI91" t="s">
        <v>336</v>
      </c>
      <c r="EJ91" t="s">
        <v>336</v>
      </c>
      <c r="EL91" t="s">
        <v>336</v>
      </c>
      <c r="EM91" t="s">
        <v>336</v>
      </c>
      <c r="EN91" t="s">
        <v>335</v>
      </c>
      <c r="EO91" t="s">
        <v>335</v>
      </c>
      <c r="EP91" t="s">
        <v>335</v>
      </c>
      <c r="EQ91" t="s">
        <v>335</v>
      </c>
      <c r="ER91" t="s">
        <v>335</v>
      </c>
      <c r="ES91" t="s">
        <v>335</v>
      </c>
      <c r="ET91" t="s">
        <v>335</v>
      </c>
      <c r="EU91" t="s">
        <v>335</v>
      </c>
      <c r="EV91" t="s">
        <v>335</v>
      </c>
      <c r="EW91" t="s">
        <v>335</v>
      </c>
      <c r="EX91" t="s">
        <v>335</v>
      </c>
      <c r="EY91" t="s">
        <v>335</v>
      </c>
      <c r="EZ91" t="s">
        <v>335</v>
      </c>
      <c r="FA91" t="s">
        <v>335</v>
      </c>
      <c r="FB91" t="s">
        <v>335</v>
      </c>
      <c r="FC91" t="s">
        <v>335</v>
      </c>
      <c r="FD91" t="s">
        <v>335</v>
      </c>
      <c r="FE91" t="s">
        <v>335</v>
      </c>
      <c r="FF91" t="s">
        <v>335</v>
      </c>
      <c r="FG91" t="s">
        <v>335</v>
      </c>
      <c r="FH91" t="s">
        <v>335</v>
      </c>
      <c r="FI91" t="s">
        <v>335</v>
      </c>
      <c r="FJ91" t="s">
        <v>335</v>
      </c>
      <c r="FK91" t="s">
        <v>335</v>
      </c>
      <c r="FL91" t="s">
        <v>335</v>
      </c>
      <c r="FM91" t="s">
        <v>335</v>
      </c>
      <c r="FN91" t="s">
        <v>335</v>
      </c>
      <c r="FO91" t="s">
        <v>335</v>
      </c>
      <c r="FP91" t="s">
        <v>335</v>
      </c>
      <c r="FQ91" t="s">
        <v>335</v>
      </c>
      <c r="FR91" t="s">
        <v>335</v>
      </c>
      <c r="FS91" t="s">
        <v>335</v>
      </c>
      <c r="FT91" t="s">
        <v>335</v>
      </c>
      <c r="FU91" t="s">
        <v>335</v>
      </c>
      <c r="FV91" t="s">
        <v>335</v>
      </c>
      <c r="FW91" t="s">
        <v>335</v>
      </c>
      <c r="FX91" t="s">
        <v>335</v>
      </c>
      <c r="FY91" t="s">
        <v>335</v>
      </c>
      <c r="FZ91" t="s">
        <v>335</v>
      </c>
      <c r="GA91" t="s">
        <v>335</v>
      </c>
      <c r="GB91" t="s">
        <v>335</v>
      </c>
      <c r="GC91" t="s">
        <v>335</v>
      </c>
      <c r="GD91" t="s">
        <v>335</v>
      </c>
      <c r="GE91" t="s">
        <v>335</v>
      </c>
      <c r="GF91" t="s">
        <v>336</v>
      </c>
      <c r="GH91" t="s">
        <v>336</v>
      </c>
      <c r="GI91" t="s">
        <v>336</v>
      </c>
      <c r="GJ91" t="s">
        <v>336</v>
      </c>
      <c r="GK91" t="s">
        <v>342</v>
      </c>
    </row>
    <row r="92" spans="1:193" x14ac:dyDescent="0.3">
      <c r="A92">
        <v>91</v>
      </c>
      <c r="B92" t="s">
        <v>854</v>
      </c>
      <c r="F92" s="1"/>
      <c r="I92" s="1"/>
    </row>
    <row r="93" spans="1:193" x14ac:dyDescent="0.3">
      <c r="A93">
        <v>92</v>
      </c>
      <c r="B93" t="s">
        <v>854</v>
      </c>
      <c r="F93" s="1"/>
      <c r="I93" s="1"/>
    </row>
    <row r="94" spans="1:193" x14ac:dyDescent="0.3">
      <c r="A94">
        <v>93</v>
      </c>
      <c r="B94" t="s">
        <v>854</v>
      </c>
      <c r="C94" t="s">
        <v>337</v>
      </c>
      <c r="D94" t="s">
        <v>856</v>
      </c>
      <c r="E94" t="s">
        <v>336</v>
      </c>
      <c r="F94" s="1"/>
      <c r="G94" t="s">
        <v>336</v>
      </c>
      <c r="H94" t="s">
        <v>336</v>
      </c>
      <c r="I94" s="1"/>
      <c r="K94" t="s">
        <v>336</v>
      </c>
      <c r="L94" t="s">
        <v>336</v>
      </c>
      <c r="Q94" t="s">
        <v>336</v>
      </c>
      <c r="R94" t="s">
        <v>335</v>
      </c>
      <c r="S94" t="s">
        <v>335</v>
      </c>
      <c r="T94" t="s">
        <v>335</v>
      </c>
      <c r="U94" t="s">
        <v>335</v>
      </c>
      <c r="V94" t="s">
        <v>335</v>
      </c>
      <c r="W94" t="s">
        <v>335</v>
      </c>
      <c r="X94" t="s">
        <v>335</v>
      </c>
      <c r="Y94" t="s">
        <v>335</v>
      </c>
      <c r="Z94" t="s">
        <v>335</v>
      </c>
      <c r="AA94" t="s">
        <v>335</v>
      </c>
      <c r="AB94" t="s">
        <v>335</v>
      </c>
      <c r="AC94" t="s">
        <v>335</v>
      </c>
      <c r="AD94" t="s">
        <v>336</v>
      </c>
      <c r="AE94" t="s">
        <v>336</v>
      </c>
      <c r="AI94" t="s">
        <v>336</v>
      </c>
      <c r="AK94" t="s">
        <v>336</v>
      </c>
      <c r="AT94" t="s">
        <v>336</v>
      </c>
      <c r="AV94" t="s">
        <v>336</v>
      </c>
      <c r="AW94" t="s">
        <v>336</v>
      </c>
      <c r="AX94" t="s">
        <v>336</v>
      </c>
      <c r="AY94" t="s">
        <v>336</v>
      </c>
      <c r="AZ94" t="s">
        <v>336</v>
      </c>
      <c r="BA94" t="s">
        <v>336</v>
      </c>
      <c r="BB94" t="s">
        <v>336</v>
      </c>
      <c r="BC94" t="s">
        <v>336</v>
      </c>
      <c r="BD94" t="s">
        <v>336</v>
      </c>
      <c r="BE94" t="s">
        <v>336</v>
      </c>
      <c r="BF94" t="s">
        <v>336</v>
      </c>
      <c r="BG94" t="s">
        <v>336</v>
      </c>
      <c r="BH94" t="s">
        <v>336</v>
      </c>
      <c r="BI94" t="s">
        <v>336</v>
      </c>
      <c r="BJ94" t="s">
        <v>336</v>
      </c>
      <c r="BK94" t="s">
        <v>336</v>
      </c>
      <c r="BL94" t="s">
        <v>336</v>
      </c>
      <c r="BM94" t="s">
        <v>336</v>
      </c>
      <c r="BN94" t="s">
        <v>336</v>
      </c>
      <c r="BO94" t="s">
        <v>336</v>
      </c>
      <c r="BP94" t="s">
        <v>336</v>
      </c>
      <c r="BQ94" t="s">
        <v>336</v>
      </c>
      <c r="BR94" t="s">
        <v>336</v>
      </c>
      <c r="BS94" t="s">
        <v>336</v>
      </c>
      <c r="BT94" t="s">
        <v>336</v>
      </c>
      <c r="BU94" t="s">
        <v>336</v>
      </c>
      <c r="BV94" t="s">
        <v>336</v>
      </c>
      <c r="BW94" t="s">
        <v>336</v>
      </c>
      <c r="BX94" t="s">
        <v>336</v>
      </c>
      <c r="BY94" t="s">
        <v>336</v>
      </c>
      <c r="BZ94" t="s">
        <v>336</v>
      </c>
      <c r="CA94" t="s">
        <v>336</v>
      </c>
      <c r="CB94" t="s">
        <v>336</v>
      </c>
      <c r="CC94" t="s">
        <v>336</v>
      </c>
      <c r="CD94" t="s">
        <v>336</v>
      </c>
      <c r="CE94" t="s">
        <v>336</v>
      </c>
      <c r="CF94" t="s">
        <v>336</v>
      </c>
      <c r="CG94" t="s">
        <v>336</v>
      </c>
      <c r="CH94" t="s">
        <v>336</v>
      </c>
      <c r="CI94" t="s">
        <v>336</v>
      </c>
      <c r="CJ94" t="s">
        <v>336</v>
      </c>
      <c r="CK94" t="s">
        <v>336</v>
      </c>
      <c r="CL94" t="s">
        <v>336</v>
      </c>
      <c r="CM94" t="s">
        <v>336</v>
      </c>
      <c r="CN94" t="s">
        <v>336</v>
      </c>
      <c r="CO94" t="s">
        <v>336</v>
      </c>
      <c r="CP94" t="s">
        <v>336</v>
      </c>
      <c r="CQ94" t="s">
        <v>336</v>
      </c>
      <c r="CR94" t="s">
        <v>336</v>
      </c>
      <c r="CS94" t="s">
        <v>336</v>
      </c>
      <c r="CT94" t="s">
        <v>336</v>
      </c>
      <c r="CU94" t="s">
        <v>336</v>
      </c>
      <c r="CV94" t="s">
        <v>336</v>
      </c>
      <c r="CW94" t="s">
        <v>336</v>
      </c>
      <c r="CX94" t="s">
        <v>336</v>
      </c>
      <c r="CY94" t="s">
        <v>336</v>
      </c>
      <c r="CZ94" t="s">
        <v>336</v>
      </c>
      <c r="DA94" t="s">
        <v>336</v>
      </c>
      <c r="DB94" t="s">
        <v>336</v>
      </c>
      <c r="DC94" t="s">
        <v>336</v>
      </c>
      <c r="DD94" t="s">
        <v>336</v>
      </c>
      <c r="DE94" t="s">
        <v>336</v>
      </c>
      <c r="DF94" t="s">
        <v>336</v>
      </c>
      <c r="DH94" t="s">
        <v>336</v>
      </c>
      <c r="DI94" t="s">
        <v>336</v>
      </c>
      <c r="DJ94" t="s">
        <v>336</v>
      </c>
      <c r="DK94" t="s">
        <v>336</v>
      </c>
      <c r="DL94" t="s">
        <v>336</v>
      </c>
      <c r="DM94" t="s">
        <v>336</v>
      </c>
      <c r="DN94" t="s">
        <v>336</v>
      </c>
      <c r="DO94" t="s">
        <v>336</v>
      </c>
      <c r="DP94" t="s">
        <v>336</v>
      </c>
      <c r="DQ94" t="s">
        <v>336</v>
      </c>
      <c r="DR94" t="s">
        <v>336</v>
      </c>
      <c r="DT94" t="s">
        <v>336</v>
      </c>
      <c r="DU94" t="s">
        <v>336</v>
      </c>
      <c r="DV94" t="s">
        <v>336</v>
      </c>
      <c r="DW94" t="s">
        <v>336</v>
      </c>
      <c r="DX94" t="s">
        <v>336</v>
      </c>
      <c r="DZ94" t="s">
        <v>336</v>
      </c>
      <c r="EA94" t="s">
        <v>336</v>
      </c>
      <c r="EB94" t="s">
        <v>336</v>
      </c>
      <c r="EC94" t="s">
        <v>336</v>
      </c>
      <c r="ED94" t="s">
        <v>336</v>
      </c>
      <c r="EF94" t="s">
        <v>336</v>
      </c>
      <c r="EG94" t="s">
        <v>336</v>
      </c>
      <c r="EH94" t="s">
        <v>336</v>
      </c>
      <c r="EI94" t="s">
        <v>336</v>
      </c>
      <c r="EJ94" t="s">
        <v>336</v>
      </c>
      <c r="EL94" t="s">
        <v>336</v>
      </c>
      <c r="EM94" t="s">
        <v>336</v>
      </c>
      <c r="EN94" t="s">
        <v>335</v>
      </c>
      <c r="EO94" t="s">
        <v>335</v>
      </c>
      <c r="EP94" t="s">
        <v>335</v>
      </c>
      <c r="EQ94" t="s">
        <v>335</v>
      </c>
      <c r="ER94" t="s">
        <v>335</v>
      </c>
      <c r="ES94" t="s">
        <v>335</v>
      </c>
      <c r="ET94" t="s">
        <v>335</v>
      </c>
      <c r="EU94" t="s">
        <v>335</v>
      </c>
      <c r="EV94" t="s">
        <v>335</v>
      </c>
      <c r="EW94" t="s">
        <v>335</v>
      </c>
      <c r="EX94" t="s">
        <v>335</v>
      </c>
      <c r="EY94" t="s">
        <v>335</v>
      </c>
      <c r="EZ94" t="s">
        <v>335</v>
      </c>
      <c r="FA94" t="s">
        <v>335</v>
      </c>
      <c r="FB94" t="s">
        <v>335</v>
      </c>
      <c r="FC94" t="s">
        <v>335</v>
      </c>
      <c r="FD94" t="s">
        <v>335</v>
      </c>
      <c r="FE94" t="s">
        <v>335</v>
      </c>
      <c r="FF94" t="s">
        <v>335</v>
      </c>
      <c r="FG94" t="s">
        <v>335</v>
      </c>
      <c r="FH94" t="s">
        <v>335</v>
      </c>
      <c r="FI94" t="s">
        <v>335</v>
      </c>
      <c r="FJ94" t="s">
        <v>335</v>
      </c>
      <c r="FK94" t="s">
        <v>335</v>
      </c>
      <c r="FL94" t="s">
        <v>335</v>
      </c>
      <c r="FM94" t="s">
        <v>335</v>
      </c>
      <c r="FN94" t="s">
        <v>335</v>
      </c>
      <c r="FO94" t="s">
        <v>335</v>
      </c>
      <c r="FP94" t="s">
        <v>335</v>
      </c>
      <c r="FQ94" t="s">
        <v>335</v>
      </c>
      <c r="FR94" t="s">
        <v>335</v>
      </c>
      <c r="FS94" t="s">
        <v>335</v>
      </c>
      <c r="FT94" t="s">
        <v>335</v>
      </c>
      <c r="FU94" t="s">
        <v>335</v>
      </c>
      <c r="FV94" t="s">
        <v>335</v>
      </c>
      <c r="FW94" t="s">
        <v>335</v>
      </c>
      <c r="FX94" t="s">
        <v>335</v>
      </c>
      <c r="FY94" t="s">
        <v>335</v>
      </c>
      <c r="FZ94" t="s">
        <v>335</v>
      </c>
      <c r="GA94" t="s">
        <v>335</v>
      </c>
      <c r="GB94" t="s">
        <v>335</v>
      </c>
      <c r="GC94" t="s">
        <v>335</v>
      </c>
      <c r="GD94" t="s">
        <v>335</v>
      </c>
      <c r="GE94" t="s">
        <v>335</v>
      </c>
      <c r="GF94" t="s">
        <v>336</v>
      </c>
      <c r="GH94" t="s">
        <v>336</v>
      </c>
      <c r="GI94" t="s">
        <v>336</v>
      </c>
      <c r="GJ94" t="s">
        <v>336</v>
      </c>
      <c r="GK94" t="s">
        <v>342</v>
      </c>
    </row>
    <row r="95" spans="1:193" x14ac:dyDescent="0.3">
      <c r="A95">
        <v>94</v>
      </c>
      <c r="B95" t="s">
        <v>854</v>
      </c>
      <c r="F95" s="1"/>
      <c r="I95" s="1"/>
    </row>
    <row r="96" spans="1:193" x14ac:dyDescent="0.3">
      <c r="A96">
        <v>95</v>
      </c>
      <c r="B96" t="s">
        <v>854</v>
      </c>
      <c r="F96" s="1"/>
      <c r="I96" s="1"/>
    </row>
    <row r="97" spans="1:193" x14ac:dyDescent="0.3">
      <c r="A97">
        <v>96</v>
      </c>
      <c r="B97" t="s">
        <v>854</v>
      </c>
      <c r="F97" s="1"/>
      <c r="I97" s="1"/>
    </row>
    <row r="98" spans="1:193" x14ac:dyDescent="0.3">
      <c r="A98">
        <v>97</v>
      </c>
      <c r="B98" t="s">
        <v>854</v>
      </c>
      <c r="F98" s="1"/>
      <c r="I98" s="1"/>
    </row>
    <row r="99" spans="1:193" x14ac:dyDescent="0.3">
      <c r="A99">
        <v>98</v>
      </c>
      <c r="B99" t="s">
        <v>854</v>
      </c>
      <c r="C99" t="s">
        <v>337</v>
      </c>
      <c r="D99" t="s">
        <v>855</v>
      </c>
      <c r="E99" t="s">
        <v>336</v>
      </c>
      <c r="F99" s="1"/>
      <c r="G99" t="s">
        <v>336</v>
      </c>
      <c r="H99" t="s">
        <v>336</v>
      </c>
      <c r="I99" s="1"/>
      <c r="K99" t="s">
        <v>336</v>
      </c>
      <c r="L99" t="s">
        <v>336</v>
      </c>
      <c r="Q99" t="s">
        <v>336</v>
      </c>
      <c r="R99" t="s">
        <v>335</v>
      </c>
      <c r="S99" t="s">
        <v>335</v>
      </c>
      <c r="T99" t="s">
        <v>335</v>
      </c>
      <c r="U99" t="s">
        <v>335</v>
      </c>
      <c r="V99" t="s">
        <v>335</v>
      </c>
      <c r="W99" t="s">
        <v>335</v>
      </c>
      <c r="X99" t="s">
        <v>335</v>
      </c>
      <c r="Y99" t="s">
        <v>335</v>
      </c>
      <c r="Z99" t="s">
        <v>335</v>
      </c>
      <c r="AA99" t="s">
        <v>335</v>
      </c>
      <c r="AB99" t="s">
        <v>335</v>
      </c>
      <c r="AC99" t="s">
        <v>335</v>
      </c>
      <c r="AD99" t="s">
        <v>336</v>
      </c>
      <c r="AE99" t="s">
        <v>336</v>
      </c>
      <c r="AI99" t="s">
        <v>336</v>
      </c>
      <c r="AK99" t="s">
        <v>336</v>
      </c>
      <c r="AT99" t="s">
        <v>336</v>
      </c>
      <c r="AV99" t="s">
        <v>336</v>
      </c>
      <c r="AW99" t="s">
        <v>336</v>
      </c>
      <c r="AX99" t="s">
        <v>336</v>
      </c>
      <c r="AY99" t="s">
        <v>336</v>
      </c>
      <c r="AZ99" t="s">
        <v>336</v>
      </c>
      <c r="BA99" t="s">
        <v>336</v>
      </c>
      <c r="BB99" t="s">
        <v>336</v>
      </c>
      <c r="BC99" t="s">
        <v>336</v>
      </c>
      <c r="BD99" t="s">
        <v>336</v>
      </c>
      <c r="BE99" t="s">
        <v>336</v>
      </c>
      <c r="BF99" t="s">
        <v>336</v>
      </c>
      <c r="BG99" t="s">
        <v>336</v>
      </c>
      <c r="BH99" t="s">
        <v>336</v>
      </c>
      <c r="BI99" t="s">
        <v>336</v>
      </c>
      <c r="BJ99" t="s">
        <v>336</v>
      </c>
      <c r="BK99" t="s">
        <v>336</v>
      </c>
      <c r="BL99" t="s">
        <v>336</v>
      </c>
      <c r="BM99" t="s">
        <v>336</v>
      </c>
      <c r="BN99" t="s">
        <v>336</v>
      </c>
      <c r="BO99" t="s">
        <v>336</v>
      </c>
      <c r="BP99" t="s">
        <v>336</v>
      </c>
      <c r="BQ99" t="s">
        <v>336</v>
      </c>
      <c r="BR99" t="s">
        <v>336</v>
      </c>
      <c r="BS99" t="s">
        <v>336</v>
      </c>
      <c r="BT99" t="s">
        <v>336</v>
      </c>
      <c r="BU99" t="s">
        <v>336</v>
      </c>
      <c r="BV99" t="s">
        <v>336</v>
      </c>
      <c r="BW99" t="s">
        <v>336</v>
      </c>
      <c r="BX99" t="s">
        <v>336</v>
      </c>
      <c r="BY99" t="s">
        <v>336</v>
      </c>
      <c r="BZ99" t="s">
        <v>336</v>
      </c>
      <c r="CA99" t="s">
        <v>336</v>
      </c>
      <c r="CB99" t="s">
        <v>336</v>
      </c>
      <c r="CC99" t="s">
        <v>336</v>
      </c>
      <c r="CD99" t="s">
        <v>336</v>
      </c>
      <c r="CE99" t="s">
        <v>336</v>
      </c>
      <c r="CF99" t="s">
        <v>336</v>
      </c>
      <c r="CG99" t="s">
        <v>336</v>
      </c>
      <c r="CH99" t="s">
        <v>336</v>
      </c>
      <c r="CI99" t="s">
        <v>336</v>
      </c>
      <c r="CJ99" t="s">
        <v>336</v>
      </c>
      <c r="CK99" t="s">
        <v>336</v>
      </c>
      <c r="CL99" t="s">
        <v>336</v>
      </c>
      <c r="CM99" t="s">
        <v>336</v>
      </c>
      <c r="CN99" t="s">
        <v>336</v>
      </c>
      <c r="CO99" t="s">
        <v>336</v>
      </c>
      <c r="CP99" t="s">
        <v>336</v>
      </c>
      <c r="CQ99" t="s">
        <v>336</v>
      </c>
      <c r="CR99" t="s">
        <v>336</v>
      </c>
      <c r="CS99" t="s">
        <v>336</v>
      </c>
      <c r="CT99" t="s">
        <v>336</v>
      </c>
      <c r="CU99" t="s">
        <v>336</v>
      </c>
      <c r="CV99" t="s">
        <v>336</v>
      </c>
      <c r="CW99" t="s">
        <v>336</v>
      </c>
      <c r="CX99" t="s">
        <v>336</v>
      </c>
      <c r="CY99" t="s">
        <v>336</v>
      </c>
      <c r="CZ99" t="s">
        <v>336</v>
      </c>
      <c r="DA99" t="s">
        <v>336</v>
      </c>
      <c r="DB99" t="s">
        <v>336</v>
      </c>
      <c r="DC99" t="s">
        <v>336</v>
      </c>
      <c r="DD99" t="s">
        <v>336</v>
      </c>
      <c r="DE99" t="s">
        <v>336</v>
      </c>
      <c r="DF99" t="s">
        <v>336</v>
      </c>
      <c r="DH99" t="s">
        <v>336</v>
      </c>
      <c r="DI99" t="s">
        <v>336</v>
      </c>
      <c r="DJ99" t="s">
        <v>336</v>
      </c>
      <c r="DK99" t="s">
        <v>336</v>
      </c>
      <c r="DL99" t="s">
        <v>336</v>
      </c>
      <c r="DM99" t="s">
        <v>336</v>
      </c>
      <c r="DN99" t="s">
        <v>336</v>
      </c>
      <c r="DO99" t="s">
        <v>336</v>
      </c>
      <c r="DP99" t="s">
        <v>336</v>
      </c>
      <c r="DQ99" t="s">
        <v>336</v>
      </c>
      <c r="DR99" t="s">
        <v>336</v>
      </c>
      <c r="DT99" t="s">
        <v>336</v>
      </c>
      <c r="DU99" t="s">
        <v>336</v>
      </c>
      <c r="DV99" t="s">
        <v>336</v>
      </c>
      <c r="DW99" t="s">
        <v>336</v>
      </c>
      <c r="DX99" t="s">
        <v>336</v>
      </c>
      <c r="DZ99" t="s">
        <v>336</v>
      </c>
      <c r="EA99" t="s">
        <v>336</v>
      </c>
      <c r="EB99" t="s">
        <v>336</v>
      </c>
      <c r="EC99" t="s">
        <v>336</v>
      </c>
      <c r="ED99" t="s">
        <v>336</v>
      </c>
      <c r="EF99" t="s">
        <v>336</v>
      </c>
      <c r="EG99" t="s">
        <v>336</v>
      </c>
      <c r="EH99" t="s">
        <v>336</v>
      </c>
      <c r="EI99" t="s">
        <v>336</v>
      </c>
      <c r="EJ99" t="s">
        <v>336</v>
      </c>
      <c r="EL99" t="s">
        <v>336</v>
      </c>
      <c r="EM99" t="s">
        <v>336</v>
      </c>
      <c r="EN99" t="s">
        <v>335</v>
      </c>
      <c r="EO99" t="s">
        <v>335</v>
      </c>
      <c r="EP99" t="s">
        <v>335</v>
      </c>
      <c r="EQ99" t="s">
        <v>335</v>
      </c>
      <c r="ER99" t="s">
        <v>335</v>
      </c>
      <c r="ES99" t="s">
        <v>335</v>
      </c>
      <c r="ET99" t="s">
        <v>335</v>
      </c>
      <c r="EU99" t="s">
        <v>335</v>
      </c>
      <c r="EV99" t="s">
        <v>335</v>
      </c>
      <c r="EW99" t="s">
        <v>335</v>
      </c>
      <c r="EX99" t="s">
        <v>335</v>
      </c>
      <c r="EY99" t="s">
        <v>335</v>
      </c>
      <c r="EZ99" t="s">
        <v>335</v>
      </c>
      <c r="FA99" t="s">
        <v>335</v>
      </c>
      <c r="FB99" t="s">
        <v>335</v>
      </c>
      <c r="FC99" t="s">
        <v>335</v>
      </c>
      <c r="FD99" t="s">
        <v>335</v>
      </c>
      <c r="FE99" t="s">
        <v>335</v>
      </c>
      <c r="FF99" t="s">
        <v>335</v>
      </c>
      <c r="FG99" t="s">
        <v>335</v>
      </c>
      <c r="FH99" t="s">
        <v>335</v>
      </c>
      <c r="FI99" t="s">
        <v>335</v>
      </c>
      <c r="FJ99" t="s">
        <v>335</v>
      </c>
      <c r="FK99" t="s">
        <v>335</v>
      </c>
      <c r="FL99" t="s">
        <v>335</v>
      </c>
      <c r="FM99" t="s">
        <v>335</v>
      </c>
      <c r="FN99" t="s">
        <v>335</v>
      </c>
      <c r="FO99" t="s">
        <v>335</v>
      </c>
      <c r="FP99" t="s">
        <v>335</v>
      </c>
      <c r="FQ99" t="s">
        <v>335</v>
      </c>
      <c r="FR99" t="s">
        <v>335</v>
      </c>
      <c r="FS99" t="s">
        <v>335</v>
      </c>
      <c r="FT99" t="s">
        <v>335</v>
      </c>
      <c r="FU99" t="s">
        <v>335</v>
      </c>
      <c r="FV99" t="s">
        <v>335</v>
      </c>
      <c r="FW99" t="s">
        <v>335</v>
      </c>
      <c r="FX99" t="s">
        <v>335</v>
      </c>
      <c r="FY99" t="s">
        <v>335</v>
      </c>
      <c r="FZ99" t="s">
        <v>335</v>
      </c>
      <c r="GA99" t="s">
        <v>335</v>
      </c>
      <c r="GB99" t="s">
        <v>335</v>
      </c>
      <c r="GC99" t="s">
        <v>335</v>
      </c>
      <c r="GD99" t="s">
        <v>335</v>
      </c>
      <c r="GE99" t="s">
        <v>335</v>
      </c>
      <c r="GF99" t="s">
        <v>336</v>
      </c>
      <c r="GH99" t="s">
        <v>336</v>
      </c>
      <c r="GI99" t="s">
        <v>336</v>
      </c>
      <c r="GJ99" t="s">
        <v>336</v>
      </c>
      <c r="GK99" t="s">
        <v>342</v>
      </c>
    </row>
    <row r="100" spans="1:193" x14ac:dyDescent="0.3">
      <c r="A100">
        <v>99</v>
      </c>
      <c r="B100" t="s">
        <v>854</v>
      </c>
      <c r="F100" s="1"/>
      <c r="I100" s="1"/>
    </row>
    <row r="101" spans="1:193" x14ac:dyDescent="0.3">
      <c r="A101">
        <v>100</v>
      </c>
      <c r="B101" t="s">
        <v>854</v>
      </c>
      <c r="F101" s="1"/>
      <c r="I101" s="1"/>
    </row>
    <row r="102" spans="1:193" x14ac:dyDescent="0.3">
      <c r="A102">
        <v>101</v>
      </c>
      <c r="B102" t="s">
        <v>854</v>
      </c>
      <c r="F102" s="1"/>
      <c r="I102" s="1"/>
    </row>
    <row r="103" spans="1:193" x14ac:dyDescent="0.3">
      <c r="A103">
        <v>102</v>
      </c>
      <c r="B103" t="s">
        <v>854</v>
      </c>
      <c r="F103" s="1"/>
      <c r="I103" s="1"/>
    </row>
    <row r="104" spans="1:193" x14ac:dyDescent="0.3">
      <c r="A104">
        <v>103</v>
      </c>
      <c r="B104" t="s">
        <v>854</v>
      </c>
      <c r="F104" s="1"/>
      <c r="I104" s="1"/>
    </row>
    <row r="105" spans="1:193" x14ac:dyDescent="0.3">
      <c r="A105">
        <v>104</v>
      </c>
      <c r="B105" t="s">
        <v>854</v>
      </c>
      <c r="F105" s="1"/>
      <c r="I105" s="1"/>
    </row>
    <row r="106" spans="1:193" x14ac:dyDescent="0.3">
      <c r="A106">
        <v>105</v>
      </c>
      <c r="B106" t="s">
        <v>854</v>
      </c>
      <c r="F106" s="1"/>
      <c r="I106" s="1"/>
    </row>
    <row r="107" spans="1:193" x14ac:dyDescent="0.3">
      <c r="A107">
        <v>106</v>
      </c>
      <c r="B107" t="s">
        <v>854</v>
      </c>
      <c r="F107" s="1"/>
      <c r="I107" s="1"/>
    </row>
    <row r="108" spans="1:193" x14ac:dyDescent="0.3">
      <c r="A108">
        <v>107</v>
      </c>
      <c r="B108" t="s">
        <v>854</v>
      </c>
      <c r="F108" s="1"/>
      <c r="I108" s="1"/>
    </row>
    <row r="109" spans="1:193" x14ac:dyDescent="0.3">
      <c r="A109">
        <v>108</v>
      </c>
      <c r="B109" t="s">
        <v>854</v>
      </c>
      <c r="F109" s="1"/>
      <c r="I109" s="1"/>
    </row>
    <row r="110" spans="1:193" x14ac:dyDescent="0.3">
      <c r="A110">
        <v>109</v>
      </c>
      <c r="B110" t="s">
        <v>854</v>
      </c>
      <c r="F110" s="1"/>
      <c r="I110" s="1"/>
    </row>
    <row r="111" spans="1:193" x14ac:dyDescent="0.3">
      <c r="A111">
        <v>110</v>
      </c>
      <c r="B111" t="s">
        <v>854</v>
      </c>
      <c r="F111" s="1"/>
      <c r="I111" s="1"/>
    </row>
    <row r="112" spans="1:193" x14ac:dyDescent="0.3">
      <c r="A112">
        <v>111</v>
      </c>
      <c r="B112" t="s">
        <v>854</v>
      </c>
      <c r="F112" s="1"/>
      <c r="I112" s="1"/>
    </row>
    <row r="113" spans="1:193" x14ac:dyDescent="0.3">
      <c r="A113">
        <v>112</v>
      </c>
      <c r="B113" t="s">
        <v>854</v>
      </c>
      <c r="F113" s="1"/>
      <c r="I113" s="1"/>
    </row>
    <row r="114" spans="1:193" x14ac:dyDescent="0.3">
      <c r="A114">
        <v>113</v>
      </c>
      <c r="B114" t="s">
        <v>854</v>
      </c>
      <c r="F114" s="1"/>
      <c r="I114" s="1"/>
    </row>
    <row r="115" spans="1:193" x14ac:dyDescent="0.3">
      <c r="A115">
        <v>114</v>
      </c>
      <c r="B115" t="s">
        <v>854</v>
      </c>
      <c r="C115" t="s">
        <v>337</v>
      </c>
      <c r="D115" t="s">
        <v>855</v>
      </c>
      <c r="E115" t="s">
        <v>336</v>
      </c>
      <c r="F115" s="1"/>
      <c r="G115" t="s">
        <v>336</v>
      </c>
      <c r="H115" t="s">
        <v>336</v>
      </c>
      <c r="I115" s="1"/>
      <c r="K115" t="s">
        <v>336</v>
      </c>
      <c r="L115" t="s">
        <v>336</v>
      </c>
      <c r="Q115" t="s">
        <v>336</v>
      </c>
      <c r="R115" t="s">
        <v>335</v>
      </c>
      <c r="S115" t="s">
        <v>335</v>
      </c>
      <c r="T115" t="s">
        <v>335</v>
      </c>
      <c r="U115" t="s">
        <v>335</v>
      </c>
      <c r="V115" t="s">
        <v>335</v>
      </c>
      <c r="W115" t="s">
        <v>335</v>
      </c>
      <c r="X115" t="s">
        <v>335</v>
      </c>
      <c r="Y115" t="s">
        <v>335</v>
      </c>
      <c r="Z115" t="s">
        <v>335</v>
      </c>
      <c r="AA115" t="s">
        <v>335</v>
      </c>
      <c r="AB115" t="s">
        <v>335</v>
      </c>
      <c r="AC115" t="s">
        <v>335</v>
      </c>
      <c r="AD115" t="s">
        <v>336</v>
      </c>
      <c r="AE115" t="s">
        <v>336</v>
      </c>
      <c r="AI115" t="s">
        <v>336</v>
      </c>
      <c r="AK115" t="s">
        <v>336</v>
      </c>
      <c r="AT115" t="s">
        <v>336</v>
      </c>
      <c r="AV115" t="s">
        <v>336</v>
      </c>
      <c r="AW115" t="s">
        <v>336</v>
      </c>
      <c r="AX115" t="s">
        <v>336</v>
      </c>
      <c r="AY115" t="s">
        <v>336</v>
      </c>
      <c r="AZ115" t="s">
        <v>336</v>
      </c>
      <c r="BA115" t="s">
        <v>336</v>
      </c>
      <c r="BB115" t="s">
        <v>336</v>
      </c>
      <c r="BC115" t="s">
        <v>336</v>
      </c>
      <c r="BD115" t="s">
        <v>336</v>
      </c>
      <c r="BE115" t="s">
        <v>336</v>
      </c>
      <c r="BF115" t="s">
        <v>336</v>
      </c>
      <c r="BG115" t="s">
        <v>336</v>
      </c>
      <c r="BH115" t="s">
        <v>336</v>
      </c>
      <c r="BI115" t="s">
        <v>336</v>
      </c>
      <c r="BJ115" t="s">
        <v>336</v>
      </c>
      <c r="BK115" t="s">
        <v>336</v>
      </c>
      <c r="BL115" t="s">
        <v>336</v>
      </c>
      <c r="BM115" t="s">
        <v>336</v>
      </c>
      <c r="BN115" t="s">
        <v>336</v>
      </c>
      <c r="BO115" t="s">
        <v>336</v>
      </c>
      <c r="BP115" t="s">
        <v>336</v>
      </c>
      <c r="BQ115" t="s">
        <v>336</v>
      </c>
      <c r="BR115" t="s">
        <v>336</v>
      </c>
      <c r="BS115" t="s">
        <v>336</v>
      </c>
      <c r="BT115" t="s">
        <v>336</v>
      </c>
      <c r="BU115" t="s">
        <v>336</v>
      </c>
      <c r="BV115" t="s">
        <v>336</v>
      </c>
      <c r="BW115" t="s">
        <v>336</v>
      </c>
      <c r="BX115" t="s">
        <v>336</v>
      </c>
      <c r="BY115" t="s">
        <v>336</v>
      </c>
      <c r="BZ115" t="s">
        <v>336</v>
      </c>
      <c r="CA115" t="s">
        <v>336</v>
      </c>
      <c r="CB115" t="s">
        <v>336</v>
      </c>
      <c r="CC115" t="s">
        <v>336</v>
      </c>
      <c r="CD115" t="s">
        <v>336</v>
      </c>
      <c r="CE115" t="s">
        <v>336</v>
      </c>
      <c r="CF115" t="s">
        <v>336</v>
      </c>
      <c r="CG115" t="s">
        <v>336</v>
      </c>
      <c r="CH115" t="s">
        <v>336</v>
      </c>
      <c r="CI115" t="s">
        <v>336</v>
      </c>
      <c r="CJ115" t="s">
        <v>336</v>
      </c>
      <c r="CK115" t="s">
        <v>336</v>
      </c>
      <c r="CL115" t="s">
        <v>336</v>
      </c>
      <c r="CM115" t="s">
        <v>336</v>
      </c>
      <c r="CN115" t="s">
        <v>336</v>
      </c>
      <c r="CO115" t="s">
        <v>336</v>
      </c>
      <c r="CP115" t="s">
        <v>336</v>
      </c>
      <c r="CQ115" t="s">
        <v>336</v>
      </c>
      <c r="CR115" t="s">
        <v>336</v>
      </c>
      <c r="CS115" t="s">
        <v>336</v>
      </c>
      <c r="CT115" t="s">
        <v>336</v>
      </c>
      <c r="CU115" t="s">
        <v>336</v>
      </c>
      <c r="CV115" t="s">
        <v>336</v>
      </c>
      <c r="CW115" t="s">
        <v>336</v>
      </c>
      <c r="CX115" t="s">
        <v>336</v>
      </c>
      <c r="CY115" t="s">
        <v>336</v>
      </c>
      <c r="CZ115" t="s">
        <v>336</v>
      </c>
      <c r="DA115" t="s">
        <v>336</v>
      </c>
      <c r="DB115" t="s">
        <v>336</v>
      </c>
      <c r="DC115" t="s">
        <v>336</v>
      </c>
      <c r="DD115" t="s">
        <v>336</v>
      </c>
      <c r="DE115" t="s">
        <v>336</v>
      </c>
      <c r="DF115" t="s">
        <v>336</v>
      </c>
      <c r="DH115" t="s">
        <v>336</v>
      </c>
      <c r="DI115" t="s">
        <v>336</v>
      </c>
      <c r="DJ115" t="s">
        <v>336</v>
      </c>
      <c r="DK115" t="s">
        <v>336</v>
      </c>
      <c r="DL115" t="s">
        <v>336</v>
      </c>
      <c r="DM115" t="s">
        <v>336</v>
      </c>
      <c r="DN115" t="s">
        <v>336</v>
      </c>
      <c r="DO115" t="s">
        <v>336</v>
      </c>
      <c r="DP115" t="s">
        <v>336</v>
      </c>
      <c r="DQ115" t="s">
        <v>336</v>
      </c>
      <c r="DR115" t="s">
        <v>336</v>
      </c>
      <c r="DT115" t="s">
        <v>336</v>
      </c>
      <c r="DU115" t="s">
        <v>336</v>
      </c>
      <c r="DV115" t="s">
        <v>336</v>
      </c>
      <c r="DW115" t="s">
        <v>336</v>
      </c>
      <c r="DX115" t="s">
        <v>336</v>
      </c>
      <c r="DZ115" t="s">
        <v>336</v>
      </c>
      <c r="EA115" t="s">
        <v>336</v>
      </c>
      <c r="EB115" t="s">
        <v>336</v>
      </c>
      <c r="EC115" t="s">
        <v>336</v>
      </c>
      <c r="ED115" t="s">
        <v>336</v>
      </c>
      <c r="EF115" t="s">
        <v>336</v>
      </c>
      <c r="EG115" t="s">
        <v>336</v>
      </c>
      <c r="EH115" t="s">
        <v>336</v>
      </c>
      <c r="EI115" t="s">
        <v>336</v>
      </c>
      <c r="EJ115" t="s">
        <v>336</v>
      </c>
      <c r="EL115" t="s">
        <v>336</v>
      </c>
      <c r="EM115" t="s">
        <v>336</v>
      </c>
      <c r="EN115" t="s">
        <v>335</v>
      </c>
      <c r="EO115" t="s">
        <v>335</v>
      </c>
      <c r="EP115" t="s">
        <v>335</v>
      </c>
      <c r="EQ115" t="s">
        <v>335</v>
      </c>
      <c r="ER115" t="s">
        <v>335</v>
      </c>
      <c r="ES115" t="s">
        <v>335</v>
      </c>
      <c r="ET115" t="s">
        <v>335</v>
      </c>
      <c r="EU115" t="s">
        <v>335</v>
      </c>
      <c r="EV115" t="s">
        <v>335</v>
      </c>
      <c r="EW115" t="s">
        <v>335</v>
      </c>
      <c r="EX115" t="s">
        <v>335</v>
      </c>
      <c r="EY115" t="s">
        <v>335</v>
      </c>
      <c r="EZ115" t="s">
        <v>335</v>
      </c>
      <c r="FA115" t="s">
        <v>335</v>
      </c>
      <c r="FB115" t="s">
        <v>335</v>
      </c>
      <c r="FC115" t="s">
        <v>335</v>
      </c>
      <c r="FD115" t="s">
        <v>335</v>
      </c>
      <c r="FE115" t="s">
        <v>335</v>
      </c>
      <c r="FF115" t="s">
        <v>335</v>
      </c>
      <c r="FG115" t="s">
        <v>335</v>
      </c>
      <c r="FH115" t="s">
        <v>335</v>
      </c>
      <c r="FI115" t="s">
        <v>335</v>
      </c>
      <c r="FJ115" t="s">
        <v>335</v>
      </c>
      <c r="FK115" t="s">
        <v>335</v>
      </c>
      <c r="FL115" t="s">
        <v>335</v>
      </c>
      <c r="FM115" t="s">
        <v>335</v>
      </c>
      <c r="FN115" t="s">
        <v>335</v>
      </c>
      <c r="FO115" t="s">
        <v>335</v>
      </c>
      <c r="FP115" t="s">
        <v>335</v>
      </c>
      <c r="FQ115" t="s">
        <v>335</v>
      </c>
      <c r="FR115" t="s">
        <v>335</v>
      </c>
      <c r="FS115" t="s">
        <v>335</v>
      </c>
      <c r="FT115" t="s">
        <v>335</v>
      </c>
      <c r="FU115" t="s">
        <v>335</v>
      </c>
      <c r="FV115" t="s">
        <v>335</v>
      </c>
      <c r="FW115" t="s">
        <v>335</v>
      </c>
      <c r="FX115" t="s">
        <v>335</v>
      </c>
      <c r="FY115" t="s">
        <v>335</v>
      </c>
      <c r="FZ115" t="s">
        <v>335</v>
      </c>
      <c r="GA115" t="s">
        <v>335</v>
      </c>
      <c r="GB115" t="s">
        <v>335</v>
      </c>
      <c r="GC115" t="s">
        <v>335</v>
      </c>
      <c r="GD115" t="s">
        <v>335</v>
      </c>
      <c r="GE115" t="s">
        <v>335</v>
      </c>
      <c r="GF115" t="s">
        <v>336</v>
      </c>
      <c r="GH115" t="s">
        <v>336</v>
      </c>
      <c r="GI115" t="s">
        <v>336</v>
      </c>
      <c r="GJ115" t="s">
        <v>336</v>
      </c>
      <c r="GK115" t="s">
        <v>342</v>
      </c>
    </row>
    <row r="116" spans="1:193" x14ac:dyDescent="0.3">
      <c r="A116">
        <v>115</v>
      </c>
      <c r="B116" t="s">
        <v>854</v>
      </c>
      <c r="C116" t="s">
        <v>337</v>
      </c>
      <c r="D116" t="s">
        <v>855</v>
      </c>
      <c r="E116" t="s">
        <v>336</v>
      </c>
      <c r="F116" s="1"/>
      <c r="G116" t="s">
        <v>336</v>
      </c>
      <c r="H116" t="s">
        <v>336</v>
      </c>
      <c r="I116" s="1"/>
      <c r="K116" t="s">
        <v>336</v>
      </c>
      <c r="L116" t="s">
        <v>336</v>
      </c>
      <c r="Q116" t="s">
        <v>336</v>
      </c>
      <c r="R116" t="s">
        <v>335</v>
      </c>
      <c r="S116" t="s">
        <v>335</v>
      </c>
      <c r="T116" t="s">
        <v>335</v>
      </c>
      <c r="U116" t="s">
        <v>335</v>
      </c>
      <c r="V116" t="s">
        <v>335</v>
      </c>
      <c r="W116" t="s">
        <v>335</v>
      </c>
      <c r="X116" t="s">
        <v>335</v>
      </c>
      <c r="Y116" t="s">
        <v>335</v>
      </c>
      <c r="Z116" t="s">
        <v>335</v>
      </c>
      <c r="AA116" t="s">
        <v>335</v>
      </c>
      <c r="AB116" t="s">
        <v>335</v>
      </c>
      <c r="AC116" t="s">
        <v>335</v>
      </c>
      <c r="AD116" t="s">
        <v>336</v>
      </c>
      <c r="AE116" t="s">
        <v>336</v>
      </c>
      <c r="AI116" t="s">
        <v>336</v>
      </c>
      <c r="AK116" t="s">
        <v>336</v>
      </c>
      <c r="AT116" t="s">
        <v>336</v>
      </c>
      <c r="AV116" t="s">
        <v>336</v>
      </c>
      <c r="AW116" t="s">
        <v>336</v>
      </c>
      <c r="AX116" t="s">
        <v>336</v>
      </c>
      <c r="AY116" t="s">
        <v>336</v>
      </c>
      <c r="AZ116" t="s">
        <v>336</v>
      </c>
      <c r="BA116" t="s">
        <v>336</v>
      </c>
      <c r="BB116" t="s">
        <v>336</v>
      </c>
      <c r="BC116" t="s">
        <v>336</v>
      </c>
      <c r="BD116" t="s">
        <v>336</v>
      </c>
      <c r="BE116" t="s">
        <v>336</v>
      </c>
      <c r="BF116" t="s">
        <v>336</v>
      </c>
      <c r="BG116" t="s">
        <v>336</v>
      </c>
      <c r="BH116" t="s">
        <v>336</v>
      </c>
      <c r="BI116" t="s">
        <v>336</v>
      </c>
      <c r="BJ116" t="s">
        <v>336</v>
      </c>
      <c r="BK116" t="s">
        <v>336</v>
      </c>
      <c r="BL116" t="s">
        <v>336</v>
      </c>
      <c r="BM116" t="s">
        <v>336</v>
      </c>
      <c r="BN116" t="s">
        <v>336</v>
      </c>
      <c r="BO116" t="s">
        <v>336</v>
      </c>
      <c r="BP116" t="s">
        <v>336</v>
      </c>
      <c r="BQ116" t="s">
        <v>336</v>
      </c>
      <c r="BR116" t="s">
        <v>336</v>
      </c>
      <c r="BS116" t="s">
        <v>336</v>
      </c>
      <c r="BT116" t="s">
        <v>336</v>
      </c>
      <c r="BU116" t="s">
        <v>336</v>
      </c>
      <c r="BV116" t="s">
        <v>336</v>
      </c>
      <c r="BW116" t="s">
        <v>336</v>
      </c>
      <c r="BX116" t="s">
        <v>336</v>
      </c>
      <c r="BY116" t="s">
        <v>336</v>
      </c>
      <c r="BZ116" t="s">
        <v>336</v>
      </c>
      <c r="CA116" t="s">
        <v>336</v>
      </c>
      <c r="CB116" t="s">
        <v>336</v>
      </c>
      <c r="CC116" t="s">
        <v>336</v>
      </c>
      <c r="CD116" t="s">
        <v>336</v>
      </c>
      <c r="CE116" t="s">
        <v>336</v>
      </c>
      <c r="CF116" t="s">
        <v>336</v>
      </c>
      <c r="CG116" t="s">
        <v>336</v>
      </c>
      <c r="CH116" t="s">
        <v>336</v>
      </c>
      <c r="CI116" t="s">
        <v>336</v>
      </c>
      <c r="CJ116" t="s">
        <v>336</v>
      </c>
      <c r="CK116" t="s">
        <v>336</v>
      </c>
      <c r="CL116" t="s">
        <v>336</v>
      </c>
      <c r="CM116" t="s">
        <v>336</v>
      </c>
      <c r="CN116" t="s">
        <v>336</v>
      </c>
      <c r="CO116" t="s">
        <v>336</v>
      </c>
      <c r="CP116" t="s">
        <v>336</v>
      </c>
      <c r="CQ116" t="s">
        <v>336</v>
      </c>
      <c r="CR116" t="s">
        <v>336</v>
      </c>
      <c r="CS116" t="s">
        <v>336</v>
      </c>
      <c r="CT116" t="s">
        <v>336</v>
      </c>
      <c r="CU116" t="s">
        <v>336</v>
      </c>
      <c r="CV116" t="s">
        <v>336</v>
      </c>
      <c r="CW116" t="s">
        <v>336</v>
      </c>
      <c r="CX116" t="s">
        <v>336</v>
      </c>
      <c r="CY116" t="s">
        <v>336</v>
      </c>
      <c r="CZ116" t="s">
        <v>336</v>
      </c>
      <c r="DA116" t="s">
        <v>336</v>
      </c>
      <c r="DB116" t="s">
        <v>336</v>
      </c>
      <c r="DC116" t="s">
        <v>336</v>
      </c>
      <c r="DD116" t="s">
        <v>336</v>
      </c>
      <c r="DE116" t="s">
        <v>336</v>
      </c>
      <c r="DF116" t="s">
        <v>336</v>
      </c>
      <c r="DH116" t="s">
        <v>336</v>
      </c>
      <c r="DI116" t="s">
        <v>336</v>
      </c>
      <c r="DJ116" t="s">
        <v>336</v>
      </c>
      <c r="DK116" t="s">
        <v>336</v>
      </c>
      <c r="DL116" t="s">
        <v>336</v>
      </c>
      <c r="DM116" t="s">
        <v>336</v>
      </c>
      <c r="DN116" t="s">
        <v>336</v>
      </c>
      <c r="DO116" t="s">
        <v>336</v>
      </c>
      <c r="DP116" t="s">
        <v>336</v>
      </c>
      <c r="DQ116" t="s">
        <v>336</v>
      </c>
      <c r="DR116" t="s">
        <v>336</v>
      </c>
      <c r="DT116" t="s">
        <v>336</v>
      </c>
      <c r="DU116" t="s">
        <v>336</v>
      </c>
      <c r="DV116" t="s">
        <v>336</v>
      </c>
      <c r="DW116" t="s">
        <v>336</v>
      </c>
      <c r="DX116" t="s">
        <v>336</v>
      </c>
      <c r="DZ116" t="s">
        <v>336</v>
      </c>
      <c r="EA116" t="s">
        <v>336</v>
      </c>
      <c r="EB116" t="s">
        <v>336</v>
      </c>
      <c r="EC116" t="s">
        <v>336</v>
      </c>
      <c r="ED116" t="s">
        <v>336</v>
      </c>
      <c r="EF116" t="s">
        <v>336</v>
      </c>
      <c r="EG116" t="s">
        <v>336</v>
      </c>
      <c r="EH116" t="s">
        <v>336</v>
      </c>
      <c r="EI116" t="s">
        <v>336</v>
      </c>
      <c r="EJ116" t="s">
        <v>336</v>
      </c>
      <c r="EL116" t="s">
        <v>336</v>
      </c>
      <c r="EM116" t="s">
        <v>336</v>
      </c>
      <c r="EN116" t="s">
        <v>335</v>
      </c>
      <c r="EO116" t="s">
        <v>335</v>
      </c>
      <c r="EP116" t="s">
        <v>335</v>
      </c>
      <c r="EQ116" t="s">
        <v>335</v>
      </c>
      <c r="ER116" t="s">
        <v>335</v>
      </c>
      <c r="ES116" t="s">
        <v>335</v>
      </c>
      <c r="ET116" t="s">
        <v>335</v>
      </c>
      <c r="EU116" t="s">
        <v>335</v>
      </c>
      <c r="EV116" t="s">
        <v>335</v>
      </c>
      <c r="EW116" t="s">
        <v>335</v>
      </c>
      <c r="EX116" t="s">
        <v>335</v>
      </c>
      <c r="EY116" t="s">
        <v>335</v>
      </c>
      <c r="EZ116" t="s">
        <v>335</v>
      </c>
      <c r="FA116" t="s">
        <v>335</v>
      </c>
      <c r="FB116" t="s">
        <v>335</v>
      </c>
      <c r="FC116" t="s">
        <v>335</v>
      </c>
      <c r="FD116" t="s">
        <v>335</v>
      </c>
      <c r="FE116" t="s">
        <v>335</v>
      </c>
      <c r="FF116" t="s">
        <v>335</v>
      </c>
      <c r="FG116" t="s">
        <v>335</v>
      </c>
      <c r="FH116" t="s">
        <v>335</v>
      </c>
      <c r="FI116" t="s">
        <v>335</v>
      </c>
      <c r="FJ116" t="s">
        <v>335</v>
      </c>
      <c r="FK116" t="s">
        <v>335</v>
      </c>
      <c r="FL116" t="s">
        <v>335</v>
      </c>
      <c r="FM116" t="s">
        <v>335</v>
      </c>
      <c r="FN116" t="s">
        <v>335</v>
      </c>
      <c r="FO116" t="s">
        <v>335</v>
      </c>
      <c r="FP116" t="s">
        <v>335</v>
      </c>
      <c r="FQ116" t="s">
        <v>335</v>
      </c>
      <c r="FR116" t="s">
        <v>335</v>
      </c>
      <c r="FS116" t="s">
        <v>335</v>
      </c>
      <c r="FT116" t="s">
        <v>335</v>
      </c>
      <c r="FU116" t="s">
        <v>335</v>
      </c>
      <c r="FV116" t="s">
        <v>335</v>
      </c>
      <c r="FW116" t="s">
        <v>335</v>
      </c>
      <c r="FX116" t="s">
        <v>335</v>
      </c>
      <c r="FY116" t="s">
        <v>335</v>
      </c>
      <c r="FZ116" t="s">
        <v>335</v>
      </c>
      <c r="GA116" t="s">
        <v>335</v>
      </c>
      <c r="GB116" t="s">
        <v>335</v>
      </c>
      <c r="GC116" t="s">
        <v>335</v>
      </c>
      <c r="GD116" t="s">
        <v>335</v>
      </c>
      <c r="GE116" t="s">
        <v>335</v>
      </c>
      <c r="GF116" t="s">
        <v>336</v>
      </c>
      <c r="GH116" t="s">
        <v>336</v>
      </c>
      <c r="GI116" t="s">
        <v>336</v>
      </c>
      <c r="GJ116" t="s">
        <v>336</v>
      </c>
      <c r="GK116" t="s">
        <v>342</v>
      </c>
    </row>
    <row r="117" spans="1:193" x14ac:dyDescent="0.3">
      <c r="A117">
        <v>116</v>
      </c>
      <c r="B117" t="s">
        <v>854</v>
      </c>
      <c r="F117" s="1"/>
      <c r="I117" s="1"/>
    </row>
    <row r="118" spans="1:193" x14ac:dyDescent="0.3">
      <c r="A118">
        <v>117</v>
      </c>
      <c r="B118" t="s">
        <v>854</v>
      </c>
      <c r="F118" s="1"/>
      <c r="I118" s="1"/>
    </row>
    <row r="119" spans="1:193" x14ac:dyDescent="0.3">
      <c r="A119">
        <v>118</v>
      </c>
      <c r="B119" t="s">
        <v>854</v>
      </c>
      <c r="C119" t="s">
        <v>337</v>
      </c>
      <c r="D119" t="s">
        <v>856</v>
      </c>
      <c r="E119" t="s">
        <v>336</v>
      </c>
      <c r="F119" s="1"/>
      <c r="G119" t="s">
        <v>336</v>
      </c>
      <c r="H119" t="s">
        <v>336</v>
      </c>
      <c r="I119" s="1"/>
      <c r="K119" t="s">
        <v>336</v>
      </c>
      <c r="L119" t="s">
        <v>336</v>
      </c>
      <c r="Q119" t="s">
        <v>336</v>
      </c>
      <c r="R119" t="s">
        <v>335</v>
      </c>
      <c r="S119" t="s">
        <v>335</v>
      </c>
      <c r="T119" t="s">
        <v>335</v>
      </c>
      <c r="U119" t="s">
        <v>335</v>
      </c>
      <c r="V119" t="s">
        <v>335</v>
      </c>
      <c r="W119" t="s">
        <v>335</v>
      </c>
      <c r="X119" t="s">
        <v>335</v>
      </c>
      <c r="Y119" t="s">
        <v>335</v>
      </c>
      <c r="Z119" t="s">
        <v>335</v>
      </c>
      <c r="AA119" t="s">
        <v>335</v>
      </c>
      <c r="AB119" t="s">
        <v>335</v>
      </c>
      <c r="AC119" t="s">
        <v>335</v>
      </c>
      <c r="AD119" t="s">
        <v>336</v>
      </c>
      <c r="AE119" t="s">
        <v>336</v>
      </c>
      <c r="AI119" t="s">
        <v>336</v>
      </c>
      <c r="AK119" t="s">
        <v>336</v>
      </c>
      <c r="AT119" t="s">
        <v>336</v>
      </c>
      <c r="AV119" t="s">
        <v>336</v>
      </c>
      <c r="AW119" t="s">
        <v>336</v>
      </c>
      <c r="AX119" t="s">
        <v>336</v>
      </c>
      <c r="AY119" t="s">
        <v>336</v>
      </c>
      <c r="AZ119" t="s">
        <v>336</v>
      </c>
      <c r="BA119" t="s">
        <v>336</v>
      </c>
      <c r="BB119" t="s">
        <v>336</v>
      </c>
      <c r="BC119" t="s">
        <v>336</v>
      </c>
      <c r="BD119" t="s">
        <v>336</v>
      </c>
      <c r="BE119" t="s">
        <v>336</v>
      </c>
      <c r="BF119" t="s">
        <v>336</v>
      </c>
      <c r="BG119" t="s">
        <v>336</v>
      </c>
      <c r="BH119" t="s">
        <v>336</v>
      </c>
      <c r="BI119" t="s">
        <v>336</v>
      </c>
      <c r="BJ119" t="s">
        <v>336</v>
      </c>
      <c r="BK119" t="s">
        <v>336</v>
      </c>
      <c r="BL119" t="s">
        <v>336</v>
      </c>
      <c r="BM119" t="s">
        <v>336</v>
      </c>
      <c r="BN119" t="s">
        <v>336</v>
      </c>
      <c r="BO119" t="s">
        <v>336</v>
      </c>
      <c r="BP119" t="s">
        <v>336</v>
      </c>
      <c r="BQ119" t="s">
        <v>336</v>
      </c>
      <c r="BR119" t="s">
        <v>336</v>
      </c>
      <c r="BS119" t="s">
        <v>336</v>
      </c>
      <c r="BT119" t="s">
        <v>336</v>
      </c>
      <c r="BU119" t="s">
        <v>336</v>
      </c>
      <c r="BV119" t="s">
        <v>336</v>
      </c>
      <c r="BW119" t="s">
        <v>336</v>
      </c>
      <c r="BX119" t="s">
        <v>336</v>
      </c>
      <c r="BY119" t="s">
        <v>336</v>
      </c>
      <c r="BZ119" t="s">
        <v>336</v>
      </c>
      <c r="CA119" t="s">
        <v>336</v>
      </c>
      <c r="CB119" t="s">
        <v>336</v>
      </c>
      <c r="CC119" t="s">
        <v>336</v>
      </c>
      <c r="CD119" t="s">
        <v>336</v>
      </c>
      <c r="CE119" t="s">
        <v>336</v>
      </c>
      <c r="CF119" t="s">
        <v>336</v>
      </c>
      <c r="CG119" t="s">
        <v>336</v>
      </c>
      <c r="CH119" t="s">
        <v>336</v>
      </c>
      <c r="CI119" t="s">
        <v>336</v>
      </c>
      <c r="CJ119" t="s">
        <v>336</v>
      </c>
      <c r="CK119" t="s">
        <v>336</v>
      </c>
      <c r="CL119" t="s">
        <v>336</v>
      </c>
      <c r="CM119" t="s">
        <v>336</v>
      </c>
      <c r="CN119" t="s">
        <v>336</v>
      </c>
      <c r="CO119" t="s">
        <v>336</v>
      </c>
      <c r="CP119" t="s">
        <v>336</v>
      </c>
      <c r="CQ119" t="s">
        <v>336</v>
      </c>
      <c r="CR119" t="s">
        <v>336</v>
      </c>
      <c r="CS119" t="s">
        <v>336</v>
      </c>
      <c r="CT119" t="s">
        <v>336</v>
      </c>
      <c r="CU119" t="s">
        <v>336</v>
      </c>
      <c r="CV119" t="s">
        <v>336</v>
      </c>
      <c r="CW119" t="s">
        <v>336</v>
      </c>
      <c r="CX119" t="s">
        <v>336</v>
      </c>
      <c r="CY119" t="s">
        <v>336</v>
      </c>
      <c r="CZ119" t="s">
        <v>336</v>
      </c>
      <c r="DA119" t="s">
        <v>336</v>
      </c>
      <c r="DB119" t="s">
        <v>336</v>
      </c>
      <c r="DC119" t="s">
        <v>336</v>
      </c>
      <c r="DD119" t="s">
        <v>336</v>
      </c>
      <c r="DE119" t="s">
        <v>336</v>
      </c>
      <c r="DF119" t="s">
        <v>336</v>
      </c>
      <c r="DH119" t="s">
        <v>336</v>
      </c>
      <c r="DI119" t="s">
        <v>336</v>
      </c>
      <c r="DJ119" t="s">
        <v>336</v>
      </c>
      <c r="DK119" t="s">
        <v>336</v>
      </c>
      <c r="DL119" t="s">
        <v>336</v>
      </c>
      <c r="DM119" t="s">
        <v>336</v>
      </c>
      <c r="DN119" t="s">
        <v>336</v>
      </c>
      <c r="DO119" t="s">
        <v>336</v>
      </c>
      <c r="DP119" t="s">
        <v>336</v>
      </c>
      <c r="DQ119" t="s">
        <v>336</v>
      </c>
      <c r="DR119" t="s">
        <v>336</v>
      </c>
      <c r="DT119" t="s">
        <v>336</v>
      </c>
      <c r="DU119" t="s">
        <v>336</v>
      </c>
      <c r="DV119" t="s">
        <v>336</v>
      </c>
      <c r="DW119" t="s">
        <v>336</v>
      </c>
      <c r="DX119" t="s">
        <v>336</v>
      </c>
      <c r="DZ119" t="s">
        <v>336</v>
      </c>
      <c r="EA119" t="s">
        <v>336</v>
      </c>
      <c r="EB119" t="s">
        <v>336</v>
      </c>
      <c r="EC119" t="s">
        <v>336</v>
      </c>
      <c r="ED119" t="s">
        <v>336</v>
      </c>
      <c r="EF119" t="s">
        <v>336</v>
      </c>
      <c r="EG119" t="s">
        <v>336</v>
      </c>
      <c r="EH119" t="s">
        <v>336</v>
      </c>
      <c r="EI119" t="s">
        <v>336</v>
      </c>
      <c r="EJ119" t="s">
        <v>336</v>
      </c>
      <c r="EL119" t="s">
        <v>336</v>
      </c>
      <c r="EM119" t="s">
        <v>336</v>
      </c>
      <c r="EN119" t="s">
        <v>335</v>
      </c>
      <c r="EO119" t="s">
        <v>335</v>
      </c>
      <c r="EP119" t="s">
        <v>335</v>
      </c>
      <c r="EQ119" t="s">
        <v>335</v>
      </c>
      <c r="ER119" t="s">
        <v>335</v>
      </c>
      <c r="ES119" t="s">
        <v>335</v>
      </c>
      <c r="ET119" t="s">
        <v>335</v>
      </c>
      <c r="EU119" t="s">
        <v>335</v>
      </c>
      <c r="EV119" t="s">
        <v>335</v>
      </c>
      <c r="EW119" t="s">
        <v>335</v>
      </c>
      <c r="EX119" t="s">
        <v>335</v>
      </c>
      <c r="EY119" t="s">
        <v>335</v>
      </c>
      <c r="EZ119" t="s">
        <v>335</v>
      </c>
      <c r="FA119" t="s">
        <v>335</v>
      </c>
      <c r="FB119" t="s">
        <v>335</v>
      </c>
      <c r="FC119" t="s">
        <v>335</v>
      </c>
      <c r="FD119" t="s">
        <v>335</v>
      </c>
      <c r="FE119" t="s">
        <v>335</v>
      </c>
      <c r="FF119" t="s">
        <v>335</v>
      </c>
      <c r="FG119" t="s">
        <v>335</v>
      </c>
      <c r="FH119" t="s">
        <v>335</v>
      </c>
      <c r="FI119" t="s">
        <v>335</v>
      </c>
      <c r="FJ119" t="s">
        <v>335</v>
      </c>
      <c r="FK119" t="s">
        <v>335</v>
      </c>
      <c r="FL119" t="s">
        <v>335</v>
      </c>
      <c r="FM119" t="s">
        <v>335</v>
      </c>
      <c r="FN119" t="s">
        <v>335</v>
      </c>
      <c r="FO119" t="s">
        <v>335</v>
      </c>
      <c r="FP119" t="s">
        <v>335</v>
      </c>
      <c r="FQ119" t="s">
        <v>335</v>
      </c>
      <c r="FR119" t="s">
        <v>335</v>
      </c>
      <c r="FS119" t="s">
        <v>335</v>
      </c>
      <c r="FT119" t="s">
        <v>335</v>
      </c>
      <c r="FU119" t="s">
        <v>335</v>
      </c>
      <c r="FV119" t="s">
        <v>335</v>
      </c>
      <c r="FW119" t="s">
        <v>335</v>
      </c>
      <c r="FX119" t="s">
        <v>335</v>
      </c>
      <c r="FY119" t="s">
        <v>335</v>
      </c>
      <c r="FZ119" t="s">
        <v>335</v>
      </c>
      <c r="GA119" t="s">
        <v>335</v>
      </c>
      <c r="GB119" t="s">
        <v>335</v>
      </c>
      <c r="GC119" t="s">
        <v>335</v>
      </c>
      <c r="GD119" t="s">
        <v>335</v>
      </c>
      <c r="GE119" t="s">
        <v>335</v>
      </c>
      <c r="GF119" t="s">
        <v>336</v>
      </c>
      <c r="GH119" t="s">
        <v>336</v>
      </c>
      <c r="GI119" t="s">
        <v>336</v>
      </c>
      <c r="GJ119" t="s">
        <v>336</v>
      </c>
      <c r="GK119" t="s">
        <v>342</v>
      </c>
    </row>
    <row r="120" spans="1:193" x14ac:dyDescent="0.3">
      <c r="A120">
        <v>119</v>
      </c>
      <c r="B120" t="s">
        <v>854</v>
      </c>
      <c r="C120" t="s">
        <v>337</v>
      </c>
      <c r="D120" t="s">
        <v>856</v>
      </c>
      <c r="E120" t="s">
        <v>336</v>
      </c>
      <c r="F120" s="1"/>
      <c r="G120" t="s">
        <v>336</v>
      </c>
      <c r="H120" t="s">
        <v>336</v>
      </c>
      <c r="I120" s="1"/>
      <c r="K120" t="s">
        <v>336</v>
      </c>
      <c r="L120" t="s">
        <v>336</v>
      </c>
      <c r="Q120" t="s">
        <v>336</v>
      </c>
      <c r="R120" t="s">
        <v>335</v>
      </c>
      <c r="S120" t="s">
        <v>335</v>
      </c>
      <c r="T120" t="s">
        <v>335</v>
      </c>
      <c r="U120" t="s">
        <v>335</v>
      </c>
      <c r="V120" t="s">
        <v>335</v>
      </c>
      <c r="W120" t="s">
        <v>335</v>
      </c>
      <c r="X120" t="s">
        <v>335</v>
      </c>
      <c r="Y120" t="s">
        <v>335</v>
      </c>
      <c r="Z120" t="s">
        <v>335</v>
      </c>
      <c r="AA120" t="s">
        <v>335</v>
      </c>
      <c r="AB120" t="s">
        <v>335</v>
      </c>
      <c r="AC120" t="s">
        <v>335</v>
      </c>
      <c r="AD120" t="s">
        <v>336</v>
      </c>
      <c r="AE120" t="s">
        <v>336</v>
      </c>
      <c r="AI120" t="s">
        <v>336</v>
      </c>
      <c r="AK120" t="s">
        <v>336</v>
      </c>
      <c r="AT120" t="s">
        <v>336</v>
      </c>
      <c r="AV120" t="s">
        <v>336</v>
      </c>
      <c r="AW120" t="s">
        <v>336</v>
      </c>
      <c r="AX120" t="s">
        <v>336</v>
      </c>
      <c r="AY120" t="s">
        <v>336</v>
      </c>
      <c r="AZ120" t="s">
        <v>336</v>
      </c>
      <c r="BA120" t="s">
        <v>336</v>
      </c>
      <c r="BB120" t="s">
        <v>336</v>
      </c>
      <c r="BC120" t="s">
        <v>336</v>
      </c>
      <c r="BD120" t="s">
        <v>336</v>
      </c>
      <c r="BE120" t="s">
        <v>336</v>
      </c>
      <c r="BF120" t="s">
        <v>336</v>
      </c>
      <c r="BG120" t="s">
        <v>336</v>
      </c>
      <c r="BH120" t="s">
        <v>336</v>
      </c>
      <c r="BI120" t="s">
        <v>336</v>
      </c>
      <c r="BJ120" t="s">
        <v>336</v>
      </c>
      <c r="BK120" t="s">
        <v>336</v>
      </c>
      <c r="BL120" t="s">
        <v>336</v>
      </c>
      <c r="BM120" t="s">
        <v>336</v>
      </c>
      <c r="BN120" t="s">
        <v>336</v>
      </c>
      <c r="BO120" t="s">
        <v>336</v>
      </c>
      <c r="BP120" t="s">
        <v>336</v>
      </c>
      <c r="BQ120" t="s">
        <v>336</v>
      </c>
      <c r="BR120" t="s">
        <v>336</v>
      </c>
      <c r="BS120" t="s">
        <v>336</v>
      </c>
      <c r="BT120" t="s">
        <v>336</v>
      </c>
      <c r="BU120" t="s">
        <v>336</v>
      </c>
      <c r="BV120" t="s">
        <v>336</v>
      </c>
      <c r="BW120" t="s">
        <v>336</v>
      </c>
      <c r="BX120" t="s">
        <v>336</v>
      </c>
      <c r="BY120" t="s">
        <v>336</v>
      </c>
      <c r="BZ120" t="s">
        <v>336</v>
      </c>
      <c r="CA120" t="s">
        <v>336</v>
      </c>
      <c r="CB120" t="s">
        <v>336</v>
      </c>
      <c r="CC120" t="s">
        <v>336</v>
      </c>
      <c r="CD120" t="s">
        <v>336</v>
      </c>
      <c r="CE120" t="s">
        <v>336</v>
      </c>
      <c r="CF120" t="s">
        <v>336</v>
      </c>
      <c r="CG120" t="s">
        <v>336</v>
      </c>
      <c r="CH120" t="s">
        <v>336</v>
      </c>
      <c r="CI120" t="s">
        <v>336</v>
      </c>
      <c r="CJ120" t="s">
        <v>336</v>
      </c>
      <c r="CK120" t="s">
        <v>336</v>
      </c>
      <c r="CL120" t="s">
        <v>336</v>
      </c>
      <c r="CM120" t="s">
        <v>336</v>
      </c>
      <c r="CN120" t="s">
        <v>336</v>
      </c>
      <c r="CO120" t="s">
        <v>336</v>
      </c>
      <c r="CP120" t="s">
        <v>336</v>
      </c>
      <c r="CQ120" t="s">
        <v>336</v>
      </c>
      <c r="CR120" t="s">
        <v>336</v>
      </c>
      <c r="CS120" t="s">
        <v>336</v>
      </c>
      <c r="CT120" t="s">
        <v>336</v>
      </c>
      <c r="CU120" t="s">
        <v>336</v>
      </c>
      <c r="CV120" t="s">
        <v>336</v>
      </c>
      <c r="CW120" t="s">
        <v>336</v>
      </c>
      <c r="CX120" t="s">
        <v>336</v>
      </c>
      <c r="CY120" t="s">
        <v>336</v>
      </c>
      <c r="CZ120" t="s">
        <v>336</v>
      </c>
      <c r="DA120" t="s">
        <v>336</v>
      </c>
      <c r="DB120" t="s">
        <v>336</v>
      </c>
      <c r="DC120" t="s">
        <v>336</v>
      </c>
      <c r="DD120" t="s">
        <v>336</v>
      </c>
      <c r="DE120" t="s">
        <v>336</v>
      </c>
      <c r="DF120" t="s">
        <v>336</v>
      </c>
      <c r="DH120" t="s">
        <v>336</v>
      </c>
      <c r="DI120" t="s">
        <v>336</v>
      </c>
      <c r="DJ120" t="s">
        <v>336</v>
      </c>
      <c r="DK120" t="s">
        <v>336</v>
      </c>
      <c r="DL120" t="s">
        <v>336</v>
      </c>
      <c r="DM120" t="s">
        <v>336</v>
      </c>
      <c r="DN120" t="s">
        <v>336</v>
      </c>
      <c r="DO120" t="s">
        <v>336</v>
      </c>
      <c r="DP120" t="s">
        <v>336</v>
      </c>
      <c r="DQ120" t="s">
        <v>336</v>
      </c>
      <c r="DR120" t="s">
        <v>336</v>
      </c>
      <c r="DT120" t="s">
        <v>336</v>
      </c>
      <c r="DU120" t="s">
        <v>336</v>
      </c>
      <c r="DV120" t="s">
        <v>336</v>
      </c>
      <c r="DW120" t="s">
        <v>336</v>
      </c>
      <c r="DX120" t="s">
        <v>336</v>
      </c>
      <c r="DZ120" t="s">
        <v>336</v>
      </c>
      <c r="EA120" t="s">
        <v>336</v>
      </c>
      <c r="EB120" t="s">
        <v>336</v>
      </c>
      <c r="EC120" t="s">
        <v>336</v>
      </c>
      <c r="ED120" t="s">
        <v>336</v>
      </c>
      <c r="EF120" t="s">
        <v>336</v>
      </c>
      <c r="EG120" t="s">
        <v>336</v>
      </c>
      <c r="EH120" t="s">
        <v>336</v>
      </c>
      <c r="EI120" t="s">
        <v>336</v>
      </c>
      <c r="EJ120" t="s">
        <v>336</v>
      </c>
      <c r="EL120" t="s">
        <v>336</v>
      </c>
      <c r="EM120" t="s">
        <v>336</v>
      </c>
      <c r="EN120" t="s">
        <v>335</v>
      </c>
      <c r="EO120" t="s">
        <v>335</v>
      </c>
      <c r="EP120" t="s">
        <v>335</v>
      </c>
      <c r="EQ120" t="s">
        <v>335</v>
      </c>
      <c r="ER120" t="s">
        <v>335</v>
      </c>
      <c r="ES120" t="s">
        <v>335</v>
      </c>
      <c r="ET120" t="s">
        <v>335</v>
      </c>
      <c r="EU120" t="s">
        <v>335</v>
      </c>
      <c r="EV120" t="s">
        <v>335</v>
      </c>
      <c r="EW120" t="s">
        <v>335</v>
      </c>
      <c r="EX120" t="s">
        <v>335</v>
      </c>
      <c r="EY120" t="s">
        <v>335</v>
      </c>
      <c r="EZ120" t="s">
        <v>335</v>
      </c>
      <c r="FA120" t="s">
        <v>335</v>
      </c>
      <c r="FB120" t="s">
        <v>335</v>
      </c>
      <c r="FC120" t="s">
        <v>335</v>
      </c>
      <c r="FD120" t="s">
        <v>335</v>
      </c>
      <c r="FE120" t="s">
        <v>335</v>
      </c>
      <c r="FF120" t="s">
        <v>335</v>
      </c>
      <c r="FG120" t="s">
        <v>335</v>
      </c>
      <c r="FH120" t="s">
        <v>335</v>
      </c>
      <c r="FI120" t="s">
        <v>335</v>
      </c>
      <c r="FJ120" t="s">
        <v>335</v>
      </c>
      <c r="FK120" t="s">
        <v>335</v>
      </c>
      <c r="FL120" t="s">
        <v>335</v>
      </c>
      <c r="FM120" t="s">
        <v>335</v>
      </c>
      <c r="FN120" t="s">
        <v>335</v>
      </c>
      <c r="FO120" t="s">
        <v>335</v>
      </c>
      <c r="FP120" t="s">
        <v>335</v>
      </c>
      <c r="FQ120" t="s">
        <v>335</v>
      </c>
      <c r="FR120" t="s">
        <v>335</v>
      </c>
      <c r="FS120" t="s">
        <v>335</v>
      </c>
      <c r="FT120" t="s">
        <v>335</v>
      </c>
      <c r="FU120" t="s">
        <v>335</v>
      </c>
      <c r="FV120" t="s">
        <v>335</v>
      </c>
      <c r="FW120" t="s">
        <v>335</v>
      </c>
      <c r="FX120" t="s">
        <v>335</v>
      </c>
      <c r="FY120" t="s">
        <v>335</v>
      </c>
      <c r="FZ120" t="s">
        <v>335</v>
      </c>
      <c r="GA120" t="s">
        <v>335</v>
      </c>
      <c r="GB120" t="s">
        <v>335</v>
      </c>
      <c r="GC120" t="s">
        <v>335</v>
      </c>
      <c r="GD120" t="s">
        <v>335</v>
      </c>
      <c r="GE120" t="s">
        <v>335</v>
      </c>
      <c r="GF120" t="s">
        <v>336</v>
      </c>
      <c r="GH120" t="s">
        <v>336</v>
      </c>
      <c r="GI120" t="s">
        <v>336</v>
      </c>
      <c r="GJ120" t="s">
        <v>336</v>
      </c>
      <c r="GK120" t="s">
        <v>342</v>
      </c>
    </row>
    <row r="121" spans="1:193" x14ac:dyDescent="0.3">
      <c r="A121">
        <v>120</v>
      </c>
      <c r="B121" t="s">
        <v>854</v>
      </c>
      <c r="F121" s="1"/>
      <c r="I121" s="1"/>
    </row>
    <row r="122" spans="1:193" x14ac:dyDescent="0.3">
      <c r="A122">
        <v>121</v>
      </c>
      <c r="B122" t="s">
        <v>854</v>
      </c>
      <c r="F122" s="1"/>
      <c r="I122" s="1"/>
    </row>
    <row r="123" spans="1:193" x14ac:dyDescent="0.3">
      <c r="A123">
        <v>122</v>
      </c>
      <c r="B123" t="s">
        <v>854</v>
      </c>
      <c r="F123" s="1"/>
      <c r="I123" s="1"/>
    </row>
    <row r="124" spans="1:193" x14ac:dyDescent="0.3">
      <c r="A124">
        <v>123</v>
      </c>
      <c r="B124" t="s">
        <v>854</v>
      </c>
      <c r="F124" s="1"/>
      <c r="I124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81BC-FE97-4BA9-A3D9-AE4EBFCC7CA7}">
  <sheetPr>
    <tabColor theme="0" tint="-0.14999847407452621"/>
  </sheetPr>
  <dimension ref="A1:O124"/>
  <sheetViews>
    <sheetView topLeftCell="C5" workbookViewId="0">
      <selection activeCell="K29" sqref="K29"/>
    </sheetView>
  </sheetViews>
  <sheetFormatPr defaultRowHeight="14.4" x14ac:dyDescent="0.3"/>
  <cols>
    <col min="1" max="1" width="5" bestFit="1" customWidth="1"/>
    <col min="2" max="2" width="15.44140625" customWidth="1"/>
    <col min="3" max="3" width="28.6640625" bestFit="1" customWidth="1"/>
    <col min="5" max="5" width="14.6640625" customWidth="1"/>
    <col min="6" max="6" width="8.44140625" bestFit="1" customWidth="1"/>
    <col min="7" max="7" width="10.33203125" bestFit="1" customWidth="1"/>
    <col min="13" max="13" width="28.6640625" bestFit="1" customWidth="1"/>
    <col min="14" max="14" width="8.44140625" bestFit="1" customWidth="1"/>
    <col min="15" max="15" width="10.33203125" bestFit="1" customWidth="1"/>
  </cols>
  <sheetData>
    <row r="1" spans="1:15" x14ac:dyDescent="0.3">
      <c r="A1" t="s">
        <v>489</v>
      </c>
      <c r="B1" t="s">
        <v>869</v>
      </c>
      <c r="C1" t="s">
        <v>870</v>
      </c>
      <c r="E1" t="s">
        <v>792</v>
      </c>
      <c r="F1" t="s">
        <v>502</v>
      </c>
      <c r="G1" t="s">
        <v>561</v>
      </c>
      <c r="M1" t="s">
        <v>870</v>
      </c>
      <c r="N1" t="s">
        <v>502</v>
      </c>
      <c r="O1" t="s">
        <v>561</v>
      </c>
    </row>
    <row r="2" spans="1:15" x14ac:dyDescent="0.3">
      <c r="A2">
        <f>PROMETEO_Dimissione_Teleriabilitazione_Samuele[[#This Row],[Record ID]]</f>
        <v>1</v>
      </c>
      <c r="B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" t="str">
        <f>IF(PROMETEO_Dimissione_Teleriabilitazione_Samuele[[#This Row],[Motivo del mancato avvio]]="",NA(),PROMETEO_Dimissione_Teleriabilitazione_Samuele[[#This Row],[Motivo del mancato avvio]])</f>
        <v>Barriere logistiche</v>
      </c>
      <c r="E2" t="s">
        <v>337</v>
      </c>
      <c r="F2">
        <f>COUNTIF(Table61[Avvio percorso],Table5763[[#This Row],[Risposta]])</f>
        <v>62</v>
      </c>
      <c r="G2" s="12">
        <f>Table5763[[#This Row],[Totale]]/$F$5</f>
        <v>0.50406504065040647</v>
      </c>
      <c r="M2" t="s">
        <v>857</v>
      </c>
      <c r="N2">
        <f>COUNTIF(Table61[Motivo],Table576364[[#This Row],[Motivo]])</f>
        <v>10</v>
      </c>
      <c r="O2" s="12">
        <f>Table576364[[#This Row],[Totale]]/$F$5</f>
        <v>8.1300813008130079E-2</v>
      </c>
    </row>
    <row r="3" spans="1:15" x14ac:dyDescent="0.3">
      <c r="A3">
        <f>PROMETEO_Dimissione_Teleriabilitazione_Samuele[[#This Row],[Record ID]]</f>
        <v>2</v>
      </c>
      <c r="B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" t="str">
        <f>IF(PROMETEO_Dimissione_Teleriabilitazione_Samuele[[#This Row],[Motivo del mancato avvio]]="",NA(),PROMETEO_Dimissione_Teleriabilitazione_Samuele[[#This Row],[Motivo del mancato avvio]])</f>
        <v>Barriere logistiche</v>
      </c>
      <c r="E3" t="s">
        <v>330</v>
      </c>
      <c r="F3">
        <f>COUNTIF(Table61[Avvio percorso],Table5763[[#This Row],[Risposta]])</f>
        <v>6</v>
      </c>
      <c r="G3" s="12">
        <f>Table5763[[#This Row],[Totale]]/$F$5</f>
        <v>4.878048780487805E-2</v>
      </c>
      <c r="M3" t="s">
        <v>855</v>
      </c>
      <c r="N3">
        <f>COUNTIF(Table61[Motivo],Table576364[[#This Row],[Motivo]])</f>
        <v>24</v>
      </c>
      <c r="O3" s="12">
        <f>Table576364[[#This Row],[Totale]]/$F$5</f>
        <v>0.1951219512195122</v>
      </c>
    </row>
    <row r="4" spans="1:15" x14ac:dyDescent="0.3">
      <c r="A4">
        <f>PROMETEO_Dimissione_Teleriabilitazione_Samuele[[#This Row],[Record ID]]</f>
        <v>3</v>
      </c>
      <c r="B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" t="str">
        <f>IF(PROMETEO_Dimissione_Teleriabilitazione_Samuele[[#This Row],[Motivo del mancato avvio]]="",NA(),PROMETEO_Dimissione_Teleriabilitazione_Samuele[[#This Row],[Motivo del mancato avvio]])</f>
        <v>Barriere logistiche</v>
      </c>
      <c r="E4" t="s">
        <v>877</v>
      </c>
      <c r="F4">
        <f>COUNTIF(Table61[Avvio percorso],NA())</f>
        <v>55</v>
      </c>
      <c r="G4" s="12">
        <f>Table5763[[#This Row],[Totale]]/$F$5</f>
        <v>0.44715447154471544</v>
      </c>
      <c r="M4" t="s">
        <v>856</v>
      </c>
      <c r="N4">
        <f>COUNTIF(Table61[Motivo],Table576364[[#This Row],[Motivo]])</f>
        <v>19</v>
      </c>
      <c r="O4" s="12">
        <f>Table576364[[#This Row],[Totale]]/$F$5</f>
        <v>0.15447154471544716</v>
      </c>
    </row>
    <row r="5" spans="1:15" x14ac:dyDescent="0.3">
      <c r="A5">
        <f>PROMETEO_Dimissione_Teleriabilitazione_Samuele[[#This Row],[Record ID]]</f>
        <v>4</v>
      </c>
      <c r="B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" t="e">
        <f>IF(PROMETEO_Dimissione_Teleriabilitazione_Samuele[[#This Row],[Motivo del mancato avvio]]="",NA(),PROMETEO_Dimissione_Teleriabilitazione_Samuele[[#This Row],[Motivo del mancato avvio]])</f>
        <v>#N/A</v>
      </c>
      <c r="E5" t="s">
        <v>502</v>
      </c>
      <c r="F5">
        <f>SUBTOTAL(109,F2:F4)</f>
        <v>123</v>
      </c>
      <c r="G5" s="12">
        <f>Table5763[[#This Row],[Totale]]/$F$5</f>
        <v>1</v>
      </c>
      <c r="M5" t="s">
        <v>362</v>
      </c>
      <c r="N5">
        <f>COUNTIF(Table61[Motivo],Table576364[[#This Row],[Motivo]])</f>
        <v>8</v>
      </c>
      <c r="O5" s="12">
        <f>Table576364[[#This Row],[Totale]]/$F$5</f>
        <v>6.5040650406504072E-2</v>
      </c>
    </row>
    <row r="6" spans="1:15" x14ac:dyDescent="0.3">
      <c r="A6">
        <f>PROMETEO_Dimissione_Teleriabilitazione_Samuele[[#This Row],[Record ID]]</f>
        <v>5</v>
      </c>
      <c r="B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" t="e">
        <f>IF(PROMETEO_Dimissione_Teleriabilitazione_Samuele[[#This Row],[Motivo del mancato avvio]]="",NA(),PROMETEO_Dimissione_Teleriabilitazione_Samuele[[#This Row],[Motivo del mancato avvio]])</f>
        <v>#N/A</v>
      </c>
      <c r="M6" t="s">
        <v>877</v>
      </c>
      <c r="N6">
        <f>COUNTIF(Table61[Motivo],NA())</f>
        <v>62</v>
      </c>
      <c r="O6" s="12">
        <f>Table576364[[#This Row],[Totale]]/$F$5</f>
        <v>0.50406504065040647</v>
      </c>
    </row>
    <row r="7" spans="1:15" x14ac:dyDescent="0.3">
      <c r="A7">
        <f>PROMETEO_Dimissione_Teleriabilitazione_Samuele[[#This Row],[Record ID]]</f>
        <v>6</v>
      </c>
      <c r="B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" t="str">
        <f>IF(PROMETEO_Dimissione_Teleriabilitazione_Samuele[[#This Row],[Motivo del mancato avvio]]="",NA(),PROMETEO_Dimissione_Teleriabilitazione_Samuele[[#This Row],[Motivo del mancato avvio]])</f>
        <v>Barriere logistiche</v>
      </c>
      <c r="M7" t="s">
        <v>502</v>
      </c>
      <c r="N7">
        <f>SUBTOTAL(109,N2:N6)</f>
        <v>123</v>
      </c>
      <c r="O7" s="12">
        <f>Table576364[[#This Row],[Totale]]/$F$5</f>
        <v>1</v>
      </c>
    </row>
    <row r="8" spans="1:15" x14ac:dyDescent="0.3">
      <c r="A8">
        <f>PROMETEO_Dimissione_Teleriabilitazione_Samuele[[#This Row],[Record ID]]</f>
        <v>7</v>
      </c>
      <c r="B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8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9" spans="1:15" x14ac:dyDescent="0.3">
      <c r="A9">
        <f>PROMETEO_Dimissione_Teleriabilitazione_Samuele[[#This Row],[Record ID]]</f>
        <v>8</v>
      </c>
      <c r="B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0" spans="1:15" x14ac:dyDescent="0.3">
      <c r="A10">
        <f>PROMETEO_Dimissione_Teleriabilitazione_Samuele[[#This Row],[Record ID]]</f>
        <v>9</v>
      </c>
      <c r="B1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0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11" spans="1:15" x14ac:dyDescent="0.3">
      <c r="A11">
        <f>PROMETEO_Dimissione_Teleriabilitazione_Samuele[[#This Row],[Record ID]]</f>
        <v>10</v>
      </c>
      <c r="B1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2" spans="1:15" x14ac:dyDescent="0.3">
      <c r="A12">
        <f>PROMETEO_Dimissione_Teleriabilitazione_Samuele[[#This Row],[Record ID]]</f>
        <v>11</v>
      </c>
      <c r="B1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2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3" spans="1:15" x14ac:dyDescent="0.3">
      <c r="A13">
        <f>PROMETEO_Dimissione_Teleriabilitazione_Samuele[[#This Row],[Record ID]]</f>
        <v>12</v>
      </c>
      <c r="B1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3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4" spans="1:15" x14ac:dyDescent="0.3">
      <c r="A14">
        <f>PROMETEO_Dimissione_Teleriabilitazione_Samuele[[#This Row],[Record ID]]</f>
        <v>13</v>
      </c>
      <c r="B1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4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5" spans="1:15" x14ac:dyDescent="0.3">
      <c r="A15">
        <f>PROMETEO_Dimissione_Teleriabilitazione_Samuele[[#This Row],[Record ID]]</f>
        <v>14</v>
      </c>
      <c r="B1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5" t="e">
        <f>IF(PROMETEO_Dimissione_Teleriabilitazione_Samuele[[#This Row],[Motivo del mancato avvio]]="",NA(),PROMETEO_Dimissione_Teleriabilitazione_Samuele[[#This Row],[Motivo del mancato avvio]])</f>
        <v>#N/A</v>
      </c>
    </row>
    <row r="16" spans="1:15" x14ac:dyDescent="0.3">
      <c r="A16">
        <f>PROMETEO_Dimissione_Teleriabilitazione_Samuele[[#This Row],[Record ID]]</f>
        <v>15</v>
      </c>
      <c r="B1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6" t="str">
        <f>IF(PROMETEO_Dimissione_Teleriabilitazione_Samuele[[#This Row],[Motivo del mancato avvio]]="",NA(),PROMETEO_Dimissione_Teleriabilitazione_Samuele[[#This Row],[Motivo del mancato avvio]])</f>
        <v>Altro</v>
      </c>
    </row>
    <row r="17" spans="1:3" x14ac:dyDescent="0.3">
      <c r="A17">
        <f>PROMETEO_Dimissione_Teleriabilitazione_Samuele[[#This Row],[Record ID]]</f>
        <v>16</v>
      </c>
      <c r="B1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7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8" spans="1:3" x14ac:dyDescent="0.3">
      <c r="A18">
        <f>PROMETEO_Dimissione_Teleriabilitazione_Samuele[[#This Row],[Record ID]]</f>
        <v>17</v>
      </c>
      <c r="B1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8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9" spans="1:3" x14ac:dyDescent="0.3">
      <c r="A19">
        <f>PROMETEO_Dimissione_Teleriabilitazione_Samuele[[#This Row],[Record ID]]</f>
        <v>18</v>
      </c>
      <c r="B1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20" spans="1:3" x14ac:dyDescent="0.3">
      <c r="A20">
        <f>PROMETEO_Dimissione_Teleriabilitazione_Samuele[[#This Row],[Record ID]]</f>
        <v>19</v>
      </c>
      <c r="B2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0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21" spans="1:3" x14ac:dyDescent="0.3">
      <c r="A21">
        <f>PROMETEO_Dimissione_Teleriabilitazione_Samuele[[#This Row],[Record ID]]</f>
        <v>20</v>
      </c>
      <c r="B2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1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22" spans="1:3" x14ac:dyDescent="0.3">
      <c r="A22">
        <f>PROMETEO_Dimissione_Teleriabilitazione_Samuele[[#This Row],[Record ID]]</f>
        <v>21</v>
      </c>
      <c r="B22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22" t="e">
        <f>IF(PROMETEO_Dimissione_Teleriabilitazione_Samuele[[#This Row],[Motivo del mancato avvio]]="",NA(),PROMETEO_Dimissione_Teleriabilitazione_Samuele[[#This Row],[Motivo del mancato avvio]])</f>
        <v>#N/A</v>
      </c>
    </row>
    <row r="23" spans="1:3" x14ac:dyDescent="0.3">
      <c r="A23">
        <f>PROMETEO_Dimissione_Teleriabilitazione_Samuele[[#This Row],[Record ID]]</f>
        <v>22</v>
      </c>
      <c r="B2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3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24" spans="1:3" x14ac:dyDescent="0.3">
      <c r="A24">
        <f>PROMETEO_Dimissione_Teleriabilitazione_Samuele[[#This Row],[Record ID]]</f>
        <v>23</v>
      </c>
      <c r="B2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4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25" spans="1:3" x14ac:dyDescent="0.3">
      <c r="A25">
        <f>PROMETEO_Dimissione_Teleriabilitazione_Samuele[[#This Row],[Record ID]]</f>
        <v>24</v>
      </c>
      <c r="B2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5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26" spans="1:3" x14ac:dyDescent="0.3">
      <c r="A26">
        <f>PROMETEO_Dimissione_Teleriabilitazione_Samuele[[#This Row],[Record ID]]</f>
        <v>25</v>
      </c>
      <c r="B26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26" t="e">
        <f>IF(PROMETEO_Dimissione_Teleriabilitazione_Samuele[[#This Row],[Motivo del mancato avvio]]="",NA(),PROMETEO_Dimissione_Teleriabilitazione_Samuele[[#This Row],[Motivo del mancato avvio]])</f>
        <v>#N/A</v>
      </c>
    </row>
    <row r="27" spans="1:3" x14ac:dyDescent="0.3">
      <c r="A27">
        <f>PROMETEO_Dimissione_Teleriabilitazione_Samuele[[#This Row],[Record ID]]</f>
        <v>26</v>
      </c>
      <c r="B27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27" t="e">
        <f>IF(PROMETEO_Dimissione_Teleriabilitazione_Samuele[[#This Row],[Motivo del mancato avvio]]="",NA(),PROMETEO_Dimissione_Teleriabilitazione_Samuele[[#This Row],[Motivo del mancato avvio]])</f>
        <v>#N/A</v>
      </c>
    </row>
    <row r="28" spans="1:3" x14ac:dyDescent="0.3">
      <c r="A28">
        <f>PROMETEO_Dimissione_Teleriabilitazione_Samuele[[#This Row],[Record ID]]</f>
        <v>27</v>
      </c>
      <c r="B2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28" t="e">
        <f>IF(PROMETEO_Dimissione_Teleriabilitazione_Samuele[[#This Row],[Motivo del mancato avvio]]="",NA(),PROMETEO_Dimissione_Teleriabilitazione_Samuele[[#This Row],[Motivo del mancato avvio]])</f>
        <v>#N/A</v>
      </c>
    </row>
    <row r="29" spans="1:3" x14ac:dyDescent="0.3">
      <c r="A29">
        <f>PROMETEO_Dimissione_Teleriabilitazione_Samuele[[#This Row],[Record ID]]</f>
        <v>28</v>
      </c>
      <c r="B2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2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30" spans="1:3" x14ac:dyDescent="0.3">
      <c r="A30">
        <f>PROMETEO_Dimissione_Teleriabilitazione_Samuele[[#This Row],[Record ID]]</f>
        <v>29</v>
      </c>
      <c r="B3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0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31" spans="1:3" x14ac:dyDescent="0.3">
      <c r="A31">
        <f>PROMETEO_Dimissione_Teleriabilitazione_Samuele[[#This Row],[Record ID]]</f>
        <v>30</v>
      </c>
      <c r="B3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1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32" spans="1:3" x14ac:dyDescent="0.3">
      <c r="A32">
        <f>PROMETEO_Dimissione_Teleriabilitazione_Samuele[[#This Row],[Record ID]]</f>
        <v>31</v>
      </c>
      <c r="B3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2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33" spans="1:3" x14ac:dyDescent="0.3">
      <c r="A33">
        <f>PROMETEO_Dimissione_Teleriabilitazione_Samuele[[#This Row],[Record ID]]</f>
        <v>32</v>
      </c>
      <c r="B3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3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34" spans="1:3" x14ac:dyDescent="0.3">
      <c r="A34">
        <f>PROMETEO_Dimissione_Teleriabilitazione_Samuele[[#This Row],[Record ID]]</f>
        <v>33</v>
      </c>
      <c r="B3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34" t="e">
        <f>IF(PROMETEO_Dimissione_Teleriabilitazione_Samuele[[#This Row],[Motivo del mancato avvio]]="",NA(),PROMETEO_Dimissione_Teleriabilitazione_Samuele[[#This Row],[Motivo del mancato avvio]])</f>
        <v>#N/A</v>
      </c>
    </row>
    <row r="35" spans="1:3" x14ac:dyDescent="0.3">
      <c r="A35">
        <f>PROMETEO_Dimissione_Teleriabilitazione_Samuele[[#This Row],[Record ID]]</f>
        <v>34</v>
      </c>
      <c r="B3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5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36" spans="1:3" x14ac:dyDescent="0.3">
      <c r="A36">
        <f>PROMETEO_Dimissione_Teleriabilitazione_Samuele[[#This Row],[Record ID]]</f>
        <v>35</v>
      </c>
      <c r="B3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6" t="str">
        <f>IF(PROMETEO_Dimissione_Teleriabilitazione_Samuele[[#This Row],[Motivo del mancato avvio]]="",NA(),PROMETEO_Dimissione_Teleriabilitazione_Samuele[[#This Row],[Motivo del mancato avvio]])</f>
        <v>Altro</v>
      </c>
    </row>
    <row r="37" spans="1:3" x14ac:dyDescent="0.3">
      <c r="A37">
        <f>PROMETEO_Dimissione_Teleriabilitazione_Samuele[[#This Row],[Record ID]]</f>
        <v>36</v>
      </c>
      <c r="B3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7" t="str">
        <f>IF(PROMETEO_Dimissione_Teleriabilitazione_Samuele[[#This Row],[Motivo del mancato avvio]]="",NA(),PROMETEO_Dimissione_Teleriabilitazione_Samuele[[#This Row],[Motivo del mancato avvio]])</f>
        <v>Altro</v>
      </c>
    </row>
    <row r="38" spans="1:3" x14ac:dyDescent="0.3">
      <c r="A38">
        <f>PROMETEO_Dimissione_Teleriabilitazione_Samuele[[#This Row],[Record ID]]</f>
        <v>37</v>
      </c>
      <c r="B3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8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39" spans="1:3" x14ac:dyDescent="0.3">
      <c r="A39">
        <f>PROMETEO_Dimissione_Teleriabilitazione_Samuele[[#This Row],[Record ID]]</f>
        <v>38</v>
      </c>
      <c r="B3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39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40" spans="1:3" x14ac:dyDescent="0.3">
      <c r="A40">
        <f>PROMETEO_Dimissione_Teleriabilitazione_Samuele[[#This Row],[Record ID]]</f>
        <v>39</v>
      </c>
      <c r="B40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40" t="e">
        <f>IF(PROMETEO_Dimissione_Teleriabilitazione_Samuele[[#This Row],[Motivo del mancato avvio]]="",NA(),PROMETEO_Dimissione_Teleriabilitazione_Samuele[[#This Row],[Motivo del mancato avvio]])</f>
        <v>#N/A</v>
      </c>
    </row>
    <row r="41" spans="1:3" x14ac:dyDescent="0.3">
      <c r="A41">
        <f>PROMETEO_Dimissione_Teleriabilitazione_Samuele[[#This Row],[Record ID]]</f>
        <v>40</v>
      </c>
      <c r="B4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41" t="e">
        <f>IF(PROMETEO_Dimissione_Teleriabilitazione_Samuele[[#This Row],[Motivo del mancato avvio]]="",NA(),PROMETEO_Dimissione_Teleriabilitazione_Samuele[[#This Row],[Motivo del mancato avvio]])</f>
        <v>#N/A</v>
      </c>
    </row>
    <row r="42" spans="1:3" x14ac:dyDescent="0.3">
      <c r="A42">
        <f>PROMETEO_Dimissione_Teleriabilitazione_Samuele[[#This Row],[Record ID]]</f>
        <v>41</v>
      </c>
      <c r="B4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2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43" spans="1:3" x14ac:dyDescent="0.3">
      <c r="A43">
        <f>PROMETEO_Dimissione_Teleriabilitazione_Samuele[[#This Row],[Record ID]]</f>
        <v>42</v>
      </c>
      <c r="B43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43" t="e">
        <f>IF(PROMETEO_Dimissione_Teleriabilitazione_Samuele[[#This Row],[Motivo del mancato avvio]]="",NA(),PROMETEO_Dimissione_Teleriabilitazione_Samuele[[#This Row],[Motivo del mancato avvio]])</f>
        <v>#N/A</v>
      </c>
    </row>
    <row r="44" spans="1:3" x14ac:dyDescent="0.3">
      <c r="A44">
        <f>PROMETEO_Dimissione_Teleriabilitazione_Samuele[[#This Row],[Record ID]]</f>
        <v>43</v>
      </c>
      <c r="B4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4" t="str">
        <f>IF(PROMETEO_Dimissione_Teleriabilitazione_Samuele[[#This Row],[Motivo del mancato avvio]]="",NA(),PROMETEO_Dimissione_Teleriabilitazione_Samuele[[#This Row],[Motivo del mancato avvio]])</f>
        <v>Altro</v>
      </c>
    </row>
    <row r="45" spans="1:3" x14ac:dyDescent="0.3">
      <c r="A45">
        <f>PROMETEO_Dimissione_Teleriabilitazione_Samuele[[#This Row],[Record ID]]</f>
        <v>44</v>
      </c>
      <c r="B4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5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46" spans="1:3" x14ac:dyDescent="0.3">
      <c r="A46">
        <f>PROMETEO_Dimissione_Teleriabilitazione_Samuele[[#This Row],[Record ID]]</f>
        <v>45</v>
      </c>
      <c r="B4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6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47" spans="1:3" x14ac:dyDescent="0.3">
      <c r="A47">
        <f>PROMETEO_Dimissione_Teleriabilitazione_Samuele[[#This Row],[Record ID]]</f>
        <v>46</v>
      </c>
      <c r="B4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7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48" spans="1:3" x14ac:dyDescent="0.3">
      <c r="A48">
        <f>PROMETEO_Dimissione_Teleriabilitazione_Samuele[[#This Row],[Record ID]]</f>
        <v>47</v>
      </c>
      <c r="B4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8" t="str">
        <f>IF(PROMETEO_Dimissione_Teleriabilitazione_Samuele[[#This Row],[Motivo del mancato avvio]]="",NA(),PROMETEO_Dimissione_Teleriabilitazione_Samuele[[#This Row],[Motivo del mancato avvio]])</f>
        <v>Altro</v>
      </c>
    </row>
    <row r="49" spans="1:3" x14ac:dyDescent="0.3">
      <c r="A49">
        <f>PROMETEO_Dimissione_Teleriabilitazione_Samuele[[#This Row],[Record ID]]</f>
        <v>48</v>
      </c>
      <c r="B4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4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0" spans="1:3" x14ac:dyDescent="0.3">
      <c r="A50">
        <f>PROMETEO_Dimissione_Teleriabilitazione_Samuele[[#This Row],[Record ID]]</f>
        <v>49</v>
      </c>
      <c r="B50" t="str">
        <f>IF(PROMETEO_Dimissione_Teleriabilitazione_Samuele[[#This Row],[Avvio del percorso di teleriabilitazione]]="",NA(),PROMETEO_Dimissione_Teleriabilitazione_Samuele[[#This Row],[Avvio del percorso di teleriabilitazione]])</f>
        <v>Yes</v>
      </c>
      <c r="C50" t="e">
        <f>IF(PROMETEO_Dimissione_Teleriabilitazione_Samuele[[#This Row],[Motivo del mancato avvio]]="",NA(),PROMETEO_Dimissione_Teleriabilitazione_Samuele[[#This Row],[Motivo del mancato avvio]])</f>
        <v>#N/A</v>
      </c>
    </row>
    <row r="51" spans="1:3" x14ac:dyDescent="0.3">
      <c r="A51">
        <f>PROMETEO_Dimissione_Teleriabilitazione_Samuele[[#This Row],[Record ID]]</f>
        <v>50</v>
      </c>
      <c r="B5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1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2" spans="1:3" x14ac:dyDescent="0.3">
      <c r="A52">
        <f>PROMETEO_Dimissione_Teleriabilitazione_Samuele[[#This Row],[Record ID]]</f>
        <v>51</v>
      </c>
      <c r="B5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2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3" spans="1:3" x14ac:dyDescent="0.3">
      <c r="A53">
        <f>PROMETEO_Dimissione_Teleriabilitazione_Samuele[[#This Row],[Record ID]]</f>
        <v>52</v>
      </c>
      <c r="B5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3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4" spans="1:3" x14ac:dyDescent="0.3">
      <c r="A54">
        <f>PROMETEO_Dimissione_Teleriabilitazione_Samuele[[#This Row],[Record ID]]</f>
        <v>53</v>
      </c>
      <c r="B5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4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55" spans="1:3" x14ac:dyDescent="0.3">
      <c r="A55">
        <f>PROMETEO_Dimissione_Teleriabilitazione_Samuele[[#This Row],[Record ID]]</f>
        <v>54</v>
      </c>
      <c r="B5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5" t="e">
        <f>IF(PROMETEO_Dimissione_Teleriabilitazione_Samuele[[#This Row],[Motivo del mancato avvio]]="",NA(),PROMETEO_Dimissione_Teleriabilitazione_Samuele[[#This Row],[Motivo del mancato avvio]])</f>
        <v>#N/A</v>
      </c>
    </row>
    <row r="56" spans="1:3" x14ac:dyDescent="0.3">
      <c r="A56">
        <f>PROMETEO_Dimissione_Teleriabilitazione_Samuele[[#This Row],[Record ID]]</f>
        <v>55</v>
      </c>
      <c r="B5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6" t="e">
        <f>IF(PROMETEO_Dimissione_Teleriabilitazione_Samuele[[#This Row],[Motivo del mancato avvio]]="",NA(),PROMETEO_Dimissione_Teleriabilitazione_Samuele[[#This Row],[Motivo del mancato avvio]])</f>
        <v>#N/A</v>
      </c>
    </row>
    <row r="57" spans="1:3" x14ac:dyDescent="0.3">
      <c r="A57">
        <f>PROMETEO_Dimissione_Teleriabilitazione_Samuele[[#This Row],[Record ID]]</f>
        <v>56</v>
      </c>
      <c r="B5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7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58" spans="1:3" x14ac:dyDescent="0.3">
      <c r="A58">
        <f>PROMETEO_Dimissione_Teleriabilitazione_Samuele[[#This Row],[Record ID]]</f>
        <v>57</v>
      </c>
      <c r="B5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58" t="e">
        <f>IF(PROMETEO_Dimissione_Teleriabilitazione_Samuele[[#This Row],[Motivo del mancato avvio]]="",NA(),PROMETEO_Dimissione_Teleriabilitazione_Samuele[[#This Row],[Motivo del mancato avvio]])</f>
        <v>#N/A</v>
      </c>
    </row>
    <row r="59" spans="1:3" x14ac:dyDescent="0.3">
      <c r="A59">
        <f>PROMETEO_Dimissione_Teleriabilitazione_Samuele[[#This Row],[Record ID]]</f>
        <v>58</v>
      </c>
      <c r="B5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59" t="str">
        <f>IF(PROMETEO_Dimissione_Teleriabilitazione_Samuele[[#This Row],[Motivo del mancato avvio]]="",NA(),PROMETEO_Dimissione_Teleriabilitazione_Samuele[[#This Row],[Motivo del mancato avvio]])</f>
        <v>Altro</v>
      </c>
    </row>
    <row r="60" spans="1:3" x14ac:dyDescent="0.3">
      <c r="A60">
        <f>PROMETEO_Dimissione_Teleriabilitazione_Samuele[[#This Row],[Record ID]]</f>
        <v>59</v>
      </c>
      <c r="B6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0" t="e">
        <f>IF(PROMETEO_Dimissione_Teleriabilitazione_Samuele[[#This Row],[Motivo del mancato avvio]]="",NA(),PROMETEO_Dimissione_Teleriabilitazione_Samuele[[#This Row],[Motivo del mancato avvio]])</f>
        <v>#N/A</v>
      </c>
    </row>
    <row r="61" spans="1:3" x14ac:dyDescent="0.3">
      <c r="A61">
        <f>PROMETEO_Dimissione_Teleriabilitazione_Samuele[[#This Row],[Record ID]]</f>
        <v>60</v>
      </c>
      <c r="B6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1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62" spans="1:3" x14ac:dyDescent="0.3">
      <c r="A62">
        <f>PROMETEO_Dimissione_Teleriabilitazione_Samuele[[#This Row],[Record ID]]</f>
        <v>61</v>
      </c>
      <c r="B62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2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63" spans="1:3" x14ac:dyDescent="0.3">
      <c r="A63">
        <f>PROMETEO_Dimissione_Teleriabilitazione_Samuele[[#This Row],[Record ID]]</f>
        <v>62</v>
      </c>
      <c r="B63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3" t="str">
        <f>IF(PROMETEO_Dimissione_Teleriabilitazione_Samuele[[#This Row],[Motivo del mancato avvio]]="",NA(),PROMETEO_Dimissione_Teleriabilitazione_Samuele[[#This Row],[Motivo del mancato avvio]])</f>
        <v>Altro</v>
      </c>
    </row>
    <row r="64" spans="1:3" x14ac:dyDescent="0.3">
      <c r="A64">
        <f>PROMETEO_Dimissione_Teleriabilitazione_Samuele[[#This Row],[Record ID]]</f>
        <v>63</v>
      </c>
      <c r="B6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4" t="e">
        <f>IF(PROMETEO_Dimissione_Teleriabilitazione_Samuele[[#This Row],[Motivo del mancato avvio]]="",NA(),PROMETEO_Dimissione_Teleriabilitazione_Samuele[[#This Row],[Motivo del mancato avvio]])</f>
        <v>#N/A</v>
      </c>
    </row>
    <row r="65" spans="1:3" x14ac:dyDescent="0.3">
      <c r="A65">
        <f>PROMETEO_Dimissione_Teleriabilitazione_Samuele[[#This Row],[Record ID]]</f>
        <v>64</v>
      </c>
      <c r="B6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5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66" spans="1:3" x14ac:dyDescent="0.3">
      <c r="A66">
        <f>PROMETEO_Dimissione_Teleriabilitazione_Samuele[[#This Row],[Record ID]]</f>
        <v>65</v>
      </c>
      <c r="B6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66" t="e">
        <f>IF(PROMETEO_Dimissione_Teleriabilitazione_Samuele[[#This Row],[Motivo del mancato avvio]]="",NA(),PROMETEO_Dimissione_Teleriabilitazione_Samuele[[#This Row],[Motivo del mancato avvio]])</f>
        <v>#N/A</v>
      </c>
    </row>
    <row r="67" spans="1:3" x14ac:dyDescent="0.3">
      <c r="A67">
        <f>PROMETEO_Dimissione_Teleriabilitazione_Samuele[[#This Row],[Record ID]]</f>
        <v>66</v>
      </c>
      <c r="B6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7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68" spans="1:3" x14ac:dyDescent="0.3">
      <c r="A68">
        <f>PROMETEO_Dimissione_Teleriabilitazione_Samuele[[#This Row],[Record ID]]</f>
        <v>67</v>
      </c>
      <c r="B6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8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69" spans="1:3" x14ac:dyDescent="0.3">
      <c r="A69">
        <f>PROMETEO_Dimissione_Teleriabilitazione_Samuele[[#This Row],[Record ID]]</f>
        <v>68</v>
      </c>
      <c r="B6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6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70" spans="1:3" x14ac:dyDescent="0.3">
      <c r="A70">
        <f>PROMETEO_Dimissione_Teleriabilitazione_Samuele[[#This Row],[Record ID]]</f>
        <v>69</v>
      </c>
      <c r="B7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0" t="e">
        <f>IF(PROMETEO_Dimissione_Teleriabilitazione_Samuele[[#This Row],[Motivo del mancato avvio]]="",NA(),PROMETEO_Dimissione_Teleriabilitazione_Samuele[[#This Row],[Motivo del mancato avvio]])</f>
        <v>#N/A</v>
      </c>
    </row>
    <row r="71" spans="1:3" x14ac:dyDescent="0.3">
      <c r="A71">
        <f>PROMETEO_Dimissione_Teleriabilitazione_Samuele[[#This Row],[Record ID]]</f>
        <v>70</v>
      </c>
      <c r="B7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1" t="e">
        <f>IF(PROMETEO_Dimissione_Teleriabilitazione_Samuele[[#This Row],[Motivo del mancato avvio]]="",NA(),PROMETEO_Dimissione_Teleriabilitazione_Samuele[[#This Row],[Motivo del mancato avvio]])</f>
        <v>#N/A</v>
      </c>
    </row>
    <row r="72" spans="1:3" x14ac:dyDescent="0.3">
      <c r="A72">
        <f>PROMETEO_Dimissione_Teleriabilitazione_Samuele[[#This Row],[Record ID]]</f>
        <v>71</v>
      </c>
      <c r="B7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2" t="e">
        <f>IF(PROMETEO_Dimissione_Teleriabilitazione_Samuele[[#This Row],[Motivo del mancato avvio]]="",NA(),PROMETEO_Dimissione_Teleriabilitazione_Samuele[[#This Row],[Motivo del mancato avvio]])</f>
        <v>#N/A</v>
      </c>
    </row>
    <row r="73" spans="1:3" x14ac:dyDescent="0.3">
      <c r="A73">
        <f>PROMETEO_Dimissione_Teleriabilitazione_Samuele[[#This Row],[Record ID]]</f>
        <v>72</v>
      </c>
      <c r="B7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3" t="e">
        <f>IF(PROMETEO_Dimissione_Teleriabilitazione_Samuele[[#This Row],[Motivo del mancato avvio]]="",NA(),PROMETEO_Dimissione_Teleriabilitazione_Samuele[[#This Row],[Motivo del mancato avvio]])</f>
        <v>#N/A</v>
      </c>
    </row>
    <row r="74" spans="1:3" x14ac:dyDescent="0.3">
      <c r="A74">
        <f>PROMETEO_Dimissione_Teleriabilitazione_Samuele[[#This Row],[Record ID]]</f>
        <v>73</v>
      </c>
      <c r="B7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4" t="e">
        <f>IF(PROMETEO_Dimissione_Teleriabilitazione_Samuele[[#This Row],[Motivo del mancato avvio]]="",NA(),PROMETEO_Dimissione_Teleriabilitazione_Samuele[[#This Row],[Motivo del mancato avvio]])</f>
        <v>#N/A</v>
      </c>
    </row>
    <row r="75" spans="1:3" x14ac:dyDescent="0.3">
      <c r="A75">
        <f>PROMETEO_Dimissione_Teleriabilitazione_Samuele[[#This Row],[Record ID]]</f>
        <v>74</v>
      </c>
      <c r="B7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5" t="e">
        <f>IF(PROMETEO_Dimissione_Teleriabilitazione_Samuele[[#This Row],[Motivo del mancato avvio]]="",NA(),PROMETEO_Dimissione_Teleriabilitazione_Samuele[[#This Row],[Motivo del mancato avvio]])</f>
        <v>#N/A</v>
      </c>
    </row>
    <row r="76" spans="1:3" x14ac:dyDescent="0.3">
      <c r="A76">
        <f>PROMETEO_Dimissione_Teleriabilitazione_Samuele[[#This Row],[Record ID]]</f>
        <v>75</v>
      </c>
      <c r="B7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6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77" spans="1:3" x14ac:dyDescent="0.3">
      <c r="A77">
        <f>PROMETEO_Dimissione_Teleriabilitazione_Samuele[[#This Row],[Record ID]]</f>
        <v>76</v>
      </c>
      <c r="B77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7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78" spans="1:3" x14ac:dyDescent="0.3">
      <c r="A78">
        <f>PROMETEO_Dimissione_Teleriabilitazione_Samuele[[#This Row],[Record ID]]</f>
        <v>77</v>
      </c>
      <c r="B78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78" t="str">
        <f>IF(PROMETEO_Dimissione_Teleriabilitazione_Samuele[[#This Row],[Motivo del mancato avvio]]="",NA(),PROMETEO_Dimissione_Teleriabilitazione_Samuele[[#This Row],[Motivo del mancato avvio]])</f>
        <v>Altro</v>
      </c>
    </row>
    <row r="79" spans="1:3" x14ac:dyDescent="0.3">
      <c r="A79">
        <f>PROMETEO_Dimissione_Teleriabilitazione_Samuele[[#This Row],[Record ID]]</f>
        <v>78</v>
      </c>
      <c r="B79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79" t="e">
        <f>IF(PROMETEO_Dimissione_Teleriabilitazione_Samuele[[#This Row],[Motivo del mancato avvio]]="",NA(),PROMETEO_Dimissione_Teleriabilitazione_Samuele[[#This Row],[Motivo del mancato avvio]])</f>
        <v>#N/A</v>
      </c>
    </row>
    <row r="80" spans="1:3" x14ac:dyDescent="0.3">
      <c r="A80">
        <f>PROMETEO_Dimissione_Teleriabilitazione_Samuele[[#This Row],[Record ID]]</f>
        <v>79</v>
      </c>
      <c r="B8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80" t="str">
        <f>IF(PROMETEO_Dimissione_Teleriabilitazione_Samuele[[#This Row],[Motivo del mancato avvio]]="",NA(),PROMETEO_Dimissione_Teleriabilitazione_Samuele[[#This Row],[Motivo del mancato avvio]])</f>
        <v>Rifiuto del paziente</v>
      </c>
    </row>
    <row r="81" spans="1:3" x14ac:dyDescent="0.3">
      <c r="A81">
        <f>PROMETEO_Dimissione_Teleriabilitazione_Samuele[[#This Row],[Record ID]]</f>
        <v>80</v>
      </c>
      <c r="B8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1" t="e">
        <f>IF(PROMETEO_Dimissione_Teleriabilitazione_Samuele[[#This Row],[Motivo del mancato avvio]]="",NA(),PROMETEO_Dimissione_Teleriabilitazione_Samuele[[#This Row],[Motivo del mancato avvio]])</f>
        <v>#N/A</v>
      </c>
    </row>
    <row r="82" spans="1:3" x14ac:dyDescent="0.3">
      <c r="A82">
        <f>PROMETEO_Dimissione_Teleriabilitazione_Samuele[[#This Row],[Record ID]]</f>
        <v>81</v>
      </c>
      <c r="B8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2" t="e">
        <f>IF(PROMETEO_Dimissione_Teleriabilitazione_Samuele[[#This Row],[Motivo del mancato avvio]]="",NA(),PROMETEO_Dimissione_Teleriabilitazione_Samuele[[#This Row],[Motivo del mancato avvio]])</f>
        <v>#N/A</v>
      </c>
    </row>
    <row r="83" spans="1:3" x14ac:dyDescent="0.3">
      <c r="A83">
        <f>PROMETEO_Dimissione_Teleriabilitazione_Samuele[[#This Row],[Record ID]]</f>
        <v>82</v>
      </c>
      <c r="B8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3" t="e">
        <f>IF(PROMETEO_Dimissione_Teleriabilitazione_Samuele[[#This Row],[Motivo del mancato avvio]]="",NA(),PROMETEO_Dimissione_Teleriabilitazione_Samuele[[#This Row],[Motivo del mancato avvio]])</f>
        <v>#N/A</v>
      </c>
    </row>
    <row r="84" spans="1:3" x14ac:dyDescent="0.3">
      <c r="A84">
        <f>PROMETEO_Dimissione_Teleriabilitazione_Samuele[[#This Row],[Record ID]]</f>
        <v>83</v>
      </c>
      <c r="B8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4" t="e">
        <f>IF(PROMETEO_Dimissione_Teleriabilitazione_Samuele[[#This Row],[Motivo del mancato avvio]]="",NA(),PROMETEO_Dimissione_Teleriabilitazione_Samuele[[#This Row],[Motivo del mancato avvio]])</f>
        <v>#N/A</v>
      </c>
    </row>
    <row r="85" spans="1:3" x14ac:dyDescent="0.3">
      <c r="A85">
        <f>PROMETEO_Dimissione_Teleriabilitazione_Samuele[[#This Row],[Record ID]]</f>
        <v>84</v>
      </c>
      <c r="B8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5" t="e">
        <f>IF(PROMETEO_Dimissione_Teleriabilitazione_Samuele[[#This Row],[Motivo del mancato avvio]]="",NA(),PROMETEO_Dimissione_Teleriabilitazione_Samuele[[#This Row],[Motivo del mancato avvio]])</f>
        <v>#N/A</v>
      </c>
    </row>
    <row r="86" spans="1:3" x14ac:dyDescent="0.3">
      <c r="A86">
        <f>PROMETEO_Dimissione_Teleriabilitazione_Samuele[[#This Row],[Record ID]]</f>
        <v>85</v>
      </c>
      <c r="B8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6" t="e">
        <f>IF(PROMETEO_Dimissione_Teleriabilitazione_Samuele[[#This Row],[Motivo del mancato avvio]]="",NA(),PROMETEO_Dimissione_Teleriabilitazione_Samuele[[#This Row],[Motivo del mancato avvio]])</f>
        <v>#N/A</v>
      </c>
    </row>
    <row r="87" spans="1:3" x14ac:dyDescent="0.3">
      <c r="A87">
        <f>PROMETEO_Dimissione_Teleriabilitazione_Samuele[[#This Row],[Record ID]]</f>
        <v>86</v>
      </c>
      <c r="B8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7" t="e">
        <f>IF(PROMETEO_Dimissione_Teleriabilitazione_Samuele[[#This Row],[Motivo del mancato avvio]]="",NA(),PROMETEO_Dimissione_Teleriabilitazione_Samuele[[#This Row],[Motivo del mancato avvio]])</f>
        <v>#N/A</v>
      </c>
    </row>
    <row r="88" spans="1:3" x14ac:dyDescent="0.3">
      <c r="A88">
        <f>PROMETEO_Dimissione_Teleriabilitazione_Samuele[[#This Row],[Record ID]]</f>
        <v>87</v>
      </c>
      <c r="B8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8" t="e">
        <f>IF(PROMETEO_Dimissione_Teleriabilitazione_Samuele[[#This Row],[Motivo del mancato avvio]]="",NA(),PROMETEO_Dimissione_Teleriabilitazione_Samuele[[#This Row],[Motivo del mancato avvio]])</f>
        <v>#N/A</v>
      </c>
    </row>
    <row r="89" spans="1:3" x14ac:dyDescent="0.3">
      <c r="A89">
        <f>PROMETEO_Dimissione_Teleriabilitazione_Samuele[[#This Row],[Record ID]]</f>
        <v>88</v>
      </c>
      <c r="B89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89" t="e">
        <f>IF(PROMETEO_Dimissione_Teleriabilitazione_Samuele[[#This Row],[Motivo del mancato avvio]]="",NA(),PROMETEO_Dimissione_Teleriabilitazione_Samuele[[#This Row],[Motivo del mancato avvio]])</f>
        <v>#N/A</v>
      </c>
    </row>
    <row r="90" spans="1:3" x14ac:dyDescent="0.3">
      <c r="A90">
        <f>PROMETEO_Dimissione_Teleriabilitazione_Samuele[[#This Row],[Record ID]]</f>
        <v>89</v>
      </c>
      <c r="B9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0" t="e">
        <f>IF(PROMETEO_Dimissione_Teleriabilitazione_Samuele[[#This Row],[Motivo del mancato avvio]]="",NA(),PROMETEO_Dimissione_Teleriabilitazione_Samuele[[#This Row],[Motivo del mancato avvio]])</f>
        <v>#N/A</v>
      </c>
    </row>
    <row r="91" spans="1:3" x14ac:dyDescent="0.3">
      <c r="A91">
        <f>PROMETEO_Dimissione_Teleriabilitazione_Samuele[[#This Row],[Record ID]]</f>
        <v>90</v>
      </c>
      <c r="B91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1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92" spans="1:3" x14ac:dyDescent="0.3">
      <c r="A92">
        <f>PROMETEO_Dimissione_Teleriabilitazione_Samuele[[#This Row],[Record ID]]</f>
        <v>91</v>
      </c>
      <c r="B9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2" t="e">
        <f>IF(PROMETEO_Dimissione_Teleriabilitazione_Samuele[[#This Row],[Motivo del mancato avvio]]="",NA(),PROMETEO_Dimissione_Teleriabilitazione_Samuele[[#This Row],[Motivo del mancato avvio]])</f>
        <v>#N/A</v>
      </c>
    </row>
    <row r="93" spans="1:3" x14ac:dyDescent="0.3">
      <c r="A93">
        <f>PROMETEO_Dimissione_Teleriabilitazione_Samuele[[#This Row],[Record ID]]</f>
        <v>92</v>
      </c>
      <c r="B9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3" t="e">
        <f>IF(PROMETEO_Dimissione_Teleriabilitazione_Samuele[[#This Row],[Motivo del mancato avvio]]="",NA(),PROMETEO_Dimissione_Teleriabilitazione_Samuele[[#This Row],[Motivo del mancato avvio]])</f>
        <v>#N/A</v>
      </c>
    </row>
    <row r="94" spans="1:3" x14ac:dyDescent="0.3">
      <c r="A94">
        <f>PROMETEO_Dimissione_Teleriabilitazione_Samuele[[#This Row],[Record ID]]</f>
        <v>93</v>
      </c>
      <c r="B94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4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95" spans="1:3" x14ac:dyDescent="0.3">
      <c r="A95">
        <f>PROMETEO_Dimissione_Teleriabilitazione_Samuele[[#This Row],[Record ID]]</f>
        <v>94</v>
      </c>
      <c r="B9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5" t="e">
        <f>IF(PROMETEO_Dimissione_Teleriabilitazione_Samuele[[#This Row],[Motivo del mancato avvio]]="",NA(),PROMETEO_Dimissione_Teleriabilitazione_Samuele[[#This Row],[Motivo del mancato avvio]])</f>
        <v>#N/A</v>
      </c>
    </row>
    <row r="96" spans="1:3" x14ac:dyDescent="0.3">
      <c r="A96">
        <f>PROMETEO_Dimissione_Teleriabilitazione_Samuele[[#This Row],[Record ID]]</f>
        <v>95</v>
      </c>
      <c r="B9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6" t="e">
        <f>IF(PROMETEO_Dimissione_Teleriabilitazione_Samuele[[#This Row],[Motivo del mancato avvio]]="",NA(),PROMETEO_Dimissione_Teleriabilitazione_Samuele[[#This Row],[Motivo del mancato avvio]])</f>
        <v>#N/A</v>
      </c>
    </row>
    <row r="97" spans="1:3" x14ac:dyDescent="0.3">
      <c r="A97">
        <f>PROMETEO_Dimissione_Teleriabilitazione_Samuele[[#This Row],[Record ID]]</f>
        <v>96</v>
      </c>
      <c r="B9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7" t="e">
        <f>IF(PROMETEO_Dimissione_Teleriabilitazione_Samuele[[#This Row],[Motivo del mancato avvio]]="",NA(),PROMETEO_Dimissione_Teleriabilitazione_Samuele[[#This Row],[Motivo del mancato avvio]])</f>
        <v>#N/A</v>
      </c>
    </row>
    <row r="98" spans="1:3" x14ac:dyDescent="0.3">
      <c r="A98">
        <f>PROMETEO_Dimissione_Teleriabilitazione_Samuele[[#This Row],[Record ID]]</f>
        <v>97</v>
      </c>
      <c r="B9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98" t="e">
        <f>IF(PROMETEO_Dimissione_Teleriabilitazione_Samuele[[#This Row],[Motivo del mancato avvio]]="",NA(),PROMETEO_Dimissione_Teleriabilitazione_Samuele[[#This Row],[Motivo del mancato avvio]])</f>
        <v>#N/A</v>
      </c>
    </row>
    <row r="99" spans="1:3" x14ac:dyDescent="0.3">
      <c r="A99">
        <f>PROMETEO_Dimissione_Teleriabilitazione_Samuele[[#This Row],[Record ID]]</f>
        <v>98</v>
      </c>
      <c r="B9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99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00" spans="1:3" x14ac:dyDescent="0.3">
      <c r="A100">
        <f>PROMETEO_Dimissione_Teleriabilitazione_Samuele[[#This Row],[Record ID]]</f>
        <v>99</v>
      </c>
      <c r="B10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0" t="e">
        <f>IF(PROMETEO_Dimissione_Teleriabilitazione_Samuele[[#This Row],[Motivo del mancato avvio]]="",NA(),PROMETEO_Dimissione_Teleriabilitazione_Samuele[[#This Row],[Motivo del mancato avvio]])</f>
        <v>#N/A</v>
      </c>
    </row>
    <row r="101" spans="1:3" x14ac:dyDescent="0.3">
      <c r="A101">
        <f>PROMETEO_Dimissione_Teleriabilitazione_Samuele[[#This Row],[Record ID]]</f>
        <v>100</v>
      </c>
      <c r="B10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1" t="e">
        <f>IF(PROMETEO_Dimissione_Teleriabilitazione_Samuele[[#This Row],[Motivo del mancato avvio]]="",NA(),PROMETEO_Dimissione_Teleriabilitazione_Samuele[[#This Row],[Motivo del mancato avvio]])</f>
        <v>#N/A</v>
      </c>
    </row>
    <row r="102" spans="1:3" x14ac:dyDescent="0.3">
      <c r="A102">
        <f>PROMETEO_Dimissione_Teleriabilitazione_Samuele[[#This Row],[Record ID]]</f>
        <v>101</v>
      </c>
      <c r="B10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2" t="e">
        <f>IF(PROMETEO_Dimissione_Teleriabilitazione_Samuele[[#This Row],[Motivo del mancato avvio]]="",NA(),PROMETEO_Dimissione_Teleriabilitazione_Samuele[[#This Row],[Motivo del mancato avvio]])</f>
        <v>#N/A</v>
      </c>
    </row>
    <row r="103" spans="1:3" x14ac:dyDescent="0.3">
      <c r="A103">
        <f>PROMETEO_Dimissione_Teleriabilitazione_Samuele[[#This Row],[Record ID]]</f>
        <v>102</v>
      </c>
      <c r="B10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3" t="e">
        <f>IF(PROMETEO_Dimissione_Teleriabilitazione_Samuele[[#This Row],[Motivo del mancato avvio]]="",NA(),PROMETEO_Dimissione_Teleriabilitazione_Samuele[[#This Row],[Motivo del mancato avvio]])</f>
        <v>#N/A</v>
      </c>
    </row>
    <row r="104" spans="1:3" x14ac:dyDescent="0.3">
      <c r="A104">
        <f>PROMETEO_Dimissione_Teleriabilitazione_Samuele[[#This Row],[Record ID]]</f>
        <v>103</v>
      </c>
      <c r="B10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4" t="e">
        <f>IF(PROMETEO_Dimissione_Teleriabilitazione_Samuele[[#This Row],[Motivo del mancato avvio]]="",NA(),PROMETEO_Dimissione_Teleriabilitazione_Samuele[[#This Row],[Motivo del mancato avvio]])</f>
        <v>#N/A</v>
      </c>
    </row>
    <row r="105" spans="1:3" x14ac:dyDescent="0.3">
      <c r="A105">
        <f>PROMETEO_Dimissione_Teleriabilitazione_Samuele[[#This Row],[Record ID]]</f>
        <v>104</v>
      </c>
      <c r="B105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5" t="e">
        <f>IF(PROMETEO_Dimissione_Teleriabilitazione_Samuele[[#This Row],[Motivo del mancato avvio]]="",NA(),PROMETEO_Dimissione_Teleriabilitazione_Samuele[[#This Row],[Motivo del mancato avvio]])</f>
        <v>#N/A</v>
      </c>
    </row>
    <row r="106" spans="1:3" x14ac:dyDescent="0.3">
      <c r="A106">
        <f>PROMETEO_Dimissione_Teleriabilitazione_Samuele[[#This Row],[Record ID]]</f>
        <v>105</v>
      </c>
      <c r="B106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6" t="e">
        <f>IF(PROMETEO_Dimissione_Teleriabilitazione_Samuele[[#This Row],[Motivo del mancato avvio]]="",NA(),PROMETEO_Dimissione_Teleriabilitazione_Samuele[[#This Row],[Motivo del mancato avvio]])</f>
        <v>#N/A</v>
      </c>
    </row>
    <row r="107" spans="1:3" x14ac:dyDescent="0.3">
      <c r="A107">
        <f>PROMETEO_Dimissione_Teleriabilitazione_Samuele[[#This Row],[Record ID]]</f>
        <v>106</v>
      </c>
      <c r="B10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7" t="e">
        <f>IF(PROMETEO_Dimissione_Teleriabilitazione_Samuele[[#This Row],[Motivo del mancato avvio]]="",NA(),PROMETEO_Dimissione_Teleriabilitazione_Samuele[[#This Row],[Motivo del mancato avvio]])</f>
        <v>#N/A</v>
      </c>
    </row>
    <row r="108" spans="1:3" x14ac:dyDescent="0.3">
      <c r="A108">
        <f>PROMETEO_Dimissione_Teleriabilitazione_Samuele[[#This Row],[Record ID]]</f>
        <v>107</v>
      </c>
      <c r="B10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8" t="e">
        <f>IF(PROMETEO_Dimissione_Teleriabilitazione_Samuele[[#This Row],[Motivo del mancato avvio]]="",NA(),PROMETEO_Dimissione_Teleriabilitazione_Samuele[[#This Row],[Motivo del mancato avvio]])</f>
        <v>#N/A</v>
      </c>
    </row>
    <row r="109" spans="1:3" x14ac:dyDescent="0.3">
      <c r="A109">
        <f>PROMETEO_Dimissione_Teleriabilitazione_Samuele[[#This Row],[Record ID]]</f>
        <v>108</v>
      </c>
      <c r="B109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09" t="e">
        <f>IF(PROMETEO_Dimissione_Teleriabilitazione_Samuele[[#This Row],[Motivo del mancato avvio]]="",NA(),PROMETEO_Dimissione_Teleriabilitazione_Samuele[[#This Row],[Motivo del mancato avvio]])</f>
        <v>#N/A</v>
      </c>
    </row>
    <row r="110" spans="1:3" x14ac:dyDescent="0.3">
      <c r="A110">
        <f>PROMETEO_Dimissione_Teleriabilitazione_Samuele[[#This Row],[Record ID]]</f>
        <v>109</v>
      </c>
      <c r="B110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0" t="e">
        <f>IF(PROMETEO_Dimissione_Teleriabilitazione_Samuele[[#This Row],[Motivo del mancato avvio]]="",NA(),PROMETEO_Dimissione_Teleriabilitazione_Samuele[[#This Row],[Motivo del mancato avvio]])</f>
        <v>#N/A</v>
      </c>
    </row>
    <row r="111" spans="1:3" x14ac:dyDescent="0.3">
      <c r="A111">
        <f>PROMETEO_Dimissione_Teleriabilitazione_Samuele[[#This Row],[Record ID]]</f>
        <v>110</v>
      </c>
      <c r="B11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1" t="e">
        <f>IF(PROMETEO_Dimissione_Teleriabilitazione_Samuele[[#This Row],[Motivo del mancato avvio]]="",NA(),PROMETEO_Dimissione_Teleriabilitazione_Samuele[[#This Row],[Motivo del mancato avvio]])</f>
        <v>#N/A</v>
      </c>
    </row>
    <row r="112" spans="1:3" x14ac:dyDescent="0.3">
      <c r="A112">
        <f>PROMETEO_Dimissione_Teleriabilitazione_Samuele[[#This Row],[Record ID]]</f>
        <v>111</v>
      </c>
      <c r="B11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2" t="e">
        <f>IF(PROMETEO_Dimissione_Teleriabilitazione_Samuele[[#This Row],[Motivo del mancato avvio]]="",NA(),PROMETEO_Dimissione_Teleriabilitazione_Samuele[[#This Row],[Motivo del mancato avvio]])</f>
        <v>#N/A</v>
      </c>
    </row>
    <row r="113" spans="1:3" x14ac:dyDescent="0.3">
      <c r="A113">
        <f>PROMETEO_Dimissione_Teleriabilitazione_Samuele[[#This Row],[Record ID]]</f>
        <v>112</v>
      </c>
      <c r="B11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3" t="e">
        <f>IF(PROMETEO_Dimissione_Teleriabilitazione_Samuele[[#This Row],[Motivo del mancato avvio]]="",NA(),PROMETEO_Dimissione_Teleriabilitazione_Samuele[[#This Row],[Motivo del mancato avvio]])</f>
        <v>#N/A</v>
      </c>
    </row>
    <row r="114" spans="1:3" x14ac:dyDescent="0.3">
      <c r="A114">
        <f>PROMETEO_Dimissione_Teleriabilitazione_Samuele[[#This Row],[Record ID]]</f>
        <v>113</v>
      </c>
      <c r="B11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4" t="e">
        <f>IF(PROMETEO_Dimissione_Teleriabilitazione_Samuele[[#This Row],[Motivo del mancato avvio]]="",NA(),PROMETEO_Dimissione_Teleriabilitazione_Samuele[[#This Row],[Motivo del mancato avvio]])</f>
        <v>#N/A</v>
      </c>
    </row>
    <row r="115" spans="1:3" x14ac:dyDescent="0.3">
      <c r="A115">
        <f>PROMETEO_Dimissione_Teleriabilitazione_Samuele[[#This Row],[Record ID]]</f>
        <v>114</v>
      </c>
      <c r="B115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5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16" spans="1:3" x14ac:dyDescent="0.3">
      <c r="A116">
        <f>PROMETEO_Dimissione_Teleriabilitazione_Samuele[[#This Row],[Record ID]]</f>
        <v>115</v>
      </c>
      <c r="B116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6" t="str">
        <f>IF(PROMETEO_Dimissione_Teleriabilitazione_Samuele[[#This Row],[Motivo del mancato avvio]]="",NA(),PROMETEO_Dimissione_Teleriabilitazione_Samuele[[#This Row],[Motivo del mancato avvio]])</f>
        <v>Barriere logistiche</v>
      </c>
    </row>
    <row r="117" spans="1:3" x14ac:dyDescent="0.3">
      <c r="A117">
        <f>PROMETEO_Dimissione_Teleriabilitazione_Samuele[[#This Row],[Record ID]]</f>
        <v>116</v>
      </c>
      <c r="B117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7" t="e">
        <f>IF(PROMETEO_Dimissione_Teleriabilitazione_Samuele[[#This Row],[Motivo del mancato avvio]]="",NA(),PROMETEO_Dimissione_Teleriabilitazione_Samuele[[#This Row],[Motivo del mancato avvio]])</f>
        <v>#N/A</v>
      </c>
    </row>
    <row r="118" spans="1:3" x14ac:dyDescent="0.3">
      <c r="A118">
        <f>PROMETEO_Dimissione_Teleriabilitazione_Samuele[[#This Row],[Record ID]]</f>
        <v>117</v>
      </c>
      <c r="B118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18" t="e">
        <f>IF(PROMETEO_Dimissione_Teleriabilitazione_Samuele[[#This Row],[Motivo del mancato avvio]]="",NA(),PROMETEO_Dimissione_Teleriabilitazione_Samuele[[#This Row],[Motivo del mancato avvio]])</f>
        <v>#N/A</v>
      </c>
    </row>
    <row r="119" spans="1:3" x14ac:dyDescent="0.3">
      <c r="A119">
        <f>PROMETEO_Dimissione_Teleriabilitazione_Samuele[[#This Row],[Record ID]]</f>
        <v>118</v>
      </c>
      <c r="B119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19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20" spans="1:3" x14ac:dyDescent="0.3">
      <c r="A120">
        <f>PROMETEO_Dimissione_Teleriabilitazione_Samuele[[#This Row],[Record ID]]</f>
        <v>119</v>
      </c>
      <c r="B120" t="str">
        <f>IF(PROMETEO_Dimissione_Teleriabilitazione_Samuele[[#This Row],[Avvio del percorso di teleriabilitazione]]="",NA(),PROMETEO_Dimissione_Teleriabilitazione_Samuele[[#This Row],[Avvio del percorso di teleriabilitazione]])</f>
        <v>No</v>
      </c>
      <c r="C120" t="str">
        <f>IF(PROMETEO_Dimissione_Teleriabilitazione_Samuele[[#This Row],[Motivo del mancato avvio]]="",NA(),PROMETEO_Dimissione_Teleriabilitazione_Samuele[[#This Row],[Motivo del mancato avvio]])</f>
        <v>Reospedalizzazione programmata</v>
      </c>
    </row>
    <row r="121" spans="1:3" x14ac:dyDescent="0.3">
      <c r="A121">
        <f>PROMETEO_Dimissione_Teleriabilitazione_Samuele[[#This Row],[Record ID]]</f>
        <v>120</v>
      </c>
      <c r="B121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1" t="e">
        <f>IF(PROMETEO_Dimissione_Teleriabilitazione_Samuele[[#This Row],[Motivo del mancato avvio]]="",NA(),PROMETEO_Dimissione_Teleriabilitazione_Samuele[[#This Row],[Motivo del mancato avvio]])</f>
        <v>#N/A</v>
      </c>
    </row>
    <row r="122" spans="1:3" x14ac:dyDescent="0.3">
      <c r="A122">
        <f>PROMETEO_Dimissione_Teleriabilitazione_Samuele[[#This Row],[Record ID]]</f>
        <v>121</v>
      </c>
      <c r="B122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2" t="e">
        <f>IF(PROMETEO_Dimissione_Teleriabilitazione_Samuele[[#This Row],[Motivo del mancato avvio]]="",NA(),PROMETEO_Dimissione_Teleriabilitazione_Samuele[[#This Row],[Motivo del mancato avvio]])</f>
        <v>#N/A</v>
      </c>
    </row>
    <row r="123" spans="1:3" x14ac:dyDescent="0.3">
      <c r="A123">
        <f>PROMETEO_Dimissione_Teleriabilitazione_Samuele[[#This Row],[Record ID]]</f>
        <v>122</v>
      </c>
      <c r="B123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3" t="e">
        <f>IF(PROMETEO_Dimissione_Teleriabilitazione_Samuele[[#This Row],[Motivo del mancato avvio]]="",NA(),PROMETEO_Dimissione_Teleriabilitazione_Samuele[[#This Row],[Motivo del mancato avvio]])</f>
        <v>#N/A</v>
      </c>
    </row>
    <row r="124" spans="1:3" x14ac:dyDescent="0.3">
      <c r="A124">
        <f>PROMETEO_Dimissione_Teleriabilitazione_Samuele[[#This Row],[Record ID]]</f>
        <v>123</v>
      </c>
      <c r="B124" t="e">
        <f>IF(PROMETEO_Dimissione_Teleriabilitazione_Samuele[[#This Row],[Avvio del percorso di teleriabilitazione]]="",NA(),PROMETEO_Dimissione_Teleriabilitazione_Samuele[[#This Row],[Avvio del percorso di teleriabilitazione]])</f>
        <v>#N/A</v>
      </c>
      <c r="C124" t="e">
        <f>IF(PROMETEO_Dimissione_Teleriabilitazione_Samuele[[#This Row],[Motivo del mancato avvio]]="",NA(),PROMETEO_Dimissione_Teleriabilitazione_Samuele[[#This Row],[Motivo del mancato avvio]])</f>
        <v>#N/A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488D5-8959-48F8-BA5A-C14D45C2F2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PROMETEO-Ammissione-Samuele</vt:lpstr>
      <vt:lpstr>Centro arruolante</vt:lpstr>
      <vt:lpstr>Età</vt:lpstr>
      <vt:lpstr>Età_2</vt:lpstr>
      <vt:lpstr>Sesso</vt:lpstr>
      <vt:lpstr>Altezza</vt:lpstr>
      <vt:lpstr>BMI</vt:lpstr>
      <vt:lpstr>Recidiva</vt:lpstr>
      <vt:lpstr>Fase acuta</vt:lpstr>
      <vt:lpstr>Eziologia</vt:lpstr>
      <vt:lpstr>Trigger</vt:lpstr>
      <vt:lpstr>Complicanze</vt:lpstr>
      <vt:lpstr>Procedure</vt:lpstr>
      <vt:lpstr>Terapia dimissione fase acuta</vt:lpstr>
      <vt:lpstr>Data inizio riabilitazione</vt:lpstr>
      <vt:lpstr>Classe NYHA</vt:lpstr>
      <vt:lpstr>Ritmo cardiaco</vt:lpstr>
      <vt:lpstr>Pressione arteriosa</vt:lpstr>
      <vt:lpstr>Emoglobina - Hb</vt:lpstr>
      <vt:lpstr>Colesterolo</vt:lpstr>
      <vt:lpstr>Fattori di rischio</vt:lpstr>
      <vt:lpstr>CPET</vt:lpstr>
      <vt:lpstr>Scala - ansia</vt:lpstr>
      <vt:lpstr>PROMETEO-Dimissione-Samuele</vt:lpstr>
      <vt:lpstr>Data fine riabilitazione</vt:lpstr>
      <vt:lpstr>Motivo termine</vt:lpstr>
      <vt:lpstr>NYHA</vt:lpstr>
      <vt:lpstr>PROMETEO-Dimissione-Teleriabili</vt:lpstr>
      <vt:lpstr>Avvio percorso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Roncoroni</dc:creator>
  <cp:lastModifiedBy>RONCORONI SAMUELE</cp:lastModifiedBy>
  <dcterms:created xsi:type="dcterms:W3CDTF">2015-06-05T18:17:20Z</dcterms:created>
  <dcterms:modified xsi:type="dcterms:W3CDTF">2024-08-11T09:14:52Z</dcterms:modified>
</cp:coreProperties>
</file>