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PT\Datenaustausch\FG TSP\Senguen\Versuchsauswertung\"/>
    </mc:Choice>
  </mc:AlternateContent>
  <xr:revisionPtr revIDLastSave="0" documentId="13_ncr:1_{D6A13C3B-553B-4B9F-80F3-45C532630865}" xr6:coauthVersionLast="36" xr6:coauthVersionMax="36" xr10:uidLastSave="{00000000-0000-0000-0000-000000000000}"/>
  <bookViews>
    <workbookView xWindow="0" yWindow="0" windowWidth="21570" windowHeight="8970" xr2:uid="{0DEFF5BE-A8B6-4234-9901-556300B93B43}"/>
  </bookViews>
  <sheets>
    <sheet name="Volumen" sheetId="1" r:id="rId1"/>
    <sheet name="Stoffmengenverlu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B13" i="2" l="1"/>
  <c r="B14" i="2" s="1"/>
  <c r="B15" i="2" s="1"/>
  <c r="B5" i="2"/>
  <c r="B2" i="2"/>
  <c r="B8" i="2"/>
  <c r="C48" i="1"/>
  <c r="E48" i="1" s="1"/>
  <c r="F48" i="1" s="1"/>
  <c r="G48" i="1" s="1"/>
  <c r="E29" i="1"/>
  <c r="F29" i="1"/>
  <c r="G29" i="1" s="1"/>
  <c r="E28" i="1"/>
  <c r="F28" i="1" s="1"/>
  <c r="G28" i="1" s="1"/>
  <c r="E27" i="1"/>
  <c r="F27" i="1"/>
  <c r="G27" i="1" s="1"/>
  <c r="E26" i="1"/>
  <c r="F26" i="1"/>
  <c r="G26" i="1" s="1"/>
  <c r="E25" i="1"/>
  <c r="F25" i="1" s="1"/>
  <c r="G25" i="1" s="1"/>
  <c r="E43" i="1"/>
  <c r="F43" i="1" s="1"/>
  <c r="G43" i="1" s="1"/>
  <c r="E44" i="1"/>
  <c r="F44" i="1" s="1"/>
  <c r="G44" i="1" s="1"/>
  <c r="E45" i="1"/>
  <c r="F45" i="1"/>
  <c r="G45" i="1" s="1"/>
  <c r="E46" i="1"/>
  <c r="F46" i="1" s="1"/>
  <c r="G46" i="1" s="1"/>
  <c r="E40" i="1"/>
  <c r="F40" i="1" s="1"/>
  <c r="G40" i="1" s="1"/>
  <c r="E41" i="1"/>
  <c r="F41" i="1" s="1"/>
  <c r="G41" i="1" s="1"/>
  <c r="E42" i="1"/>
  <c r="F42" i="1" s="1"/>
  <c r="G42" i="1" s="1"/>
  <c r="E36" i="1"/>
  <c r="F36" i="1" s="1"/>
  <c r="G36" i="1" s="1"/>
  <c r="C37" i="1"/>
  <c r="E37" i="1" s="1"/>
  <c r="F37" i="1" s="1"/>
  <c r="G37" i="1" s="1"/>
  <c r="C36" i="1"/>
  <c r="D47" i="1"/>
  <c r="E47" i="1" s="1"/>
  <c r="F47" i="1" s="1"/>
  <c r="B9" i="2" l="1"/>
  <c r="B10" i="2" s="1"/>
  <c r="G49" i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16" i="1"/>
  <c r="F16" i="1" s="1"/>
  <c r="G16" i="1" s="1"/>
  <c r="G30" i="1" s="1"/>
  <c r="D24" i="1"/>
  <c r="E24" i="1" s="1"/>
  <c r="F24" i="1" s="1"/>
  <c r="G24" i="1" s="1"/>
  <c r="D23" i="1"/>
  <c r="E23" i="1" s="1"/>
  <c r="F23" i="1" s="1"/>
  <c r="G23" i="1" s="1"/>
  <c r="F3" i="1"/>
  <c r="G3" i="1" s="1"/>
  <c r="E9" i="1"/>
  <c r="F9" i="1" s="1"/>
  <c r="G9" i="1" s="1"/>
  <c r="E5" i="1"/>
  <c r="F5" i="1" s="1"/>
  <c r="G5" i="1" s="1"/>
  <c r="E4" i="1"/>
  <c r="F4" i="1" s="1"/>
  <c r="G4" i="1" s="1"/>
  <c r="E6" i="1"/>
  <c r="F6" i="1" s="1"/>
  <c r="E3" i="1"/>
  <c r="D9" i="1"/>
  <c r="D8" i="1"/>
  <c r="E8" i="1" s="1"/>
  <c r="F8" i="1" s="1"/>
  <c r="G8" i="1" s="1"/>
  <c r="F11" i="1" l="1"/>
  <c r="G6" i="1"/>
  <c r="G11" i="1" s="1"/>
  <c r="D51" i="1" s="1"/>
  <c r="E11" i="1"/>
</calcChain>
</file>

<file path=xl/sharedStrings.xml><?xml version="1.0" encoding="utf-8"?>
<sst xmlns="http://schemas.openxmlformats.org/spreadsheetml/2006/main" count="81" uniqueCount="58">
  <si>
    <t>d</t>
  </si>
  <si>
    <t>l</t>
  </si>
  <si>
    <t>V</t>
  </si>
  <si>
    <t>Volumen Rotating Drum</t>
  </si>
  <si>
    <t>V mm^3</t>
  </si>
  <si>
    <t>V cm^3</t>
  </si>
  <si>
    <t>V dm^3</t>
  </si>
  <si>
    <t>Rohrstücke</t>
  </si>
  <si>
    <t>Anzahl</t>
  </si>
  <si>
    <t>DN25</t>
  </si>
  <si>
    <t>DN32</t>
  </si>
  <si>
    <t>Durchlauferhitzer</t>
  </si>
  <si>
    <t>Gesamtvolumen:</t>
  </si>
  <si>
    <t>DN25-DN20</t>
  </si>
  <si>
    <t>DN32-DN15</t>
  </si>
  <si>
    <t>DN40-DN25</t>
  </si>
  <si>
    <t>DN25 T-Stück</t>
  </si>
  <si>
    <t>DN32 T-Stück</t>
  </si>
  <si>
    <t>DN32-DN25</t>
  </si>
  <si>
    <t>DN40</t>
  </si>
  <si>
    <t>Wellschläuche</t>
  </si>
  <si>
    <t>Armaturen</t>
  </si>
  <si>
    <t>Prowirl F200</t>
  </si>
  <si>
    <t>Überdruckventil DN32</t>
  </si>
  <si>
    <t>Dampfreguierventil DN32</t>
  </si>
  <si>
    <t>Drehdurchführung DN40</t>
  </si>
  <si>
    <t>Drehdurchführung DN25</t>
  </si>
  <si>
    <t>Kugelhahn</t>
  </si>
  <si>
    <t>Rückschlagventil</t>
  </si>
  <si>
    <t>Summe Armaturen</t>
  </si>
  <si>
    <t>Bogen DN32</t>
  </si>
  <si>
    <t>Zulauf</t>
  </si>
  <si>
    <t>Teller</t>
  </si>
  <si>
    <t>Ablauf</t>
  </si>
  <si>
    <t>Ring außen</t>
  </si>
  <si>
    <t>Ring innen</t>
  </si>
  <si>
    <t>Summe Rohrstücke</t>
  </si>
  <si>
    <t>DN6</t>
  </si>
  <si>
    <t>Promass 83</t>
  </si>
  <si>
    <t>V1=V2=</t>
  </si>
  <si>
    <t>n1</t>
  </si>
  <si>
    <t>R</t>
  </si>
  <si>
    <t>Druckbeaufschlagtes volumen</t>
  </si>
  <si>
    <t>J/molK</t>
  </si>
  <si>
    <t>p1</t>
  </si>
  <si>
    <t>p0</t>
  </si>
  <si>
    <t>bar</t>
  </si>
  <si>
    <t>Pa</t>
  </si>
  <si>
    <t>mol</t>
  </si>
  <si>
    <t>T0</t>
  </si>
  <si>
    <t>n0</t>
  </si>
  <si>
    <t>°C</t>
  </si>
  <si>
    <t>m^3</t>
  </si>
  <si>
    <t>M_N2</t>
  </si>
  <si>
    <t>g/mol</t>
  </si>
  <si>
    <t>g</t>
  </si>
  <si>
    <t>m0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</si>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</sst>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2F80C-059B-4F00-8003-A5990B1FA5FF}">
  <dimension ref="A1:H52"/>
  <sheetViews>
    <sheetView tabSelected="1" topLeftCell="A25" workbookViewId="0">
      <selection activeCell="D53" sqref="D53"/>
    </sheetView>
  </sheetViews>
  <sheetFormatPr baseColWidth="10" defaultRowHeight="15" x14ac:dyDescent="0.25"/>
  <cols>
    <col min="1" max="1" width="23.85546875" bestFit="1" customWidth="1"/>
  </cols>
  <sheetData>
    <row r="1" spans="1:8" x14ac:dyDescent="0.25">
      <c r="A1" t="s">
        <v>3</v>
      </c>
    </row>
    <row r="2" spans="1:8" x14ac:dyDescent="0.25">
      <c r="C2" t="s">
        <v>0</v>
      </c>
      <c r="D2" t="s">
        <v>1</v>
      </c>
      <c r="E2" t="s">
        <v>4</v>
      </c>
      <c r="F2" t="s">
        <v>5</v>
      </c>
      <c r="G2" t="s">
        <v>6</v>
      </c>
    </row>
    <row r="3" spans="1:8" x14ac:dyDescent="0.25">
      <c r="A3" t="s">
        <v>31</v>
      </c>
      <c r="C3">
        <v>20</v>
      </c>
      <c r="D3">
        <v>300</v>
      </c>
      <c r="E3">
        <f>PI()/4*(C3^2)*D3</f>
        <v>94247.779607693796</v>
      </c>
      <c r="F3">
        <f t="shared" ref="F3:G6" si="0">E3/1000</f>
        <v>94.247779607693801</v>
      </c>
      <c r="G3">
        <f t="shared" si="0"/>
        <v>9.4247779607693802E-2</v>
      </c>
    </row>
    <row r="4" spans="1:8" x14ac:dyDescent="0.25">
      <c r="A4" t="s">
        <v>32</v>
      </c>
      <c r="C4">
        <v>340</v>
      </c>
      <c r="D4">
        <v>8</v>
      </c>
      <c r="E4">
        <f>PI()/4*(C4^2)*D4</f>
        <v>726336.22150996013</v>
      </c>
      <c r="F4">
        <f t="shared" si="0"/>
        <v>726.33622150996018</v>
      </c>
      <c r="G4">
        <f t="shared" si="0"/>
        <v>0.72633622150996013</v>
      </c>
    </row>
    <row r="5" spans="1:8" x14ac:dyDescent="0.25">
      <c r="A5" t="s">
        <v>32</v>
      </c>
      <c r="C5">
        <v>340</v>
      </c>
      <c r="D5">
        <v>8</v>
      </c>
      <c r="E5">
        <f>PI()/4*(C5^2)*D5</f>
        <v>726336.22150996013</v>
      </c>
      <c r="F5">
        <f t="shared" si="0"/>
        <v>726.33622150996018</v>
      </c>
      <c r="G5">
        <f t="shared" si="0"/>
        <v>0.72633622150996013</v>
      </c>
    </row>
    <row r="6" spans="1:8" x14ac:dyDescent="0.25">
      <c r="A6" t="s">
        <v>33</v>
      </c>
      <c r="C6">
        <v>32</v>
      </c>
      <c r="D6">
        <v>300</v>
      </c>
      <c r="E6">
        <f t="shared" ref="E6:E8" si="1">PI()/4*(C6^2)*D6</f>
        <v>241274.31579569611</v>
      </c>
      <c r="F6">
        <f t="shared" si="0"/>
        <v>241.27431579569611</v>
      </c>
      <c r="G6">
        <f t="shared" si="0"/>
        <v>0.24127431579569611</v>
      </c>
    </row>
    <row r="8" spans="1:8" x14ac:dyDescent="0.25">
      <c r="A8" t="s">
        <v>34</v>
      </c>
      <c r="C8">
        <v>340</v>
      </c>
      <c r="D8">
        <f>953-8</f>
        <v>945</v>
      </c>
      <c r="E8">
        <f t="shared" si="1"/>
        <v>85798466.165864035</v>
      </c>
      <c r="F8">
        <f>E8/1000</f>
        <v>85798.46616586404</v>
      </c>
      <c r="G8">
        <f>F8/1000</f>
        <v>85.798466165864042</v>
      </c>
    </row>
    <row r="9" spans="1:8" x14ac:dyDescent="0.25">
      <c r="A9" t="s">
        <v>35</v>
      </c>
      <c r="C9">
        <v>323.89999999999998</v>
      </c>
      <c r="D9">
        <f>953-8</f>
        <v>945</v>
      </c>
      <c r="E9">
        <f>-PI()/4*(C9^2)*D9</f>
        <v>-77865232.712844774</v>
      </c>
      <c r="F9">
        <f>E9/1000</f>
        <v>-77865.23271284478</v>
      </c>
      <c r="G9">
        <f>F9/1000</f>
        <v>-77.865232712844787</v>
      </c>
    </row>
    <row r="11" spans="1:8" x14ac:dyDescent="0.25">
      <c r="E11">
        <f>SUM(E3:E9)</f>
        <v>9721427.9914425761</v>
      </c>
      <c r="F11">
        <f>SUM(F3:F9)</f>
        <v>9721.4279914425715</v>
      </c>
      <c r="G11">
        <f>SUM(G3:G9)</f>
        <v>9.7214279914425674</v>
      </c>
      <c r="H11" t="s">
        <v>1</v>
      </c>
    </row>
    <row r="14" spans="1:8" x14ac:dyDescent="0.25">
      <c r="A14" t="s">
        <v>7</v>
      </c>
    </row>
    <row r="15" spans="1:8" x14ac:dyDescent="0.25">
      <c r="B15" t="s">
        <v>8</v>
      </c>
      <c r="C15" t="s">
        <v>0</v>
      </c>
      <c r="D15" t="s">
        <v>1</v>
      </c>
      <c r="E15" t="s">
        <v>4</v>
      </c>
      <c r="F15" t="s">
        <v>5</v>
      </c>
      <c r="G15" t="s">
        <v>6</v>
      </c>
    </row>
    <row r="16" spans="1:8" x14ac:dyDescent="0.25">
      <c r="A16" t="s">
        <v>9</v>
      </c>
      <c r="B16">
        <v>1</v>
      </c>
      <c r="C16">
        <v>30</v>
      </c>
      <c r="D16">
        <v>1250</v>
      </c>
      <c r="E16">
        <f>PI()/4*(C16^2)*D16*B16</f>
        <v>883572.93382212927</v>
      </c>
      <c r="F16">
        <f>E16/1000</f>
        <v>883.57293382212924</v>
      </c>
      <c r="G16">
        <f>F16/1000</f>
        <v>0.8835729338221292</v>
      </c>
    </row>
    <row r="17" spans="1:8" x14ac:dyDescent="0.25">
      <c r="A17" t="s">
        <v>9</v>
      </c>
      <c r="B17">
        <v>1</v>
      </c>
      <c r="C17">
        <v>30</v>
      </c>
      <c r="D17">
        <v>120</v>
      </c>
      <c r="E17">
        <f t="shared" ref="E17:E22" si="2">PI()/4*(C17^2)*D17*B17</f>
        <v>84823.001646924415</v>
      </c>
      <c r="F17">
        <f t="shared" ref="F17:G17" si="3">E17/1000</f>
        <v>84.823001646924411</v>
      </c>
      <c r="G17">
        <f t="shared" si="3"/>
        <v>8.4823001646924412E-2</v>
      </c>
    </row>
    <row r="18" spans="1:8" x14ac:dyDescent="0.25">
      <c r="A18" t="s">
        <v>10</v>
      </c>
      <c r="B18">
        <v>1</v>
      </c>
      <c r="C18">
        <v>40</v>
      </c>
      <c r="D18">
        <v>250</v>
      </c>
      <c r="E18">
        <f t="shared" si="2"/>
        <v>314159.26535897935</v>
      </c>
      <c r="F18">
        <f t="shared" ref="F18:G18" si="4">E18/1000</f>
        <v>314.15926535897933</v>
      </c>
      <c r="G18">
        <f t="shared" si="4"/>
        <v>0.31415926535897931</v>
      </c>
    </row>
    <row r="19" spans="1:8" x14ac:dyDescent="0.25">
      <c r="A19" t="s">
        <v>13</v>
      </c>
      <c r="B19">
        <v>1</v>
      </c>
      <c r="C19">
        <v>30</v>
      </c>
      <c r="D19">
        <v>75</v>
      </c>
      <c r="E19">
        <f t="shared" si="2"/>
        <v>53014.376029327759</v>
      </c>
      <c r="F19">
        <f t="shared" ref="F19:G19" si="5">E19/1000</f>
        <v>53.014376029327757</v>
      </c>
      <c r="G19">
        <f t="shared" si="5"/>
        <v>5.3014376029327757E-2</v>
      </c>
    </row>
    <row r="20" spans="1:8" x14ac:dyDescent="0.25">
      <c r="A20" t="s">
        <v>14</v>
      </c>
      <c r="B20">
        <v>1</v>
      </c>
      <c r="C20">
        <v>30</v>
      </c>
      <c r="D20">
        <v>70</v>
      </c>
      <c r="E20">
        <f t="shared" si="2"/>
        <v>49480.084294039239</v>
      </c>
      <c r="F20">
        <f t="shared" ref="F20:G20" si="6">E20/1000</f>
        <v>49.480084294039237</v>
      </c>
      <c r="G20">
        <f t="shared" si="6"/>
        <v>4.9480084294039238E-2</v>
      </c>
    </row>
    <row r="21" spans="1:8" x14ac:dyDescent="0.25">
      <c r="A21" t="s">
        <v>18</v>
      </c>
      <c r="B21">
        <v>1</v>
      </c>
      <c r="C21">
        <v>35</v>
      </c>
      <c r="D21">
        <v>75</v>
      </c>
      <c r="E21">
        <f t="shared" si="2"/>
        <v>72158.456262140564</v>
      </c>
      <c r="F21">
        <f t="shared" ref="F21:G21" si="7">E21/1000</f>
        <v>72.158456262140561</v>
      </c>
      <c r="G21">
        <f t="shared" si="7"/>
        <v>7.2158456262140555E-2</v>
      </c>
    </row>
    <row r="22" spans="1:8" x14ac:dyDescent="0.25">
      <c r="A22" t="s">
        <v>15</v>
      </c>
      <c r="B22">
        <v>1</v>
      </c>
      <c r="C22">
        <v>40</v>
      </c>
      <c r="D22">
        <v>70</v>
      </c>
      <c r="E22">
        <f t="shared" si="2"/>
        <v>87964.594300514218</v>
      </c>
      <c r="F22">
        <f t="shared" ref="F22:G22" si="8">E22/1000</f>
        <v>87.964594300514221</v>
      </c>
      <c r="G22">
        <f t="shared" si="8"/>
        <v>8.7964594300514218E-2</v>
      </c>
    </row>
    <row r="23" spans="1:8" x14ac:dyDescent="0.25">
      <c r="A23" t="s">
        <v>16</v>
      </c>
      <c r="B23">
        <v>2</v>
      </c>
      <c r="C23">
        <v>30</v>
      </c>
      <c r="D23">
        <f>155+60</f>
        <v>215</v>
      </c>
      <c r="E23">
        <f t="shared" ref="E23:E29" si="9">PI()/4*(C23^2)*D23*B23</f>
        <v>303949.08923481248</v>
      </c>
      <c r="F23">
        <f t="shared" ref="F23:G23" si="10">E23/1000</f>
        <v>303.9490892348125</v>
      </c>
      <c r="G23">
        <f t="shared" si="10"/>
        <v>0.30394908923481251</v>
      </c>
    </row>
    <row r="24" spans="1:8" x14ac:dyDescent="0.25">
      <c r="A24" t="s">
        <v>17</v>
      </c>
      <c r="B24">
        <v>5</v>
      </c>
      <c r="C24">
        <v>38</v>
      </c>
      <c r="D24">
        <f>192+80</f>
        <v>272</v>
      </c>
      <c r="E24">
        <f t="shared" si="9"/>
        <v>1542396.3292064448</v>
      </c>
      <c r="F24">
        <f t="shared" ref="F24" si="11">E24/1000</f>
        <v>1542.3963292064448</v>
      </c>
      <c r="G24">
        <f t="shared" ref="G24:G29" si="12">F24/1000</f>
        <v>1.5423963292064449</v>
      </c>
    </row>
    <row r="25" spans="1:8" x14ac:dyDescent="0.25">
      <c r="A25" t="s">
        <v>30</v>
      </c>
      <c r="B25">
        <v>1</v>
      </c>
      <c r="C25">
        <v>38</v>
      </c>
      <c r="D25">
        <v>160</v>
      </c>
      <c r="E25">
        <f t="shared" si="9"/>
        <v>181458.39167134644</v>
      </c>
      <c r="F25">
        <f t="shared" ref="F25:F29" si="13">E25/1000</f>
        <v>181.45839167134645</v>
      </c>
      <c r="G25">
        <f t="shared" si="12"/>
        <v>0.18145839167134645</v>
      </c>
    </row>
    <row r="26" spans="1:8" x14ac:dyDescent="0.25">
      <c r="A26" t="s">
        <v>37</v>
      </c>
      <c r="B26">
        <v>1</v>
      </c>
      <c r="C26">
        <v>6</v>
      </c>
      <c r="D26">
        <v>850</v>
      </c>
      <c r="E26">
        <f t="shared" si="9"/>
        <v>24033.183799961917</v>
      </c>
      <c r="F26">
        <f t="shared" si="13"/>
        <v>24.033183799961918</v>
      </c>
      <c r="G26">
        <f t="shared" si="12"/>
        <v>2.4033183799961919E-2</v>
      </c>
    </row>
    <row r="27" spans="1:8" x14ac:dyDescent="0.25">
      <c r="A27" t="s">
        <v>37</v>
      </c>
      <c r="B27">
        <v>1</v>
      </c>
      <c r="C27">
        <v>6</v>
      </c>
      <c r="D27">
        <v>70</v>
      </c>
      <c r="E27">
        <f t="shared" si="9"/>
        <v>1979.2033717615698</v>
      </c>
      <c r="F27">
        <f t="shared" si="13"/>
        <v>1.9792033717615698</v>
      </c>
      <c r="G27">
        <f t="shared" si="12"/>
        <v>1.97920337176157E-3</v>
      </c>
    </row>
    <row r="28" spans="1:8" x14ac:dyDescent="0.25">
      <c r="A28" t="s">
        <v>37</v>
      </c>
      <c r="B28">
        <v>1</v>
      </c>
      <c r="C28">
        <v>6</v>
      </c>
      <c r="D28">
        <v>1300</v>
      </c>
      <c r="E28">
        <f t="shared" si="9"/>
        <v>36756.634047000582</v>
      </c>
      <c r="F28">
        <f t="shared" si="13"/>
        <v>36.756634047000581</v>
      </c>
      <c r="G28">
        <f t="shared" si="12"/>
        <v>3.675663404700058E-2</v>
      </c>
    </row>
    <row r="29" spans="1:8" x14ac:dyDescent="0.25">
      <c r="A29" t="s">
        <v>37</v>
      </c>
      <c r="B29">
        <v>1</v>
      </c>
      <c r="C29">
        <v>6</v>
      </c>
      <c r="D29">
        <v>145</v>
      </c>
      <c r="E29">
        <f t="shared" si="9"/>
        <v>4099.7784129346801</v>
      </c>
      <c r="F29">
        <f t="shared" si="13"/>
        <v>4.0997784129346799</v>
      </c>
      <c r="G29">
        <f t="shared" si="12"/>
        <v>4.0997784129346796E-3</v>
      </c>
    </row>
    <row r="30" spans="1:8" s="1" customFormat="1" x14ac:dyDescent="0.25">
      <c r="A30" s="1" t="s">
        <v>36</v>
      </c>
      <c r="G30" s="1">
        <f>SUM(G16:G29)</f>
        <v>3.6398453214583175</v>
      </c>
      <c r="H30" s="1" t="s">
        <v>1</v>
      </c>
    </row>
    <row r="35" spans="1:8" x14ac:dyDescent="0.25">
      <c r="A35" t="s">
        <v>20</v>
      </c>
    </row>
    <row r="36" spans="1:8" x14ac:dyDescent="0.25">
      <c r="A36" t="s">
        <v>9</v>
      </c>
      <c r="B36">
        <v>1</v>
      </c>
      <c r="C36">
        <f>(32.3+25.3)/2</f>
        <v>28.799999999999997</v>
      </c>
      <c r="D36">
        <v>500</v>
      </c>
      <c r="E36">
        <f>PI()/4*(C36^2)*D36*B36</f>
        <v>325720.32632418966</v>
      </c>
      <c r="F36">
        <f>E36/1000</f>
        <v>325.72032632418967</v>
      </c>
      <c r="G36">
        <f>F36/1000</f>
        <v>0.32572032632418968</v>
      </c>
    </row>
    <row r="37" spans="1:8" x14ac:dyDescent="0.25">
      <c r="A37" t="s">
        <v>19</v>
      </c>
      <c r="B37">
        <v>1</v>
      </c>
      <c r="C37">
        <f>(60.4+50.3)/2</f>
        <v>55.349999999999994</v>
      </c>
      <c r="D37">
        <v>500</v>
      </c>
      <c r="E37">
        <f>PI()/4*(C37^2)*D37*B37</f>
        <v>1203081.7424215493</v>
      </c>
      <c r="F37">
        <f>E37/1000</f>
        <v>1203.0817424215493</v>
      </c>
      <c r="G37">
        <f>F37/1000</f>
        <v>1.2030817424215492</v>
      </c>
    </row>
    <row r="39" spans="1:8" x14ac:dyDescent="0.25">
      <c r="A39" t="s">
        <v>21</v>
      </c>
    </row>
    <row r="40" spans="1:8" x14ac:dyDescent="0.25">
      <c r="A40" t="s">
        <v>24</v>
      </c>
      <c r="B40">
        <v>1</v>
      </c>
      <c r="C40">
        <v>40</v>
      </c>
      <c r="D40">
        <v>80</v>
      </c>
      <c r="E40">
        <f>PI()/4*(C40^2)*D40*B40</f>
        <v>100530.96491487339</v>
      </c>
      <c r="F40">
        <f t="shared" ref="F40:G42" si="14">E40/1000</f>
        <v>100.53096491487339</v>
      </c>
      <c r="G40">
        <f t="shared" si="14"/>
        <v>0.1005309649148734</v>
      </c>
    </row>
    <row r="41" spans="1:8" x14ac:dyDescent="0.25">
      <c r="A41" t="s">
        <v>23</v>
      </c>
      <c r="B41">
        <v>1</v>
      </c>
      <c r="C41">
        <v>40</v>
      </c>
      <c r="D41">
        <v>90</v>
      </c>
      <c r="E41">
        <f>PI()/4*(C41^2)*D41*B41</f>
        <v>113097.33552923256</v>
      </c>
      <c r="F41">
        <f t="shared" si="14"/>
        <v>113.09733552923255</v>
      </c>
      <c r="G41">
        <f t="shared" si="14"/>
        <v>0.11309733552923255</v>
      </c>
    </row>
    <row r="42" spans="1:8" x14ac:dyDescent="0.25">
      <c r="A42" t="s">
        <v>22</v>
      </c>
      <c r="B42">
        <v>1</v>
      </c>
      <c r="C42">
        <v>24.3</v>
      </c>
      <c r="D42">
        <v>210</v>
      </c>
      <c r="E42">
        <f>PI()/4*(C42^2)*D42*B42</f>
        <v>97391.649915957445</v>
      </c>
      <c r="F42">
        <f t="shared" si="14"/>
        <v>97.391649915957444</v>
      </c>
      <c r="G42">
        <f t="shared" si="14"/>
        <v>9.7391649915957446E-2</v>
      </c>
    </row>
    <row r="43" spans="1:8" x14ac:dyDescent="0.25">
      <c r="A43" t="s">
        <v>25</v>
      </c>
      <c r="B43">
        <v>1</v>
      </c>
      <c r="C43">
        <v>42</v>
      </c>
      <c r="D43">
        <v>150</v>
      </c>
      <c r="E43">
        <f t="shared" ref="E43:E46" si="15">PI()/4*(C43^2)*D43*B43</f>
        <v>207816.35403496481</v>
      </c>
      <c r="F43">
        <f t="shared" ref="F43:G43" si="16">E43/1000</f>
        <v>207.8163540349648</v>
      </c>
      <c r="G43">
        <f t="shared" si="16"/>
        <v>0.20781635403496479</v>
      </c>
    </row>
    <row r="44" spans="1:8" x14ac:dyDescent="0.25">
      <c r="A44" t="s">
        <v>26</v>
      </c>
      <c r="B44">
        <v>1</v>
      </c>
      <c r="C44">
        <v>30</v>
      </c>
      <c r="D44">
        <v>110</v>
      </c>
      <c r="E44">
        <f t="shared" si="15"/>
        <v>77754.418176347375</v>
      </c>
      <c r="F44">
        <f t="shared" ref="F44:G44" si="17">E44/1000</f>
        <v>77.754418176347372</v>
      </c>
      <c r="G44">
        <f t="shared" si="17"/>
        <v>7.7754418176347373E-2</v>
      </c>
    </row>
    <row r="45" spans="1:8" x14ac:dyDescent="0.25">
      <c r="A45" t="s">
        <v>27</v>
      </c>
      <c r="B45">
        <v>1</v>
      </c>
      <c r="C45">
        <v>30</v>
      </c>
      <c r="D45">
        <v>155</v>
      </c>
      <c r="E45">
        <f t="shared" si="15"/>
        <v>109563.04379394403</v>
      </c>
      <c r="F45">
        <f t="shared" ref="F45:G45" si="18">E45/1000</f>
        <v>109.56304379394403</v>
      </c>
      <c r="G45">
        <f t="shared" si="18"/>
        <v>0.10956304379394403</v>
      </c>
    </row>
    <row r="46" spans="1:8" x14ac:dyDescent="0.25">
      <c r="A46" t="s">
        <v>28</v>
      </c>
      <c r="B46">
        <v>1</v>
      </c>
      <c r="C46">
        <v>30</v>
      </c>
      <c r="D46">
        <v>30</v>
      </c>
      <c r="E46">
        <f t="shared" si="15"/>
        <v>21205.750411731104</v>
      </c>
      <c r="F46">
        <f t="shared" ref="F46:G46" si="19">E46/1000</f>
        <v>21.205750411731103</v>
      </c>
      <c r="G46">
        <f t="shared" si="19"/>
        <v>2.1205750411731103E-2</v>
      </c>
    </row>
    <row r="47" spans="1:8" s="1" customFormat="1" x14ac:dyDescent="0.25">
      <c r="A47" t="s">
        <v>11</v>
      </c>
      <c r="B47" t="s">
        <v>2</v>
      </c>
      <c r="C47">
        <v>21.6</v>
      </c>
      <c r="D47">
        <f>1700+140</f>
        <v>1840</v>
      </c>
      <c r="E47">
        <f>PI()/4*(C47^2)*D47</f>
        <v>674241.07549107284</v>
      </c>
      <c r="F47">
        <f>E47/1100</f>
        <v>612.94643226461164</v>
      </c>
      <c r="G47">
        <v>0.7</v>
      </c>
      <c r="H47" t="s">
        <v>1</v>
      </c>
    </row>
    <row r="48" spans="1:8" x14ac:dyDescent="0.25">
      <c r="A48" s="2" t="s">
        <v>38</v>
      </c>
      <c r="B48">
        <v>1</v>
      </c>
      <c r="C48">
        <f>2*12</f>
        <v>24</v>
      </c>
      <c r="D48">
        <v>380</v>
      </c>
      <c r="E48">
        <f>PI()/4*(C48^2)*D48</f>
        <v>171907.95000443349</v>
      </c>
      <c r="F48">
        <f>E48/1100</f>
        <v>156.27995454948498</v>
      </c>
      <c r="G48">
        <f>F48/1100</f>
        <v>0.14207268595407727</v>
      </c>
    </row>
    <row r="49" spans="1:8" x14ac:dyDescent="0.25">
      <c r="A49" s="1" t="s">
        <v>29</v>
      </c>
      <c r="B49" s="1"/>
      <c r="C49" s="1"/>
      <c r="D49" s="1"/>
      <c r="E49" s="1"/>
      <c r="F49" s="1"/>
      <c r="G49" s="1">
        <f>SUM(G40:G48)</f>
        <v>1.5694322027311278</v>
      </c>
      <c r="H49" s="1" t="s">
        <v>1</v>
      </c>
    </row>
    <row r="51" spans="1:8" s="1" customFormat="1" x14ac:dyDescent="0.25">
      <c r="A51" s="1" t="s">
        <v>12</v>
      </c>
      <c r="C51" s="1" t="s">
        <v>2</v>
      </c>
      <c r="D51" s="1">
        <f>G30+G11+G36+G37+G49</f>
        <v>16.45950758437775</v>
      </c>
      <c r="E51" s="1" t="s">
        <v>1</v>
      </c>
    </row>
    <row r="52" spans="1:8" x14ac:dyDescent="0.25">
      <c r="D52" s="1">
        <f>D51/1000</f>
        <v>1.6459507584377749E-2</v>
      </c>
      <c r="E52" s="1" t="s">
        <v>52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04D2-B693-4B9E-A81C-B1717B5BEDB7}">
  <dimension ref="A2:D15"/>
  <sheetViews>
    <sheetView workbookViewId="0">
      <selection activeCell="B2" sqref="B2"/>
    </sheetView>
  </sheetViews>
  <sheetFormatPr baseColWidth="10" defaultRowHeight="15" x14ac:dyDescent="0.25"/>
  <sheetData>
    <row r="2" spans="1:4" x14ac:dyDescent="0.25">
      <c r="A2" t="s">
        <v>39</v>
      </c>
      <c r="B2">
        <f>Volumen!D52</f>
        <v>1.6459507584377749E-2</v>
      </c>
      <c r="C2" t="s">
        <v>52</v>
      </c>
      <c r="D2" t="s">
        <v>42</v>
      </c>
    </row>
    <row r="3" spans="1:4" x14ac:dyDescent="0.25">
      <c r="A3" t="s">
        <v>41</v>
      </c>
      <c r="B3" s="3">
        <v>8.3144626181532395</v>
      </c>
      <c r="C3" t="s">
        <v>43</v>
      </c>
    </row>
    <row r="4" spans="1:4" x14ac:dyDescent="0.25">
      <c r="A4" t="s">
        <v>49</v>
      </c>
      <c r="B4">
        <v>21</v>
      </c>
      <c r="C4" t="s">
        <v>51</v>
      </c>
    </row>
    <row r="5" spans="1:4" x14ac:dyDescent="0.25">
      <c r="A5" t="s">
        <v>53</v>
      </c>
      <c r="B5">
        <f>14.007*2</f>
        <v>28.013999999999999</v>
      </c>
      <c r="C5" t="s">
        <v>54</v>
      </c>
    </row>
    <row r="7" spans="1:4" x14ac:dyDescent="0.25">
      <c r="A7" t="s">
        <v>45</v>
      </c>
      <c r="B7">
        <v>8</v>
      </c>
      <c r="C7" t="s">
        <v>46</v>
      </c>
    </row>
    <row r="8" spans="1:4" x14ac:dyDescent="0.25">
      <c r="A8" t="s">
        <v>45</v>
      </c>
      <c r="B8">
        <f>B7*10^5</f>
        <v>800000</v>
      </c>
      <c r="C8" t="s">
        <v>47</v>
      </c>
    </row>
    <row r="9" spans="1:4" x14ac:dyDescent="0.25">
      <c r="A9" t="s">
        <v>50</v>
      </c>
      <c r="B9">
        <f>B8*$B$2/($B$3*(273.15+$B$4))</f>
        <v>5.3839843345686846</v>
      </c>
      <c r="C9" t="s">
        <v>48</v>
      </c>
    </row>
    <row r="10" spans="1:4" x14ac:dyDescent="0.25">
      <c r="A10" t="s">
        <v>56</v>
      </c>
      <c r="B10">
        <f>B9*$B$5</f>
        <v>150.82693714860713</v>
      </c>
      <c r="C10" t="s">
        <v>55</v>
      </c>
    </row>
    <row r="12" spans="1:4" x14ac:dyDescent="0.25">
      <c r="A12" t="s">
        <v>44</v>
      </c>
      <c r="B12">
        <v>2.7</v>
      </c>
    </row>
    <row r="13" spans="1:4" x14ac:dyDescent="0.25">
      <c r="A13" t="s">
        <v>44</v>
      </c>
      <c r="B13">
        <f>B12*10^5</f>
        <v>270000</v>
      </c>
      <c r="C13" t="s">
        <v>47</v>
      </c>
    </row>
    <row r="14" spans="1:4" x14ac:dyDescent="0.25">
      <c r="A14" t="s">
        <v>40</v>
      </c>
      <c r="B14">
        <f>B13*$B$2/($B$3*(273.15+$B$4))</f>
        <v>1.8170947129169308</v>
      </c>
      <c r="C14" t="s">
        <v>48</v>
      </c>
    </row>
    <row r="15" spans="1:4" x14ac:dyDescent="0.25">
      <c r="A15" t="s">
        <v>57</v>
      </c>
      <c r="B15">
        <f>B14*$B$5</f>
        <v>50.9040912876549</v>
      </c>
      <c r="C15" t="s">
        <v>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Volumen</vt:lpstr>
      <vt:lpstr>Stoffmengenverlust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Tombrink, Jonas</dc:creator>
  <cp:lastModifiedBy>Sengün, Leon</cp:lastModifiedBy>
  <cp:lastPrinted>2023-04-20T07:44:27Z</cp:lastPrinted>
  <dcterms:created xsi:type="dcterms:W3CDTF">2022-09-29T13:45:09Z</dcterms:created>
  <dcterms:modified xsi:type="dcterms:W3CDTF">2023-04-21T16:53:13Z</dcterms:modified>
</cp:coreProperties>
</file>