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PT\Datenaustausch\FG TSP\Senguen\Berechnungen\"/>
    </mc:Choice>
  </mc:AlternateContent>
  <xr:revisionPtr revIDLastSave="0" documentId="13_ncr:1_{4176631E-15D9-45E0-BD83-B659D3980334}" xr6:coauthVersionLast="36" xr6:coauthVersionMax="36" xr10:uidLastSave="{00000000-0000-0000-0000-000000000000}"/>
  <bookViews>
    <workbookView xWindow="0" yWindow="0" windowWidth="19200" windowHeight="11385" xr2:uid="{18771ABA-1F26-495C-A361-1D0845E07F88}"/>
  </bookViews>
  <sheets>
    <sheet name="Zusammenfassung" sheetId="2" r:id="rId1"/>
    <sheet name="ADC-Wandler" sheetId="4" r:id="rId2"/>
    <sheet name="Coriolis-Massflow" sheetId="1" r:id="rId3"/>
    <sheet name="Prowirl F200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5" i="2"/>
  <c r="E5" i="2"/>
  <c r="D2" i="2"/>
  <c r="B5" i="4"/>
  <c r="B6" i="4"/>
  <c r="C6" i="4"/>
  <c r="C5" i="4"/>
  <c r="B9" i="3" l="1"/>
  <c r="C9" i="3"/>
  <c r="C8" i="3"/>
  <c r="B8" i="3"/>
  <c r="E11" i="3"/>
  <c r="E10" i="3"/>
  <c r="E4" i="3"/>
  <c r="C10" i="3"/>
  <c r="D10" i="3"/>
  <c r="B10" i="3"/>
  <c r="C11" i="3"/>
  <c r="D11" i="3"/>
  <c r="B11" i="3"/>
  <c r="C6" i="1" l="1"/>
  <c r="D6" i="1"/>
  <c r="B6" i="1"/>
  <c r="C5" i="1"/>
  <c r="D5" i="1"/>
  <c r="B5" i="1"/>
  <c r="C4" i="1"/>
  <c r="D4" i="1"/>
  <c r="B4" i="1"/>
  <c r="C7" i="1"/>
  <c r="D7" i="1"/>
  <c r="B7" i="1"/>
</calcChain>
</file>

<file path=xl/sharedStrings.xml><?xml version="1.0" encoding="utf-8"?>
<sst xmlns="http://schemas.openxmlformats.org/spreadsheetml/2006/main" count="100" uniqueCount="89">
  <si>
    <t>Test 2</t>
  </si>
  <si>
    <t>Test 3</t>
  </si>
  <si>
    <t>Test 4</t>
  </si>
  <si>
    <t>Zeit [s]</t>
  </si>
  <si>
    <t>Masse [kg]</t>
  </si>
  <si>
    <t>Massenfluss errechnet [kg/h]</t>
  </si>
  <si>
    <t>Fehler [%]</t>
  </si>
  <si>
    <t>Massenfluss Coriolis [kg/h]</t>
  </si>
  <si>
    <t>Herstellerangabe Fehler [%]</t>
  </si>
  <si>
    <t>BF101</t>
  </si>
  <si>
    <t>Nummer</t>
  </si>
  <si>
    <t>Bezeichnung</t>
  </si>
  <si>
    <t>Promass 83F</t>
  </si>
  <si>
    <t>BT106, BT107</t>
  </si>
  <si>
    <t>BP101-BP103</t>
  </si>
  <si>
    <t>Druckmessumformer DMP 331P</t>
  </si>
  <si>
    <t>Mantelthermoelement Typ K</t>
  </si>
  <si>
    <t>1,5°C</t>
  </si>
  <si>
    <t>BL201</t>
  </si>
  <si>
    <t>&lt;=2mm</t>
  </si>
  <si>
    <t>BF102</t>
  </si>
  <si>
    <t>kg/h</t>
  </si>
  <si>
    <t>kg/m^3</t>
  </si>
  <si>
    <t>mm</t>
  </si>
  <si>
    <t>m/s</t>
  </si>
  <si>
    <t>Re1</t>
  </si>
  <si>
    <t>Re2</t>
  </si>
  <si>
    <t>170°C</t>
  </si>
  <si>
    <t>130°</t>
  </si>
  <si>
    <t>100°C</t>
  </si>
  <si>
    <t>Di</t>
  </si>
  <si>
    <t>Massenstrom Nominell</t>
  </si>
  <si>
    <t>Volumenstrom nach Re2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</si>
  <si>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Pa*s</t>
    </r>
  </si>
  <si>
    <t>Test:20°</t>
  </si>
  <si>
    <t>μ</t>
  </si>
  <si>
    <t>ρ</t>
  </si>
  <si>
    <t>Messwertabweichung m_dot</t>
  </si>
  <si>
    <t>Volumentrsom Nominell</t>
  </si>
  <si>
    <t>m^3/s</t>
  </si>
  <si>
    <t>%</t>
  </si>
  <si>
    <t>&lt;2</t>
  </si>
  <si>
    <t>Messwertabweichung T</t>
  </si>
  <si>
    <t>&lt;1</t>
  </si>
  <si>
    <t>°C</t>
  </si>
  <si>
    <t>Messwertabweichung p</t>
  </si>
  <si>
    <t>Ausgangsgenauigkeit Stromausgang</t>
  </si>
  <si>
    <t>μA</t>
  </si>
  <si>
    <t>Widerstandsthermometer Pt100</t>
  </si>
  <si>
    <t>alle BT außer BT106, BT107</t>
  </si>
  <si>
    <t>Spannung</t>
  </si>
  <si>
    <t>Widerstand</t>
  </si>
  <si>
    <t>Thermoelement, Typ K</t>
  </si>
  <si>
    <t>Widerstandsthermometer, Pt100 Standard</t>
  </si>
  <si>
    <t>6ES7531-7KF00-0AB0</t>
  </si>
  <si>
    <t xml:space="preserve">
6ES7531-7PF00-0AB0</t>
  </si>
  <si>
    <t>Strom</t>
  </si>
  <si>
    <t>N/A</t>
  </si>
  <si>
    <t>Quelle</t>
  </si>
  <si>
    <t>https://www.electronic-sensor.de/technische-informationen/thermoelemente-iec-584-3</t>
  </si>
  <si>
    <t>DIN 43760</t>
  </si>
  <si>
    <t>rel. Messabweichung [%]</t>
  </si>
  <si>
    <t>abs. Messabweichung [Einheit]</t>
  </si>
  <si>
    <t>https://www.bdsensors.de/fileadmin/user_upload/Download/Datenblaetter_datasheets/DB_DMP331P_D.pdf</t>
  </si>
  <si>
    <t>Umgebungsbedingung</t>
  </si>
  <si>
    <t>Mediumbedingung</t>
  </si>
  <si>
    <t>-40 ... 300 °C</t>
  </si>
  <si>
    <t>-40 ... 85 °C</t>
  </si>
  <si>
    <t>-40 ... +80 °C</t>
  </si>
  <si>
    <t>-</t>
  </si>
  <si>
    <t>https://www.vega.com/api/sitecore/DocumentDownload/Handler?documentContainerId=1006658&amp;languageId=1&amp;fileExtension=pdf&amp;softwareVersion=&amp;documentGroupId=58347&amp;version=18-01-2023</t>
  </si>
  <si>
    <t>&lt; 3 mm/10 K, max. 5 mm</t>
  </si>
  <si>
    <t>VegaPuls C23, bei Referenzbedingungen</t>
  </si>
  <si>
    <t>VegaPuls C23, Temperaturdrift - Digitalwert</t>
  </si>
  <si>
    <t>VegaPuls C23, Temperaturdrift - Stromausgang</t>
  </si>
  <si>
    <t>&lt; 0,03 %/10 K; max 0,3%</t>
  </si>
  <si>
    <t>BL202</t>
  </si>
  <si>
    <t>BL203</t>
  </si>
  <si>
    <t>https://portal.endress.com/wa001/dla/5000275/1921/000/03/TI00101DEN_1417.pdf</t>
  </si>
  <si>
    <t>https://bdih-download.endress.com/files/DLA/005056A500261EDAACC5E2E904514A1C/TI01333DDE_0420.pdf</t>
  </si>
  <si>
    <t>&lt; 1,8 %</t>
  </si>
  <si>
    <t>±10 μA</t>
  </si>
  <si>
    <t>Prowirl F200, Massefluss</t>
  </si>
  <si>
    <t>±0.05 %</t>
  </si>
  <si>
    <t>Promass 83F, Stromausgang</t>
  </si>
  <si>
    <t>Prowirl F200, Stromausgang</t>
  </si>
  <si>
    <t>Prowirl F200, Dampfqualität</t>
  </si>
  <si>
    <t>BQ101</t>
  </si>
  <si>
    <t>N/V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</si>
</sst>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E60B-289F-4964-A565-1843E92C6472}">
  <dimension ref="A1:G12"/>
  <sheetViews>
    <sheetView tabSelected="1" workbookViewId="0">
      <selection activeCell="G3" sqref="G3"/>
    </sheetView>
  </sheetViews>
  <sheetFormatPr baseColWidth="10" defaultRowHeight="15" x14ac:dyDescent="0.25"/>
  <cols>
    <col min="1" max="1" width="42.85546875" bestFit="1" customWidth="1"/>
    <col min="2" max="2" width="21.85546875" bestFit="1" customWidth="1"/>
    <col min="3" max="3" width="23.5703125" bestFit="1" customWidth="1"/>
    <col min="4" max="4" width="29" bestFit="1" customWidth="1"/>
    <col min="5" max="5" width="18.140625" bestFit="1" customWidth="1"/>
    <col min="6" max="6" width="21.28515625" bestFit="1" customWidth="1"/>
  </cols>
  <sheetData>
    <row r="1" spans="1:7" s="1" customFormat="1" x14ac:dyDescent="0.25">
      <c r="A1" s="1" t="s">
        <v>11</v>
      </c>
      <c r="B1" s="1" t="s">
        <v>10</v>
      </c>
      <c r="C1" s="1" t="s">
        <v>61</v>
      </c>
      <c r="D1" s="1" t="s">
        <v>62</v>
      </c>
      <c r="E1" s="1" t="s">
        <v>65</v>
      </c>
      <c r="F1" s="1" t="s">
        <v>64</v>
      </c>
      <c r="G1" s="1" t="s">
        <v>58</v>
      </c>
    </row>
    <row r="2" spans="1:7" x14ac:dyDescent="0.25">
      <c r="A2" t="s">
        <v>48</v>
      </c>
      <c r="B2" t="s">
        <v>13</v>
      </c>
      <c r="D2" t="str">
        <f>"+/-0,55K"</f>
        <v>+/-0,55K</v>
      </c>
      <c r="G2" t="s">
        <v>60</v>
      </c>
    </row>
    <row r="3" spans="1:7" x14ac:dyDescent="0.25">
      <c r="A3" t="s">
        <v>16</v>
      </c>
      <c r="B3" t="s">
        <v>49</v>
      </c>
      <c r="C3">
        <v>0.4</v>
      </c>
      <c r="D3" t="s">
        <v>17</v>
      </c>
      <c r="G3" t="s">
        <v>59</v>
      </c>
    </row>
    <row r="4" spans="1:7" x14ac:dyDescent="0.25">
      <c r="A4" t="s">
        <v>15</v>
      </c>
      <c r="B4" t="s">
        <v>14</v>
      </c>
      <c r="C4">
        <v>0.35</v>
      </c>
      <c r="E4" s="7" t="s">
        <v>66</v>
      </c>
      <c r="F4" s="7" t="s">
        <v>67</v>
      </c>
      <c r="G4" t="s">
        <v>63</v>
      </c>
    </row>
    <row r="5" spans="1:7" x14ac:dyDescent="0.25">
      <c r="A5" t="s">
        <v>12</v>
      </c>
      <c r="B5" t="s">
        <v>9</v>
      </c>
      <c r="C5">
        <v>0.1</v>
      </c>
      <c r="E5" s="8" t="str">
        <f>"-50 ... +200 °C"</f>
        <v>-50 ... +200 °C</v>
      </c>
      <c r="F5" s="8" t="str">
        <f>"-20 … +60 °C"</f>
        <v>-20 … +60 °C</v>
      </c>
      <c r="G5" t="s">
        <v>78</v>
      </c>
    </row>
    <row r="6" spans="1:7" x14ac:dyDescent="0.25">
      <c r="A6" t="s">
        <v>84</v>
      </c>
      <c r="B6" t="s">
        <v>9</v>
      </c>
      <c r="C6" s="8" t="s">
        <v>83</v>
      </c>
      <c r="E6" s="8"/>
      <c r="F6" s="8"/>
    </row>
    <row r="7" spans="1:7" x14ac:dyDescent="0.25">
      <c r="A7" t="s">
        <v>82</v>
      </c>
      <c r="B7" t="s">
        <v>20</v>
      </c>
      <c r="C7" s="10" t="s">
        <v>80</v>
      </c>
      <c r="G7" t="s">
        <v>79</v>
      </c>
    </row>
    <row r="8" spans="1:7" x14ac:dyDescent="0.25">
      <c r="A8" t="s">
        <v>85</v>
      </c>
      <c r="B8" t="s">
        <v>20</v>
      </c>
      <c r="D8" t="s">
        <v>81</v>
      </c>
    </row>
    <row r="9" spans="1:7" x14ac:dyDescent="0.25">
      <c r="A9" t="s">
        <v>86</v>
      </c>
      <c r="B9" t="s">
        <v>87</v>
      </c>
      <c r="C9" t="s">
        <v>88</v>
      </c>
      <c r="D9" t="s">
        <v>88</v>
      </c>
    </row>
    <row r="10" spans="1:7" x14ac:dyDescent="0.25">
      <c r="A10" t="s">
        <v>72</v>
      </c>
      <c r="B10" t="s">
        <v>18</v>
      </c>
      <c r="D10" t="s">
        <v>19</v>
      </c>
      <c r="E10" t="s">
        <v>69</v>
      </c>
      <c r="F10" s="7" t="str">
        <f>"+18 … +30 °C"</f>
        <v>+18 … +30 °C</v>
      </c>
      <c r="G10" t="s">
        <v>70</v>
      </c>
    </row>
    <row r="11" spans="1:7" x14ac:dyDescent="0.25">
      <c r="A11" t="s">
        <v>73</v>
      </c>
      <c r="B11" t="s">
        <v>76</v>
      </c>
      <c r="D11" s="9" t="s">
        <v>71</v>
      </c>
      <c r="E11" t="s">
        <v>69</v>
      </c>
      <c r="F11" s="7" t="s">
        <v>68</v>
      </c>
    </row>
    <row r="12" spans="1:7" x14ac:dyDescent="0.25">
      <c r="A12" t="s">
        <v>74</v>
      </c>
      <c r="B12" t="s">
        <v>77</v>
      </c>
      <c r="D12" s="9" t="s">
        <v>75</v>
      </c>
      <c r="E12" t="s">
        <v>69</v>
      </c>
      <c r="F12" s="7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42EF-C974-41F6-857F-AB44A6DE83B6}">
  <dimension ref="A1:C6"/>
  <sheetViews>
    <sheetView workbookViewId="0">
      <selection activeCell="G33" sqref="G33"/>
    </sheetView>
  </sheetViews>
  <sheetFormatPr baseColWidth="10" defaultRowHeight="15" x14ac:dyDescent="0.25"/>
  <cols>
    <col min="1" max="1" width="39" bestFit="1" customWidth="1"/>
    <col min="2" max="2" width="19.140625" bestFit="1" customWidth="1"/>
    <col min="3" max="3" width="20.85546875" customWidth="1"/>
  </cols>
  <sheetData>
    <row r="1" spans="1:3" ht="19.5" customHeight="1" x14ac:dyDescent="0.25">
      <c r="B1" t="s">
        <v>54</v>
      </c>
      <c r="C1" s="2" t="s">
        <v>55</v>
      </c>
    </row>
    <row r="2" spans="1:3" x14ac:dyDescent="0.25">
      <c r="A2" t="s">
        <v>50</v>
      </c>
      <c r="B2" s="5">
        <v>3.0000000000000001E-3</v>
      </c>
      <c r="C2" s="5">
        <v>1E-3</v>
      </c>
    </row>
    <row r="3" spans="1:3" x14ac:dyDescent="0.25">
      <c r="A3" t="s">
        <v>56</v>
      </c>
      <c r="B3" s="5">
        <v>3.0000000000000001E-3</v>
      </c>
      <c r="C3" s="6" t="s">
        <v>57</v>
      </c>
    </row>
    <row r="4" spans="1:3" x14ac:dyDescent="0.25">
      <c r="A4" t="s">
        <v>51</v>
      </c>
      <c r="B4" s="5">
        <v>3.0000000000000001E-3</v>
      </c>
      <c r="C4" s="5">
        <v>1E-3</v>
      </c>
    </row>
    <row r="5" spans="1:3" x14ac:dyDescent="0.25">
      <c r="A5" t="s">
        <v>53</v>
      </c>
      <c r="B5" s="6" t="str">
        <f>"+/-1,5K"</f>
        <v>+/-1,5K</v>
      </c>
      <c r="C5" s="6" t="str">
        <f>"+/-1K"</f>
        <v>+/-1K</v>
      </c>
    </row>
    <row r="6" spans="1:3" x14ac:dyDescent="0.25">
      <c r="A6" t="s">
        <v>52</v>
      </c>
      <c r="B6" s="6" t="str">
        <f>"+/-2,4K"</f>
        <v>+/-2,4K</v>
      </c>
      <c r="C6" s="6" t="str">
        <f>"+/-2K"</f>
        <v>+/-2K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8BA3-6A98-4CF7-9F62-B4D5FA112E7C}">
  <dimension ref="A1:D97"/>
  <sheetViews>
    <sheetView workbookViewId="0">
      <selection activeCell="I28" sqref="I28"/>
    </sheetView>
  </sheetViews>
  <sheetFormatPr baseColWidth="10" defaultRowHeight="15" x14ac:dyDescent="0.25"/>
  <cols>
    <col min="1" max="1" width="27.28515625" bestFit="1" customWidth="1"/>
  </cols>
  <sheetData>
    <row r="1" spans="1:4" s="1" customFormat="1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>
        <v>54.91</v>
      </c>
      <c r="C2">
        <v>59.8</v>
      </c>
      <c r="D2">
        <v>89.05</v>
      </c>
    </row>
    <row r="3" spans="1:4" x14ac:dyDescent="0.25">
      <c r="A3" t="s">
        <v>4</v>
      </c>
      <c r="B3">
        <v>5.78</v>
      </c>
      <c r="C3">
        <v>6.2990000000000004</v>
      </c>
      <c r="D3">
        <v>4.4829999999999997</v>
      </c>
    </row>
    <row r="4" spans="1:4" x14ac:dyDescent="0.25">
      <c r="A4" t="s">
        <v>5</v>
      </c>
      <c r="B4">
        <f>B3/B2*3600</f>
        <v>378.94736842105266</v>
      </c>
      <c r="C4">
        <f t="shared" ref="C4:D4" si="0">C3/C2*3600</f>
        <v>379.20401337792646</v>
      </c>
      <c r="D4">
        <f t="shared" si="0"/>
        <v>181.23301516002246</v>
      </c>
    </row>
    <row r="5" spans="1:4" s="1" customFormat="1" x14ac:dyDescent="0.25">
      <c r="A5" s="1" t="s">
        <v>6</v>
      </c>
      <c r="B5" s="1">
        <f>(B7-B4)/B4*100</f>
        <v>-0.93266641865075417</v>
      </c>
      <c r="C5" s="1">
        <f t="shared" ref="C5:D5" si="1">(C7-C4)/C4*100</f>
        <v>-1.0122446648512908</v>
      </c>
      <c r="D5" s="1">
        <f t="shared" si="1"/>
        <v>-2.2140707143232727E-2</v>
      </c>
    </row>
    <row r="6" spans="1:4" s="1" customFormat="1" x14ac:dyDescent="0.25">
      <c r="A6" s="1" t="s">
        <v>8</v>
      </c>
      <c r="B6" s="1" t="str">
        <f>"+/-0,1"</f>
        <v>+/-0,1</v>
      </c>
      <c r="C6" s="1" t="str">
        <f t="shared" ref="C6:D6" si="2">"+/-0,1"</f>
        <v>+/-0,1</v>
      </c>
      <c r="D6" s="1" t="str">
        <f t="shared" si="2"/>
        <v>+/-0,1</v>
      </c>
    </row>
    <row r="7" spans="1:4" x14ac:dyDescent="0.25">
      <c r="A7" t="s">
        <v>7</v>
      </c>
      <c r="B7">
        <f>AVERAGE(B8:B97)</f>
        <v>375.41305357142875</v>
      </c>
      <c r="C7">
        <f t="shared" ref="C7:D7" si="3">AVERAGE(C8:C97)</f>
        <v>375.36554098360642</v>
      </c>
      <c r="D7">
        <f t="shared" si="3"/>
        <v>181.19288888888903</v>
      </c>
    </row>
    <row r="8" spans="1:4" x14ac:dyDescent="0.25">
      <c r="B8">
        <v>374.65600000000001</v>
      </c>
      <c r="C8">
        <v>373.75200000000001</v>
      </c>
      <c r="D8">
        <v>181.17</v>
      </c>
    </row>
    <row r="9" spans="1:4" x14ac:dyDescent="0.25">
      <c r="B9">
        <v>375.072</v>
      </c>
      <c r="C9">
        <v>374.11399999999998</v>
      </c>
      <c r="D9">
        <v>180.99</v>
      </c>
    </row>
    <row r="10" spans="1:4" x14ac:dyDescent="0.25">
      <c r="B10">
        <v>375.23500000000001</v>
      </c>
      <c r="C10">
        <v>374.584</v>
      </c>
      <c r="D10">
        <v>180.971</v>
      </c>
    </row>
    <row r="11" spans="1:4" x14ac:dyDescent="0.25">
      <c r="B11">
        <v>375.39800000000002</v>
      </c>
      <c r="C11">
        <v>374.71100000000001</v>
      </c>
      <c r="D11">
        <v>180.881</v>
      </c>
    </row>
    <row r="12" spans="1:4" x14ac:dyDescent="0.25">
      <c r="B12">
        <v>375.23500000000001</v>
      </c>
      <c r="C12">
        <v>375.39800000000002</v>
      </c>
      <c r="D12">
        <v>180.75399999999999</v>
      </c>
    </row>
    <row r="13" spans="1:4" x14ac:dyDescent="0.25">
      <c r="B13">
        <v>375.39800000000002</v>
      </c>
      <c r="C13">
        <v>375.39800000000002</v>
      </c>
      <c r="D13">
        <v>180.64599999999999</v>
      </c>
    </row>
    <row r="14" spans="1:4" x14ac:dyDescent="0.25">
      <c r="B14">
        <v>375.61500000000001</v>
      </c>
      <c r="C14">
        <v>375.56099999999998</v>
      </c>
      <c r="D14">
        <v>180.73599999999999</v>
      </c>
    </row>
    <row r="15" spans="1:4" x14ac:dyDescent="0.25">
      <c r="B15">
        <v>375.32600000000002</v>
      </c>
      <c r="C15">
        <v>375.47</v>
      </c>
      <c r="D15">
        <v>180.809</v>
      </c>
    </row>
    <row r="16" spans="1:4" x14ac:dyDescent="0.25">
      <c r="B16">
        <v>374.964</v>
      </c>
      <c r="C16">
        <v>375.23500000000001</v>
      </c>
      <c r="D16">
        <v>180.953</v>
      </c>
    </row>
    <row r="17" spans="2:4" x14ac:dyDescent="0.25">
      <c r="B17">
        <v>375.32600000000002</v>
      </c>
      <c r="C17">
        <v>374.85500000000002</v>
      </c>
      <c r="D17">
        <v>181.04400000000001</v>
      </c>
    </row>
    <row r="18" spans="2:4" x14ac:dyDescent="0.25">
      <c r="B18">
        <v>375.72300000000001</v>
      </c>
      <c r="C18">
        <v>375</v>
      </c>
      <c r="D18">
        <v>180.971</v>
      </c>
    </row>
    <row r="19" spans="2:4" x14ac:dyDescent="0.25">
      <c r="B19">
        <v>376.04899999999998</v>
      </c>
      <c r="C19">
        <v>375.27100000000002</v>
      </c>
      <c r="D19">
        <v>180.953</v>
      </c>
    </row>
    <row r="20" spans="2:4" x14ac:dyDescent="0.25">
      <c r="B20">
        <v>375.92200000000003</v>
      </c>
      <c r="C20">
        <v>374.42099999999999</v>
      </c>
      <c r="D20">
        <v>181.06200000000001</v>
      </c>
    </row>
    <row r="21" spans="2:4" x14ac:dyDescent="0.25">
      <c r="B21">
        <v>376.04899999999998</v>
      </c>
      <c r="C21">
        <v>374.49400000000003</v>
      </c>
      <c r="D21">
        <v>181.06200000000001</v>
      </c>
    </row>
    <row r="22" spans="2:4" x14ac:dyDescent="0.25">
      <c r="B22">
        <v>376.30200000000002</v>
      </c>
      <c r="C22">
        <v>374.94600000000003</v>
      </c>
      <c r="D22">
        <v>181.17</v>
      </c>
    </row>
    <row r="23" spans="2:4" x14ac:dyDescent="0.25">
      <c r="B23">
        <v>375.85</v>
      </c>
      <c r="C23">
        <v>374.81900000000002</v>
      </c>
      <c r="D23">
        <v>181.24299999999999</v>
      </c>
    </row>
    <row r="24" spans="2:4" x14ac:dyDescent="0.25">
      <c r="B24">
        <v>375.25299999999999</v>
      </c>
      <c r="C24">
        <v>374.476</v>
      </c>
      <c r="D24">
        <v>181.279</v>
      </c>
    </row>
    <row r="25" spans="2:4" x14ac:dyDescent="0.25">
      <c r="B25">
        <v>375.524</v>
      </c>
      <c r="C25">
        <v>374.76499999999999</v>
      </c>
      <c r="D25">
        <v>181.18899999999999</v>
      </c>
    </row>
    <row r="26" spans="2:4" x14ac:dyDescent="0.25">
      <c r="B26">
        <v>375.79599999999999</v>
      </c>
      <c r="C26">
        <v>374.65600000000001</v>
      </c>
      <c r="D26">
        <v>181.09800000000001</v>
      </c>
    </row>
    <row r="27" spans="2:4" x14ac:dyDescent="0.25">
      <c r="B27">
        <v>376.01299999999998</v>
      </c>
      <c r="C27">
        <v>374.89100000000002</v>
      </c>
      <c r="D27">
        <v>181.06200000000001</v>
      </c>
    </row>
    <row r="28" spans="2:4" x14ac:dyDescent="0.25">
      <c r="B28">
        <v>376.06700000000001</v>
      </c>
      <c r="C28">
        <v>375</v>
      </c>
      <c r="D28">
        <v>181.04400000000001</v>
      </c>
    </row>
    <row r="29" spans="2:4" x14ac:dyDescent="0.25">
      <c r="B29">
        <v>376.04899999999998</v>
      </c>
      <c r="C29">
        <v>374.81900000000002</v>
      </c>
      <c r="D29">
        <v>181.11600000000001</v>
      </c>
    </row>
    <row r="30" spans="2:4" x14ac:dyDescent="0.25">
      <c r="B30">
        <v>375.86799999999999</v>
      </c>
      <c r="C30">
        <v>374.89100000000002</v>
      </c>
      <c r="D30">
        <v>181.18899999999999</v>
      </c>
    </row>
    <row r="31" spans="2:4" x14ac:dyDescent="0.25">
      <c r="B31">
        <v>375.94</v>
      </c>
      <c r="C31">
        <v>374.87299999999999</v>
      </c>
      <c r="D31">
        <v>181.09800000000001</v>
      </c>
    </row>
    <row r="32" spans="2:4" x14ac:dyDescent="0.25">
      <c r="B32">
        <v>375.995</v>
      </c>
      <c r="C32">
        <v>374.94600000000003</v>
      </c>
      <c r="D32">
        <v>181.04400000000001</v>
      </c>
    </row>
    <row r="33" spans="2:4" x14ac:dyDescent="0.25">
      <c r="B33">
        <v>375.14499999999998</v>
      </c>
      <c r="C33">
        <v>374.71100000000001</v>
      </c>
      <c r="D33">
        <v>180.899</v>
      </c>
    </row>
    <row r="34" spans="2:4" x14ac:dyDescent="0.25">
      <c r="B34">
        <v>375.27100000000002</v>
      </c>
      <c r="C34">
        <v>375.036</v>
      </c>
      <c r="D34">
        <v>180.935</v>
      </c>
    </row>
    <row r="35" spans="2:4" x14ac:dyDescent="0.25">
      <c r="B35">
        <v>375.68700000000001</v>
      </c>
      <c r="C35">
        <v>375.452</v>
      </c>
      <c r="D35">
        <v>181.04400000000001</v>
      </c>
    </row>
    <row r="36" spans="2:4" x14ac:dyDescent="0.25">
      <c r="B36">
        <v>375.86799999999999</v>
      </c>
      <c r="C36">
        <v>375.76</v>
      </c>
      <c r="D36">
        <v>181.11600000000001</v>
      </c>
    </row>
    <row r="37" spans="2:4" x14ac:dyDescent="0.25">
      <c r="B37">
        <v>375.79599999999999</v>
      </c>
      <c r="C37">
        <v>376.08499999999998</v>
      </c>
      <c r="D37">
        <v>181.17</v>
      </c>
    </row>
    <row r="38" spans="2:4" x14ac:dyDescent="0.25">
      <c r="B38">
        <v>375.68700000000001</v>
      </c>
      <c r="C38">
        <v>375.488</v>
      </c>
      <c r="D38">
        <v>181.24299999999999</v>
      </c>
    </row>
    <row r="39" spans="2:4" x14ac:dyDescent="0.25">
      <c r="B39">
        <v>375.18099999999998</v>
      </c>
      <c r="C39">
        <v>375.76</v>
      </c>
      <c r="D39">
        <v>181.261</v>
      </c>
    </row>
    <row r="40" spans="2:4" x14ac:dyDescent="0.25">
      <c r="B40">
        <v>375.10899999999998</v>
      </c>
      <c r="C40">
        <v>376.08499999999998</v>
      </c>
      <c r="D40">
        <v>181.351</v>
      </c>
    </row>
    <row r="41" spans="2:4" x14ac:dyDescent="0.25">
      <c r="B41">
        <v>375.38</v>
      </c>
      <c r="C41">
        <v>375.34399999999999</v>
      </c>
      <c r="D41">
        <v>181.47800000000001</v>
      </c>
    </row>
    <row r="42" spans="2:4" x14ac:dyDescent="0.25">
      <c r="B42">
        <v>374.87299999999999</v>
      </c>
      <c r="C42">
        <v>375</v>
      </c>
      <c r="D42">
        <v>181.47800000000001</v>
      </c>
    </row>
    <row r="43" spans="2:4" x14ac:dyDescent="0.25">
      <c r="B43">
        <v>373.95100000000002</v>
      </c>
      <c r="C43">
        <v>375.452</v>
      </c>
      <c r="D43">
        <v>181.24299999999999</v>
      </c>
    </row>
    <row r="44" spans="2:4" x14ac:dyDescent="0.25">
      <c r="B44">
        <v>374.096</v>
      </c>
      <c r="C44">
        <v>375.85</v>
      </c>
      <c r="D44">
        <v>181.02600000000001</v>
      </c>
    </row>
    <row r="45" spans="2:4" x14ac:dyDescent="0.25">
      <c r="B45">
        <v>374.65600000000001</v>
      </c>
      <c r="C45">
        <v>376.21199999999999</v>
      </c>
      <c r="D45">
        <v>180.881</v>
      </c>
    </row>
    <row r="46" spans="2:4" x14ac:dyDescent="0.25">
      <c r="B46">
        <v>375.072</v>
      </c>
      <c r="C46">
        <v>376.12099999999998</v>
      </c>
      <c r="D46">
        <v>180.899</v>
      </c>
    </row>
    <row r="47" spans="2:4" x14ac:dyDescent="0.25">
      <c r="B47">
        <v>375.072</v>
      </c>
      <c r="C47">
        <v>375.70499999999998</v>
      </c>
      <c r="D47">
        <v>180.899</v>
      </c>
    </row>
    <row r="48" spans="2:4" x14ac:dyDescent="0.25">
      <c r="B48">
        <v>375.036</v>
      </c>
      <c r="C48">
        <v>375.452</v>
      </c>
      <c r="D48">
        <v>180.881</v>
      </c>
    </row>
    <row r="49" spans="2:4" x14ac:dyDescent="0.25">
      <c r="B49">
        <v>374.964</v>
      </c>
      <c r="C49">
        <v>375.47</v>
      </c>
      <c r="D49">
        <v>180.899</v>
      </c>
    </row>
    <row r="50" spans="2:4" x14ac:dyDescent="0.25">
      <c r="B50">
        <v>374.29500000000002</v>
      </c>
      <c r="C50">
        <v>375.70499999999998</v>
      </c>
      <c r="D50">
        <v>181.02600000000001</v>
      </c>
    </row>
    <row r="51" spans="2:4" x14ac:dyDescent="0.25">
      <c r="B51">
        <v>374.63799999999998</v>
      </c>
      <c r="C51">
        <v>375.23500000000001</v>
      </c>
      <c r="D51">
        <v>181.02600000000001</v>
      </c>
    </row>
    <row r="52" spans="2:4" x14ac:dyDescent="0.25">
      <c r="B52">
        <v>375.38</v>
      </c>
      <c r="C52">
        <v>375.23500000000001</v>
      </c>
      <c r="D52">
        <v>181.279</v>
      </c>
    </row>
    <row r="53" spans="2:4" x14ac:dyDescent="0.25">
      <c r="B53">
        <v>375.79599999999999</v>
      </c>
      <c r="C53">
        <v>375.83199999999999</v>
      </c>
      <c r="D53">
        <v>181.333</v>
      </c>
    </row>
    <row r="54" spans="2:4" x14ac:dyDescent="0.25">
      <c r="B54">
        <v>375.76</v>
      </c>
      <c r="C54">
        <v>376.21199999999999</v>
      </c>
      <c r="D54">
        <v>181.333</v>
      </c>
    </row>
    <row r="55" spans="2:4" x14ac:dyDescent="0.25">
      <c r="B55">
        <v>375.79599999999999</v>
      </c>
      <c r="C55">
        <v>376.04899999999998</v>
      </c>
      <c r="D55">
        <v>181.351</v>
      </c>
    </row>
    <row r="56" spans="2:4" x14ac:dyDescent="0.25">
      <c r="B56">
        <v>375.66899999999998</v>
      </c>
      <c r="C56">
        <v>375.85</v>
      </c>
      <c r="D56">
        <v>181.387</v>
      </c>
    </row>
    <row r="57" spans="2:4" x14ac:dyDescent="0.25">
      <c r="B57">
        <v>375.25299999999999</v>
      </c>
      <c r="C57">
        <v>375.63299999999998</v>
      </c>
      <c r="D57">
        <v>181.387</v>
      </c>
    </row>
    <row r="58" spans="2:4" x14ac:dyDescent="0.25">
      <c r="B58">
        <v>375.61500000000001</v>
      </c>
      <c r="C58">
        <v>375.61500000000001</v>
      </c>
      <c r="D58">
        <v>181.387</v>
      </c>
    </row>
    <row r="59" spans="2:4" x14ac:dyDescent="0.25">
      <c r="B59">
        <v>375.16300000000001</v>
      </c>
      <c r="C59">
        <v>375.70499999999998</v>
      </c>
      <c r="D59">
        <v>181.333</v>
      </c>
    </row>
    <row r="60" spans="2:4" x14ac:dyDescent="0.25">
      <c r="B60">
        <v>375.32600000000002</v>
      </c>
      <c r="C60">
        <v>375.97699999999998</v>
      </c>
      <c r="D60">
        <v>181.333</v>
      </c>
    </row>
    <row r="61" spans="2:4" x14ac:dyDescent="0.25">
      <c r="B61">
        <v>375.66899999999998</v>
      </c>
      <c r="C61">
        <v>376.24799999999999</v>
      </c>
      <c r="D61">
        <v>181.351</v>
      </c>
    </row>
    <row r="62" spans="2:4" x14ac:dyDescent="0.25">
      <c r="B62">
        <v>375.83199999999999</v>
      </c>
      <c r="C62">
        <v>376.37400000000002</v>
      </c>
      <c r="D62">
        <v>181.333</v>
      </c>
    </row>
    <row r="63" spans="2:4" x14ac:dyDescent="0.25">
      <c r="B63">
        <v>375.47</v>
      </c>
      <c r="C63">
        <v>375.63299999999998</v>
      </c>
      <c r="D63">
        <v>181.04400000000001</v>
      </c>
    </row>
    <row r="64" spans="2:4" x14ac:dyDescent="0.25">
      <c r="C64">
        <v>375.38</v>
      </c>
      <c r="D64">
        <v>181.02600000000001</v>
      </c>
    </row>
    <row r="65" spans="3:4" x14ac:dyDescent="0.25">
      <c r="C65">
        <v>375.76</v>
      </c>
      <c r="D65">
        <v>180.899</v>
      </c>
    </row>
    <row r="66" spans="3:4" x14ac:dyDescent="0.25">
      <c r="C66">
        <v>375.904</v>
      </c>
      <c r="D66">
        <v>181.18899999999999</v>
      </c>
    </row>
    <row r="67" spans="3:4" x14ac:dyDescent="0.25">
      <c r="C67">
        <v>376.30200000000002</v>
      </c>
      <c r="D67">
        <v>181.20699999999999</v>
      </c>
    </row>
    <row r="68" spans="3:4" x14ac:dyDescent="0.25">
      <c r="C68">
        <v>376.32</v>
      </c>
      <c r="D68">
        <v>181.20699999999999</v>
      </c>
    </row>
    <row r="69" spans="3:4" x14ac:dyDescent="0.25">
      <c r="D69">
        <v>181.351</v>
      </c>
    </row>
    <row r="70" spans="3:4" x14ac:dyDescent="0.25">
      <c r="D70">
        <v>181.47800000000001</v>
      </c>
    </row>
    <row r="71" spans="3:4" x14ac:dyDescent="0.25">
      <c r="D71">
        <v>181.65899999999999</v>
      </c>
    </row>
    <row r="72" spans="3:4" x14ac:dyDescent="0.25">
      <c r="D72">
        <v>181.64099999999999</v>
      </c>
    </row>
    <row r="73" spans="3:4" x14ac:dyDescent="0.25">
      <c r="D73">
        <v>181.58600000000001</v>
      </c>
    </row>
    <row r="74" spans="3:4" x14ac:dyDescent="0.25">
      <c r="D74">
        <v>181.56800000000001</v>
      </c>
    </row>
    <row r="75" spans="3:4" x14ac:dyDescent="0.25">
      <c r="D75">
        <v>181.387</v>
      </c>
    </row>
    <row r="76" spans="3:4" x14ac:dyDescent="0.25">
      <c r="D76">
        <v>181.261</v>
      </c>
    </row>
    <row r="77" spans="3:4" x14ac:dyDescent="0.25">
      <c r="D77">
        <v>181.13399999999999</v>
      </c>
    </row>
    <row r="78" spans="3:4" x14ac:dyDescent="0.25">
      <c r="D78">
        <v>181.02600000000001</v>
      </c>
    </row>
    <row r="79" spans="3:4" x14ac:dyDescent="0.25">
      <c r="D79">
        <v>180.99</v>
      </c>
    </row>
    <row r="80" spans="3:4" x14ac:dyDescent="0.25">
      <c r="D80">
        <v>181.11600000000001</v>
      </c>
    </row>
    <row r="81" spans="4:4" x14ac:dyDescent="0.25">
      <c r="D81">
        <v>181.13399999999999</v>
      </c>
    </row>
    <row r="82" spans="4:4" x14ac:dyDescent="0.25">
      <c r="D82">
        <v>181.333</v>
      </c>
    </row>
    <row r="83" spans="4:4" x14ac:dyDescent="0.25">
      <c r="D83">
        <v>181.333</v>
      </c>
    </row>
    <row r="84" spans="4:4" x14ac:dyDescent="0.25">
      <c r="D84">
        <v>181.315</v>
      </c>
    </row>
    <row r="85" spans="4:4" x14ac:dyDescent="0.25">
      <c r="D85">
        <v>181.279</v>
      </c>
    </row>
    <row r="86" spans="4:4" x14ac:dyDescent="0.25">
      <c r="D86">
        <v>181.333</v>
      </c>
    </row>
    <row r="87" spans="4:4" x14ac:dyDescent="0.25">
      <c r="D87">
        <v>181.49600000000001</v>
      </c>
    </row>
    <row r="88" spans="4:4" x14ac:dyDescent="0.25">
      <c r="D88">
        <v>181.58600000000001</v>
      </c>
    </row>
    <row r="89" spans="4:4" x14ac:dyDescent="0.25">
      <c r="D89">
        <v>181.49600000000001</v>
      </c>
    </row>
    <row r="90" spans="4:4" x14ac:dyDescent="0.25">
      <c r="D90">
        <v>181.51400000000001</v>
      </c>
    </row>
    <row r="91" spans="4:4" x14ac:dyDescent="0.25">
      <c r="D91">
        <v>181.40600000000001</v>
      </c>
    </row>
    <row r="92" spans="4:4" x14ac:dyDescent="0.25">
      <c r="D92">
        <v>181.387</v>
      </c>
    </row>
    <row r="93" spans="4:4" x14ac:dyDescent="0.25">
      <c r="D93">
        <v>181.333</v>
      </c>
    </row>
    <row r="94" spans="4:4" x14ac:dyDescent="0.25">
      <c r="D94">
        <v>181.351</v>
      </c>
    </row>
    <row r="95" spans="4:4" x14ac:dyDescent="0.25">
      <c r="D95">
        <v>181.40600000000001</v>
      </c>
    </row>
    <row r="96" spans="4:4" x14ac:dyDescent="0.25">
      <c r="D96">
        <v>181.387</v>
      </c>
    </row>
    <row r="97" spans="4:4" x14ac:dyDescent="0.25">
      <c r="D97">
        <v>181.40600000000001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13D-E20C-4F7D-B3BE-F6801DB6D2F5}">
  <dimension ref="A1:F16"/>
  <sheetViews>
    <sheetView workbookViewId="0">
      <selection activeCell="D4" sqref="D4"/>
    </sheetView>
  </sheetViews>
  <sheetFormatPr baseColWidth="10" defaultRowHeight="15" x14ac:dyDescent="0.25"/>
  <cols>
    <col min="1" max="1" width="33.140625" bestFit="1" customWidth="1"/>
  </cols>
  <sheetData>
    <row r="1" spans="1:6" x14ac:dyDescent="0.25">
      <c r="B1" t="s">
        <v>27</v>
      </c>
      <c r="C1" t="s">
        <v>28</v>
      </c>
      <c r="D1" t="s">
        <v>29</v>
      </c>
      <c r="E1" t="s">
        <v>34</v>
      </c>
    </row>
    <row r="2" spans="1:6" x14ac:dyDescent="0.25">
      <c r="A2" t="s">
        <v>25</v>
      </c>
      <c r="B2">
        <v>5000</v>
      </c>
      <c r="C2">
        <v>5000</v>
      </c>
      <c r="D2">
        <v>5000</v>
      </c>
      <c r="E2">
        <v>5000</v>
      </c>
    </row>
    <row r="3" spans="1:6" x14ac:dyDescent="0.25">
      <c r="A3" t="s">
        <v>26</v>
      </c>
      <c r="B3">
        <v>10000</v>
      </c>
      <c r="C3">
        <v>10000</v>
      </c>
      <c r="D3">
        <v>10000</v>
      </c>
      <c r="E3">
        <v>10000</v>
      </c>
    </row>
    <row r="4" spans="1:6" x14ac:dyDescent="0.25">
      <c r="A4" t="s">
        <v>35</v>
      </c>
      <c r="B4">
        <v>14.7</v>
      </c>
      <c r="C4">
        <v>13.42</v>
      </c>
      <c r="D4">
        <v>12.26</v>
      </c>
      <c r="E4">
        <f>1.0016*10^3</f>
        <v>1001.6</v>
      </c>
      <c r="F4" t="s">
        <v>33</v>
      </c>
    </row>
    <row r="5" spans="1:6" x14ac:dyDescent="0.25">
      <c r="A5" s="4" t="s">
        <v>36</v>
      </c>
      <c r="B5" s="2">
        <v>4.1609999999999996</v>
      </c>
      <c r="C5">
        <v>1.3914</v>
      </c>
      <c r="D5">
        <v>0.59030000000000005</v>
      </c>
      <c r="E5">
        <v>998.2</v>
      </c>
      <c r="F5" t="s">
        <v>22</v>
      </c>
    </row>
    <row r="6" spans="1:6" x14ac:dyDescent="0.25">
      <c r="A6" t="s">
        <v>30</v>
      </c>
      <c r="B6">
        <v>24.3</v>
      </c>
      <c r="C6">
        <v>24.3</v>
      </c>
      <c r="D6">
        <v>24.3</v>
      </c>
      <c r="E6">
        <v>24.3</v>
      </c>
      <c r="F6" t="s">
        <v>23</v>
      </c>
    </row>
    <row r="7" spans="1:6" x14ac:dyDescent="0.25">
      <c r="A7" t="s">
        <v>31</v>
      </c>
      <c r="B7">
        <v>100</v>
      </c>
      <c r="C7">
        <v>165</v>
      </c>
      <c r="F7" t="s">
        <v>21</v>
      </c>
    </row>
    <row r="8" spans="1:6" x14ac:dyDescent="0.25">
      <c r="A8" t="s">
        <v>38</v>
      </c>
      <c r="B8">
        <f>B7/3600/B5</f>
        <v>6.675745680792545E-3</v>
      </c>
      <c r="C8">
        <f>C7/3600/C5</f>
        <v>3.2940443677830479E-2</v>
      </c>
      <c r="F8" t="s">
        <v>39</v>
      </c>
    </row>
    <row r="9" spans="1:6" x14ac:dyDescent="0.25">
      <c r="B9">
        <f>B8/(PI()/4*(B6/1000)^2)</f>
        <v>14.394525548917047</v>
      </c>
      <c r="C9">
        <f>C8/(PI()/4*(C6/1000)^2)</f>
        <v>71.027579657123979</v>
      </c>
      <c r="F9" t="s">
        <v>24</v>
      </c>
    </row>
    <row r="10" spans="1:6" x14ac:dyDescent="0.25">
      <c r="B10" s="3">
        <f>(B2*PI()*B$6*10^-3*B$4*10^-6)/4*3600</f>
        <v>5.0499374030496451</v>
      </c>
      <c r="C10" s="3">
        <f t="shared" ref="C10:E11" si="0">(C2*PI()*C$6*10^-3*C$4*10^-6)/4*3600</f>
        <v>4.6102149625119893</v>
      </c>
      <c r="D10" s="3">
        <f t="shared" si="0"/>
        <v>4.2117165007747372</v>
      </c>
      <c r="E10" s="3">
        <f t="shared" si="0"/>
        <v>344.082809720716</v>
      </c>
      <c r="F10" t="s">
        <v>21</v>
      </c>
    </row>
    <row r="11" spans="1:6" x14ac:dyDescent="0.25">
      <c r="A11" t="s">
        <v>32</v>
      </c>
      <c r="B11" s="3">
        <f>(B3*PI()*B$6*10^-3*B$4*10^-6)/4*3600</f>
        <v>10.09987480609929</v>
      </c>
      <c r="C11" s="3">
        <f t="shared" si="0"/>
        <v>9.2204299250239785</v>
      </c>
      <c r="D11" s="3">
        <f t="shared" si="0"/>
        <v>8.4234330015494745</v>
      </c>
      <c r="E11" s="3">
        <f t="shared" si="0"/>
        <v>688.165619441432</v>
      </c>
      <c r="F11" t="s">
        <v>21</v>
      </c>
    </row>
    <row r="13" spans="1:6" x14ac:dyDescent="0.25">
      <c r="A13" t="s">
        <v>37</v>
      </c>
      <c r="B13" t="s">
        <v>41</v>
      </c>
      <c r="C13" t="s">
        <v>41</v>
      </c>
      <c r="F13" t="s">
        <v>40</v>
      </c>
    </row>
    <row r="14" spans="1:6" x14ac:dyDescent="0.25">
      <c r="A14" t="s">
        <v>42</v>
      </c>
      <c r="B14" t="s">
        <v>43</v>
      </c>
      <c r="C14" t="s">
        <v>43</v>
      </c>
      <c r="F14" t="s">
        <v>44</v>
      </c>
    </row>
    <row r="15" spans="1:6" x14ac:dyDescent="0.25">
      <c r="A15" t="s">
        <v>45</v>
      </c>
      <c r="B15">
        <v>0.5</v>
      </c>
      <c r="C15">
        <v>0.5</v>
      </c>
      <c r="F15" t="s">
        <v>40</v>
      </c>
    </row>
    <row r="16" spans="1:6" x14ac:dyDescent="0.25">
      <c r="A16" t="s">
        <v>46</v>
      </c>
      <c r="B16">
        <v>10</v>
      </c>
      <c r="F16" t="s">
        <v>47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Zusammenfassung</vt:lpstr>
      <vt:lpstr>ADC-Wandler</vt:lpstr>
      <vt:lpstr>Coriolis-Massflow</vt:lpstr>
      <vt:lpstr>Prowirl F200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Sengün, Leon</dc:creator>
  <cp:lastModifiedBy>Sengün, Leon</cp:lastModifiedBy>
  <dcterms:created xsi:type="dcterms:W3CDTF">2023-05-30T06:16:25Z</dcterms:created>
  <dcterms:modified xsi:type="dcterms:W3CDTF">2023-07-11T16:45:42Z</dcterms:modified>
</cp:coreProperties>
</file>