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dor\Desktop\SIMULADOR\"/>
    </mc:Choice>
  </mc:AlternateContent>
  <bookViews>
    <workbookView xWindow="0" yWindow="0" windowWidth="28800" windowHeight="12435" activeTab="1"/>
  </bookViews>
  <sheets>
    <sheet name="Hoja 2" sheetId="2" r:id="rId1"/>
    <sheet name="Hoja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5" i="1" l="1"/>
  <c r="G35" i="1"/>
  <c r="G28" i="1"/>
  <c r="F19" i="1" l="1"/>
  <c r="E33" i="1" l="1"/>
  <c r="E32" i="1"/>
  <c r="E31" i="1"/>
  <c r="E30" i="1"/>
  <c r="E29" i="1"/>
  <c r="E28" i="1"/>
  <c r="Q37" i="2"/>
  <c r="Q36" i="2"/>
  <c r="Q35" i="2"/>
  <c r="Q33" i="2"/>
  <c r="P34" i="2" s="1"/>
  <c r="Q34" i="2" s="1"/>
  <c r="Q32" i="2"/>
  <c r="Q31" i="2"/>
  <c r="Q30" i="2"/>
  <c r="Q28" i="2"/>
  <c r="Q27" i="2"/>
  <c r="Q26" i="2"/>
  <c r="Q25" i="2"/>
  <c r="Q24" i="2"/>
  <c r="P22" i="2"/>
  <c r="P21" i="2"/>
  <c r="P20" i="2"/>
  <c r="D20" i="2"/>
  <c r="F20" i="2" s="1"/>
  <c r="G20" i="2" s="1"/>
  <c r="E33" i="2" s="1"/>
  <c r="P19" i="2"/>
  <c r="D19" i="2"/>
  <c r="F19" i="2" s="1"/>
  <c r="G19" i="2" s="1"/>
  <c r="E32" i="2" s="1"/>
  <c r="D18" i="2"/>
  <c r="F18" i="2" s="1"/>
  <c r="G18" i="2" s="1"/>
  <c r="E31" i="2" s="1"/>
  <c r="D17" i="2"/>
  <c r="F17" i="2" s="1"/>
  <c r="G17" i="2" s="1"/>
  <c r="E30" i="2" s="1"/>
  <c r="D16" i="2"/>
  <c r="F16" i="2" s="1"/>
  <c r="G16" i="2" s="1"/>
  <c r="E29" i="2" s="1"/>
  <c r="D15" i="2"/>
  <c r="F15" i="2" s="1"/>
  <c r="G15" i="2" s="1"/>
  <c r="E28" i="2" s="1"/>
  <c r="B7" i="2"/>
  <c r="G21" i="2" l="1"/>
  <c r="G22" i="2" s="1"/>
  <c r="B8" i="2"/>
  <c r="B9" i="2" s="1"/>
  <c r="Q37" i="1"/>
  <c r="Q36" i="1"/>
  <c r="Q35" i="1"/>
  <c r="P34" i="1"/>
  <c r="Q34" i="1" s="1"/>
  <c r="Q33" i="1"/>
  <c r="Q32" i="1"/>
  <c r="Q30" i="1"/>
  <c r="Q31" i="1"/>
  <c r="B28" i="2" l="1"/>
  <c r="O18" i="2"/>
  <c r="Q18" i="2" s="1"/>
  <c r="Q28" i="1"/>
  <c r="Q27" i="1"/>
  <c r="Q26" i="1"/>
  <c r="Q25" i="1"/>
  <c r="Q24" i="1"/>
  <c r="P22" i="1"/>
  <c r="P21" i="1"/>
  <c r="P20" i="1"/>
  <c r="P19" i="1"/>
  <c r="F28" i="2" l="1"/>
  <c r="G28" i="2" s="1"/>
  <c r="B29" i="2"/>
  <c r="D16" i="1"/>
  <c r="F16" i="1" s="1"/>
  <c r="G16" i="1" s="1"/>
  <c r="D17" i="1"/>
  <c r="F17" i="1" s="1"/>
  <c r="G17" i="1" s="1"/>
  <c r="D18" i="1"/>
  <c r="F18" i="1" s="1"/>
  <c r="G18" i="1" s="1"/>
  <c r="D19" i="1"/>
  <c r="G19" i="1" s="1"/>
  <c r="D20" i="1"/>
  <c r="F20" i="1" s="1"/>
  <c r="G20" i="1" s="1"/>
  <c r="D15" i="1"/>
  <c r="F15" i="1" s="1"/>
  <c r="G15" i="1" s="1"/>
  <c r="B7" i="1"/>
  <c r="B30" i="2" l="1"/>
  <c r="D29" i="2" s="1"/>
  <c r="F29" i="2"/>
  <c r="G29" i="2" s="1"/>
  <c r="D28" i="2"/>
  <c r="K6" i="2"/>
  <c r="M6" i="2" s="1"/>
  <c r="O19" i="2"/>
  <c r="Q19" i="2" s="1"/>
  <c r="G21" i="1"/>
  <c r="G22" i="1" s="1"/>
  <c r="B8" i="1"/>
  <c r="B9" i="1" s="1"/>
  <c r="B28" i="1" l="1"/>
  <c r="F28" i="1" s="1"/>
  <c r="K6" i="1" s="1"/>
  <c r="M6" i="1" s="1"/>
  <c r="O18" i="1"/>
  <c r="Q18" i="1" s="1"/>
  <c r="K7" i="2"/>
  <c r="M7" i="2" s="1"/>
  <c r="O20" i="2"/>
  <c r="Q20" i="2" s="1"/>
  <c r="B31" i="2"/>
  <c r="D30" i="2" s="1"/>
  <c r="F30" i="2"/>
  <c r="G30" i="2" s="1"/>
  <c r="O19" i="1" l="1"/>
  <c r="Q19" i="1" s="1"/>
  <c r="B29" i="1"/>
  <c r="F29" i="1" s="1"/>
  <c r="G29" i="1" s="1"/>
  <c r="O20" i="1" s="1"/>
  <c r="Q20" i="1" s="1"/>
  <c r="O21" i="2"/>
  <c r="Q21" i="2" s="1"/>
  <c r="K8" i="2"/>
  <c r="M8" i="2" s="1"/>
  <c r="F31" i="2"/>
  <c r="G31" i="2" s="1"/>
  <c r="B32" i="2"/>
  <c r="D31" i="2" s="1"/>
  <c r="D28" i="1"/>
  <c r="B30" i="1" l="1"/>
  <c r="F30" i="1" s="1"/>
  <c r="G30" i="1" s="1"/>
  <c r="K7" i="1"/>
  <c r="M7" i="1" s="1"/>
  <c r="K8" i="1"/>
  <c r="M8" i="1" s="1"/>
  <c r="O21" i="1"/>
  <c r="Q21" i="1" s="1"/>
  <c r="F32" i="2"/>
  <c r="G32" i="2" s="1"/>
  <c r="K10" i="2" s="1"/>
  <c r="M10" i="2" s="1"/>
  <c r="B33" i="2"/>
  <c r="K9" i="2"/>
  <c r="M9" i="2" s="1"/>
  <c r="D29" i="1"/>
  <c r="B31" i="1"/>
  <c r="F31" i="1" s="1"/>
  <c r="G31" i="1" s="1"/>
  <c r="K9" i="1" l="1"/>
  <c r="M9" i="1" s="1"/>
  <c r="B34" i="2"/>
  <c r="D35" i="2" s="1"/>
  <c r="D36" i="2" s="1"/>
  <c r="O41" i="2" s="1"/>
  <c r="Q41" i="2" s="1"/>
  <c r="F33" i="2"/>
  <c r="G33" i="2" s="1"/>
  <c r="G34" i="2" s="1"/>
  <c r="G35" i="2" s="1"/>
  <c r="D32" i="2"/>
  <c r="B32" i="1"/>
  <c r="D30" i="1"/>
  <c r="K11" i="2" l="1"/>
  <c r="M11" i="2" s="1"/>
  <c r="M12" i="2" s="1"/>
  <c r="O22" i="2"/>
  <c r="Q22" i="2" s="1"/>
  <c r="D33" i="2"/>
  <c r="F32" i="1"/>
  <c r="G32" i="1" s="1"/>
  <c r="B33" i="1"/>
  <c r="D31" i="1"/>
  <c r="K10" i="1" l="1"/>
  <c r="M10" i="1" s="1"/>
  <c r="Q38" i="2"/>
  <c r="F33" i="1"/>
  <c r="G33" i="1" s="1"/>
  <c r="K11" i="1" s="1"/>
  <c r="M11" i="1" s="1"/>
  <c r="B34" i="1"/>
  <c r="D32" i="1"/>
  <c r="D33" i="1" l="1"/>
  <c r="D36" i="1"/>
  <c r="O41" i="1" s="1"/>
  <c r="Q41" i="1" s="1"/>
  <c r="M12" i="1"/>
  <c r="O22" i="1"/>
  <c r="Q22" i="1" s="1"/>
  <c r="Q38" i="1" s="1"/>
  <c r="G34" i="1"/>
  <c r="D39" i="2"/>
  <c r="R33" i="2"/>
  <c r="R24" i="2"/>
  <c r="R32" i="2"/>
  <c r="R25" i="2"/>
  <c r="R30" i="2"/>
  <c r="R36" i="2"/>
  <c r="R27" i="2"/>
  <c r="R31" i="2"/>
  <c r="R26" i="2"/>
  <c r="R37" i="2"/>
  <c r="R34" i="2"/>
  <c r="R35" i="2"/>
  <c r="R28" i="2"/>
  <c r="R18" i="2"/>
  <c r="R19" i="2"/>
  <c r="R20" i="2"/>
  <c r="R21" i="2"/>
  <c r="Q43" i="2"/>
  <c r="R22" i="2"/>
  <c r="R38" i="2" l="1"/>
  <c r="R22" i="1"/>
  <c r="R21" i="1"/>
  <c r="R20" i="1"/>
  <c r="R19" i="1"/>
  <c r="R30" i="1"/>
  <c r="R26" i="1"/>
  <c r="R36" i="1"/>
  <c r="R24" i="1"/>
  <c r="R28" i="1"/>
  <c r="R31" i="1"/>
  <c r="R18" i="1"/>
  <c r="R34" i="1"/>
  <c r="R32" i="1"/>
  <c r="D39" i="1"/>
  <c r="R27" i="1"/>
  <c r="Q43" i="1"/>
  <c r="R33" i="1"/>
  <c r="R37" i="1"/>
  <c r="R35" i="1"/>
  <c r="R25" i="1"/>
  <c r="R38" i="1" l="1"/>
</calcChain>
</file>

<file path=xl/sharedStrings.xml><?xml version="1.0" encoding="utf-8"?>
<sst xmlns="http://schemas.openxmlformats.org/spreadsheetml/2006/main" count="214" uniqueCount="78">
  <si>
    <t>PRODUCCION DE TILAPIA ROJA EN ESTANQUES</t>
  </si>
  <si>
    <t>PROYECCION DE PECES DE TILAPIA ROJA</t>
  </si>
  <si>
    <t>Espejo de Agua (M2):</t>
  </si>
  <si>
    <t>Densidad a la cosecha (Peces/M2)</t>
  </si>
  <si>
    <t>Porcentaje de mortalidad (30)</t>
  </si>
  <si>
    <t>Total peces a sembrar</t>
  </si>
  <si>
    <t>REQUERIMIENTO DE ALIMENTO BALANCEADO POR CICLO DE ENGORDA</t>
  </si>
  <si>
    <t>DIAS</t>
  </si>
  <si>
    <t>31 - 60</t>
  </si>
  <si>
    <t>61 - 90</t>
  </si>
  <si>
    <t>91 - 120</t>
  </si>
  <si>
    <t>121 - 150</t>
  </si>
  <si>
    <t>151 - 180</t>
  </si>
  <si>
    <t>1 - 30</t>
  </si>
  <si>
    <t>% DE TASA ALIMENTARIA</t>
  </si>
  <si>
    <t>PESO FINAL EN GRAMOS</t>
  </si>
  <si>
    <t>PESO INICIAL EN GRAMOS</t>
  </si>
  <si>
    <t>PESO PROMEDIO EN GRAMOS</t>
  </si>
  <si>
    <t>CONSUMO EN GRAMOS/ PEZ/ DIA</t>
  </si>
  <si>
    <t>CONSUMO EN GRAMOS/ PEZ/ MES</t>
  </si>
  <si>
    <t>CONVERSION</t>
  </si>
  <si>
    <t>MORTALIDAD MENSUAL Y NUMERO DE PECES A COSECHAR</t>
  </si>
  <si>
    <t>% MORTALIDAD/ MES</t>
  </si>
  <si>
    <t>NUMERO PECES MUERTOS</t>
  </si>
  <si>
    <t>NUMERO  DE PECES/MES</t>
  </si>
  <si>
    <t>COSECHA</t>
  </si>
  <si>
    <t>Numero de peces a cosechar</t>
  </si>
  <si>
    <t>CONSUMO EN KILOS/ LOTE DE PECES</t>
  </si>
  <si>
    <t>BULTOS/MES</t>
  </si>
  <si>
    <t>COSTOS DE PRODUCCION DE TILAPIA ROJA EN ESTANQUES</t>
  </si>
  <si>
    <t>VALOR BULTO</t>
  </si>
  <si>
    <t>VALOR TOTAL ALIMENTO</t>
  </si>
  <si>
    <t>COSTOS DE ALIMENTO BALANCEADO</t>
  </si>
  <si>
    <t>COSTOS ETAPA ENGORDA</t>
  </si>
  <si>
    <t>EGRESOS</t>
  </si>
  <si>
    <t>ALEVIN DE TILAPIA ROJA DE 2 GRAMOS</t>
  </si>
  <si>
    <t>ALIMENTO BALANCEADO DE 45% DE PROTEINA</t>
  </si>
  <si>
    <t>ALIMENTO BALANCEADO DE 38% DE PROTEINA</t>
  </si>
  <si>
    <t>ALIMENTO BALANCEADO DE 32% DE PROTEINA</t>
  </si>
  <si>
    <t>ALIMENTO BALANCEADO DE 25% DE PROTEINA</t>
  </si>
  <si>
    <t>UNIDAD</t>
  </si>
  <si>
    <t>CANTIDAD</t>
  </si>
  <si>
    <t>V/ UNITARIO</t>
  </si>
  <si>
    <t>V/ TOTAL</t>
  </si>
  <si>
    <t>BULTO</t>
  </si>
  <si>
    <t>ADECUACION ESTANQUE</t>
  </si>
  <si>
    <t>LIMPIEZA</t>
  </si>
  <si>
    <t>JORNAL</t>
  </si>
  <si>
    <t>ENCALADO (CAL AGRICOLA + MANO DE OBRA)</t>
  </si>
  <si>
    <t>METRO 2</t>
  </si>
  <si>
    <t>LLENADO (MANO DE OBRA)</t>
  </si>
  <si>
    <t>ABONADO (HUMUS DE LOMBRIZ)</t>
  </si>
  <si>
    <t>KILO</t>
  </si>
  <si>
    <t>FERTILIZADO (TRIPLE 15 + MANO DE OBRA)</t>
  </si>
  <si>
    <t>COSECHA DE PECES</t>
  </si>
  <si>
    <t>ATRAPE Y CAPTURA (MANO DE OBRA)</t>
  </si>
  <si>
    <t>KILOS PRODUCIDOS</t>
  </si>
  <si>
    <t>KILOS EVISCERADOS</t>
  </si>
  <si>
    <t>EVISCERADO Y LAVADO (MANO DE OBRA)</t>
  </si>
  <si>
    <t>BULTOS/1000 PECES</t>
  </si>
  <si>
    <t>ADMINISTRACION (APROXIMADAMENTE 3%)</t>
  </si>
  <si>
    <t>MANEJO DEL ESTANQUE (MANO DE OBRA)</t>
  </si>
  <si>
    <t>SEGURIDAD SOCIAL (70% DEL MANEJO)</t>
  </si>
  <si>
    <t>TRANSPORTE (BULTOS + DESPLAZAMIENTOS)</t>
  </si>
  <si>
    <t>SANIDAD DE LOS PECES (APROXIMADAMENTE 2%)</t>
  </si>
  <si>
    <t>VARIOS (REPRESENTA EL 10%)</t>
  </si>
  <si>
    <t>% RUBRO</t>
  </si>
  <si>
    <t>TOTAL COSTOS DE PRODUCCION</t>
  </si>
  <si>
    <t>VALOR KILO TILAPIA ROJA</t>
  </si>
  <si>
    <t>INGRESOS</t>
  </si>
  <si>
    <t>VENTA KILOS TILAPIA ROJA</t>
  </si>
  <si>
    <t>BENEFICIO ECONOMICO</t>
  </si>
  <si>
    <t>V/UNITARIO</t>
  </si>
  <si>
    <t>PRODUCCION DE CACHAMA BLANCA EN ESTANQUES</t>
  </si>
  <si>
    <t>VALOR KILO CACHAMA BLANCA</t>
  </si>
  <si>
    <t>PROYECCION DE PECES DE CACHAMA BLANCA</t>
  </si>
  <si>
    <t>COSTOS DE PRODUCCION DE CACHAMA BLANCA EN ESTANQUES</t>
  </si>
  <si>
    <t>ALEVIN DE CACHAMA BLANCA DE 2 GRAMOS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</si>
</sst>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;[Red]\-&quot;$&quot;#,##0"/>
    <numFmt numFmtId="44" formatCode="_-&quot;$&quot;* #,##0.00_-;\-&quot;$&quot;* #,##0.00_-;_-&quot;$&quot;* &quot;-&quot;??_-;_-@_-"/>
    <numFmt numFmtId="164" formatCode="0.0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rgb="FFFF0000"/>
      <name val="Arial"/>
      <family val="2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  <font>
      <b/>
      <sz val="14"/>
      <color rgb="FF7030A0"/>
      <name val="Arial"/>
      <family val="2"/>
    </font>
    <font>
      <sz val="9"/>
      <color theme="1"/>
      <name val="Arial"/>
      <family val="2"/>
    </font>
    <font>
      <b/>
      <sz val="11"/>
      <color rgb="FF00B05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00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6" fontId="0" fillId="0" borderId="1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6" fillId="0" borderId="0" xfId="0" applyFont="1"/>
    <xf numFmtId="0" fontId="0" fillId="0" borderId="10" xfId="0" applyBorder="1"/>
    <xf numFmtId="0" fontId="0" fillId="2" borderId="10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44" fontId="6" fillId="0" borderId="0" xfId="1" applyNumberFormat="1" applyFont="1"/>
    <xf numFmtId="0" fontId="0" fillId="0" borderId="1" xfId="0" applyBorder="1"/>
    <xf numFmtId="0" fontId="8" fillId="0" borderId="1" xfId="0" applyFont="1" applyBorder="1"/>
    <xf numFmtId="0" fontId="6" fillId="0" borderId="1" xfId="0" applyFont="1" applyBorder="1"/>
    <xf numFmtId="0" fontId="6" fillId="0" borderId="1" xfId="0" applyFont="1" applyBorder="1" applyAlignment="1">
      <alignment horizontal="left" vertical="center"/>
    </xf>
    <xf numFmtId="44" fontId="6" fillId="0" borderId="1" xfId="1" applyFont="1" applyBorder="1"/>
    <xf numFmtId="164" fontId="0" fillId="0" borderId="1" xfId="0" applyNumberFormat="1" applyBorder="1"/>
    <xf numFmtId="1" fontId="6" fillId="0" borderId="1" xfId="0" applyNumberFormat="1" applyFont="1" applyBorder="1"/>
    <xf numFmtId="0" fontId="6" fillId="0" borderId="1" xfId="0" applyFont="1" applyBorder="1" applyAlignment="1">
      <alignment vertical="center"/>
    </xf>
    <xf numFmtId="44" fontId="6" fillId="0" borderId="1" xfId="1" applyFont="1" applyBorder="1" applyAlignment="1">
      <alignment vertical="center"/>
    </xf>
    <xf numFmtId="44" fontId="6" fillId="0" borderId="1" xfId="1" applyNumberFormat="1" applyFont="1" applyBorder="1"/>
    <xf numFmtId="0" fontId="6" fillId="0" borderId="1" xfId="0" applyFont="1" applyBorder="1" applyAlignment="1">
      <alignment horizontal="right" vertical="center"/>
    </xf>
    <xf numFmtId="44" fontId="6" fillId="0" borderId="1" xfId="1" applyFont="1" applyBorder="1" applyAlignment="1">
      <alignment horizontal="right" vertical="center"/>
    </xf>
    <xf numFmtId="44" fontId="9" fillId="5" borderId="0" xfId="1" applyFont="1" applyFill="1"/>
    <xf numFmtId="0" fontId="10" fillId="0" borderId="1" xfId="0" applyFont="1" applyBorder="1"/>
    <xf numFmtId="44" fontId="6" fillId="6" borderId="1" xfId="0" applyNumberFormat="1" applyFont="1" applyFill="1" applyBorder="1"/>
    <xf numFmtId="0" fontId="6" fillId="0" borderId="2" xfId="0" applyFont="1" applyBorder="1"/>
    <xf numFmtId="44" fontId="6" fillId="6" borderId="2" xfId="1" applyFont="1" applyFill="1" applyBorder="1"/>
    <xf numFmtId="0" fontId="0" fillId="0" borderId="2" xfId="0" applyBorder="1"/>
    <xf numFmtId="44" fontId="0" fillId="6" borderId="2" xfId="0" applyNumberFormat="1" applyFill="1" applyBorder="1"/>
    <xf numFmtId="0" fontId="0" fillId="0" borderId="13" xfId="0" applyBorder="1"/>
    <xf numFmtId="164" fontId="0" fillId="0" borderId="2" xfId="0" applyNumberFormat="1" applyBorder="1"/>
    <xf numFmtId="164" fontId="0" fillId="0" borderId="13" xfId="0" applyNumberFormat="1" applyBorder="1"/>
    <xf numFmtId="0" fontId="9" fillId="0" borderId="1" xfId="0" applyFont="1" applyBorder="1" applyAlignment="1">
      <alignment horizontal="left"/>
    </xf>
    <xf numFmtId="0" fontId="11" fillId="0" borderId="0" xfId="0" applyFont="1" applyAlignment="1">
      <alignment horizontal="center"/>
    </xf>
    <xf numFmtId="0" fontId="3" fillId="3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12" xfId="0" applyFont="1" applyBorder="1" applyAlignment="1">
      <alignment horizontal="left"/>
    </xf>
    <xf numFmtId="0" fontId="9" fillId="5" borderId="0" xfId="0" applyFont="1" applyFill="1" applyAlignment="1">
      <alignment horizontal="right"/>
    </xf>
    <xf numFmtId="0" fontId="6" fillId="0" borderId="1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3" xfId="0" applyBorder="1" applyAlignment="1">
      <alignment horizontal="right"/>
    </xf>
    <xf numFmtId="0" fontId="6" fillId="0" borderId="2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10" fillId="0" borderId="2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/>
    </xf>
    <xf numFmtId="0" fontId="10" fillId="0" borderId="11" xfId="0" applyFont="1" applyBorder="1" applyAlignment="1">
      <alignment horizontal="center"/>
    </xf>
    <xf numFmtId="0" fontId="10" fillId="0" borderId="12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6F190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opLeftCell="A23" workbookViewId="0">
      <selection activeCell="P10" sqref="P10"/>
    </sheetView>
  </sheetViews>
  <sheetFormatPr baseColWidth="10" defaultRowHeight="15" x14ac:dyDescent="0.25"/>
  <cols>
    <col min="1" max="1" width="15.7109375" customWidth="1"/>
    <col min="2" max="2" width="11" customWidth="1"/>
    <col min="16" max="16" width="14.140625" customWidth="1"/>
    <col min="17" max="17" width="16.42578125" customWidth="1"/>
  </cols>
  <sheetData>
    <row r="1" spans="1:18" ht="21" x14ac:dyDescent="0.35">
      <c r="A1" s="72" t="s">
        <v>73</v>
      </c>
      <c r="B1" s="72"/>
      <c r="C1" s="72"/>
      <c r="D1" s="72"/>
      <c r="E1" s="72"/>
      <c r="F1" s="72"/>
      <c r="G1" s="72"/>
      <c r="J1" s="52" t="s">
        <v>76</v>
      </c>
      <c r="K1" s="52"/>
      <c r="L1" s="52"/>
      <c r="M1" s="52"/>
      <c r="N1" s="52"/>
      <c r="O1" s="52"/>
      <c r="P1" s="52"/>
      <c r="Q1" s="52"/>
      <c r="R1" s="52"/>
    </row>
    <row r="3" spans="1:18" ht="45" customHeight="1" x14ac:dyDescent="0.25">
      <c r="A3" s="73" t="s">
        <v>75</v>
      </c>
      <c r="B3" s="74"/>
      <c r="J3" s="77" t="s">
        <v>32</v>
      </c>
      <c r="K3" s="77"/>
      <c r="L3" s="77"/>
      <c r="M3" s="77"/>
    </row>
    <row r="4" spans="1:18" x14ac:dyDescent="0.25">
      <c r="A4" s="75"/>
      <c r="B4" s="76"/>
    </row>
    <row r="5" spans="1:18" ht="33.75" x14ac:dyDescent="0.25">
      <c r="A5" s="1" t="s">
        <v>2</v>
      </c>
      <c r="B5" s="2">
        <v>3000</v>
      </c>
      <c r="J5" s="3" t="s">
        <v>7</v>
      </c>
      <c r="K5" s="13" t="s">
        <v>28</v>
      </c>
      <c r="L5" s="4" t="s">
        <v>30</v>
      </c>
      <c r="M5" s="4" t="s">
        <v>31</v>
      </c>
    </row>
    <row r="6" spans="1:18" ht="39" x14ac:dyDescent="0.25">
      <c r="A6" s="1" t="s">
        <v>3</v>
      </c>
      <c r="B6" s="2">
        <v>2</v>
      </c>
      <c r="J6" s="5" t="s">
        <v>13</v>
      </c>
      <c r="K6" s="17">
        <f t="shared" ref="K6:K11" si="0">AVERAGE(G28*1)</f>
        <v>12.285</v>
      </c>
      <c r="L6" s="20">
        <v>102000</v>
      </c>
      <c r="M6" s="21">
        <f>AVERAGE(K6*L6)</f>
        <v>1253070</v>
      </c>
    </row>
    <row r="7" spans="1:18" ht="26.25" x14ac:dyDescent="0.25">
      <c r="A7" s="1" t="s">
        <v>26</v>
      </c>
      <c r="B7" s="2">
        <f>AVERAGE(B5*B6)</f>
        <v>6000</v>
      </c>
      <c r="J7" s="6" t="s">
        <v>8</v>
      </c>
      <c r="K7" s="17">
        <f t="shared" si="0"/>
        <v>30.24</v>
      </c>
      <c r="L7" s="20">
        <v>82000</v>
      </c>
      <c r="M7" s="21">
        <f t="shared" ref="M7:M11" si="1">AVERAGE(K7*L7)</f>
        <v>2479680</v>
      </c>
    </row>
    <row r="8" spans="1:18" ht="26.25" x14ac:dyDescent="0.25">
      <c r="A8" s="1" t="s">
        <v>4</v>
      </c>
      <c r="B8" s="2">
        <f>AVERAGE(B7*(30/100))</f>
        <v>1800</v>
      </c>
      <c r="J8" s="6" t="s">
        <v>9</v>
      </c>
      <c r="K8" s="17">
        <f t="shared" si="0"/>
        <v>31.68</v>
      </c>
      <c r="L8" s="20">
        <v>72000</v>
      </c>
      <c r="M8" s="21">
        <f t="shared" si="1"/>
        <v>2280960</v>
      </c>
    </row>
    <row r="9" spans="1:18" ht="26.25" x14ac:dyDescent="0.25">
      <c r="A9" s="1" t="s">
        <v>5</v>
      </c>
      <c r="B9" s="2">
        <f>SUM(B7:B8)</f>
        <v>7800</v>
      </c>
      <c r="J9" s="6" t="s">
        <v>10</v>
      </c>
      <c r="K9" s="17">
        <f t="shared" si="0"/>
        <v>27.189</v>
      </c>
      <c r="L9" s="20">
        <v>62000</v>
      </c>
      <c r="M9" s="21">
        <f t="shared" si="1"/>
        <v>1685718</v>
      </c>
    </row>
    <row r="10" spans="1:18" ht="27.75" customHeight="1" x14ac:dyDescent="0.25">
      <c r="J10" s="6" t="s">
        <v>11</v>
      </c>
      <c r="K10" s="17">
        <f t="shared" si="0"/>
        <v>29.548124999999999</v>
      </c>
      <c r="L10" s="20">
        <v>62000</v>
      </c>
      <c r="M10" s="21">
        <f t="shared" si="1"/>
        <v>1831983.75</v>
      </c>
    </row>
    <row r="11" spans="1:18" ht="27" customHeight="1" x14ac:dyDescent="0.25">
      <c r="J11" s="6" t="s">
        <v>12</v>
      </c>
      <c r="K11" s="17">
        <f t="shared" si="0"/>
        <v>26.815499999999997</v>
      </c>
      <c r="L11" s="20">
        <v>62000</v>
      </c>
      <c r="M11" s="21">
        <f t="shared" si="1"/>
        <v>1662560.9999999998</v>
      </c>
    </row>
    <row r="12" spans="1:18" x14ac:dyDescent="0.25">
      <c r="A12" s="78" t="s">
        <v>6</v>
      </c>
      <c r="B12" s="79"/>
      <c r="C12" s="79"/>
      <c r="D12" s="79"/>
      <c r="E12" s="79"/>
      <c r="F12" s="79"/>
      <c r="G12" s="80"/>
      <c r="M12" s="84">
        <f>SUM(M6:M11)</f>
        <v>11193972.75</v>
      </c>
    </row>
    <row r="13" spans="1:18" x14ac:dyDescent="0.25">
      <c r="A13" s="81"/>
      <c r="B13" s="82"/>
      <c r="C13" s="82"/>
      <c r="D13" s="82"/>
      <c r="E13" s="82"/>
      <c r="F13" s="82"/>
      <c r="G13" s="83"/>
      <c r="M13" s="84"/>
    </row>
    <row r="14" spans="1:18" ht="33.75" x14ac:dyDescent="0.25">
      <c r="A14" s="3" t="s">
        <v>7</v>
      </c>
      <c r="B14" s="4" t="s">
        <v>16</v>
      </c>
      <c r="C14" s="4" t="s">
        <v>15</v>
      </c>
      <c r="D14" s="4" t="s">
        <v>17</v>
      </c>
      <c r="E14" s="4" t="s">
        <v>14</v>
      </c>
      <c r="F14" s="4" t="s">
        <v>18</v>
      </c>
      <c r="G14" s="4" t="s">
        <v>19</v>
      </c>
    </row>
    <row r="15" spans="1:18" x14ac:dyDescent="0.25">
      <c r="A15" s="5" t="s">
        <v>13</v>
      </c>
      <c r="B15" s="6">
        <v>2</v>
      </c>
      <c r="C15" s="18">
        <v>40</v>
      </c>
      <c r="D15" s="6">
        <f>AVERAGE((B15+C15)/2)</f>
        <v>21</v>
      </c>
      <c r="E15" s="6">
        <v>10</v>
      </c>
      <c r="F15" s="6">
        <f t="shared" ref="F15:F20" si="2">AVERAGE((D15*E15)/100)</f>
        <v>2.1</v>
      </c>
      <c r="G15" s="18">
        <f>AVERAGE(F15*30)</f>
        <v>63</v>
      </c>
      <c r="J15" s="85" t="s">
        <v>33</v>
      </c>
      <c r="K15" s="85"/>
      <c r="L15" s="85"/>
      <c r="M15" s="85"/>
      <c r="N15" s="85"/>
      <c r="O15" s="85"/>
      <c r="P15" s="85"/>
      <c r="Q15" s="85"/>
      <c r="R15" s="29"/>
    </row>
    <row r="16" spans="1:18" x14ac:dyDescent="0.25">
      <c r="A16" s="6" t="s">
        <v>8</v>
      </c>
      <c r="B16" s="6">
        <v>40</v>
      </c>
      <c r="C16" s="18">
        <v>100</v>
      </c>
      <c r="D16" s="6">
        <f t="shared" ref="D16:D20" si="3">AVERAGE((B16+C16)/2)</f>
        <v>70</v>
      </c>
      <c r="E16" s="6">
        <v>8</v>
      </c>
      <c r="F16" s="6">
        <f t="shared" si="2"/>
        <v>5.6</v>
      </c>
      <c r="G16" s="18">
        <f t="shared" ref="G16:G20" si="4">AVERAGE(F16*30)</f>
        <v>168</v>
      </c>
      <c r="J16" s="85"/>
      <c r="K16" s="85"/>
      <c r="L16" s="85"/>
      <c r="M16" s="85"/>
      <c r="N16" s="85"/>
      <c r="O16" s="85"/>
      <c r="P16" s="85"/>
      <c r="Q16" s="85"/>
      <c r="R16" s="29"/>
    </row>
    <row r="17" spans="1:19" x14ac:dyDescent="0.25">
      <c r="A17" s="6" t="s">
        <v>9</v>
      </c>
      <c r="B17" s="6">
        <v>100</v>
      </c>
      <c r="C17" s="18">
        <v>220</v>
      </c>
      <c r="D17" s="6">
        <f t="shared" si="3"/>
        <v>160</v>
      </c>
      <c r="E17" s="6">
        <v>4</v>
      </c>
      <c r="F17" s="6">
        <f t="shared" si="2"/>
        <v>6.4</v>
      </c>
      <c r="G17" s="18">
        <f t="shared" si="4"/>
        <v>192</v>
      </c>
      <c r="J17" s="30" t="s">
        <v>34</v>
      </c>
      <c r="K17" s="31"/>
      <c r="L17" s="31"/>
      <c r="M17" s="31"/>
      <c r="N17" s="31" t="s">
        <v>40</v>
      </c>
      <c r="O17" s="31" t="s">
        <v>41</v>
      </c>
      <c r="P17" s="31" t="s">
        <v>42</v>
      </c>
      <c r="Q17" s="31" t="s">
        <v>43</v>
      </c>
      <c r="R17" s="31" t="s">
        <v>66</v>
      </c>
    </row>
    <row r="18" spans="1:19" x14ac:dyDescent="0.25">
      <c r="A18" s="6" t="s">
        <v>10</v>
      </c>
      <c r="B18" s="6">
        <v>220</v>
      </c>
      <c r="C18" s="18">
        <v>350</v>
      </c>
      <c r="D18" s="6">
        <f t="shared" si="3"/>
        <v>285</v>
      </c>
      <c r="E18" s="6">
        <v>2</v>
      </c>
      <c r="F18" s="6">
        <f t="shared" si="2"/>
        <v>5.7</v>
      </c>
      <c r="G18" s="18">
        <f t="shared" si="4"/>
        <v>171</v>
      </c>
      <c r="J18" s="32" t="s">
        <v>77</v>
      </c>
      <c r="K18" s="32"/>
      <c r="L18" s="32"/>
      <c r="M18" s="32"/>
      <c r="N18" s="31" t="s">
        <v>40</v>
      </c>
      <c r="O18" s="31">
        <f>AVERAGE(B9*1)</f>
        <v>7800</v>
      </c>
      <c r="P18" s="33">
        <v>160</v>
      </c>
      <c r="Q18" s="33">
        <f>AVERAGE(O18*P18)</f>
        <v>1248000</v>
      </c>
      <c r="R18" s="34">
        <f>AVERAGE((Q18*100)/Q38)</f>
        <v>7.2812251116326889</v>
      </c>
    </row>
    <row r="19" spans="1:19" x14ac:dyDescent="0.25">
      <c r="A19" s="6" t="s">
        <v>11</v>
      </c>
      <c r="B19" s="6">
        <v>350</v>
      </c>
      <c r="C19" s="18">
        <v>500</v>
      </c>
      <c r="D19" s="6">
        <f t="shared" si="3"/>
        <v>425</v>
      </c>
      <c r="E19" s="6">
        <v>1.5</v>
      </c>
      <c r="F19" s="7">
        <f t="shared" si="2"/>
        <v>6.375</v>
      </c>
      <c r="G19" s="18">
        <f t="shared" si="4"/>
        <v>191.25</v>
      </c>
      <c r="J19" s="54" t="s">
        <v>36</v>
      </c>
      <c r="K19" s="54"/>
      <c r="L19" s="54"/>
      <c r="M19" s="54"/>
      <c r="N19" s="31" t="s">
        <v>44</v>
      </c>
      <c r="O19" s="35">
        <f>AVERAGE(G28*1)</f>
        <v>12.285</v>
      </c>
      <c r="P19" s="33">
        <f>AVERAGE(L6*1)</f>
        <v>102000</v>
      </c>
      <c r="Q19" s="33">
        <f>AVERAGE(O19*P19)</f>
        <v>1253070</v>
      </c>
      <c r="R19" s="49">
        <f>AVERAGE((Q19*100)/Q38)</f>
        <v>7.3108050886486966</v>
      </c>
      <c r="S19" s="50"/>
    </row>
    <row r="20" spans="1:19" x14ac:dyDescent="0.25">
      <c r="A20" s="6" t="s">
        <v>12</v>
      </c>
      <c r="B20" s="6">
        <v>500</v>
      </c>
      <c r="C20" s="18">
        <v>680</v>
      </c>
      <c r="D20" s="6">
        <f t="shared" si="3"/>
        <v>590</v>
      </c>
      <c r="E20" s="6">
        <v>1</v>
      </c>
      <c r="F20" s="6">
        <f t="shared" si="2"/>
        <v>5.9</v>
      </c>
      <c r="G20" s="18">
        <f t="shared" si="4"/>
        <v>177</v>
      </c>
      <c r="J20" s="54" t="s">
        <v>37</v>
      </c>
      <c r="K20" s="54"/>
      <c r="L20" s="54"/>
      <c r="M20" s="54"/>
      <c r="N20" s="31" t="s">
        <v>44</v>
      </c>
      <c r="O20" s="35">
        <f>AVERAGE(G29*1)</f>
        <v>30.24</v>
      </c>
      <c r="P20" s="33">
        <f>AVERAGE(L7*1)</f>
        <v>82000</v>
      </c>
      <c r="Q20" s="33">
        <f>AVERAGE(O20*P20)</f>
        <v>2479680</v>
      </c>
      <c r="R20" s="49">
        <f>AVERAGE((Q20*100)/Q38)</f>
        <v>14.467234202574797</v>
      </c>
      <c r="S20" s="50"/>
    </row>
    <row r="21" spans="1:19" x14ac:dyDescent="0.25">
      <c r="G21" s="18">
        <f>SUM(G15:G20)</f>
        <v>962.25</v>
      </c>
      <c r="J21" s="54" t="s">
        <v>38</v>
      </c>
      <c r="K21" s="54"/>
      <c r="L21" s="54"/>
      <c r="M21" s="54"/>
      <c r="N21" s="31" t="s">
        <v>44</v>
      </c>
      <c r="O21" s="35">
        <f>AVERAGE(G30*1)</f>
        <v>31.68</v>
      </c>
      <c r="P21" s="33">
        <f>AVERAGE(L8*1)</f>
        <v>72000</v>
      </c>
      <c r="Q21" s="33">
        <f>AVERAGE(O21*P21)</f>
        <v>2280960</v>
      </c>
      <c r="R21" s="49">
        <f>AVERAGE((Q21*100)/Q38)</f>
        <v>13.30783912710713</v>
      </c>
      <c r="S21" s="50"/>
    </row>
    <row r="22" spans="1:19" x14ac:dyDescent="0.25">
      <c r="E22" s="86" t="s">
        <v>20</v>
      </c>
      <c r="F22" s="87"/>
      <c r="G22" s="19">
        <f>AVERAGE(G21/C20)</f>
        <v>1.4150735294117647</v>
      </c>
      <c r="J22" s="54" t="s">
        <v>39</v>
      </c>
      <c r="K22" s="54"/>
      <c r="L22" s="54"/>
      <c r="M22" s="54"/>
      <c r="N22" s="31" t="s">
        <v>44</v>
      </c>
      <c r="O22" s="35">
        <f>AVERAGE(G31+G32+G33)</f>
        <v>83.552624999999992</v>
      </c>
      <c r="P22" s="33">
        <f>AVERAGE(L9*1)</f>
        <v>62000</v>
      </c>
      <c r="Q22" s="33">
        <f>AVERAGE(O22*P22)</f>
        <v>5180262.7499999991</v>
      </c>
      <c r="R22" s="49">
        <f>AVERAGE((Q22*100)/Q38)</f>
        <v>30.223284631534778</v>
      </c>
      <c r="S22" s="50"/>
    </row>
    <row r="23" spans="1:19" x14ac:dyDescent="0.25">
      <c r="J23" s="71" t="s">
        <v>45</v>
      </c>
      <c r="K23" s="71"/>
      <c r="L23" s="71"/>
      <c r="M23" s="71"/>
      <c r="N23" s="31"/>
      <c r="O23" s="31"/>
      <c r="P23" s="33"/>
      <c r="Q23" s="33"/>
      <c r="R23" s="46"/>
      <c r="S23" s="50"/>
    </row>
    <row r="24" spans="1:19" x14ac:dyDescent="0.25">
      <c r="J24" s="54" t="s">
        <v>46</v>
      </c>
      <c r="K24" s="54"/>
      <c r="L24" s="54"/>
      <c r="M24" s="54"/>
      <c r="N24" s="31" t="s">
        <v>47</v>
      </c>
      <c r="O24" s="31">
        <v>2</v>
      </c>
      <c r="P24" s="33">
        <v>30000</v>
      </c>
      <c r="Q24" s="33">
        <f t="shared" ref="Q24:Q37" si="5">AVERAGE(O24*P24)</f>
        <v>60000</v>
      </c>
      <c r="R24" s="34">
        <f>AVERAGE((Q24*100)/Q38)</f>
        <v>0.35005889959772546</v>
      </c>
    </row>
    <row r="25" spans="1:19" x14ac:dyDescent="0.25">
      <c r="A25" s="63" t="s">
        <v>21</v>
      </c>
      <c r="B25" s="64"/>
      <c r="C25" s="64"/>
      <c r="D25" s="64"/>
      <c r="E25" s="64"/>
      <c r="F25" s="64"/>
      <c r="G25" s="65"/>
      <c r="J25" s="59" t="s">
        <v>48</v>
      </c>
      <c r="K25" s="59"/>
      <c r="L25" s="59"/>
      <c r="M25" s="59"/>
      <c r="N25" s="31" t="s">
        <v>49</v>
      </c>
      <c r="O25" s="31">
        <v>3000</v>
      </c>
      <c r="P25" s="33">
        <v>80</v>
      </c>
      <c r="Q25" s="33">
        <f t="shared" si="5"/>
        <v>240000</v>
      </c>
      <c r="R25" s="34">
        <f>AVERAGE((Q25*100)/Q38)</f>
        <v>1.4002355983909018</v>
      </c>
    </row>
    <row r="26" spans="1:19" x14ac:dyDescent="0.25">
      <c r="A26" s="66"/>
      <c r="B26" s="67"/>
      <c r="C26" s="67"/>
      <c r="D26" s="67"/>
      <c r="E26" s="67"/>
      <c r="F26" s="67"/>
      <c r="G26" s="68"/>
      <c r="J26" s="59" t="s">
        <v>51</v>
      </c>
      <c r="K26" s="59"/>
      <c r="L26" s="59"/>
      <c r="M26" s="59"/>
      <c r="N26" s="31" t="s">
        <v>52</v>
      </c>
      <c r="O26" s="31">
        <v>600</v>
      </c>
      <c r="P26" s="33">
        <v>80</v>
      </c>
      <c r="Q26" s="33">
        <f t="shared" si="5"/>
        <v>48000</v>
      </c>
      <c r="R26" s="34">
        <f>AVERAGE((Q26*100)/Q38)</f>
        <v>0.28004711967818036</v>
      </c>
    </row>
    <row r="27" spans="1:19" ht="33.75" x14ac:dyDescent="0.25">
      <c r="A27" s="8" t="s">
        <v>7</v>
      </c>
      <c r="B27" s="4" t="s">
        <v>24</v>
      </c>
      <c r="C27" s="4" t="s">
        <v>22</v>
      </c>
      <c r="D27" s="9" t="s">
        <v>23</v>
      </c>
      <c r="E27" s="4" t="s">
        <v>19</v>
      </c>
      <c r="F27" s="13" t="s">
        <v>27</v>
      </c>
      <c r="G27" s="13" t="s">
        <v>28</v>
      </c>
      <c r="J27" s="69" t="s">
        <v>50</v>
      </c>
      <c r="K27" s="69"/>
      <c r="L27" s="69"/>
      <c r="M27" s="69"/>
      <c r="N27" s="36" t="s">
        <v>47</v>
      </c>
      <c r="O27" s="36">
        <v>1</v>
      </c>
      <c r="P27" s="37">
        <v>30000</v>
      </c>
      <c r="Q27" s="37">
        <f t="shared" si="5"/>
        <v>30000</v>
      </c>
      <c r="R27" s="34">
        <f>AVERAGE((Q27*100)/Q38)</f>
        <v>0.17502944979886273</v>
      </c>
    </row>
    <row r="28" spans="1:19" x14ac:dyDescent="0.25">
      <c r="A28" s="5" t="s">
        <v>13</v>
      </c>
      <c r="B28" s="21">
        <f>AVERAGE(B9*1)</f>
        <v>7800</v>
      </c>
      <c r="C28" s="10"/>
      <c r="D28" s="11">
        <f t="shared" ref="D28:D33" si="6">AVERAGE(B28-B29)</f>
        <v>600</v>
      </c>
      <c r="E28" s="10">
        <f t="shared" ref="E28:E33" si="7">AVERAGE(G15*1)</f>
        <v>63</v>
      </c>
      <c r="F28" s="10">
        <f>AVERAGE(B28*E28/1000)</f>
        <v>491.4</v>
      </c>
      <c r="G28" s="17">
        <f>AVERAGE(F28/40)</f>
        <v>12.285</v>
      </c>
      <c r="J28" s="31" t="s">
        <v>53</v>
      </c>
      <c r="K28" s="31"/>
      <c r="L28" s="31"/>
      <c r="M28" s="31"/>
      <c r="N28" s="31" t="s">
        <v>49</v>
      </c>
      <c r="O28" s="31">
        <v>3000</v>
      </c>
      <c r="P28" s="33">
        <v>18</v>
      </c>
      <c r="Q28" s="33">
        <f t="shared" si="5"/>
        <v>54000</v>
      </c>
      <c r="R28" s="34">
        <f>AVERAGE(Q28*100/Q38)</f>
        <v>0.31505300963795291</v>
      </c>
    </row>
    <row r="29" spans="1:19" x14ac:dyDescent="0.25">
      <c r="A29" s="6" t="s">
        <v>8</v>
      </c>
      <c r="B29" s="21">
        <f>AVERAGE(B28-(B7*C29/100))</f>
        <v>7200</v>
      </c>
      <c r="C29" s="10">
        <v>10</v>
      </c>
      <c r="D29" s="11">
        <f t="shared" si="6"/>
        <v>600</v>
      </c>
      <c r="E29" s="10">
        <f t="shared" si="7"/>
        <v>168</v>
      </c>
      <c r="F29" s="10">
        <f t="shared" ref="F29:F33" si="8">AVERAGE(B29*E29/1000)</f>
        <v>1209.5999999999999</v>
      </c>
      <c r="G29" s="17">
        <f t="shared" ref="G29:G33" si="9">AVERAGE(F29/40)</f>
        <v>30.24</v>
      </c>
      <c r="J29" s="70" t="s">
        <v>54</v>
      </c>
      <c r="K29" s="70"/>
      <c r="L29" s="70"/>
      <c r="M29" s="70"/>
      <c r="N29" s="31"/>
      <c r="O29" s="31"/>
      <c r="P29" s="31"/>
      <c r="Q29" s="33"/>
      <c r="R29" s="29"/>
    </row>
    <row r="30" spans="1:19" x14ac:dyDescent="0.25">
      <c r="A30" s="6" t="s">
        <v>9</v>
      </c>
      <c r="B30" s="21">
        <f>AVERAGE(B29-(B7*C30/100))</f>
        <v>6600</v>
      </c>
      <c r="C30" s="10">
        <v>10</v>
      </c>
      <c r="D30" s="11">
        <f t="shared" si="6"/>
        <v>240</v>
      </c>
      <c r="E30" s="10">
        <f t="shared" si="7"/>
        <v>192</v>
      </c>
      <c r="F30" s="10">
        <f t="shared" si="8"/>
        <v>1267.2</v>
      </c>
      <c r="G30" s="17">
        <f t="shared" si="9"/>
        <v>31.68</v>
      </c>
      <c r="J30" s="59" t="s">
        <v>55</v>
      </c>
      <c r="K30" s="59"/>
      <c r="L30" s="59"/>
      <c r="M30" s="59"/>
      <c r="N30" s="31" t="s">
        <v>47</v>
      </c>
      <c r="O30" s="31">
        <v>8</v>
      </c>
      <c r="P30" s="33">
        <v>30000</v>
      </c>
      <c r="Q30" s="33">
        <f t="shared" si="5"/>
        <v>240000</v>
      </c>
      <c r="R30" s="34">
        <f>AVERAGE(Q30*100/Q38)</f>
        <v>1.4002355983909018</v>
      </c>
    </row>
    <row r="31" spans="1:19" x14ac:dyDescent="0.25">
      <c r="A31" s="6" t="s">
        <v>10</v>
      </c>
      <c r="B31" s="21">
        <f>AVERAGE(B30-(B7*C31/100))</f>
        <v>6360</v>
      </c>
      <c r="C31" s="10">
        <v>4</v>
      </c>
      <c r="D31" s="11">
        <f t="shared" si="6"/>
        <v>180</v>
      </c>
      <c r="E31" s="10">
        <f t="shared" si="7"/>
        <v>171</v>
      </c>
      <c r="F31" s="10">
        <f t="shared" si="8"/>
        <v>1087.56</v>
      </c>
      <c r="G31" s="17">
        <f t="shared" si="9"/>
        <v>27.189</v>
      </c>
      <c r="J31" s="59" t="s">
        <v>58</v>
      </c>
      <c r="K31" s="59"/>
      <c r="L31" s="59"/>
      <c r="M31" s="59"/>
      <c r="N31" s="31" t="s">
        <v>47</v>
      </c>
      <c r="O31" s="31">
        <v>8</v>
      </c>
      <c r="P31" s="33">
        <v>30000</v>
      </c>
      <c r="Q31" s="33">
        <f t="shared" si="5"/>
        <v>240000</v>
      </c>
      <c r="R31" s="34">
        <f>AVERAGE(Q31*100/Q38)</f>
        <v>1.4002355983909018</v>
      </c>
    </row>
    <row r="32" spans="1:19" x14ac:dyDescent="0.25">
      <c r="A32" s="6" t="s">
        <v>11</v>
      </c>
      <c r="B32" s="21">
        <f>AVERAGE(B31-(B7*C32/100))</f>
        <v>6180</v>
      </c>
      <c r="C32" s="10">
        <v>3</v>
      </c>
      <c r="D32" s="11">
        <f t="shared" si="6"/>
        <v>120</v>
      </c>
      <c r="E32" s="10">
        <f t="shared" si="7"/>
        <v>191.25</v>
      </c>
      <c r="F32" s="14">
        <f t="shared" si="8"/>
        <v>1181.925</v>
      </c>
      <c r="G32" s="17">
        <f t="shared" si="9"/>
        <v>29.548124999999999</v>
      </c>
      <c r="J32" s="59" t="s">
        <v>60</v>
      </c>
      <c r="K32" s="59"/>
      <c r="L32" s="59"/>
      <c r="M32" s="59"/>
      <c r="N32" s="31" t="s">
        <v>40</v>
      </c>
      <c r="O32" s="31">
        <v>1</v>
      </c>
      <c r="P32" s="33">
        <v>700000</v>
      </c>
      <c r="Q32" s="33">
        <f t="shared" si="5"/>
        <v>700000</v>
      </c>
      <c r="R32" s="34">
        <f>AVERAGE(Q32*100/Q38)</f>
        <v>4.0840204953067971</v>
      </c>
    </row>
    <row r="33" spans="1:18" x14ac:dyDescent="0.25">
      <c r="A33" s="6" t="s">
        <v>12</v>
      </c>
      <c r="B33" s="21">
        <f>AVERAGE(B32-(B7*C33/100))</f>
        <v>6060</v>
      </c>
      <c r="C33" s="10">
        <v>2</v>
      </c>
      <c r="D33" s="11">
        <f t="shared" si="6"/>
        <v>60</v>
      </c>
      <c r="E33" s="10">
        <f t="shared" si="7"/>
        <v>177</v>
      </c>
      <c r="F33" s="10">
        <f t="shared" si="8"/>
        <v>1072.6199999999999</v>
      </c>
      <c r="G33" s="17">
        <f t="shared" si="9"/>
        <v>26.815499999999997</v>
      </c>
      <c r="J33" s="59" t="s">
        <v>61</v>
      </c>
      <c r="K33" s="59"/>
      <c r="L33" s="59"/>
      <c r="M33" s="59"/>
      <c r="N33" s="31" t="s">
        <v>47</v>
      </c>
      <c r="O33" s="31">
        <v>15</v>
      </c>
      <c r="P33" s="33">
        <v>30000</v>
      </c>
      <c r="Q33" s="38">
        <f t="shared" si="5"/>
        <v>450000</v>
      </c>
      <c r="R33" s="34">
        <f>AVERAGE(Q33*100/Q38)</f>
        <v>2.6254417469829407</v>
      </c>
    </row>
    <row r="34" spans="1:18" x14ac:dyDescent="0.25">
      <c r="A34" s="23" t="s">
        <v>25</v>
      </c>
      <c r="B34" s="24">
        <f>AVERAGE(B33-(B7*C34/100))</f>
        <v>6000</v>
      </c>
      <c r="C34" s="25">
        <v>1</v>
      </c>
      <c r="D34" s="12"/>
      <c r="G34" s="15">
        <f>SUM(G28:G33)</f>
        <v>157.75762499999999</v>
      </c>
      <c r="J34" s="59" t="s">
        <v>62</v>
      </c>
      <c r="K34" s="59"/>
      <c r="L34" s="59"/>
      <c r="M34" s="59"/>
      <c r="N34" s="31" t="s">
        <v>40</v>
      </c>
      <c r="O34" s="35">
        <v>1</v>
      </c>
      <c r="P34" s="33">
        <f>AVERAGE(Q33*(70/100))</f>
        <v>315000</v>
      </c>
      <c r="Q34" s="33">
        <f t="shared" si="5"/>
        <v>315000</v>
      </c>
      <c r="R34" s="34">
        <f>AVERAGE(Q34*100/Q38)</f>
        <v>1.8378092228880585</v>
      </c>
    </row>
    <row r="35" spans="1:18" x14ac:dyDescent="0.25">
      <c r="A35" s="53" t="s">
        <v>56</v>
      </c>
      <c r="B35" s="53"/>
      <c r="C35" s="53"/>
      <c r="D35" s="26">
        <f>AVERAGE(B34*C20/1000)</f>
        <v>4080</v>
      </c>
      <c r="E35" s="62" t="s">
        <v>59</v>
      </c>
      <c r="F35" s="62"/>
      <c r="G35" s="27">
        <f>AVERAGE(G34/(B34/1000))</f>
        <v>26.292937499999997</v>
      </c>
      <c r="J35" s="31" t="s">
        <v>63</v>
      </c>
      <c r="K35" s="31"/>
      <c r="L35" s="31"/>
      <c r="M35" s="31"/>
      <c r="N35" s="31" t="s">
        <v>40</v>
      </c>
      <c r="O35" s="31">
        <v>6</v>
      </c>
      <c r="P35" s="33">
        <v>40000</v>
      </c>
      <c r="Q35" s="33">
        <f t="shared" si="5"/>
        <v>240000</v>
      </c>
      <c r="R35" s="34">
        <f>AVERAGE(Q35*100/Q38)</f>
        <v>1.4002355983909018</v>
      </c>
    </row>
    <row r="36" spans="1:18" ht="22.5" customHeight="1" x14ac:dyDescent="0.25">
      <c r="A36" s="53" t="s">
        <v>57</v>
      </c>
      <c r="B36" s="53"/>
      <c r="C36" s="53"/>
      <c r="D36" s="26">
        <f>AVERAGE(D35*90/100)</f>
        <v>3672</v>
      </c>
      <c r="J36" s="54" t="s">
        <v>64</v>
      </c>
      <c r="K36" s="54"/>
      <c r="L36" s="54"/>
      <c r="M36" s="54"/>
      <c r="N36" s="32" t="s">
        <v>40</v>
      </c>
      <c r="O36" s="39">
        <v>1</v>
      </c>
      <c r="P36" s="40">
        <v>160000</v>
      </c>
      <c r="Q36" s="40">
        <f t="shared" si="5"/>
        <v>160000</v>
      </c>
      <c r="R36" s="34">
        <f>AVERAGE(Q36*100/Q38)</f>
        <v>0.93349039892726782</v>
      </c>
    </row>
    <row r="37" spans="1:18" x14ac:dyDescent="0.25">
      <c r="J37" s="31" t="s">
        <v>65</v>
      </c>
      <c r="K37" s="31"/>
      <c r="L37" s="31"/>
      <c r="M37" s="31"/>
      <c r="N37" s="31" t="s">
        <v>40</v>
      </c>
      <c r="O37" s="31">
        <v>1</v>
      </c>
      <c r="P37" s="33">
        <v>1921000</v>
      </c>
      <c r="Q37" s="33">
        <f t="shared" si="5"/>
        <v>1921000</v>
      </c>
      <c r="R37" s="34">
        <f>AVERAGE(Q37*100/Q38)</f>
        <v>11.20771910212051</v>
      </c>
    </row>
    <row r="38" spans="1:18" x14ac:dyDescent="0.25">
      <c r="J38" s="55" t="s">
        <v>67</v>
      </c>
      <c r="K38" s="56"/>
      <c r="L38" s="56"/>
      <c r="M38" s="56"/>
      <c r="N38" s="56"/>
      <c r="O38" s="56"/>
      <c r="P38" s="57"/>
      <c r="Q38" s="43">
        <f>SUM(Q18:Q37)</f>
        <v>17139972.75</v>
      </c>
      <c r="R38" s="34">
        <f>SUM(R18:R37)</f>
        <v>100.00000000000001</v>
      </c>
    </row>
    <row r="39" spans="1:18" x14ac:dyDescent="0.25">
      <c r="A39" s="58" t="s">
        <v>74</v>
      </c>
      <c r="B39" s="58"/>
      <c r="C39" s="58"/>
      <c r="D39" s="41">
        <f>AVERAGE(Q38/D36)</f>
        <v>4667.7485702614376</v>
      </c>
      <c r="J39" s="22"/>
      <c r="K39" s="22"/>
      <c r="L39" s="22"/>
      <c r="M39" s="22"/>
      <c r="N39" s="22"/>
      <c r="O39" s="22"/>
      <c r="P39" s="22"/>
      <c r="Q39" s="28"/>
    </row>
    <row r="40" spans="1:18" x14ac:dyDescent="0.25">
      <c r="J40" s="42" t="s">
        <v>69</v>
      </c>
      <c r="K40" s="31"/>
      <c r="L40" s="31"/>
      <c r="M40" s="31"/>
      <c r="N40" s="31" t="s">
        <v>40</v>
      </c>
      <c r="O40" s="31" t="s">
        <v>41</v>
      </c>
      <c r="P40" s="31" t="s">
        <v>72</v>
      </c>
      <c r="Q40" s="44" t="s">
        <v>43</v>
      </c>
      <c r="R40" s="48"/>
    </row>
    <row r="41" spans="1:18" x14ac:dyDescent="0.25">
      <c r="J41" s="59" t="s">
        <v>70</v>
      </c>
      <c r="K41" s="59"/>
      <c r="L41" s="59"/>
      <c r="M41" s="59"/>
      <c r="N41" s="31" t="s">
        <v>52</v>
      </c>
      <c r="O41" s="31">
        <f>AVERAGE(D36*1)</f>
        <v>3672</v>
      </c>
      <c r="P41" s="33">
        <v>7000</v>
      </c>
      <c r="Q41" s="45">
        <f>AVERAGE(O41*P41)</f>
        <v>25704000</v>
      </c>
      <c r="R41" s="48"/>
    </row>
    <row r="42" spans="1:18" x14ac:dyDescent="0.25">
      <c r="J42" s="60"/>
      <c r="K42" s="61"/>
      <c r="L42" s="61"/>
      <c r="M42" s="61"/>
      <c r="N42" s="61"/>
      <c r="O42" s="61"/>
      <c r="P42" s="61"/>
      <c r="Q42" s="61"/>
      <c r="R42" s="48"/>
    </row>
    <row r="43" spans="1:18" x14ac:dyDescent="0.25">
      <c r="J43" s="51" t="s">
        <v>71</v>
      </c>
      <c r="K43" s="51"/>
      <c r="L43" s="51"/>
      <c r="M43" s="51"/>
      <c r="N43" s="29"/>
      <c r="O43" s="29"/>
      <c r="P43" s="29"/>
      <c r="Q43" s="47">
        <f>AVERAGE(Q41-Q38)</f>
        <v>8564027.25</v>
      </c>
      <c r="R43" s="48"/>
    </row>
  </sheetData>
  <mergeCells count="33">
    <mergeCell ref="J23:M23"/>
    <mergeCell ref="A1:G1"/>
    <mergeCell ref="A3:B4"/>
    <mergeCell ref="J3:M3"/>
    <mergeCell ref="A12:G13"/>
    <mergeCell ref="M12:M13"/>
    <mergeCell ref="J15:Q16"/>
    <mergeCell ref="J19:M19"/>
    <mergeCell ref="J20:M20"/>
    <mergeCell ref="J21:M21"/>
    <mergeCell ref="E22:F22"/>
    <mergeCell ref="J22:M22"/>
    <mergeCell ref="A25:G26"/>
    <mergeCell ref="J25:M25"/>
    <mergeCell ref="J26:M26"/>
    <mergeCell ref="J27:M27"/>
    <mergeCell ref="J29:M29"/>
    <mergeCell ref="J43:M43"/>
    <mergeCell ref="J1:R1"/>
    <mergeCell ref="A36:C36"/>
    <mergeCell ref="J36:M36"/>
    <mergeCell ref="J38:P38"/>
    <mergeCell ref="A39:C39"/>
    <mergeCell ref="J41:M41"/>
    <mergeCell ref="J42:Q42"/>
    <mergeCell ref="J30:M30"/>
    <mergeCell ref="J31:M31"/>
    <mergeCell ref="J32:M32"/>
    <mergeCell ref="J33:M33"/>
    <mergeCell ref="J34:M34"/>
    <mergeCell ref="A35:C35"/>
    <mergeCell ref="E35:F35"/>
    <mergeCell ref="J24:M24"/>
  </mergeCell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3"/>
  <sheetViews>
    <sheetView tabSelected="1" topLeftCell="J21" zoomScale="175" zoomScaleNormal="175" workbookViewId="0">
      <selection activeCell="Q35" sqref="Q35"/>
    </sheetView>
  </sheetViews>
  <sheetFormatPr baseColWidth="10" defaultRowHeight="15" x14ac:dyDescent="0.25"/>
  <cols>
    <col min="1" max="1" width="15.7109375" customWidth="1"/>
    <col min="2" max="2" width="11" customWidth="1"/>
    <col min="16" max="16" width="14.140625" customWidth="1"/>
    <col min="17" max="17" width="16.42578125" customWidth="1"/>
  </cols>
  <sheetData>
    <row r="1" spans="1:18" ht="18" x14ac:dyDescent="0.25">
      <c r="A1" s="72" t="s">
        <v>0</v>
      </c>
      <c r="B1" s="72"/>
      <c r="C1" s="72"/>
      <c r="D1" s="72"/>
      <c r="E1" s="72"/>
      <c r="F1" s="72"/>
      <c r="G1" s="72"/>
      <c r="J1" t="s">
        <v>29</v>
      </c>
    </row>
    <row r="3" spans="1:18" ht="45" customHeight="1" x14ac:dyDescent="0.25">
      <c r="A3" s="73" t="s">
        <v>1</v>
      </c>
      <c r="B3" s="74"/>
      <c r="J3" s="77" t="s">
        <v>32</v>
      </c>
      <c r="K3" s="77"/>
      <c r="L3" s="77"/>
      <c r="M3" s="77"/>
    </row>
    <row r="4" spans="1:18" x14ac:dyDescent="0.25">
      <c r="A4" s="75"/>
      <c r="B4" s="76"/>
    </row>
    <row r="5" spans="1:18" ht="33.75" x14ac:dyDescent="0.25">
      <c r="A5" s="1" t="s">
        <v>2</v>
      </c>
      <c r="B5" s="2">
        <v>60</v>
      </c>
      <c r="J5" s="3" t="s">
        <v>7</v>
      </c>
      <c r="K5" s="13" t="s">
        <v>28</v>
      </c>
      <c r="L5" s="4" t="s">
        <v>30</v>
      </c>
      <c r="M5" s="4" t="s">
        <v>31</v>
      </c>
    </row>
    <row r="6" spans="1:18" ht="39" x14ac:dyDescent="0.25">
      <c r="A6" s="1" t="s">
        <v>3</v>
      </c>
      <c r="B6" s="2">
        <v>90</v>
      </c>
      <c r="J6" s="5" t="s">
        <v>13</v>
      </c>
      <c r="K6" s="17">
        <f t="shared" ref="K6:K11" si="0">AVERAGE(G28*1)</f>
        <v>5.7915000000000001</v>
      </c>
      <c r="L6" s="20">
        <v>102000</v>
      </c>
      <c r="M6" s="16">
        <f>AVERAGE(K6*L6)</f>
        <v>590733</v>
      </c>
    </row>
    <row r="7" spans="1:18" ht="26.25" x14ac:dyDescent="0.25">
      <c r="A7" s="1" t="s">
        <v>26</v>
      </c>
      <c r="B7" s="2">
        <f>AVERAGE(B5*B6)</f>
        <v>5400</v>
      </c>
      <c r="J7" s="6" t="s">
        <v>8</v>
      </c>
      <c r="K7" s="17">
        <f t="shared" si="0"/>
        <v>13.608000000000001</v>
      </c>
      <c r="L7" s="20">
        <v>82000</v>
      </c>
      <c r="M7" s="16">
        <f t="shared" ref="M7:M11" si="1">AVERAGE(K7*L7)</f>
        <v>1115856</v>
      </c>
    </row>
    <row r="8" spans="1:18" ht="26.25" x14ac:dyDescent="0.25">
      <c r="A8" s="1" t="s">
        <v>4</v>
      </c>
      <c r="B8" s="2">
        <f>AVERAGE(B7*(30/100))</f>
        <v>1620</v>
      </c>
      <c r="J8" s="6" t="s">
        <v>9</v>
      </c>
      <c r="K8" s="17">
        <f t="shared" si="0"/>
        <v>13.365</v>
      </c>
      <c r="L8" s="20">
        <v>72000</v>
      </c>
      <c r="M8" s="16">
        <f t="shared" si="1"/>
        <v>962280</v>
      </c>
    </row>
    <row r="9" spans="1:18" ht="26.25" x14ac:dyDescent="0.25">
      <c r="A9" s="1" t="s">
        <v>5</v>
      </c>
      <c r="B9" s="2">
        <f>SUM(B7:B8)</f>
        <v>7020</v>
      </c>
      <c r="J9" s="6" t="s">
        <v>10</v>
      </c>
      <c r="K9" s="17">
        <f t="shared" si="0"/>
        <v>12.020399999999999</v>
      </c>
      <c r="L9" s="20">
        <v>62000</v>
      </c>
      <c r="M9" s="16">
        <f t="shared" si="1"/>
        <v>745264.79999999993</v>
      </c>
    </row>
    <row r="10" spans="1:18" ht="27.75" customHeight="1" x14ac:dyDescent="0.25">
      <c r="J10" s="6" t="s">
        <v>11</v>
      </c>
      <c r="K10" s="17">
        <f t="shared" si="0"/>
        <v>14.391675000000001</v>
      </c>
      <c r="L10" s="20">
        <v>62000</v>
      </c>
      <c r="M10" s="16">
        <f t="shared" si="1"/>
        <v>892283.85000000009</v>
      </c>
    </row>
    <row r="11" spans="1:18" ht="27" customHeight="1" x14ac:dyDescent="0.25">
      <c r="J11" s="6" t="s">
        <v>12</v>
      </c>
      <c r="K11" s="17">
        <f t="shared" si="0"/>
        <v>13.9077</v>
      </c>
      <c r="L11" s="20">
        <v>62000</v>
      </c>
      <c r="M11" s="16">
        <f t="shared" si="1"/>
        <v>862277.4</v>
      </c>
    </row>
    <row r="12" spans="1:18" x14ac:dyDescent="0.25">
      <c r="A12" s="78" t="s">
        <v>6</v>
      </c>
      <c r="B12" s="79"/>
      <c r="C12" s="79"/>
      <c r="D12" s="79"/>
      <c r="E12" s="79"/>
      <c r="F12" s="79"/>
      <c r="G12" s="80"/>
      <c r="M12" s="84">
        <f>SUM(M6:M11)</f>
        <v>5168695.0500000007</v>
      </c>
    </row>
    <row r="13" spans="1:18" x14ac:dyDescent="0.25">
      <c r="A13" s="81"/>
      <c r="B13" s="82"/>
      <c r="C13" s="82"/>
      <c r="D13" s="82"/>
      <c r="E13" s="82"/>
      <c r="F13" s="82"/>
      <c r="G13" s="83"/>
      <c r="M13" s="84"/>
    </row>
    <row r="14" spans="1:18" ht="33.75" x14ac:dyDescent="0.25">
      <c r="A14" s="3" t="s">
        <v>7</v>
      </c>
      <c r="B14" s="4" t="s">
        <v>16</v>
      </c>
      <c r="C14" s="4" t="s">
        <v>15</v>
      </c>
      <c r="D14" s="4" t="s">
        <v>17</v>
      </c>
      <c r="E14" s="4" t="s">
        <v>14</v>
      </c>
      <c r="F14" s="4" t="s">
        <v>18</v>
      </c>
      <c r="G14" s="4" t="s">
        <v>19</v>
      </c>
    </row>
    <row r="15" spans="1:18" x14ac:dyDescent="0.25">
      <c r="A15" s="5" t="s">
        <v>13</v>
      </c>
      <c r="B15" s="6">
        <v>2</v>
      </c>
      <c r="C15" s="18">
        <v>20</v>
      </c>
      <c r="D15" s="6">
        <f>AVERAGE((B15+C15)/2)</f>
        <v>11</v>
      </c>
      <c r="E15" s="6">
        <v>10</v>
      </c>
      <c r="F15" s="6">
        <f t="shared" ref="F15:F20" si="2">AVERAGE((D15*E15)/100)</f>
        <v>1.1000000000000001</v>
      </c>
      <c r="G15" s="18">
        <f>AVERAGE(F15*30)</f>
        <v>33</v>
      </c>
      <c r="J15" s="85" t="s">
        <v>33</v>
      </c>
      <c r="K15" s="85"/>
      <c r="L15" s="85"/>
      <c r="M15" s="85"/>
      <c r="N15" s="85"/>
      <c r="O15" s="85"/>
      <c r="P15" s="85"/>
      <c r="Q15" s="85"/>
      <c r="R15" s="29"/>
    </row>
    <row r="16" spans="1:18" x14ac:dyDescent="0.25">
      <c r="A16" s="6" t="s">
        <v>8</v>
      </c>
      <c r="B16" s="6">
        <v>20</v>
      </c>
      <c r="C16" s="18">
        <v>50</v>
      </c>
      <c r="D16" s="6">
        <f t="shared" ref="D16:D20" si="3">AVERAGE((B16+C16)/2)</f>
        <v>35</v>
      </c>
      <c r="E16" s="6">
        <v>8</v>
      </c>
      <c r="F16" s="6">
        <f t="shared" si="2"/>
        <v>2.8</v>
      </c>
      <c r="G16" s="18">
        <f t="shared" ref="G16:G20" si="4">AVERAGE(F16*30)</f>
        <v>84</v>
      </c>
      <c r="J16" s="85"/>
      <c r="K16" s="85"/>
      <c r="L16" s="85"/>
      <c r="M16" s="85"/>
      <c r="N16" s="85"/>
      <c r="O16" s="85"/>
      <c r="P16" s="85"/>
      <c r="Q16" s="85"/>
      <c r="R16" s="29"/>
    </row>
    <row r="17" spans="1:19" x14ac:dyDescent="0.25">
      <c r="A17" s="6" t="s">
        <v>9</v>
      </c>
      <c r="B17" s="6">
        <v>50</v>
      </c>
      <c r="C17" s="18">
        <v>100</v>
      </c>
      <c r="D17" s="6">
        <f t="shared" si="3"/>
        <v>75</v>
      </c>
      <c r="E17" s="6">
        <v>4</v>
      </c>
      <c r="F17" s="6">
        <f t="shared" si="2"/>
        <v>3</v>
      </c>
      <c r="G17" s="18">
        <f t="shared" si="4"/>
        <v>90</v>
      </c>
      <c r="J17" s="91" t="s">
        <v>34</v>
      </c>
      <c r="K17" s="92"/>
      <c r="L17" s="92"/>
      <c r="M17" s="93"/>
      <c r="N17" s="31" t="s">
        <v>40</v>
      </c>
      <c r="O17" s="31" t="s">
        <v>41</v>
      </c>
      <c r="P17" s="31" t="s">
        <v>42</v>
      </c>
      <c r="Q17" s="31" t="s">
        <v>43</v>
      </c>
      <c r="R17" s="31" t="s">
        <v>66</v>
      </c>
    </row>
    <row r="18" spans="1:19" x14ac:dyDescent="0.25">
      <c r="A18" s="6" t="s">
        <v>10</v>
      </c>
      <c r="B18" s="6">
        <v>100</v>
      </c>
      <c r="C18" s="18">
        <v>180</v>
      </c>
      <c r="D18" s="6">
        <f t="shared" si="3"/>
        <v>140</v>
      </c>
      <c r="E18" s="6">
        <v>2</v>
      </c>
      <c r="F18" s="6">
        <f t="shared" si="2"/>
        <v>2.8</v>
      </c>
      <c r="G18" s="18">
        <f t="shared" si="4"/>
        <v>84</v>
      </c>
      <c r="J18" s="88" t="s">
        <v>35</v>
      </c>
      <c r="K18" s="89"/>
      <c r="L18" s="89"/>
      <c r="M18" s="90"/>
      <c r="N18" s="31" t="s">
        <v>40</v>
      </c>
      <c r="O18" s="31">
        <f>AVERAGE(B9*1)</f>
        <v>7020</v>
      </c>
      <c r="P18" s="33">
        <v>160</v>
      </c>
      <c r="Q18" s="33">
        <f>AVERAGE(O18*P18)</f>
        <v>1123200</v>
      </c>
      <c r="R18" s="34">
        <f>AVERAGE((Q18*100)/Q38)</f>
        <v>5.7855468833391059</v>
      </c>
    </row>
    <row r="19" spans="1:19" x14ac:dyDescent="0.25">
      <c r="A19" s="6" t="s">
        <v>11</v>
      </c>
      <c r="B19" s="6">
        <v>180</v>
      </c>
      <c r="C19" s="18">
        <v>280</v>
      </c>
      <c r="D19" s="6">
        <f t="shared" si="3"/>
        <v>230</v>
      </c>
      <c r="E19" s="6">
        <v>1.5</v>
      </c>
      <c r="F19" s="7">
        <f>AVERAGE((D19*E19)/100)</f>
        <v>3.45</v>
      </c>
      <c r="G19" s="18">
        <f t="shared" si="4"/>
        <v>103.5</v>
      </c>
      <c r="J19" s="54" t="s">
        <v>36</v>
      </c>
      <c r="K19" s="54"/>
      <c r="L19" s="54"/>
      <c r="M19" s="54"/>
      <c r="N19" s="31" t="s">
        <v>44</v>
      </c>
      <c r="O19" s="35">
        <f>AVERAGE(G28*1)</f>
        <v>5.7915000000000001</v>
      </c>
      <c r="P19" s="33">
        <f>AVERAGE(L6*1)</f>
        <v>102000</v>
      </c>
      <c r="Q19" s="33">
        <f>AVERAGE(O19*P19)</f>
        <v>590733</v>
      </c>
      <c r="R19" s="49">
        <f>AVERAGE((Q19*100)/Q38)</f>
        <v>3.0428360639561611</v>
      </c>
      <c r="S19" s="50"/>
    </row>
    <row r="20" spans="1:19" x14ac:dyDescent="0.25">
      <c r="A20" s="6" t="s">
        <v>12</v>
      </c>
      <c r="B20" s="6">
        <v>280</v>
      </c>
      <c r="C20" s="18">
        <v>400</v>
      </c>
      <c r="D20" s="6">
        <f t="shared" si="3"/>
        <v>340</v>
      </c>
      <c r="E20" s="6">
        <v>1</v>
      </c>
      <c r="F20" s="6">
        <f t="shared" si="2"/>
        <v>3.4</v>
      </c>
      <c r="G20" s="18">
        <f t="shared" si="4"/>
        <v>102</v>
      </c>
      <c r="J20" s="54" t="s">
        <v>37</v>
      </c>
      <c r="K20" s="54"/>
      <c r="L20" s="54"/>
      <c r="M20" s="54"/>
      <c r="N20" s="31" t="s">
        <v>44</v>
      </c>
      <c r="O20" s="35">
        <f>AVERAGE(G29*1)</f>
        <v>13.608000000000001</v>
      </c>
      <c r="P20" s="33">
        <f>AVERAGE(L7*1)</f>
        <v>82000</v>
      </c>
      <c r="Q20" s="33">
        <f>AVERAGE(O20*P20)</f>
        <v>1115856</v>
      </c>
      <c r="R20" s="49">
        <f>AVERAGE((Q20*100)/Q38)</f>
        <v>5.7477183075634271</v>
      </c>
      <c r="S20" s="50"/>
    </row>
    <row r="21" spans="1:19" x14ac:dyDescent="0.25">
      <c r="G21" s="18">
        <f>SUM(G15:G20)</f>
        <v>496.5</v>
      </c>
      <c r="J21" s="54" t="s">
        <v>38</v>
      </c>
      <c r="K21" s="54"/>
      <c r="L21" s="54"/>
      <c r="M21" s="54"/>
      <c r="N21" s="31" t="s">
        <v>44</v>
      </c>
      <c r="O21" s="35">
        <f>AVERAGE(G30*1)</f>
        <v>13.365</v>
      </c>
      <c r="P21" s="33">
        <f>AVERAGE(L8*1)</f>
        <v>72000</v>
      </c>
      <c r="Q21" s="33">
        <f>AVERAGE(O21*P21)</f>
        <v>962280</v>
      </c>
      <c r="R21" s="49">
        <f>AVERAGE((Q21*100)/Q38)</f>
        <v>4.9566560317837913</v>
      </c>
      <c r="S21" s="50"/>
    </row>
    <row r="22" spans="1:19" x14ac:dyDescent="0.25">
      <c r="E22" s="86" t="s">
        <v>20</v>
      </c>
      <c r="F22" s="87"/>
      <c r="G22" s="19">
        <f>AVERAGE(G21/C20)</f>
        <v>1.24125</v>
      </c>
      <c r="J22" s="54" t="s">
        <v>39</v>
      </c>
      <c r="K22" s="54"/>
      <c r="L22" s="54"/>
      <c r="M22" s="54"/>
      <c r="N22" s="31" t="s">
        <v>44</v>
      </c>
      <c r="O22" s="35">
        <f>AVERAGE(G31+G32+G33)</f>
        <v>40.319775</v>
      </c>
      <c r="P22" s="33">
        <f>AVERAGE(L9*1)</f>
        <v>62000</v>
      </c>
      <c r="Q22" s="33">
        <f>AVERAGE(O22*P22)</f>
        <v>2499826.0499999998</v>
      </c>
      <c r="R22" s="49">
        <f>AVERAGE((Q22*100)/Q38)</f>
        <v>12.876478643578531</v>
      </c>
      <c r="S22" s="50"/>
    </row>
    <row r="23" spans="1:19" x14ac:dyDescent="0.25">
      <c r="J23" s="94" t="s">
        <v>45</v>
      </c>
      <c r="K23" s="95"/>
      <c r="L23" s="95"/>
      <c r="M23" s="95"/>
      <c r="N23" s="95"/>
      <c r="O23" s="95"/>
      <c r="P23" s="95"/>
      <c r="Q23" s="95"/>
      <c r="R23" s="96"/>
      <c r="S23" s="50"/>
    </row>
    <row r="24" spans="1:19" x14ac:dyDescent="0.25">
      <c r="J24" s="54" t="s">
        <v>46</v>
      </c>
      <c r="K24" s="54"/>
      <c r="L24" s="54"/>
      <c r="M24" s="54"/>
      <c r="N24" s="31" t="s">
        <v>47</v>
      </c>
      <c r="O24" s="31">
        <v>2</v>
      </c>
      <c r="P24" s="33">
        <v>30000</v>
      </c>
      <c r="Q24" s="33">
        <f t="shared" ref="Q24:Q37" si="5">AVERAGE(O24*P24)</f>
        <v>60000</v>
      </c>
      <c r="R24" s="34">
        <f>AVERAGE((Q24*100)/Q38)</f>
        <v>0.30905699163136252</v>
      </c>
    </row>
    <row r="25" spans="1:19" x14ac:dyDescent="0.25">
      <c r="A25" s="63" t="s">
        <v>21</v>
      </c>
      <c r="B25" s="64"/>
      <c r="C25" s="64"/>
      <c r="D25" s="64"/>
      <c r="E25" s="64"/>
      <c r="F25" s="64"/>
      <c r="G25" s="65"/>
      <c r="J25" s="59" t="s">
        <v>48</v>
      </c>
      <c r="K25" s="59"/>
      <c r="L25" s="59"/>
      <c r="M25" s="59"/>
      <c r="N25" s="31" t="s">
        <v>49</v>
      </c>
      <c r="O25" s="31">
        <v>3000</v>
      </c>
      <c r="P25" s="33">
        <v>80</v>
      </c>
      <c r="Q25" s="33">
        <f t="shared" si="5"/>
        <v>240000</v>
      </c>
      <c r="R25" s="34">
        <f>AVERAGE((Q25*100)/Q38)</f>
        <v>1.2362279665254501</v>
      </c>
    </row>
    <row r="26" spans="1:19" x14ac:dyDescent="0.25">
      <c r="A26" s="66"/>
      <c r="B26" s="67"/>
      <c r="C26" s="67"/>
      <c r="D26" s="67"/>
      <c r="E26" s="67"/>
      <c r="F26" s="67"/>
      <c r="G26" s="68"/>
      <c r="J26" s="59" t="s">
        <v>51</v>
      </c>
      <c r="K26" s="59"/>
      <c r="L26" s="59"/>
      <c r="M26" s="59"/>
      <c r="N26" s="31" t="s">
        <v>52</v>
      </c>
      <c r="O26" s="31">
        <v>600</v>
      </c>
      <c r="P26" s="33">
        <v>80</v>
      </c>
      <c r="Q26" s="33">
        <f t="shared" si="5"/>
        <v>48000</v>
      </c>
      <c r="R26" s="34">
        <f>AVERAGE((Q26*100)/Q38)</f>
        <v>0.24724559330508999</v>
      </c>
    </row>
    <row r="27" spans="1:19" ht="33.75" x14ac:dyDescent="0.25">
      <c r="A27" s="8" t="s">
        <v>7</v>
      </c>
      <c r="B27" s="4" t="s">
        <v>24</v>
      </c>
      <c r="C27" s="4" t="s">
        <v>22</v>
      </c>
      <c r="D27" s="9" t="s">
        <v>23</v>
      </c>
      <c r="E27" s="4" t="s">
        <v>19</v>
      </c>
      <c r="F27" s="13" t="s">
        <v>27</v>
      </c>
      <c r="G27" s="13" t="s">
        <v>28</v>
      </c>
      <c r="J27" s="69" t="s">
        <v>50</v>
      </c>
      <c r="K27" s="69"/>
      <c r="L27" s="69"/>
      <c r="M27" s="69"/>
      <c r="N27" s="36" t="s">
        <v>47</v>
      </c>
      <c r="O27" s="36">
        <v>1</v>
      </c>
      <c r="P27" s="37">
        <v>30000</v>
      </c>
      <c r="Q27" s="37">
        <f t="shared" si="5"/>
        <v>30000</v>
      </c>
      <c r="R27" s="34">
        <f>AVERAGE((Q27*100)/Q38)</f>
        <v>0.15452849581568126</v>
      </c>
    </row>
    <row r="28" spans="1:19" x14ac:dyDescent="0.25">
      <c r="A28" s="5" t="s">
        <v>13</v>
      </c>
      <c r="B28" s="16">
        <f>AVERAGE(B9*1)</f>
        <v>7020</v>
      </c>
      <c r="C28" s="10"/>
      <c r="D28" s="11">
        <f t="shared" ref="D28:D33" si="6">AVERAGE(B28-B29)</f>
        <v>540</v>
      </c>
      <c r="E28" s="10">
        <f t="shared" ref="E28:E33" si="7">AVERAGE(G15*1)</f>
        <v>33</v>
      </c>
      <c r="F28" s="10">
        <f>AVERAGE(B28*E28/1000)</f>
        <v>231.66</v>
      </c>
      <c r="G28" s="17">
        <f>AVERAGE(F28/40)</f>
        <v>5.7915000000000001</v>
      </c>
      <c r="J28" s="31" t="s">
        <v>53</v>
      </c>
      <c r="K28" s="31"/>
      <c r="L28" s="31"/>
      <c r="M28" s="31"/>
      <c r="N28" s="31" t="s">
        <v>49</v>
      </c>
      <c r="O28" s="31">
        <v>3000</v>
      </c>
      <c r="P28" s="33">
        <v>18</v>
      </c>
      <c r="Q28" s="33">
        <f t="shared" si="5"/>
        <v>54000</v>
      </c>
      <c r="R28" s="34">
        <f>AVERAGE(Q28*100/Q38)</f>
        <v>0.27815129246822623</v>
      </c>
    </row>
    <row r="29" spans="1:19" x14ac:dyDescent="0.25">
      <c r="A29" s="6" t="s">
        <v>8</v>
      </c>
      <c r="B29" s="16">
        <f>AVERAGE(B28-(B7*C29/100))</f>
        <v>6480</v>
      </c>
      <c r="C29" s="10">
        <v>10</v>
      </c>
      <c r="D29" s="11">
        <f t="shared" si="6"/>
        <v>540</v>
      </c>
      <c r="E29" s="10">
        <f t="shared" si="7"/>
        <v>84</v>
      </c>
      <c r="F29" s="10">
        <f t="shared" ref="F29:F33" si="8">AVERAGE(B29*E29/1000)</f>
        <v>544.32000000000005</v>
      </c>
      <c r="G29" s="17">
        <f t="shared" ref="G29:G33" si="9">AVERAGE(F29/40)</f>
        <v>13.608000000000001</v>
      </c>
      <c r="J29" s="97" t="s">
        <v>54</v>
      </c>
      <c r="K29" s="98"/>
      <c r="L29" s="98"/>
      <c r="M29" s="98"/>
      <c r="N29" s="98"/>
      <c r="O29" s="98"/>
      <c r="P29" s="98"/>
      <c r="Q29" s="98"/>
      <c r="R29" s="99"/>
    </row>
    <row r="30" spans="1:19" x14ac:dyDescent="0.25">
      <c r="A30" s="6" t="s">
        <v>9</v>
      </c>
      <c r="B30" s="16">
        <f>AVERAGE(B29-(B7*C30/100))</f>
        <v>5940</v>
      </c>
      <c r="C30" s="10">
        <v>10</v>
      </c>
      <c r="D30" s="11">
        <f t="shared" si="6"/>
        <v>216</v>
      </c>
      <c r="E30" s="10">
        <f t="shared" si="7"/>
        <v>90</v>
      </c>
      <c r="F30" s="10">
        <f t="shared" si="8"/>
        <v>534.6</v>
      </c>
      <c r="G30" s="17">
        <f t="shared" si="9"/>
        <v>13.365</v>
      </c>
      <c r="J30" s="59" t="s">
        <v>55</v>
      </c>
      <c r="K30" s="59"/>
      <c r="L30" s="59"/>
      <c r="M30" s="59"/>
      <c r="N30" s="31" t="s">
        <v>47</v>
      </c>
      <c r="O30" s="31">
        <v>18</v>
      </c>
      <c r="P30" s="33">
        <v>30000</v>
      </c>
      <c r="Q30" s="33">
        <f t="shared" si="5"/>
        <v>540000</v>
      </c>
      <c r="R30" s="34">
        <f>AVERAGE(Q30*100/Q38)</f>
        <v>2.7815129246822625</v>
      </c>
    </row>
    <row r="31" spans="1:19" x14ac:dyDescent="0.25">
      <c r="A31" s="6" t="s">
        <v>10</v>
      </c>
      <c r="B31" s="16">
        <f>AVERAGE(B30-(B7*C31/100))</f>
        <v>5724</v>
      </c>
      <c r="C31" s="10">
        <v>4</v>
      </c>
      <c r="D31" s="11">
        <f t="shared" si="6"/>
        <v>162</v>
      </c>
      <c r="E31" s="10">
        <f t="shared" si="7"/>
        <v>84</v>
      </c>
      <c r="F31" s="10">
        <f t="shared" si="8"/>
        <v>480.81599999999997</v>
      </c>
      <c r="G31" s="17">
        <f t="shared" si="9"/>
        <v>12.020399999999999</v>
      </c>
      <c r="J31" s="59" t="s">
        <v>58</v>
      </c>
      <c r="K31" s="59"/>
      <c r="L31" s="59"/>
      <c r="M31" s="59"/>
      <c r="N31" s="31" t="s">
        <v>47</v>
      </c>
      <c r="O31" s="31">
        <v>36</v>
      </c>
      <c r="P31" s="33">
        <v>30000</v>
      </c>
      <c r="Q31" s="33">
        <f t="shared" si="5"/>
        <v>1080000</v>
      </c>
      <c r="R31" s="34">
        <f>AVERAGE(Q31*100/Q38)</f>
        <v>5.563025849364525</v>
      </c>
    </row>
    <row r="32" spans="1:19" x14ac:dyDescent="0.25">
      <c r="A32" s="6" t="s">
        <v>11</v>
      </c>
      <c r="B32" s="16">
        <f>AVERAGE(B31-(B7*C32/100))</f>
        <v>5562</v>
      </c>
      <c r="C32" s="10">
        <v>3</v>
      </c>
      <c r="D32" s="11">
        <f t="shared" si="6"/>
        <v>108</v>
      </c>
      <c r="E32" s="10">
        <f t="shared" si="7"/>
        <v>103.5</v>
      </c>
      <c r="F32" s="14">
        <f t="shared" si="8"/>
        <v>575.66700000000003</v>
      </c>
      <c r="G32" s="17">
        <f t="shared" si="9"/>
        <v>14.391675000000001</v>
      </c>
      <c r="J32" s="59" t="s">
        <v>60</v>
      </c>
      <c r="K32" s="59"/>
      <c r="L32" s="59"/>
      <c r="M32" s="59"/>
      <c r="N32" s="31" t="s">
        <v>40</v>
      </c>
      <c r="O32" s="31">
        <v>1</v>
      </c>
      <c r="P32" s="33">
        <v>1200000</v>
      </c>
      <c r="Q32" s="33">
        <f t="shared" si="5"/>
        <v>1200000</v>
      </c>
      <c r="R32" s="34">
        <f>AVERAGE(Q32*100/Q38)</f>
        <v>6.1811398326272498</v>
      </c>
    </row>
    <row r="33" spans="1:18" x14ac:dyDescent="0.25">
      <c r="A33" s="6" t="s">
        <v>12</v>
      </c>
      <c r="B33" s="16">
        <f>AVERAGE(B32-(B7*C33/100))</f>
        <v>5454</v>
      </c>
      <c r="C33" s="10">
        <v>2</v>
      </c>
      <c r="D33" s="11">
        <f t="shared" si="6"/>
        <v>54</v>
      </c>
      <c r="E33" s="10">
        <f t="shared" si="7"/>
        <v>102</v>
      </c>
      <c r="F33" s="10">
        <f t="shared" si="8"/>
        <v>556.30799999999999</v>
      </c>
      <c r="G33" s="17">
        <f t="shared" si="9"/>
        <v>13.9077</v>
      </c>
      <c r="J33" s="59" t="s">
        <v>61</v>
      </c>
      <c r="K33" s="59"/>
      <c r="L33" s="59"/>
      <c r="M33" s="59"/>
      <c r="N33" s="31" t="s">
        <v>47</v>
      </c>
      <c r="O33" s="31">
        <v>90</v>
      </c>
      <c r="P33" s="33">
        <v>30000</v>
      </c>
      <c r="Q33" s="38">
        <f t="shared" si="5"/>
        <v>2700000</v>
      </c>
      <c r="R33" s="34">
        <f>AVERAGE(Q33*100/Q38)</f>
        <v>13.907564623411313</v>
      </c>
    </row>
    <row r="34" spans="1:18" x14ac:dyDescent="0.25">
      <c r="A34" s="23" t="s">
        <v>25</v>
      </c>
      <c r="B34" s="24">
        <f>AVERAGE(B33-(B7*C34/100))</f>
        <v>5400</v>
      </c>
      <c r="C34" s="25">
        <v>1</v>
      </c>
      <c r="D34" s="12"/>
      <c r="G34" s="15">
        <f>SUM(G28:G33)</f>
        <v>73.084274999999991</v>
      </c>
      <c r="J34" s="59" t="s">
        <v>62</v>
      </c>
      <c r="K34" s="59"/>
      <c r="L34" s="59"/>
      <c r="M34" s="59"/>
      <c r="N34" s="31" t="s">
        <v>40</v>
      </c>
      <c r="O34" s="35">
        <v>1</v>
      </c>
      <c r="P34" s="33">
        <f>AVERAGE(Q33*(70/100))</f>
        <v>1889999.9999999998</v>
      </c>
      <c r="Q34" s="33">
        <f t="shared" si="5"/>
        <v>1889999.9999999998</v>
      </c>
      <c r="R34" s="34">
        <f>AVERAGE(Q34*100/Q38)</f>
        <v>9.7352952363879179</v>
      </c>
    </row>
    <row r="35" spans="1:18" x14ac:dyDescent="0.25">
      <c r="A35" s="53" t="s">
        <v>56</v>
      </c>
      <c r="B35" s="53"/>
      <c r="C35" s="53"/>
      <c r="D35" s="26">
        <f>AVERAGE(B34*C20/1000)</f>
        <v>2160</v>
      </c>
      <c r="E35" s="62" t="s">
        <v>59</v>
      </c>
      <c r="F35" s="62"/>
      <c r="G35" s="27">
        <f>AVERAGE(G34/(B34/1000))</f>
        <v>13.534124999999998</v>
      </c>
      <c r="J35" s="31" t="s">
        <v>63</v>
      </c>
      <c r="K35" s="31"/>
      <c r="L35" s="31"/>
      <c r="M35" s="31"/>
      <c r="N35" s="31" t="s">
        <v>40</v>
      </c>
      <c r="O35" s="31">
        <v>12</v>
      </c>
      <c r="P35" s="33">
        <v>40000</v>
      </c>
      <c r="Q35" s="33">
        <f t="shared" si="5"/>
        <v>480000</v>
      </c>
      <c r="R35" s="34">
        <f>AVERAGE(Q35*100/Q38)</f>
        <v>2.4724559330509002</v>
      </c>
    </row>
    <row r="36" spans="1:18" ht="22.5" customHeight="1" x14ac:dyDescent="0.25">
      <c r="A36" s="53" t="s">
        <v>57</v>
      </c>
      <c r="B36" s="53"/>
      <c r="C36" s="53"/>
      <c r="D36" s="26">
        <f>AVERAGE(D35*90/100)</f>
        <v>1944</v>
      </c>
      <c r="J36" s="54" t="s">
        <v>64</v>
      </c>
      <c r="K36" s="54"/>
      <c r="L36" s="54"/>
      <c r="M36" s="54"/>
      <c r="N36" s="32" t="s">
        <v>40</v>
      </c>
      <c r="O36" s="39">
        <v>1</v>
      </c>
      <c r="P36" s="40">
        <v>800000</v>
      </c>
      <c r="Q36" s="40">
        <f t="shared" si="5"/>
        <v>800000</v>
      </c>
      <c r="R36" s="34">
        <f>AVERAGE(Q36*100/Q38)</f>
        <v>4.1207598884181662</v>
      </c>
    </row>
    <row r="37" spans="1:18" x14ac:dyDescent="0.25">
      <c r="J37" s="31" t="s">
        <v>65</v>
      </c>
      <c r="K37" s="31"/>
      <c r="L37" s="31"/>
      <c r="M37" s="31"/>
      <c r="N37" s="31" t="s">
        <v>40</v>
      </c>
      <c r="O37" s="31">
        <v>1</v>
      </c>
      <c r="P37" s="33">
        <v>4000000</v>
      </c>
      <c r="Q37" s="33">
        <f t="shared" si="5"/>
        <v>4000000</v>
      </c>
      <c r="R37" s="34">
        <f>AVERAGE(Q37*100/Q38)</f>
        <v>20.603799442090832</v>
      </c>
    </row>
    <row r="38" spans="1:18" x14ac:dyDescent="0.25">
      <c r="J38" s="55" t="s">
        <v>67</v>
      </c>
      <c r="K38" s="56"/>
      <c r="L38" s="56"/>
      <c r="M38" s="56"/>
      <c r="N38" s="56"/>
      <c r="O38" s="56"/>
      <c r="P38" s="57"/>
      <c r="Q38" s="43">
        <f>SUM(Q18:Q37)</f>
        <v>19413895.050000001</v>
      </c>
      <c r="R38" s="34">
        <f>SUM(R18:R37)</f>
        <v>99.999999999999986</v>
      </c>
    </row>
    <row r="39" spans="1:18" x14ac:dyDescent="0.25">
      <c r="A39" s="58" t="s">
        <v>68</v>
      </c>
      <c r="B39" s="58"/>
      <c r="C39" s="58"/>
      <c r="D39" s="41">
        <f>AVERAGE(Q38/D36)</f>
        <v>9986.5715277777781</v>
      </c>
      <c r="J39" s="22"/>
      <c r="K39" s="22"/>
      <c r="L39" s="22"/>
      <c r="M39" s="22"/>
      <c r="N39" s="22"/>
      <c r="O39" s="22"/>
      <c r="P39" s="22"/>
      <c r="Q39" s="28"/>
    </row>
    <row r="40" spans="1:18" x14ac:dyDescent="0.25">
      <c r="J40" s="42" t="s">
        <v>69</v>
      </c>
      <c r="K40" s="31"/>
      <c r="L40" s="31"/>
      <c r="M40" s="31"/>
      <c r="N40" s="31" t="s">
        <v>40</v>
      </c>
      <c r="O40" s="31" t="s">
        <v>41</v>
      </c>
      <c r="P40" s="31" t="s">
        <v>72</v>
      </c>
      <c r="Q40" s="44" t="s">
        <v>43</v>
      </c>
      <c r="R40" s="48"/>
    </row>
    <row r="41" spans="1:18" x14ac:dyDescent="0.25">
      <c r="J41" s="59" t="s">
        <v>70</v>
      </c>
      <c r="K41" s="59"/>
      <c r="L41" s="59"/>
      <c r="M41" s="59"/>
      <c r="N41" s="31" t="s">
        <v>52</v>
      </c>
      <c r="O41" s="31">
        <f>AVERAGE(D36*1)</f>
        <v>1944</v>
      </c>
      <c r="P41" s="33">
        <v>7000</v>
      </c>
      <c r="Q41" s="45">
        <f>AVERAGE(O41*P41)</f>
        <v>13608000</v>
      </c>
      <c r="R41" s="48"/>
    </row>
    <row r="42" spans="1:18" x14ac:dyDescent="0.25">
      <c r="J42" s="60"/>
      <c r="K42" s="61"/>
      <c r="L42" s="61"/>
      <c r="M42" s="61"/>
      <c r="N42" s="61"/>
      <c r="O42" s="61"/>
      <c r="P42" s="61"/>
      <c r="Q42" s="61"/>
      <c r="R42" s="48"/>
    </row>
    <row r="43" spans="1:18" x14ac:dyDescent="0.25">
      <c r="J43" s="51" t="s">
        <v>71</v>
      </c>
      <c r="K43" s="51"/>
      <c r="L43" s="51"/>
      <c r="M43" s="51"/>
      <c r="N43" s="29"/>
      <c r="O43" s="29"/>
      <c r="P43" s="29"/>
      <c r="Q43" s="47">
        <f>AVERAGE(Q41-Q38)</f>
        <v>-5805895.0500000007</v>
      </c>
      <c r="R43" s="48"/>
    </row>
  </sheetData>
  <mergeCells count="34">
    <mergeCell ref="J26:M26"/>
    <mergeCell ref="J27:M27"/>
    <mergeCell ref="A36:C36"/>
    <mergeCell ref="A35:C35"/>
    <mergeCell ref="J30:M30"/>
    <mergeCell ref="J31:M31"/>
    <mergeCell ref="E35:F35"/>
    <mergeCell ref="J32:M32"/>
    <mergeCell ref="J33:M33"/>
    <mergeCell ref="J34:M34"/>
    <mergeCell ref="J36:M36"/>
    <mergeCell ref="J29:R29"/>
    <mergeCell ref="J21:M21"/>
    <mergeCell ref="J22:M22"/>
    <mergeCell ref="J24:M24"/>
    <mergeCell ref="J25:M25"/>
    <mergeCell ref="J23:R23"/>
    <mergeCell ref="M12:M13"/>
    <mergeCell ref="J3:M3"/>
    <mergeCell ref="J19:M19"/>
    <mergeCell ref="J20:M20"/>
    <mergeCell ref="J15:Q16"/>
    <mergeCell ref="J18:M18"/>
    <mergeCell ref="J17:M17"/>
    <mergeCell ref="A1:G1"/>
    <mergeCell ref="A25:G26"/>
    <mergeCell ref="A12:G13"/>
    <mergeCell ref="A3:B4"/>
    <mergeCell ref="E22:F22"/>
    <mergeCell ref="J38:P38"/>
    <mergeCell ref="A39:C39"/>
    <mergeCell ref="J41:M41"/>
    <mergeCell ref="J43:M43"/>
    <mergeCell ref="J42:Q42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2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</dc:creator>
  <cp:lastModifiedBy>Usuario de Windows</cp:lastModifiedBy>
  <dcterms:created xsi:type="dcterms:W3CDTF">2016-04-26T12:16:38Z</dcterms:created>
  <dcterms:modified xsi:type="dcterms:W3CDTF">2017-04-19T15:26:19Z</dcterms:modified>
</cp:coreProperties>
</file>