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RENTE TECNICO II TRIMESTRE 2019\INFORMES\AREA_AMBIENTAL\INFORME_PRODUCCION\"/>
    </mc:Choice>
  </mc:AlternateContent>
  <bookViews>
    <workbookView xWindow="-120" yWindow="-120" windowWidth="20730" windowHeight="11160"/>
  </bookViews>
  <sheets>
    <sheet name="INFORME EJECUTIVO" sheetId="6" r:id="rId1"/>
    <sheet name="PRODUCCION MENSUAL VIVERO" sheetId="8" r:id="rId2"/>
    <sheet name="PRODUCCION MENSUAL BIOINSUMOS" sheetId="7" r:id="rId3"/>
    <sheet name="PRODUCCION MENSUAL LOTE 5" sheetId="9" r:id="rId4"/>
  </sheets>
  <definedNames>
    <definedName name="_xlnm._FilterDatabase" localSheetId="2" hidden="1">'PRODUCCION MENSUAL BIOINSUMOS'!$A$22:$L$23</definedName>
    <definedName name="_xlnm._FilterDatabase" localSheetId="1" hidden="1">'PRODUCCION MENSUAL VIVERO'!$A$21:$M$56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3" i="8" l="1"/>
  <c r="L52" i="8"/>
  <c r="L49" i="8" l="1"/>
  <c r="L50" i="8"/>
  <c r="L51" i="8"/>
  <c r="K100" i="7"/>
  <c r="K110" i="7"/>
  <c r="K99" i="7"/>
  <c r="K98" i="7"/>
  <c r="K97" i="7"/>
  <c r="K96" i="7"/>
  <c r="K95" i="7"/>
  <c r="K94" i="7"/>
  <c r="K93" i="7"/>
  <c r="K92" i="7"/>
  <c r="K91" i="7"/>
  <c r="K90" i="7" l="1"/>
  <c r="K89" i="7"/>
  <c r="K88" i="7"/>
  <c r="K87" i="7"/>
  <c r="K86" i="7"/>
  <c r="L48" i="8" l="1"/>
  <c r="K78" i="7" l="1"/>
  <c r="K77" i="7"/>
  <c r="K76" i="7"/>
  <c r="K75" i="7"/>
  <c r="K74" i="7"/>
  <c r="K73" i="7"/>
  <c r="K72" i="7"/>
  <c r="K71" i="7"/>
  <c r="K70" i="7"/>
  <c r="L47" i="8" l="1"/>
  <c r="K79" i="7" l="1"/>
  <c r="K80" i="7"/>
  <c r="K81" i="7"/>
  <c r="K82" i="7"/>
  <c r="K83" i="7"/>
  <c r="K66" i="7"/>
  <c r="K67" i="7"/>
  <c r="K68" i="7"/>
  <c r="K69" i="7"/>
  <c r="H110" i="7" l="1"/>
  <c r="F16" i="8"/>
  <c r="H12" i="6"/>
  <c r="J12" i="6" s="1"/>
  <c r="E12" i="6"/>
  <c r="D12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1" i="6"/>
  <c r="F57" i="8"/>
  <c r="H15" i="6"/>
  <c r="J15" i="6" s="1"/>
  <c r="H14" i="6"/>
  <c r="J14" i="6" s="1"/>
  <c r="H13" i="6"/>
  <c r="J13" i="6" s="1"/>
  <c r="D15" i="6"/>
  <c r="D14" i="6"/>
  <c r="D13" i="6"/>
  <c r="E27" i="6"/>
  <c r="I27" i="6" s="1"/>
  <c r="J27" i="6"/>
  <c r="K25" i="9"/>
  <c r="K24" i="9"/>
  <c r="I14" i="6" l="1"/>
  <c r="I12" i="6"/>
  <c r="I13" i="6"/>
  <c r="I15" i="6"/>
  <c r="E18" i="7"/>
  <c r="K17" i="7"/>
  <c r="J13" i="7" s="1"/>
  <c r="E17" i="7"/>
  <c r="E9" i="6" s="1"/>
  <c r="K34" i="7"/>
  <c r="K33" i="7"/>
  <c r="K26" i="7"/>
  <c r="K25" i="7"/>
  <c r="K24" i="7"/>
  <c r="J12" i="7" l="1"/>
  <c r="L31" i="8"/>
  <c r="I31" i="8"/>
  <c r="I30" i="8"/>
  <c r="L30" i="8" s="1"/>
  <c r="I29" i="8"/>
  <c r="L29" i="8" s="1"/>
  <c r="L28" i="8"/>
  <c r="I28" i="8"/>
  <c r="L27" i="8"/>
  <c r="I27" i="8"/>
  <c r="I26" i="8"/>
  <c r="L26" i="8" s="1"/>
  <c r="I25" i="8"/>
  <c r="L25" i="8" s="1"/>
  <c r="I24" i="8"/>
  <c r="L24" i="8" s="1"/>
  <c r="I23" i="8"/>
  <c r="L23" i="8" l="1"/>
  <c r="I57" i="8"/>
  <c r="L32" i="8"/>
  <c r="H29" i="6" l="1"/>
  <c r="I29" i="6" s="1"/>
  <c r="H28" i="6"/>
  <c r="J28" i="6" s="1"/>
  <c r="J29" i="6" l="1"/>
  <c r="J13" i="9"/>
  <c r="L13" i="9" s="1"/>
  <c r="J12" i="9"/>
  <c r="E28" i="6"/>
  <c r="I28" i="6" s="1"/>
  <c r="K17" i="9"/>
  <c r="E20" i="9"/>
  <c r="E17" i="9"/>
  <c r="K28" i="9"/>
  <c r="K27" i="9"/>
  <c r="K26" i="9"/>
  <c r="H34" i="9" l="1"/>
  <c r="E34" i="9"/>
  <c r="K19" i="9"/>
  <c r="L12" i="9"/>
  <c r="K34" i="9" l="1"/>
  <c r="F19" i="8" l="1"/>
  <c r="H26" i="6" l="1"/>
  <c r="I26" i="6" s="1"/>
  <c r="H25" i="6"/>
  <c r="H24" i="6"/>
  <c r="J25" i="6" s="1"/>
  <c r="H23" i="6"/>
  <c r="H22" i="6"/>
  <c r="J23" i="6" s="1"/>
  <c r="H21" i="6"/>
  <c r="J22" i="6" s="1"/>
  <c r="H20" i="6"/>
  <c r="H19" i="6"/>
  <c r="H18" i="6"/>
  <c r="H17" i="6"/>
  <c r="H16" i="6"/>
  <c r="H10" i="6"/>
  <c r="H9" i="6"/>
  <c r="H11" i="6"/>
  <c r="I23" i="6" l="1"/>
  <c r="I22" i="6"/>
  <c r="I24" i="6"/>
  <c r="I21" i="6"/>
  <c r="J24" i="6"/>
  <c r="I25" i="6"/>
  <c r="J21" i="6"/>
  <c r="L12" i="7" l="1"/>
  <c r="E20" i="7" l="1"/>
  <c r="K56" i="7"/>
  <c r="K57" i="7"/>
  <c r="K58" i="7"/>
  <c r="K59" i="7"/>
  <c r="K60" i="7"/>
  <c r="K61" i="7"/>
  <c r="K62" i="7"/>
  <c r="K63" i="7"/>
  <c r="K64" i="7"/>
  <c r="K65" i="7"/>
  <c r="K84" i="7"/>
  <c r="K85" i="7"/>
  <c r="K47" i="7" l="1"/>
  <c r="K48" i="7"/>
  <c r="K49" i="7"/>
  <c r="K50" i="7"/>
  <c r="K51" i="7"/>
  <c r="K52" i="7"/>
  <c r="K53" i="7"/>
  <c r="K54" i="7"/>
  <c r="K40" i="7" l="1"/>
  <c r="K41" i="7"/>
  <c r="K42" i="7"/>
  <c r="K43" i="7"/>
  <c r="K44" i="7"/>
  <c r="K35" i="7"/>
  <c r="K38" i="7" l="1"/>
  <c r="K39" i="7"/>
  <c r="K45" i="7"/>
  <c r="K46" i="7"/>
  <c r="K55" i="7"/>
  <c r="K37" i="7"/>
  <c r="L16" i="8"/>
  <c r="L15" i="8"/>
  <c r="L42" i="8"/>
  <c r="L43" i="8"/>
  <c r="L44" i="8"/>
  <c r="L45" i="8"/>
  <c r="L46" i="8"/>
  <c r="L41" i="8" l="1"/>
  <c r="L39" i="8"/>
  <c r="L40" i="8"/>
  <c r="L38" i="8"/>
  <c r="K12" i="8" l="1"/>
  <c r="M12" i="8" s="1"/>
  <c r="L18" i="8" l="1"/>
  <c r="I17" i="6" l="1"/>
  <c r="J17" i="6"/>
  <c r="I11" i="6"/>
  <c r="J11" i="6"/>
  <c r="I16" i="6"/>
  <c r="J16" i="6"/>
  <c r="I18" i="6"/>
  <c r="J18" i="6"/>
  <c r="I19" i="6"/>
  <c r="J19" i="6"/>
  <c r="I20" i="6"/>
  <c r="J20" i="6"/>
  <c r="L37" i="8"/>
  <c r="L36" i="8"/>
  <c r="L35" i="8"/>
  <c r="L34" i="8"/>
  <c r="L33" i="8" l="1"/>
  <c r="L57" i="8" s="1"/>
  <c r="E30" i="6" l="1"/>
  <c r="J26" i="6"/>
  <c r="I9" i="6"/>
  <c r="I10" i="6" l="1"/>
  <c r="I30" i="6" s="1"/>
  <c r="K12" i="6" s="1"/>
  <c r="J10" i="6"/>
  <c r="K27" i="6" l="1"/>
  <c r="K14" i="6"/>
  <c r="K13" i="6"/>
  <c r="K15" i="6"/>
  <c r="K29" i="6"/>
  <c r="K28" i="6"/>
  <c r="K23" i="6"/>
  <c r="K22" i="6"/>
  <c r="K11" i="6"/>
  <c r="K25" i="6"/>
  <c r="K21" i="6"/>
  <c r="K24" i="6"/>
  <c r="K9" i="6"/>
  <c r="K10" i="6"/>
  <c r="K16" i="6"/>
  <c r="K18" i="6"/>
  <c r="K20" i="6"/>
  <c r="K17" i="6"/>
  <c r="K19" i="6"/>
  <c r="K26" i="6"/>
  <c r="K19" i="7"/>
  <c r="K30" i="6" l="1"/>
  <c r="L13" i="7"/>
  <c r="K36" i="7" l="1"/>
  <c r="J9" i="6" l="1"/>
</calcChain>
</file>

<file path=xl/comments1.xml><?xml version="1.0" encoding="utf-8"?>
<comments xmlns="http://schemas.openxmlformats.org/spreadsheetml/2006/main">
  <authors>
    <author>Aprendiz Centro Agropecuario LaGranja</author>
  </authors>
  <commentList>
    <comment ref="J22" authorId="0" shapeId="0">
      <text>
        <r>
          <rPr>
            <b/>
            <sz val="9"/>
            <color indexed="81"/>
            <rFont val="Tahoma"/>
            <family val="2"/>
          </rPr>
          <t>Aprendiz Centro Agropecuario La Granja:</t>
        </r>
        <r>
          <rPr>
            <sz val="9"/>
            <color indexed="81"/>
            <rFont val="Tahoma"/>
            <family val="2"/>
          </rPr>
          <t xml:space="preserve">
Precio de venta, según la presentación.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Aprendiz Centro Agropecuario La Granja:</t>
        </r>
        <r>
          <rPr>
            <sz val="9"/>
            <color indexed="81"/>
            <rFont val="Tahoma"/>
            <family val="2"/>
          </rPr>
          <t xml:space="preserve">
Equivalente a valor unitario por la cantidad total de productos.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Aprendiz Centro Agropecuario La Granja:</t>
        </r>
        <r>
          <rPr>
            <sz val="9"/>
            <color indexed="81"/>
            <rFont val="Tahoma"/>
            <family val="2"/>
          </rPr>
          <t xml:space="preserve">
De acuerdo a formato de traslado.</t>
        </r>
      </text>
    </comment>
  </commentList>
</comments>
</file>

<file path=xl/comments2.xml><?xml version="1.0" encoding="utf-8"?>
<comments xmlns="http://schemas.openxmlformats.org/spreadsheetml/2006/main">
  <authors>
    <author>Aprendiz Centro Agropecuario LaGranja</author>
  </authors>
  <commentList>
    <comment ref="J22" authorId="0" shapeId="0">
      <text>
        <r>
          <rPr>
            <b/>
            <sz val="9"/>
            <color indexed="81"/>
            <rFont val="Tahoma"/>
            <family val="2"/>
          </rPr>
          <t>Aprendiz Centro Agropecuario La Granja:</t>
        </r>
        <r>
          <rPr>
            <sz val="9"/>
            <color indexed="81"/>
            <rFont val="Tahoma"/>
            <family val="2"/>
          </rPr>
          <t xml:space="preserve">
Precio de venta, según la presentación.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Aprendiz Centro Agropecuario La Granja:</t>
        </r>
        <r>
          <rPr>
            <sz val="9"/>
            <color indexed="81"/>
            <rFont val="Tahoma"/>
            <family val="2"/>
          </rPr>
          <t xml:space="preserve">
Equivalente a valor unitario por la cantidad total de productos.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Aprendiz Centro Agropecuario La Granja:</t>
        </r>
        <r>
          <rPr>
            <sz val="9"/>
            <color indexed="81"/>
            <rFont val="Tahoma"/>
            <family val="2"/>
          </rPr>
          <t xml:space="preserve">
De acuerdo a formato de traslado.</t>
        </r>
      </text>
    </comment>
  </commentList>
</comments>
</file>

<file path=xl/sharedStrings.xml><?xml version="1.0" encoding="utf-8"?>
<sst xmlns="http://schemas.openxmlformats.org/spreadsheetml/2006/main" count="813" uniqueCount="173">
  <si>
    <t>FECHA</t>
  </si>
  <si>
    <t>RESPONSABLE</t>
  </si>
  <si>
    <t>TITULO DEL INFORME</t>
  </si>
  <si>
    <t>RESUMEN</t>
  </si>
  <si>
    <t>ITEM</t>
  </si>
  <si>
    <t>CANTIDAD</t>
  </si>
  <si>
    <t>UNIDAD DE MEDIDA</t>
  </si>
  <si>
    <t>PARTICIPACION PORCENTUAL</t>
  </si>
  <si>
    <t>RECOMENDACIONES</t>
  </si>
  <si>
    <t>VALOR UNITARIO</t>
  </si>
  <si>
    <t>VALOR TOTAL</t>
  </si>
  <si>
    <t>Proceso: Producción de Bienes y Prestación de Servicios
Procedimiento: Planeación y control de la Producción</t>
  </si>
  <si>
    <t>Modelo de Mejora</t>
  </si>
  <si>
    <t>Continua</t>
  </si>
  <si>
    <t>TRIMESTRE SENA EMPRESA:</t>
  </si>
  <si>
    <t>FECHA DE INFORME</t>
  </si>
  <si>
    <t>DEL (DD/MM):</t>
  </si>
  <si>
    <t>HASTA  (DD/MM):</t>
  </si>
  <si>
    <t>AÑO:</t>
  </si>
  <si>
    <t>AMBIENTAL</t>
  </si>
  <si>
    <t>CODIGO :</t>
  </si>
  <si>
    <t>SUBCENTRO DE COSTO:</t>
  </si>
  <si>
    <t>BIOINSUMOS</t>
  </si>
  <si>
    <t>RESPONSABLE:</t>
  </si>
  <si>
    <t>META DE PRODUCCION EJECUTADA:</t>
  </si>
  <si>
    <t>PORCENTAJE CUMPLIMIENTO:</t>
  </si>
  <si>
    <t>META DE PRODUCCION PLANEDA  DE ABONO LIQUIDO ( EM )  EN lt</t>
  </si>
  <si>
    <t>RESUMEN DEL INFORME</t>
  </si>
  <si>
    <t>MAYOR PRODUCCION GENERADA:</t>
  </si>
  <si>
    <t>ABONO SOLIDO</t>
  </si>
  <si>
    <t>MENOR PRODUCCION GENERADA:</t>
  </si>
  <si>
    <t>ABONO LIQUIDO</t>
  </si>
  <si>
    <t>CANTIDAD PRODUCCION:</t>
  </si>
  <si>
    <t>TOTAL PRODUCTOS COMERCIALIZADOS</t>
  </si>
  <si>
    <t>TOTAL AUTOCONSUMO</t>
  </si>
  <si>
    <t>TOTAL PRODUCTOS DADOS DE BAJA</t>
  </si>
  <si>
    <t>TOTAL PRODUCTOS PARA PRODUCCION</t>
  </si>
  <si>
    <t>TOTAL CANTIDAD DE PRODUCCIONES REALIZADAS</t>
  </si>
  <si>
    <t>MES</t>
  </si>
  <si>
    <t>FECHA PRODUCCION DIARIA</t>
  </si>
  <si>
    <t xml:space="preserve">NOMBRE DEL PRODUCTO </t>
  </si>
  <si>
    <t>CANTIDAD TOTAL</t>
  </si>
  <si>
    <t>PRODUCTO TERMINADO</t>
  </si>
  <si>
    <t>PESO FINAL</t>
  </si>
  <si>
    <t>DESTINO</t>
  </si>
  <si>
    <t xml:space="preserve">PRESENTACION * </t>
  </si>
  <si>
    <t>Unidad de medida</t>
  </si>
  <si>
    <t>TOTAL PRODUCCION</t>
  </si>
  <si>
    <t>kg</t>
  </si>
  <si>
    <t>lt</t>
  </si>
  <si>
    <t>PESO TOTAL (Unidad de medida)</t>
  </si>
  <si>
    <t>TOTAL $</t>
  </si>
  <si>
    <t>TOTAL PRODUCTOS</t>
  </si>
  <si>
    <t>INDICADORES DE PRODUCCION</t>
  </si>
  <si>
    <t>INDICADOR 1</t>
  </si>
  <si>
    <t>INDICADOR 2</t>
  </si>
  <si>
    <t xml:space="preserve">CONCLUSIONES: </t>
  </si>
  <si>
    <r>
      <rPr>
        <b/>
        <sz val="11"/>
        <color indexed="8"/>
        <rFont val="Calibri"/>
        <family val="2"/>
        <scheme val="minor"/>
      </rPr>
      <t>CENTRO DE COSTO</t>
    </r>
    <r>
      <rPr>
        <sz val="11"/>
        <color indexed="8"/>
        <rFont val="Calibri"/>
        <family val="2"/>
        <scheme val="minor"/>
      </rPr>
      <t xml:space="preserve">: </t>
    </r>
  </si>
  <si>
    <t>META DE PRODUCCION PLANEDA DE ABONO SOLIDO ( BOCASHI ) EN Kg</t>
  </si>
  <si>
    <t>* Presentación; hace referencia a  la presentación comercial.</t>
  </si>
  <si>
    <r>
      <t xml:space="preserve">FORMATO INFORME DE PRODUCCION DE BIENES DE SENA EMPRESA
</t>
    </r>
    <r>
      <rPr>
        <sz val="11"/>
        <color indexed="8"/>
        <rFont val="Calibri"/>
        <family val="2"/>
        <scheme val="minor"/>
      </rPr>
      <t xml:space="preserve">FOr -  -  04-01/10-14 Versión 2                                                                                                               </t>
    </r>
  </si>
  <si>
    <t>* Presentacion; hace referencia a  la presentacion comercial.</t>
  </si>
  <si>
    <t>FECHA PRODUCCION POR SEMANA</t>
  </si>
  <si>
    <t>Ambiental</t>
  </si>
  <si>
    <t>FORMATO INFORME DE PRODUCCION DE BIENES DE SENA EMPRESA
FOr-IDPDBDSE-04-01/03-15</t>
  </si>
  <si>
    <t>TOTAL</t>
  </si>
  <si>
    <t>VIVERO</t>
  </si>
  <si>
    <t>LIQUIDOS</t>
  </si>
  <si>
    <t>SOLIDOS</t>
  </si>
  <si>
    <t xml:space="preserve">BIOINSUMOS </t>
  </si>
  <si>
    <t>PRODUCTO</t>
  </si>
  <si>
    <t>UNIDAD PRODUCTIVA</t>
  </si>
  <si>
    <t xml:space="preserve"> </t>
  </si>
  <si>
    <t>META DE PRODUCCION PLANEDA (salida de plantas a unidades)</t>
  </si>
  <si>
    <r>
      <rPr>
        <b/>
        <sz val="11"/>
        <color rgb="FF000000"/>
        <rFont val="Arial"/>
        <family val="2"/>
      </rPr>
      <t>CENTRO DE COSTO</t>
    </r>
    <r>
      <rPr>
        <sz val="11"/>
        <color rgb="FF000000"/>
        <rFont val="Arial"/>
        <family val="2"/>
      </rPr>
      <t xml:space="preserve">: </t>
    </r>
  </si>
  <si>
    <t>CONCLUSIÓN</t>
  </si>
  <si>
    <t>Und</t>
  </si>
  <si>
    <t>OBSERVACIONES</t>
  </si>
  <si>
    <t xml:space="preserve">HASTA  </t>
  </si>
  <si>
    <t xml:space="preserve">DEL </t>
  </si>
  <si>
    <r>
      <rPr>
        <b/>
        <sz val="11"/>
        <color indexed="8"/>
        <rFont val="Calibri"/>
        <family val="2"/>
        <scheme val="minor"/>
      </rPr>
      <t xml:space="preserve">FORMATO DE INFORME EJECUTIVO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indexed="8"/>
        <rFont val="Calibri"/>
        <family val="2"/>
        <scheme val="minor"/>
      </rPr>
      <t xml:space="preserve">             FOr-DIE-04-02/05-16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>Proceso: Producción de Bienes y Prestación de Servicios
Procedimiento: Planeación y control de la Producción</t>
    </r>
  </si>
  <si>
    <t>Se recomienda a los gestores encargados de las diferentes áreas productivas diligenciar y enviar los diferentes informes respecto a las fechas y horarios estipulados.</t>
  </si>
  <si>
    <t>KG</t>
  </si>
  <si>
    <t>LT</t>
  </si>
  <si>
    <t>BOCASHI</t>
  </si>
  <si>
    <t>MERCASENA</t>
  </si>
  <si>
    <t>I TRIMESTE</t>
  </si>
  <si>
    <t xml:space="preserve">FABER ORLANDO AGUIRRE RIOS </t>
  </si>
  <si>
    <t xml:space="preserve">OBJETIVO:  Registrar la producción total de la unidad de Bioinsumos del I Trimestre del año 2019. </t>
  </si>
  <si>
    <t>I TRIMESTRE</t>
  </si>
  <si>
    <t>PENICILLIUM</t>
  </si>
  <si>
    <t>BULTO</t>
  </si>
  <si>
    <t>FABER ORLANDO AGUIRRE RIOS</t>
  </si>
  <si>
    <t xml:space="preserve">DURANTA ROJA </t>
  </si>
  <si>
    <t>und</t>
  </si>
  <si>
    <t>IXORA DOBLE</t>
  </si>
  <si>
    <t>BOLSA</t>
  </si>
  <si>
    <t>DURANTA ROJA</t>
  </si>
  <si>
    <t>COPA DE ORO</t>
  </si>
  <si>
    <t>DURANTA VARIEGADA</t>
  </si>
  <si>
    <t>Las cifras y productos presentes en este informe ejecutivo de las unidades ambientales del Centro Agropecuario La Granja son tomadas de los informes de producción de los aprendices de la SENA Empresa del  I trimetres de 2019 enviados semanalmente.</t>
  </si>
  <si>
    <t>MARZO</t>
  </si>
  <si>
    <t>VERANERA ROJA</t>
  </si>
  <si>
    <t>VERANERA ROSADA</t>
  </si>
  <si>
    <t>PIÑA MORADA</t>
  </si>
  <si>
    <t>BESITOS</t>
  </si>
  <si>
    <t>ACTIVIDADES DE FORMACION</t>
  </si>
  <si>
    <t>ORQUIDEA</t>
  </si>
  <si>
    <t>ROSA</t>
  </si>
  <si>
    <t>IXORA</t>
  </si>
  <si>
    <t>LIRIOS</t>
  </si>
  <si>
    <t>EM</t>
  </si>
  <si>
    <t>ENVASE</t>
  </si>
  <si>
    <t xml:space="preserve">UNIDAD PECUARIA </t>
  </si>
  <si>
    <t>TRICODERMA</t>
  </si>
  <si>
    <t>BACILLUS THURIGIENSIS</t>
  </si>
  <si>
    <t>LIXIVIADO</t>
  </si>
  <si>
    <t xml:space="preserve">UNIDAD AMBIENTAL </t>
  </si>
  <si>
    <t xml:space="preserve">UNIDAD AGRICOLA </t>
  </si>
  <si>
    <t xml:space="preserve">LOMBRIZ ROJA </t>
  </si>
  <si>
    <t>TE DE HUMUS</t>
  </si>
  <si>
    <t>TE DE BOCASHI</t>
  </si>
  <si>
    <t>TE DE BOVINAZA</t>
  </si>
  <si>
    <t>TE DE COMPOST</t>
  </si>
  <si>
    <t>LECAMICILLIUM</t>
  </si>
  <si>
    <t>SUPER MAGRO</t>
  </si>
  <si>
    <t>NITROGENO</t>
  </si>
  <si>
    <t xml:space="preserve">IXORA DOBLE </t>
  </si>
  <si>
    <t xml:space="preserve">PIÑA MORADA </t>
  </si>
  <si>
    <t xml:space="preserve">BESITOS </t>
  </si>
  <si>
    <t xml:space="preserve">ORQUIDEA </t>
  </si>
  <si>
    <t>MICROORGANISMOS</t>
  </si>
  <si>
    <t>SUPERMAGRO</t>
  </si>
  <si>
    <t>LOTE 5</t>
  </si>
  <si>
    <t xml:space="preserve">LOTE 5 </t>
  </si>
  <si>
    <t xml:space="preserve">ACTIVIDADES DE FORMACION </t>
  </si>
  <si>
    <t xml:space="preserve">OBJETIVO:  Registrar la producción total de la unidad de Lote 5 del I Trimestre del año 2019. </t>
  </si>
  <si>
    <t>FEBRERO</t>
  </si>
  <si>
    <t>vivero</t>
  </si>
  <si>
    <t>PLATANILLO</t>
  </si>
  <si>
    <t>IGUA NAUNO</t>
  </si>
  <si>
    <t xml:space="preserve">DURANTA LIMON </t>
  </si>
  <si>
    <t xml:space="preserve">MATARATON </t>
  </si>
  <si>
    <t>LOMBRIZ CALIFORNIANA</t>
  </si>
  <si>
    <t>E.M</t>
  </si>
  <si>
    <t>BOTELLA</t>
  </si>
  <si>
    <t>LOMBRIZ ROJA CALIFORNIANA</t>
  </si>
  <si>
    <t>SABILA</t>
  </si>
  <si>
    <t>APICULTURA</t>
  </si>
  <si>
    <t>GANADERIA</t>
  </si>
  <si>
    <t>BODEGA</t>
  </si>
  <si>
    <t xml:space="preserve">BULTO </t>
  </si>
  <si>
    <t>ARROZ INTEGRAL PARTIDO</t>
  </si>
  <si>
    <t>ARROZ INTEGRAL ORGANICO</t>
  </si>
  <si>
    <t>La unidad de Bioinsumos en el mes obtuvo una  produccion de abono liquido de 1.306 litros,  presentando una participación porcentual de 14%, la produccion de abono solido fue de 7158 kilogramos, presentando una participacion de 19%, mientras que vivero  presentó una mayor produccion de 345 Und de Duranta Roja, con una participación porcentual de un 3% y la menor producción fue de 6 und de Orquideas que equivale a 0%. En la unidad de lote 5 se obtuvo una produccion de abono liquido de 250 litros, presentando una participacion porcentual de 3%,la produccion de abono solido fue de 500 kilogramos, presentando una participacion de 1%. La unidad de Lote 5 en el mes de febrero obtuvo una  produccion de arroz organico de 521 kilogramos, presentanto una participacion porcentual de 8%.</t>
  </si>
  <si>
    <t>INFORME I TRIMESTRE 2019.</t>
  </si>
  <si>
    <t>NPK</t>
  </si>
  <si>
    <t>BACILLIUS THURIGIENSIS</t>
  </si>
  <si>
    <t>12/04/019</t>
  </si>
  <si>
    <t>DURANTA</t>
  </si>
  <si>
    <t>COMPOST</t>
  </si>
  <si>
    <t>0504/2019</t>
  </si>
  <si>
    <t>ACTIVIDADES DE FOTMACION</t>
  </si>
  <si>
    <t>ABRIL</t>
  </si>
  <si>
    <t>CALLENO</t>
  </si>
  <si>
    <t>TE COMPOST</t>
  </si>
  <si>
    <t>TE DE CAPRIAZA</t>
  </si>
  <si>
    <t>TE DE BOCHASHI</t>
  </si>
  <si>
    <t>TRICHODERMA</t>
  </si>
  <si>
    <t>EMPAQUE</t>
  </si>
  <si>
    <t>CORALES</t>
  </si>
  <si>
    <t>VARIEGADA DE LIMON</t>
  </si>
  <si>
    <r>
      <t xml:space="preserve">                                                                                                                                                  </t>
    </r>
    <r>
      <rPr>
        <b/>
        <sz val="11"/>
        <color indexed="8"/>
        <rFont val="Calibri"/>
        <family val="2"/>
        <scheme val="minor"/>
      </rPr>
      <t>Modelo de Mejora Continua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</si>
</sst>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\ * #,##0.00_);_(&quot;$&quot;\ * \(#,##0.00\);_(&quot;$&quot;\ * &quot;-&quot;??_);_(@_)"/>
    <numFmt numFmtId="164" formatCode="_-* #,##0_-;\-* #,##0_-;_-* &quot;-&quot;_-;_-@_-"/>
    <numFmt numFmtId="165" formatCode="_-* #,##0.00_-;\-* #,##0.00_-;_-* &quot;-&quot;??_-;_-@_-"/>
    <numFmt numFmtId="166" formatCode="_(&quot;$&quot;\ * #,##0_);_(&quot;$&quot;\ * \(#,##0\);_(&quot;$&quot;\ * &quot;-&quot;??_);_(@_)"/>
    <numFmt numFmtId="167" formatCode="0.0%"/>
    <numFmt numFmtId="168" formatCode="&quot;$&quot;\ #,##0"/>
    <numFmt numFmtId="169" formatCode="_-&quot;$&quot;* #,##0_-;\-&quot;$&quot;* #,##0_-;_-&quot;$&quot;* &quot;-&quot;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969696"/>
        <bgColor rgb="FF969696"/>
      </patternFill>
    </fill>
    <fill>
      <patternFill patternType="solid">
        <fgColor theme="0"/>
        <bgColor rgb="FFA5A5A5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</cellStyleXfs>
  <cellXfs count="344">
    <xf numFmtId="0" fontId="0" fillId="0" borderId="0" xfId="0"/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166" fontId="2" fillId="0" borderId="9" xfId="3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3" fontId="6" fillId="3" borderId="9" xfId="0" applyNumberFormat="1" applyFont="1" applyFill="1" applyBorder="1" applyAlignment="1">
      <alignment horizontal="center" vertical="center"/>
    </xf>
    <xf numFmtId="166" fontId="6" fillId="4" borderId="9" xfId="3" applyNumberFormat="1" applyFont="1" applyFill="1" applyBorder="1" applyAlignment="1">
      <alignment horizontal="center" vertical="center"/>
    </xf>
    <xf numFmtId="166" fontId="6" fillId="3" borderId="9" xfId="3" applyNumberFormat="1" applyFont="1" applyFill="1" applyBorder="1" applyAlignment="1">
      <alignment horizontal="center" vertical="center"/>
    </xf>
    <xf numFmtId="0" fontId="10" fillId="2" borderId="3" xfId="2" applyFont="1" applyFill="1" applyBorder="1" applyAlignment="1">
      <alignment horizontal="center" vertical="center" wrapText="1"/>
    </xf>
    <xf numFmtId="0" fontId="10" fillId="2" borderId="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1" fillId="0" borderId="0" xfId="2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16" fontId="2" fillId="0" borderId="9" xfId="0" applyNumberFormat="1" applyFont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3" fontId="2" fillId="2" borderId="12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13" fillId="0" borderId="0" xfId="4"/>
    <xf numFmtId="0" fontId="14" fillId="0" borderId="0" xfId="4" applyFont="1"/>
    <xf numFmtId="0" fontId="14" fillId="0" borderId="0" xfId="4" applyFont="1" applyAlignment="1">
      <alignment vertical="center"/>
    </xf>
    <xf numFmtId="0" fontId="15" fillId="0" borderId="0" xfId="4" applyFont="1" applyAlignment="1">
      <alignment vertical="center"/>
    </xf>
    <xf numFmtId="0" fontId="16" fillId="0" borderId="18" xfId="4" applyFont="1" applyBorder="1" applyAlignment="1">
      <alignment horizontal="center" vertical="center"/>
    </xf>
    <xf numFmtId="0" fontId="14" fillId="6" borderId="0" xfId="4" applyFont="1" applyFill="1" applyAlignment="1">
      <alignment horizontal="center" vertical="center"/>
    </xf>
    <xf numFmtId="0" fontId="14" fillId="6" borderId="0" xfId="4" applyFont="1" applyFill="1"/>
    <xf numFmtId="0" fontId="14" fillId="6" borderId="0" xfId="4" applyFont="1" applyFill="1" applyAlignment="1">
      <alignment vertical="center"/>
    </xf>
    <xf numFmtId="0" fontId="14" fillId="0" borderId="0" xfId="4" applyFont="1" applyAlignment="1">
      <alignment horizontal="center" vertical="center"/>
    </xf>
    <xf numFmtId="0" fontId="16" fillId="0" borderId="0" xfId="4" applyFont="1" applyAlignment="1">
      <alignment horizontal="center" vertical="center"/>
    </xf>
    <xf numFmtId="0" fontId="15" fillId="0" borderId="18" xfId="4" applyFont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16" fillId="0" borderId="19" xfId="4" applyFont="1" applyBorder="1" applyAlignment="1">
      <alignment horizontal="left" vertical="top"/>
    </xf>
    <xf numFmtId="0" fontId="16" fillId="5" borderId="18" xfId="4" applyFont="1" applyFill="1" applyBorder="1" applyAlignment="1">
      <alignment horizontal="center" vertical="center"/>
    </xf>
    <xf numFmtId="0" fontId="19" fillId="7" borderId="18" xfId="4" applyFont="1" applyFill="1" applyBorder="1" applyAlignment="1">
      <alignment horizontal="center" vertical="center" wrapText="1"/>
    </xf>
    <xf numFmtId="3" fontId="14" fillId="0" borderId="18" xfId="4" applyNumberFormat="1" applyFont="1" applyBorder="1" applyAlignment="1">
      <alignment horizontal="center" vertical="center"/>
    </xf>
    <xf numFmtId="0" fontId="19" fillId="0" borderId="18" xfId="4" applyFont="1" applyBorder="1" applyAlignment="1">
      <alignment horizontal="center" vertical="center" wrapText="1"/>
    </xf>
    <xf numFmtId="0" fontId="16" fillId="7" borderId="18" xfId="4" applyFont="1" applyFill="1" applyBorder="1" applyAlignment="1">
      <alignment horizontal="center" vertical="center"/>
    </xf>
    <xf numFmtId="0" fontId="16" fillId="6" borderId="0" xfId="4" applyFont="1" applyFill="1" applyAlignment="1">
      <alignment horizontal="center" vertical="center"/>
    </xf>
    <xf numFmtId="0" fontId="4" fillId="0" borderId="0" xfId="4" applyFont="1" applyAlignment="1">
      <alignment horizontal="left" vertical="center" wrapText="1"/>
    </xf>
    <xf numFmtId="0" fontId="16" fillId="6" borderId="22" xfId="4" applyFont="1" applyFill="1" applyBorder="1" applyAlignment="1">
      <alignment horizontal="center" vertical="center"/>
    </xf>
    <xf numFmtId="0" fontId="16" fillId="6" borderId="28" xfId="4" applyFont="1" applyFill="1" applyBorder="1" applyAlignment="1">
      <alignment horizontal="center" vertical="center"/>
    </xf>
    <xf numFmtId="0" fontId="3" fillId="6" borderId="28" xfId="4" applyFont="1" applyFill="1" applyBorder="1" applyAlignment="1">
      <alignment horizontal="center" vertical="center" wrapText="1"/>
    </xf>
    <xf numFmtId="0" fontId="3" fillId="6" borderId="23" xfId="4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3" fontId="14" fillId="0" borderId="0" xfId="4" applyNumberFormat="1" applyFont="1" applyAlignment="1">
      <alignment vertical="center"/>
    </xf>
    <xf numFmtId="0" fontId="14" fillId="6" borderId="23" xfId="4" applyFont="1" applyFill="1" applyBorder="1" applyAlignment="1">
      <alignment horizontal="center" vertical="center"/>
    </xf>
    <xf numFmtId="0" fontId="14" fillId="6" borderId="9" xfId="4" applyFont="1" applyFill="1" applyBorder="1" applyAlignment="1">
      <alignment horizontal="center" vertical="center"/>
    </xf>
    <xf numFmtId="9" fontId="2" fillId="2" borderId="9" xfId="1" applyFont="1" applyFill="1" applyBorder="1" applyAlignment="1">
      <alignment horizontal="center" vertical="center" wrapText="1"/>
    </xf>
    <xf numFmtId="14" fontId="6" fillId="2" borderId="9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9" fontId="16" fillId="0" borderId="22" xfId="1" applyFont="1" applyBorder="1" applyAlignment="1">
      <alignment horizontal="center" vertical="center"/>
    </xf>
    <xf numFmtId="168" fontId="0" fillId="0" borderId="9" xfId="0" applyNumberFormat="1" applyBorder="1" applyAlignment="1">
      <alignment horizontal="center"/>
    </xf>
    <xf numFmtId="1" fontId="14" fillId="0" borderId="19" xfId="4" applyNumberFormat="1" applyFont="1" applyBorder="1" applyAlignment="1">
      <alignment horizontal="center" vertical="center"/>
    </xf>
    <xf numFmtId="0" fontId="16" fillId="5" borderId="0" xfId="4" applyFont="1" applyFill="1" applyAlignment="1">
      <alignment horizontal="center" vertical="center"/>
    </xf>
    <xf numFmtId="0" fontId="16" fillId="0" borderId="0" xfId="4" applyFont="1" applyAlignment="1">
      <alignment horizontal="left" vertical="top"/>
    </xf>
    <xf numFmtId="0" fontId="11" fillId="0" borderId="9" xfId="2" applyFont="1" applyBorder="1" applyAlignment="1">
      <alignment vertical="center"/>
    </xf>
    <xf numFmtId="168" fontId="11" fillId="0" borderId="9" xfId="3" applyNumberFormat="1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66" fontId="0" fillId="0" borderId="0" xfId="0" applyNumberFormat="1"/>
    <xf numFmtId="0" fontId="10" fillId="0" borderId="9" xfId="2" applyFont="1" applyBorder="1" applyAlignment="1">
      <alignment vertical="center"/>
    </xf>
    <xf numFmtId="166" fontId="10" fillId="0" borderId="9" xfId="2" applyNumberFormat="1" applyFont="1" applyBorder="1" applyAlignment="1">
      <alignment vertical="center"/>
    </xf>
    <xf numFmtId="0" fontId="21" fillId="0" borderId="9" xfId="4" applyFont="1" applyBorder="1"/>
    <xf numFmtId="0" fontId="13" fillId="0" borderId="9" xfId="4" applyBorder="1"/>
    <xf numFmtId="0" fontId="16" fillId="6" borderId="23" xfId="4" applyFont="1" applyFill="1" applyBorder="1" applyAlignment="1">
      <alignment horizontal="center" vertical="center"/>
    </xf>
    <xf numFmtId="0" fontId="16" fillId="5" borderId="30" xfId="4" applyFont="1" applyFill="1" applyBorder="1" applyAlignment="1">
      <alignment horizontal="center" vertical="center"/>
    </xf>
    <xf numFmtId="3" fontId="16" fillId="7" borderId="28" xfId="4" applyNumberFormat="1" applyFont="1" applyFill="1" applyBorder="1" applyAlignment="1">
      <alignment horizontal="center" vertical="center"/>
    </xf>
    <xf numFmtId="3" fontId="16" fillId="7" borderId="23" xfId="4" applyNumberFormat="1" applyFont="1" applyFill="1" applyBorder="1" applyAlignment="1">
      <alignment horizontal="center" vertical="center"/>
    </xf>
    <xf numFmtId="0" fontId="16" fillId="5" borderId="16" xfId="4" applyFont="1" applyFill="1" applyBorder="1" applyAlignment="1">
      <alignment horizontal="center" vertical="center"/>
    </xf>
    <xf numFmtId="166" fontId="16" fillId="5" borderId="23" xfId="4" applyNumberFormat="1" applyFont="1" applyFill="1" applyBorder="1" applyAlignment="1">
      <alignment horizontal="center" vertical="center"/>
    </xf>
    <xf numFmtId="0" fontId="16" fillId="7" borderId="22" xfId="4" applyFont="1" applyFill="1" applyBorder="1" applyAlignment="1">
      <alignment vertical="center"/>
    </xf>
    <xf numFmtId="0" fontId="16" fillId="6" borderId="9" xfId="4" applyFont="1" applyFill="1" applyBorder="1" applyAlignment="1">
      <alignment horizontal="center" vertical="center"/>
    </xf>
    <xf numFmtId="0" fontId="16" fillId="7" borderId="9" xfId="4" applyFont="1" applyFill="1" applyBorder="1" applyAlignment="1">
      <alignment vertical="center"/>
    </xf>
    <xf numFmtId="14" fontId="16" fillId="6" borderId="9" xfId="4" applyNumberFormat="1" applyFont="1" applyFill="1" applyBorder="1" applyAlignment="1">
      <alignment horizontal="left" vertical="center" wrapText="1"/>
    </xf>
    <xf numFmtId="9" fontId="16" fillId="0" borderId="9" xfId="4" applyNumberFormat="1" applyFont="1" applyBorder="1" applyAlignment="1">
      <alignment horizontal="center" vertical="center"/>
    </xf>
    <xf numFmtId="166" fontId="16" fillId="6" borderId="9" xfId="4" applyNumberFormat="1" applyFont="1" applyFill="1" applyBorder="1" applyAlignment="1">
      <alignment horizontal="center" vertical="center"/>
    </xf>
    <xf numFmtId="0" fontId="14" fillId="6" borderId="9" xfId="4" applyFont="1" applyFill="1" applyBorder="1" applyAlignment="1">
      <alignment vertical="center"/>
    </xf>
    <xf numFmtId="14" fontId="16" fillId="6" borderId="9" xfId="4" applyNumberFormat="1" applyFont="1" applyFill="1" applyBorder="1" applyAlignment="1">
      <alignment horizontal="center" vertical="center"/>
    </xf>
    <xf numFmtId="0" fontId="17" fillId="8" borderId="9" xfId="4" applyFont="1" applyFill="1" applyBorder="1" applyAlignment="1">
      <alignment horizontal="left" vertical="top"/>
    </xf>
    <xf numFmtId="0" fontId="16" fillId="5" borderId="9" xfId="4" applyFont="1" applyFill="1" applyBorder="1" applyAlignment="1">
      <alignment horizontal="center" vertical="center"/>
    </xf>
    <xf numFmtId="0" fontId="15" fillId="0" borderId="9" xfId="4" applyFont="1" applyBorder="1" applyAlignment="1">
      <alignment horizontal="center" vertical="center"/>
    </xf>
    <xf numFmtId="0" fontId="15" fillId="0" borderId="9" xfId="4" applyFont="1" applyBorder="1" applyAlignment="1">
      <alignment horizontal="left" vertical="center"/>
    </xf>
    <xf numFmtId="1" fontId="11" fillId="2" borderId="0" xfId="0" applyNumberFormat="1" applyFont="1" applyFill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166" fontId="20" fillId="0" borderId="18" xfId="0" applyNumberFormat="1" applyFont="1" applyBorder="1" applyAlignment="1">
      <alignment horizontal="center" vertical="center" wrapText="1"/>
    </xf>
    <xf numFmtId="166" fontId="20" fillId="6" borderId="18" xfId="0" applyNumberFormat="1" applyFont="1" applyFill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center"/>
    </xf>
    <xf numFmtId="0" fontId="22" fillId="6" borderId="18" xfId="0" applyFont="1" applyFill="1" applyBorder="1" applyAlignment="1">
      <alignment horizontal="center" vertical="center"/>
    </xf>
    <xf numFmtId="14" fontId="23" fillId="2" borderId="9" xfId="0" applyNumberFormat="1" applyFont="1" applyFill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3" fontId="25" fillId="6" borderId="18" xfId="0" applyNumberFormat="1" applyFont="1" applyFill="1" applyBorder="1" applyAlignment="1">
      <alignment horizontal="center" vertical="center"/>
    </xf>
    <xf numFmtId="0" fontId="25" fillId="6" borderId="18" xfId="0" applyFont="1" applyFill="1" applyBorder="1" applyAlignment="1">
      <alignment horizontal="center" vertical="center"/>
    </xf>
    <xf numFmtId="168" fontId="22" fillId="6" borderId="18" xfId="3" applyNumberFormat="1" applyFont="1" applyFill="1" applyBorder="1" applyAlignment="1">
      <alignment horizontal="center" vertical="center"/>
    </xf>
    <xf numFmtId="168" fontId="22" fillId="6" borderId="18" xfId="3" applyNumberFormat="1" applyFont="1" applyFill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/>
    </xf>
    <xf numFmtId="0" fontId="26" fillId="0" borderId="9" xfId="0" applyFont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 wrapText="1"/>
    </xf>
    <xf numFmtId="0" fontId="27" fillId="0" borderId="9" xfId="0" applyFont="1" applyBorder="1" applyAlignment="1" applyProtection="1">
      <alignment horizontal="center" vertical="center"/>
      <protection locked="0"/>
    </xf>
    <xf numFmtId="0" fontId="25" fillId="9" borderId="18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horizontal="justify" vertical="justify"/>
    </xf>
    <xf numFmtId="3" fontId="27" fillId="2" borderId="9" xfId="0" applyNumberFormat="1" applyFont="1" applyFill="1" applyBorder="1" applyAlignment="1" applyProtection="1">
      <alignment horizontal="center" vertical="center"/>
      <protection locked="0"/>
    </xf>
    <xf numFmtId="14" fontId="23" fillId="2" borderId="8" xfId="0" applyNumberFormat="1" applyFont="1" applyFill="1" applyBorder="1" applyAlignment="1" applyProtection="1">
      <alignment horizontal="center" vertical="center"/>
      <protection locked="0"/>
    </xf>
    <xf numFmtId="14" fontId="23" fillId="2" borderId="9" xfId="0" applyNumberFormat="1" applyFont="1" applyFill="1" applyBorder="1" applyAlignment="1" applyProtection="1">
      <alignment horizontal="center" vertical="center"/>
      <protection locked="0"/>
    </xf>
    <xf numFmtId="0" fontId="25" fillId="0" borderId="24" xfId="0" applyFont="1" applyBorder="1" applyAlignment="1" applyProtection="1">
      <alignment horizontal="center" vertical="center"/>
      <protection locked="0"/>
    </xf>
    <xf numFmtId="3" fontId="27" fillId="0" borderId="8" xfId="0" applyNumberFormat="1" applyFont="1" applyBorder="1" applyAlignment="1" applyProtection="1">
      <alignment horizontal="center" vertical="center"/>
      <protection locked="0"/>
    </xf>
    <xf numFmtId="0" fontId="25" fillId="0" borderId="17" xfId="0" applyFont="1" applyBorder="1" applyAlignment="1" applyProtection="1">
      <alignment horizontal="center" vertical="center"/>
      <protection locked="0"/>
    </xf>
    <xf numFmtId="0" fontId="27" fillId="0" borderId="0" xfId="0" applyFont="1"/>
    <xf numFmtId="0" fontId="27" fillId="0" borderId="8" xfId="0" applyFont="1" applyBorder="1" applyAlignment="1" applyProtection="1">
      <alignment horizontal="center" vertical="center"/>
      <protection locked="0"/>
    </xf>
    <xf numFmtId="3" fontId="27" fillId="0" borderId="9" xfId="0" applyNumberFormat="1" applyFont="1" applyBorder="1" applyAlignment="1" applyProtection="1">
      <alignment horizontal="center" vertical="center"/>
      <protection locked="0"/>
    </xf>
    <xf numFmtId="3" fontId="27" fillId="2" borderId="8" xfId="0" applyNumberFormat="1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3" fontId="27" fillId="0" borderId="8" xfId="0" applyNumberFormat="1" applyFont="1" applyFill="1" applyBorder="1" applyAlignment="1" applyProtection="1">
      <alignment horizontal="center" vertical="center"/>
      <protection locked="0"/>
    </xf>
    <xf numFmtId="0" fontId="27" fillId="0" borderId="8" xfId="0" applyFont="1" applyFill="1" applyBorder="1" applyAlignment="1" applyProtection="1">
      <alignment horizontal="center" vertical="center"/>
      <protection locked="0"/>
    </xf>
    <xf numFmtId="0" fontId="18" fillId="6" borderId="32" xfId="0" applyFont="1" applyFill="1" applyBorder="1" applyAlignment="1">
      <alignment horizontal="center" vertical="center"/>
    </xf>
    <xf numFmtId="0" fontId="13" fillId="0" borderId="0" xfId="4"/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3" fontId="18" fillId="0" borderId="18" xfId="0" applyNumberFormat="1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  <xf numFmtId="14" fontId="18" fillId="0" borderId="9" xfId="0" applyNumberFormat="1" applyFont="1" applyBorder="1" applyAlignment="1">
      <alignment horizontal="center" vertical="center"/>
    </xf>
    <xf numFmtId="169" fontId="20" fillId="0" borderId="9" xfId="0" applyNumberFormat="1" applyFont="1" applyBorder="1" applyAlignment="1">
      <alignment vertical="center"/>
    </xf>
    <xf numFmtId="0" fontId="29" fillId="0" borderId="18" xfId="0" applyFont="1" applyBorder="1" applyAlignment="1">
      <alignment horizontal="center" vertical="center"/>
    </xf>
    <xf numFmtId="14" fontId="27" fillId="0" borderId="9" xfId="0" applyNumberFormat="1" applyFont="1" applyBorder="1" applyAlignment="1" applyProtection="1">
      <alignment horizontal="center" vertical="center"/>
      <protection locked="0"/>
    </xf>
    <xf numFmtId="166" fontId="20" fillId="6" borderId="3" xfId="0" applyNumberFormat="1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/>
    </xf>
    <xf numFmtId="4" fontId="27" fillId="2" borderId="9" xfId="0" applyNumberFormat="1" applyFont="1" applyFill="1" applyBorder="1" applyAlignment="1" applyProtection="1">
      <alignment horizontal="center" vertical="center"/>
      <protection locked="0"/>
    </xf>
    <xf numFmtId="3" fontId="2" fillId="0" borderId="0" xfId="0" applyNumberFormat="1" applyFont="1" applyBorder="1" applyAlignment="1">
      <alignment horizontal="center" vertical="center"/>
    </xf>
    <xf numFmtId="1" fontId="22" fillId="6" borderId="18" xfId="0" applyNumberFormat="1" applyFont="1" applyFill="1" applyBorder="1" applyAlignment="1">
      <alignment horizontal="center" vertical="center"/>
    </xf>
    <xf numFmtId="0" fontId="13" fillId="0" borderId="0" xfId="4"/>
    <xf numFmtId="3" fontId="27" fillId="0" borderId="9" xfId="0" applyNumberFormat="1" applyFont="1" applyFill="1" applyBorder="1" applyAlignment="1" applyProtection="1">
      <alignment horizontal="center" vertical="center"/>
      <protection locked="0"/>
    </xf>
    <xf numFmtId="0" fontId="27" fillId="0" borderId="9" xfId="0" applyFont="1" applyFill="1" applyBorder="1" applyAlignment="1" applyProtection="1">
      <alignment horizontal="center" vertical="center"/>
      <protection locked="0"/>
    </xf>
    <xf numFmtId="0" fontId="26" fillId="0" borderId="9" xfId="0" applyFont="1" applyBorder="1" applyAlignment="1" applyProtection="1">
      <alignment horizontal="center" vertical="center"/>
      <protection locked="0"/>
    </xf>
    <xf numFmtId="3" fontId="27" fillId="2" borderId="3" xfId="0" applyNumberFormat="1" applyFont="1" applyFill="1" applyBorder="1" applyAlignment="1" applyProtection="1">
      <alignment horizontal="center" vertical="center"/>
      <protection locked="0"/>
    </xf>
    <xf numFmtId="0" fontId="27" fillId="0" borderId="5" xfId="0" applyFont="1" applyFill="1" applyBorder="1" applyAlignment="1" applyProtection="1">
      <alignment horizontal="center" vertical="center"/>
      <protection locked="0"/>
    </xf>
    <xf numFmtId="166" fontId="20" fillId="0" borderId="23" xfId="0" applyNumberFormat="1" applyFont="1" applyBorder="1" applyAlignment="1">
      <alignment horizontal="center" vertical="center" wrapText="1"/>
    </xf>
    <xf numFmtId="166" fontId="20" fillId="6" borderId="2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166" fontId="20" fillId="0" borderId="9" xfId="0" applyNumberFormat="1" applyFont="1" applyBorder="1" applyAlignment="1">
      <alignment horizontal="center" vertical="center" wrapText="1"/>
    </xf>
    <xf numFmtId="166" fontId="20" fillId="6" borderId="9" xfId="0" applyNumberFormat="1" applyFont="1" applyFill="1" applyBorder="1" applyAlignment="1">
      <alignment horizontal="center" vertical="center" wrapText="1"/>
    </xf>
    <xf numFmtId="166" fontId="20" fillId="0" borderId="9" xfId="0" applyNumberFormat="1" applyFont="1" applyFill="1" applyBorder="1" applyAlignment="1">
      <alignment horizontal="center" vertical="center" wrapText="1"/>
    </xf>
    <xf numFmtId="14" fontId="23" fillId="2" borderId="3" xfId="0" applyNumberFormat="1" applyFont="1" applyFill="1" applyBorder="1" applyAlignment="1" applyProtection="1">
      <alignment horizontal="center" vertical="center"/>
      <protection locked="0"/>
    </xf>
    <xf numFmtId="0" fontId="25" fillId="0" borderId="26" xfId="0" applyFont="1" applyBorder="1" applyAlignment="1" applyProtection="1">
      <alignment horizontal="center" vertical="center"/>
      <protection locked="0"/>
    </xf>
    <xf numFmtId="3" fontId="27" fillId="0" borderId="3" xfId="0" applyNumberFormat="1" applyFont="1" applyBorder="1" applyAlignment="1" applyProtection="1">
      <alignment horizontal="center" vertical="center"/>
      <protection locked="0"/>
    </xf>
    <xf numFmtId="0" fontId="27" fillId="0" borderId="3" xfId="0" applyFont="1" applyBorder="1" applyAlignment="1" applyProtection="1">
      <alignment horizontal="center" vertical="center"/>
      <protection locked="0"/>
    </xf>
    <xf numFmtId="0" fontId="25" fillId="0" borderId="9" xfId="0" applyFont="1" applyBorder="1" applyAlignment="1" applyProtection="1">
      <alignment horizontal="center" vertical="center"/>
      <protection locked="0"/>
    </xf>
    <xf numFmtId="0" fontId="0" fillId="0" borderId="9" xfId="0" applyBorder="1"/>
    <xf numFmtId="0" fontId="13" fillId="0" borderId="0" xfId="4"/>
    <xf numFmtId="0" fontId="26" fillId="0" borderId="9" xfId="0" applyFont="1" applyBorder="1" applyAlignment="1" applyProtection="1">
      <alignment horizontal="center" vertical="center"/>
      <protection locked="0"/>
    </xf>
    <xf numFmtId="0" fontId="0" fillId="0" borderId="0" xfId="0"/>
    <xf numFmtId="3" fontId="27" fillId="0" borderId="9" xfId="0" applyNumberFormat="1" applyFont="1" applyFill="1" applyBorder="1" applyAlignment="1" applyProtection="1">
      <alignment horizontal="center" vertical="center"/>
      <protection locked="0"/>
    </xf>
    <xf numFmtId="3" fontId="27" fillId="0" borderId="8" xfId="0" applyNumberFormat="1" applyFont="1" applyFill="1" applyBorder="1" applyAlignment="1" applyProtection="1">
      <alignment horizontal="center" vertical="center"/>
      <protection locked="0"/>
    </xf>
    <xf numFmtId="0" fontId="27" fillId="0" borderId="8" xfId="0" applyFont="1" applyFill="1" applyBorder="1" applyAlignment="1" applyProtection="1">
      <alignment horizontal="center" vertical="center"/>
      <protection locked="0"/>
    </xf>
    <xf numFmtId="14" fontId="23" fillId="2" borderId="8" xfId="0" applyNumberFormat="1" applyFont="1" applyFill="1" applyBorder="1" applyAlignment="1" applyProtection="1">
      <alignment horizontal="center" vertical="center"/>
      <protection locked="0"/>
    </xf>
    <xf numFmtId="0" fontId="25" fillId="0" borderId="24" xfId="0" applyFont="1" applyBorder="1" applyAlignment="1" applyProtection="1">
      <alignment horizontal="center" vertical="center"/>
      <protection locked="0"/>
    </xf>
    <xf numFmtId="14" fontId="23" fillId="2" borderId="9" xfId="0" applyNumberFormat="1" applyFont="1" applyFill="1" applyBorder="1" applyAlignment="1" applyProtection="1">
      <alignment horizontal="center" vertical="center"/>
      <protection locked="0"/>
    </xf>
    <xf numFmtId="0" fontId="25" fillId="0" borderId="17" xfId="0" applyFont="1" applyBorder="1" applyAlignment="1" applyProtection="1">
      <alignment horizontal="center" vertical="center"/>
      <protection locked="0"/>
    </xf>
    <xf numFmtId="3" fontId="27" fillId="2" borderId="9" xfId="0" applyNumberFormat="1" applyFont="1" applyFill="1" applyBorder="1" applyAlignment="1" applyProtection="1">
      <alignment horizontal="center" vertical="center"/>
      <protection locked="0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5" fillId="0" borderId="0" xfId="0" applyFont="1" applyBorder="1" applyAlignment="1" applyProtection="1">
      <alignment horizontal="center" vertical="center"/>
      <protection locked="0"/>
    </xf>
    <xf numFmtId="3" fontId="2" fillId="0" borderId="12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6" fontId="2" fillId="0" borderId="12" xfId="3" applyNumberFormat="1" applyFont="1" applyBorder="1" applyAlignment="1">
      <alignment horizontal="center" vertical="center" wrapText="1"/>
    </xf>
    <xf numFmtId="166" fontId="2" fillId="0" borderId="14" xfId="3" applyNumberFormat="1" applyFont="1" applyBorder="1" applyAlignment="1">
      <alignment horizontal="center" vertical="center" wrapText="1"/>
    </xf>
    <xf numFmtId="0" fontId="11" fillId="0" borderId="5" xfId="2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/>
    </xf>
    <xf numFmtId="0" fontId="0" fillId="0" borderId="9" xfId="0" applyBorder="1" applyAlignment="1">
      <alignment horizontal="justify" vertical="justify" wrapText="1"/>
    </xf>
    <xf numFmtId="0" fontId="2" fillId="0" borderId="9" xfId="0" applyFont="1" applyBorder="1" applyAlignment="1">
      <alignment horizontal="justify" vertical="justify" wrapText="1"/>
    </xf>
    <xf numFmtId="0" fontId="0" fillId="0" borderId="9" xfId="0" applyBorder="1" applyAlignment="1">
      <alignment horizontal="justify" vertical="center" wrapText="1"/>
    </xf>
    <xf numFmtId="0" fontId="0" fillId="0" borderId="7" xfId="0" applyBorder="1" applyAlignment="1">
      <alignment horizontal="left" vertical="center" wrapText="1"/>
    </xf>
    <xf numFmtId="14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11" fillId="0" borderId="3" xfId="2" applyFont="1" applyBorder="1" applyAlignment="1">
      <alignment horizontal="center" vertical="center" wrapText="1"/>
    </xf>
    <xf numFmtId="0" fontId="11" fillId="0" borderId="5" xfId="2" applyFont="1" applyBorder="1" applyAlignment="1">
      <alignment horizontal="center" vertical="center" wrapText="1"/>
    </xf>
    <xf numFmtId="0" fontId="11" fillId="0" borderId="8" xfId="2" applyFont="1" applyBorder="1" applyAlignment="1">
      <alignment horizontal="center" vertical="center" wrapText="1"/>
    </xf>
    <xf numFmtId="3" fontId="0" fillId="0" borderId="12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0" fontId="17" fillId="8" borderId="12" xfId="4" applyFont="1" applyFill="1" applyBorder="1" applyAlignment="1">
      <alignment horizontal="center" vertical="center"/>
    </xf>
    <xf numFmtId="0" fontId="17" fillId="8" borderId="14" xfId="4" applyFont="1" applyFill="1" applyBorder="1" applyAlignment="1">
      <alignment horizontal="center" vertical="center"/>
    </xf>
    <xf numFmtId="0" fontId="16" fillId="0" borderId="12" xfId="4" applyFont="1" applyBorder="1" applyAlignment="1">
      <alignment horizontal="center" vertical="top"/>
    </xf>
    <xf numFmtId="0" fontId="16" fillId="0" borderId="14" xfId="4" applyFont="1" applyBorder="1" applyAlignment="1">
      <alignment horizontal="center" vertical="top"/>
    </xf>
    <xf numFmtId="0" fontId="16" fillId="7" borderId="19" xfId="4" applyFont="1" applyFill="1" applyBorder="1" applyAlignment="1">
      <alignment horizontal="center" vertical="center"/>
    </xf>
    <xf numFmtId="0" fontId="18" fillId="0" borderId="20" xfId="4" applyFont="1" applyBorder="1"/>
    <xf numFmtId="0" fontId="18" fillId="0" borderId="17" xfId="4" applyFont="1" applyBorder="1"/>
    <xf numFmtId="0" fontId="16" fillId="0" borderId="23" xfId="4" applyFont="1" applyBorder="1" applyAlignment="1">
      <alignment horizontal="left" vertical="center"/>
    </xf>
    <xf numFmtId="0" fontId="18" fillId="0" borderId="22" xfId="4" applyFont="1" applyBorder="1"/>
    <xf numFmtId="3" fontId="16" fillId="6" borderId="19" xfId="4" applyNumberFormat="1" applyFont="1" applyFill="1" applyBorder="1" applyAlignment="1">
      <alignment horizontal="center" vertical="center"/>
    </xf>
    <xf numFmtId="166" fontId="16" fillId="5" borderId="23" xfId="4" applyNumberFormat="1" applyFont="1" applyFill="1" applyBorder="1" applyAlignment="1">
      <alignment horizontal="center" vertical="center"/>
    </xf>
    <xf numFmtId="166" fontId="16" fillId="5" borderId="22" xfId="4" applyNumberFormat="1" applyFont="1" applyFill="1" applyBorder="1" applyAlignment="1">
      <alignment horizontal="center" vertical="center"/>
    </xf>
    <xf numFmtId="0" fontId="14" fillId="7" borderId="19" xfId="4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6" fillId="6" borderId="19" xfId="4" applyFont="1" applyFill="1" applyBorder="1" applyAlignment="1">
      <alignment horizontal="center" vertical="center"/>
    </xf>
    <xf numFmtId="0" fontId="16" fillId="7" borderId="19" xfId="4" applyFont="1" applyFill="1" applyBorder="1" applyAlignment="1">
      <alignment horizontal="center" vertical="center" wrapText="1"/>
    </xf>
    <xf numFmtId="0" fontId="16" fillId="0" borderId="19" xfId="4" applyFont="1" applyBorder="1" applyAlignment="1">
      <alignment horizontal="left" vertical="top"/>
    </xf>
    <xf numFmtId="0" fontId="16" fillId="5" borderId="19" xfId="4" applyFont="1" applyFill="1" applyBorder="1" applyAlignment="1">
      <alignment horizontal="center" vertical="center"/>
    </xf>
    <xf numFmtId="0" fontId="3" fillId="0" borderId="27" xfId="4" applyFont="1" applyBorder="1" applyAlignment="1">
      <alignment horizontal="left" vertical="center" wrapText="1"/>
    </xf>
    <xf numFmtId="0" fontId="18" fillId="0" borderId="16" xfId="4" applyFont="1" applyBorder="1"/>
    <xf numFmtId="0" fontId="18" fillId="0" borderId="26" xfId="4" applyFont="1" applyBorder="1"/>
    <xf numFmtId="0" fontId="18" fillId="0" borderId="30" xfId="4" applyFont="1" applyBorder="1"/>
    <xf numFmtId="0" fontId="13" fillId="0" borderId="0" xfId="4"/>
    <xf numFmtId="0" fontId="18" fillId="0" borderId="29" xfId="4" applyFont="1" applyBorder="1"/>
    <xf numFmtId="0" fontId="14" fillId="0" borderId="30" xfId="4" applyFont="1" applyBorder="1" applyAlignment="1">
      <alignment horizontal="left" vertical="center" wrapText="1"/>
    </xf>
    <xf numFmtId="0" fontId="18" fillId="0" borderId="25" xfId="4" applyFont="1" applyBorder="1"/>
    <xf numFmtId="0" fontId="18" fillId="0" borderId="21" xfId="4" applyFont="1" applyBorder="1"/>
    <xf numFmtId="0" fontId="18" fillId="0" borderId="24" xfId="4" applyFont="1" applyBorder="1"/>
    <xf numFmtId="0" fontId="16" fillId="7" borderId="27" xfId="4" applyFont="1" applyFill="1" applyBorder="1" applyAlignment="1">
      <alignment horizontal="center" vertical="center"/>
    </xf>
    <xf numFmtId="0" fontId="3" fillId="0" borderId="23" xfId="4" applyFont="1" applyBorder="1" applyAlignment="1">
      <alignment horizontal="center" vertical="center" wrapText="1"/>
    </xf>
    <xf numFmtId="0" fontId="20" fillId="0" borderId="22" xfId="4" applyFont="1" applyBorder="1"/>
    <xf numFmtId="0" fontId="22" fillId="6" borderId="33" xfId="0" applyFont="1" applyFill="1" applyBorder="1" applyAlignment="1">
      <alignment horizontal="center" vertical="center"/>
    </xf>
    <xf numFmtId="0" fontId="22" fillId="6" borderId="34" xfId="0" applyFont="1" applyFill="1" applyBorder="1" applyAlignment="1">
      <alignment horizontal="center" vertical="center"/>
    </xf>
    <xf numFmtId="0" fontId="22" fillId="6" borderId="35" xfId="0" applyFont="1" applyFill="1" applyBorder="1" applyAlignment="1">
      <alignment horizontal="center" vertical="center"/>
    </xf>
    <xf numFmtId="0" fontId="16" fillId="5" borderId="23" xfId="4" applyFont="1" applyFill="1" applyBorder="1" applyAlignment="1">
      <alignment horizontal="center" vertical="center"/>
    </xf>
    <xf numFmtId="0" fontId="16" fillId="5" borderId="22" xfId="4" applyFont="1" applyFill="1" applyBorder="1" applyAlignment="1">
      <alignment horizontal="center" vertical="center"/>
    </xf>
    <xf numFmtId="0" fontId="18" fillId="0" borderId="17" xfId="4" applyFont="1" applyBorder="1" applyAlignment="1">
      <alignment horizontal="center" vertical="center"/>
    </xf>
    <xf numFmtId="0" fontId="26" fillId="0" borderId="3" xfId="0" applyFont="1" applyBorder="1" applyAlignment="1" applyProtection="1">
      <alignment horizontal="center" vertical="center"/>
      <protection locked="0"/>
    </xf>
    <xf numFmtId="0" fontId="26" fillId="0" borderId="5" xfId="0" applyFont="1" applyBorder="1" applyAlignment="1" applyProtection="1">
      <alignment horizontal="center" vertical="center"/>
      <protection locked="0"/>
    </xf>
    <xf numFmtId="0" fontId="26" fillId="0" borderId="8" xfId="0" applyFont="1" applyBorder="1" applyAlignment="1" applyProtection="1">
      <alignment horizontal="center" vertical="center"/>
      <protection locked="0"/>
    </xf>
    <xf numFmtId="0" fontId="26" fillId="0" borderId="9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166" fontId="2" fillId="4" borderId="3" xfId="3" applyNumberFormat="1" applyFont="1" applyFill="1" applyBorder="1" applyAlignment="1">
      <alignment horizontal="center" vertical="center" wrapText="1"/>
    </xf>
    <xf numFmtId="166" fontId="2" fillId="4" borderId="8" xfId="3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9" fontId="2" fillId="0" borderId="13" xfId="0" applyNumberFormat="1" applyFont="1" applyBorder="1" applyAlignment="1">
      <alignment horizontal="center" vertical="center"/>
    </xf>
    <xf numFmtId="9" fontId="2" fillId="0" borderId="14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3" fontId="2" fillId="2" borderId="12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left" vertical="center" wrapText="1"/>
    </xf>
    <xf numFmtId="0" fontId="2" fillId="0" borderId="2" xfId="2" applyFont="1" applyBorder="1" applyAlignment="1">
      <alignment horizontal="left" vertical="center" wrapText="1"/>
    </xf>
    <xf numFmtId="0" fontId="2" fillId="0" borderId="10" xfId="2" applyFont="1" applyBorder="1" applyAlignment="1">
      <alignment horizontal="left" vertical="center" wrapText="1"/>
    </xf>
    <xf numFmtId="0" fontId="2" fillId="0" borderId="4" xfId="2" applyFont="1" applyBorder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" fillId="0" borderId="4" xfId="2" applyBorder="1" applyAlignment="1">
      <alignment horizontal="left" vertical="center" wrapText="1"/>
    </xf>
    <xf numFmtId="0" fontId="1" fillId="0" borderId="0" xfId="2" applyAlignment="1">
      <alignment horizontal="left" vertical="center" wrapText="1"/>
    </xf>
    <xf numFmtId="0" fontId="1" fillId="0" borderId="15" xfId="2" applyBorder="1" applyAlignment="1">
      <alignment horizontal="left" vertical="center" wrapText="1"/>
    </xf>
    <xf numFmtId="0" fontId="1" fillId="0" borderId="6" xfId="2" applyBorder="1" applyAlignment="1">
      <alignment horizontal="left" vertical="center" wrapText="1"/>
    </xf>
    <xf numFmtId="0" fontId="1" fillId="0" borderId="7" xfId="2" applyBorder="1" applyAlignment="1">
      <alignment horizontal="left" vertical="center" wrapText="1"/>
    </xf>
    <xf numFmtId="0" fontId="1" fillId="0" borderId="11" xfId="2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/>
    </xf>
    <xf numFmtId="0" fontId="10" fillId="0" borderId="3" xfId="2" applyFont="1" applyBorder="1" applyAlignment="1">
      <alignment horizontal="center" vertical="center" wrapText="1"/>
    </xf>
    <xf numFmtId="0" fontId="10" fillId="0" borderId="8" xfId="2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3" fontId="2" fillId="2" borderId="12" xfId="0" applyNumberFormat="1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6" fillId="0" borderId="1" xfId="0" applyFont="1" applyBorder="1" applyAlignment="1" applyProtection="1">
      <alignment horizontal="center" vertical="center"/>
      <protection locked="0"/>
    </xf>
    <xf numFmtId="0" fontId="26" fillId="0" borderId="4" xfId="0" applyFont="1" applyBorder="1" applyAlignment="1" applyProtection="1">
      <alignment horizontal="center" vertical="center"/>
      <protection locked="0"/>
    </xf>
    <xf numFmtId="0" fontId="26" fillId="0" borderId="6" xfId="0" applyFont="1" applyBorder="1" applyAlignment="1" applyProtection="1">
      <alignment horizontal="center" vertical="center"/>
      <protection locked="0"/>
    </xf>
    <xf numFmtId="0" fontId="21" fillId="0" borderId="9" xfId="4" applyFont="1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left" vertical="center" wrapText="1"/>
    </xf>
    <xf numFmtId="0" fontId="0" fillId="0" borderId="40" xfId="0" applyBorder="1" applyAlignment="1">
      <alignment horizontal="center" wrapText="1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center" wrapText="1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 wrapText="1"/>
    </xf>
    <xf numFmtId="9" fontId="2" fillId="0" borderId="48" xfId="1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/>
    </xf>
    <xf numFmtId="9" fontId="0" fillId="0" borderId="48" xfId="1" applyFont="1" applyBorder="1"/>
    <xf numFmtId="167" fontId="0" fillId="0" borderId="48" xfId="1" applyNumberFormat="1" applyFont="1" applyBorder="1"/>
    <xf numFmtId="0" fontId="2" fillId="0" borderId="45" xfId="0" applyFont="1" applyBorder="1" applyAlignment="1">
      <alignment vertical="center"/>
    </xf>
    <xf numFmtId="0" fontId="0" fillId="0" borderId="48" xfId="0" applyBorder="1" applyAlignment="1">
      <alignment horizontal="justify" vertical="center" wrapText="1"/>
    </xf>
    <xf numFmtId="0" fontId="2" fillId="0" borderId="43" xfId="0" applyFont="1" applyBorder="1" applyAlignment="1">
      <alignment horizontal="left" vertical="center"/>
    </xf>
    <xf numFmtId="0" fontId="0" fillId="0" borderId="48" xfId="0" applyBorder="1" applyAlignment="1">
      <alignment horizontal="justify" vertical="justify" wrapText="1"/>
    </xf>
    <xf numFmtId="0" fontId="2" fillId="0" borderId="43" xfId="0" applyFont="1" applyBorder="1" applyAlignment="1">
      <alignment horizontal="left" vertical="center"/>
    </xf>
    <xf numFmtId="0" fontId="2" fillId="0" borderId="48" xfId="0" applyFont="1" applyBorder="1" applyAlignment="1">
      <alignment horizontal="justify" vertical="justify" wrapText="1"/>
    </xf>
    <xf numFmtId="0" fontId="2" fillId="0" borderId="50" xfId="0" applyFont="1" applyBorder="1" applyAlignment="1">
      <alignment horizontal="left" vertical="center"/>
    </xf>
    <xf numFmtId="0" fontId="2" fillId="0" borderId="51" xfId="0" applyFont="1" applyBorder="1" applyAlignment="1">
      <alignment horizontal="justify" vertical="justify" wrapText="1"/>
    </xf>
    <xf numFmtId="0" fontId="2" fillId="0" borderId="52" xfId="0" applyFont="1" applyBorder="1" applyAlignment="1">
      <alignment horizontal="justify" vertical="justify" wrapText="1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0" xfId="0" applyBorder="1"/>
    <xf numFmtId="0" fontId="0" fillId="0" borderId="40" xfId="0" applyBorder="1"/>
    <xf numFmtId="0" fontId="0" fillId="0" borderId="0" xfId="0" applyBorder="1" applyAlignment="1">
      <alignment horizontal="center"/>
    </xf>
    <xf numFmtId="3" fontId="0" fillId="0" borderId="39" xfId="0" applyNumberFormat="1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3" fontId="2" fillId="0" borderId="0" xfId="0" applyNumberFormat="1" applyFont="1" applyBorder="1" applyAlignment="1">
      <alignment vertical="center"/>
    </xf>
    <xf numFmtId="3" fontId="0" fillId="0" borderId="39" xfId="0" applyNumberFormat="1" applyBorder="1" applyAlignment="1">
      <alignment horizontal="center"/>
    </xf>
    <xf numFmtId="0" fontId="2" fillId="0" borderId="39" xfId="0" applyFont="1" applyBorder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0" fillId="0" borderId="36" xfId="0" applyBorder="1" applyAlignment="1">
      <alignment vertical="justify"/>
    </xf>
  </cellXfs>
  <cellStyles count="8">
    <cellStyle name="Millares [0] 2" xfId="7"/>
    <cellStyle name="Millares 2" xfId="6"/>
    <cellStyle name="Moneda" xfId="3" builtinId="4"/>
    <cellStyle name="Normal" xfId="0" builtinId="0"/>
    <cellStyle name="Normal 2" xfId="2"/>
    <cellStyle name="Normal 3" xfId="4"/>
    <cellStyle name="Porcentaje" xfId="1" builtinId="5"/>
    <cellStyle name="Porcentaj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PRODUCCIÓN DE ABONOS EN LA UNIDAD DE BIOINSUMOS</a:t>
            </a:r>
          </a:p>
        </c:rich>
      </c:tx>
      <c:layout>
        <c:manualLayout>
          <c:xMode val="edge"/>
          <c:yMode val="edge"/>
          <c:x val="0.13468435872267559"/>
          <c:y val="3.7140204271123491E-3"/>
        </c:manualLayout>
      </c:layout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2.3257068350809151E-2"/>
          <c:y val="0.25719093719134251"/>
          <c:w val="0.91120028447872869"/>
          <c:h val="0.62711628780405781"/>
        </c:manualLayout>
      </c:layout>
      <c:bar3DChart>
        <c:barDir val="col"/>
        <c:grouping val="stack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'INFORME EJECUTIVO'!$D$9:$D$10</c:f>
              <c:strCache>
                <c:ptCount val="2"/>
                <c:pt idx="0">
                  <c:v>SOLIDOS</c:v>
                </c:pt>
                <c:pt idx="1">
                  <c:v>LIQUIDOS</c:v>
                </c:pt>
              </c:strCache>
            </c:strRef>
          </c:cat>
          <c:val>
            <c:numRef>
              <c:f>'INFORME EJECUTIVO'!$E$9:$E$10</c:f>
              <c:numCache>
                <c:formatCode>#,##0</c:formatCode>
                <c:ptCount val="2"/>
                <c:pt idx="0">
                  <c:v>7158</c:v>
                </c:pt>
                <c:pt idx="1">
                  <c:v>1306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9AE-432A-BAB1-71AC40CC9BAD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'INFORME EJECUTIVO'!$D$9:$D$10</c:f>
              <c:strCache>
                <c:ptCount val="2"/>
                <c:pt idx="0">
                  <c:v>SOLIDOS</c:v>
                </c:pt>
                <c:pt idx="1">
                  <c:v>LIQUIDOS</c:v>
                </c:pt>
              </c:strCache>
            </c:strRef>
          </c:cat>
          <c:val>
            <c:numRef>
              <c:f>'INFORME EJECUTIVO'!$F$9:$F$10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02B-466E-ADF7-B77FDAF4056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227101712"/>
        <c:axId val="227102104"/>
        <c:axId val="0"/>
      </c:bar3DChart>
      <c:catAx>
        <c:axId val="22710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200"/>
            </a:pPr>
            <a:endParaRPr lang="es-CO"/>
          </a:p>
        </c:txPr>
        <c:crossAx val="227102104"/>
        <c:crosses val="autoZero"/>
        <c:auto val="1"/>
        <c:lblAlgn val="ctr"/>
        <c:lblOffset val="100"/>
        <c:noMultiLvlLbl val="0"/>
      </c:catAx>
      <c:valAx>
        <c:axId val="22710210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27101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PRODUCCIÓN DE ESPECIES DE LA UNIDAD DE VIVERO</a:t>
            </a:r>
          </a:p>
        </c:rich>
      </c:tx>
      <c:layout/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'INFORME EJECUTIVO'!$D$11:$D$26</c:f>
              <c:strCache>
                <c:ptCount val="16"/>
                <c:pt idx="0">
                  <c:v>DURANTA ROJA</c:v>
                </c:pt>
                <c:pt idx="1">
                  <c:v>DURANTA LIMON </c:v>
                </c:pt>
                <c:pt idx="2">
                  <c:v>PLATANILLO</c:v>
                </c:pt>
                <c:pt idx="3">
                  <c:v>IGUA NAUNO</c:v>
                </c:pt>
                <c:pt idx="4">
                  <c:v>MATARATON </c:v>
                </c:pt>
                <c:pt idx="5">
                  <c:v>IXORA DOBLE </c:v>
                </c:pt>
                <c:pt idx="6">
                  <c:v>VERANERA ROJA</c:v>
                </c:pt>
                <c:pt idx="7">
                  <c:v>VERANERA ROSADA</c:v>
                </c:pt>
                <c:pt idx="8">
                  <c:v>PIÑA MORADA </c:v>
                </c:pt>
                <c:pt idx="9">
                  <c:v>BESITOS </c:v>
                </c:pt>
                <c:pt idx="10">
                  <c:v>ORQUIDEA </c:v>
                </c:pt>
                <c:pt idx="11">
                  <c:v>IXORA</c:v>
                </c:pt>
                <c:pt idx="12">
                  <c:v>DURANTA VARIEGADA</c:v>
                </c:pt>
                <c:pt idx="13">
                  <c:v>ROSA</c:v>
                </c:pt>
                <c:pt idx="14">
                  <c:v>LIRIOS</c:v>
                </c:pt>
                <c:pt idx="15">
                  <c:v>COPA DE ORO</c:v>
                </c:pt>
              </c:strCache>
            </c:strRef>
          </c:cat>
          <c:val>
            <c:numRef>
              <c:f>'INFORME EJECUTIVO'!$E$11:$E$26</c:f>
              <c:numCache>
                <c:formatCode>#,##0</c:formatCode>
                <c:ptCount val="16"/>
                <c:pt idx="0">
                  <c:v>345</c:v>
                </c:pt>
                <c:pt idx="1">
                  <c:v>38</c:v>
                </c:pt>
                <c:pt idx="2">
                  <c:v>27</c:v>
                </c:pt>
                <c:pt idx="3">
                  <c:v>200</c:v>
                </c:pt>
                <c:pt idx="4">
                  <c:v>165</c:v>
                </c:pt>
                <c:pt idx="5">
                  <c:v>317</c:v>
                </c:pt>
                <c:pt idx="6">
                  <c:v>160</c:v>
                </c:pt>
                <c:pt idx="7">
                  <c:v>184</c:v>
                </c:pt>
                <c:pt idx="8" formatCode="General">
                  <c:v>200</c:v>
                </c:pt>
                <c:pt idx="9">
                  <c:v>38</c:v>
                </c:pt>
                <c:pt idx="10">
                  <c:v>6</c:v>
                </c:pt>
                <c:pt idx="11">
                  <c:v>126</c:v>
                </c:pt>
                <c:pt idx="12">
                  <c:v>230</c:v>
                </c:pt>
                <c:pt idx="13">
                  <c:v>14</c:v>
                </c:pt>
                <c:pt idx="14">
                  <c:v>22</c:v>
                </c:pt>
                <c:pt idx="15">
                  <c:v>260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9EC-44C8-B87E-DB078612FF1D}"/>
            </c:ext>
          </c:extLst>
        </c:ser>
        <c:ser>
          <c:idx val="1"/>
          <c:order val="1"/>
          <c:invertIfNegative val="0"/>
          <c:cat>
            <c:strRef>
              <c:f>'INFORME EJECUTIVO'!$D$11:$D$26</c:f>
              <c:strCache>
                <c:ptCount val="16"/>
                <c:pt idx="0">
                  <c:v>DURANTA ROJA</c:v>
                </c:pt>
                <c:pt idx="1">
                  <c:v>DURANTA LIMON </c:v>
                </c:pt>
                <c:pt idx="2">
                  <c:v>PLATANILLO</c:v>
                </c:pt>
                <c:pt idx="3">
                  <c:v>IGUA NAUNO</c:v>
                </c:pt>
                <c:pt idx="4">
                  <c:v>MATARATON </c:v>
                </c:pt>
                <c:pt idx="5">
                  <c:v>IXORA DOBLE </c:v>
                </c:pt>
                <c:pt idx="6">
                  <c:v>VERANERA ROJA</c:v>
                </c:pt>
                <c:pt idx="7">
                  <c:v>VERANERA ROSADA</c:v>
                </c:pt>
                <c:pt idx="8">
                  <c:v>PIÑA MORADA </c:v>
                </c:pt>
                <c:pt idx="9">
                  <c:v>BESITOS </c:v>
                </c:pt>
                <c:pt idx="10">
                  <c:v>ORQUIDEA </c:v>
                </c:pt>
                <c:pt idx="11">
                  <c:v>IXORA</c:v>
                </c:pt>
                <c:pt idx="12">
                  <c:v>DURANTA VARIEGADA</c:v>
                </c:pt>
                <c:pt idx="13">
                  <c:v>ROSA</c:v>
                </c:pt>
                <c:pt idx="14">
                  <c:v>LIRIOS</c:v>
                </c:pt>
                <c:pt idx="15">
                  <c:v>COPA DE ORO</c:v>
                </c:pt>
              </c:strCache>
            </c:strRef>
          </c:cat>
          <c:val>
            <c:numRef>
              <c:f>'INFORME EJECUTIVO'!$F$11:$F$26</c:f>
              <c:numCache>
                <c:formatCode>#,##0</c:formatCode>
                <c:ptCount val="16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794-4FF4-A676-99B75E908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227102888"/>
        <c:axId val="227103280"/>
        <c:axId val="0"/>
      </c:bar3DChart>
      <c:catAx>
        <c:axId val="227102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2700000" vert="horz"/>
          <a:lstStyle/>
          <a:p>
            <a:pPr>
              <a:defRPr sz="1200"/>
            </a:pPr>
            <a:endParaRPr lang="es-CO"/>
          </a:p>
        </c:txPr>
        <c:crossAx val="227103280"/>
        <c:crosses val="autoZero"/>
        <c:auto val="1"/>
        <c:lblAlgn val="ctr"/>
        <c:lblOffset val="100"/>
        <c:noMultiLvlLbl val="0"/>
      </c:catAx>
      <c:valAx>
        <c:axId val="227103280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227102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PRODUCCIÓN DE ABONOS EN LA UNIDAD DE LOTE</a:t>
            </a:r>
            <a:r>
              <a:rPr lang="en-US" baseline="0"/>
              <a:t> 5</a:t>
            </a:r>
            <a:endParaRPr lang="en-US"/>
          </a:p>
        </c:rich>
      </c:tx>
      <c:layout>
        <c:manualLayout>
          <c:xMode val="edge"/>
          <c:yMode val="edge"/>
          <c:x val="0.13468435872267559"/>
          <c:y val="3.7140204271123491E-3"/>
        </c:manualLayout>
      </c:layout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'INFORME EJECUTIVO'!$D$28:$D$29</c:f>
              <c:strCache>
                <c:ptCount val="2"/>
                <c:pt idx="0">
                  <c:v>SOLIDOS</c:v>
                </c:pt>
                <c:pt idx="1">
                  <c:v>LIQUIDOS</c:v>
                </c:pt>
              </c:strCache>
            </c:strRef>
          </c:cat>
          <c:val>
            <c:numRef>
              <c:f>'INFORME EJECUTIVO'!$E$28:$E$29</c:f>
              <c:numCache>
                <c:formatCode>#,##0</c:formatCode>
                <c:ptCount val="2"/>
                <c:pt idx="0">
                  <c:v>500</c:v>
                </c:pt>
                <c:pt idx="1">
                  <c:v>250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0CF-47F9-98BB-B0CA2A0ECF39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'INFORME EJECUTIVO'!$D$28:$D$29</c:f>
              <c:strCache>
                <c:ptCount val="2"/>
                <c:pt idx="0">
                  <c:v>SOLIDOS</c:v>
                </c:pt>
                <c:pt idx="1">
                  <c:v>LIQUIDOS</c:v>
                </c:pt>
              </c:strCache>
            </c:strRef>
          </c:cat>
          <c:val>
            <c:numRef>
              <c:f>'INFORME EJECUTIVO'!$F$28:$F$29</c:f>
              <c:numCache>
                <c:formatCode>General</c:formatCode>
                <c:ptCount val="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0CF-47F9-98BB-B0CA2A0ECF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230072848"/>
        <c:axId val="230073240"/>
        <c:axId val="0"/>
      </c:bar3DChart>
      <c:catAx>
        <c:axId val="23007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200"/>
            </a:pPr>
            <a:endParaRPr lang="es-CO"/>
          </a:p>
        </c:txPr>
        <c:crossAx val="230073240"/>
        <c:crosses val="autoZero"/>
        <c:auto val="1"/>
        <c:lblAlgn val="ctr"/>
        <c:lblOffset val="100"/>
        <c:noMultiLvlLbl val="0"/>
      </c:catAx>
      <c:valAx>
        <c:axId val="23007324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30072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PRODUCCIÓN DE ARROZ</a:t>
            </a:r>
            <a:r>
              <a:rPr lang="en-US" baseline="0"/>
              <a:t> ORGANICO</a:t>
            </a:r>
            <a:r>
              <a:rPr lang="en-US"/>
              <a:t> EN LA UNIDAD DE LOTE</a:t>
            </a:r>
            <a:r>
              <a:rPr lang="en-US" baseline="0"/>
              <a:t> 5</a:t>
            </a:r>
            <a:endParaRPr lang="en-US"/>
          </a:p>
        </c:rich>
      </c:tx>
      <c:layout>
        <c:manualLayout>
          <c:xMode val="edge"/>
          <c:yMode val="edge"/>
          <c:x val="0.13468435872267559"/>
          <c:y val="3.7140204271123491E-3"/>
        </c:manualLayout>
      </c:layout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'INFORME EJECUTIVO'!$D$27</c:f>
              <c:strCache>
                <c:ptCount val="1"/>
                <c:pt idx="0">
                  <c:v>ARROZ INTEGRAL ORGANICO</c:v>
                </c:pt>
              </c:strCache>
            </c:strRef>
          </c:tx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B97CBB8C-47BE-4066-890D-A99F5E9E523F}" type="VALUE">
                      <a:rPr lang="en-US"/>
                      <a:pPr/>
                      <a:t>[VALOR]</a:t>
                    </a:fld>
                    <a:r>
                      <a:rPr lang="en-US"/>
                      <a:t> KG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A01D-4793-82A4-EF4624479A57}"/>
                </c:ex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'INFORME EJECUTIVO'!$E$27:$F$27</c15:sqref>
                  </c15:fullRef>
                </c:ext>
              </c:extLst>
              <c:f>'INFORME EJECUTIVO'!$E$27</c:f>
              <c:numCache>
                <c:formatCode>General</c:formatCode>
                <c:ptCount val="1"/>
                <c:pt idx="0" formatCode="#,##0">
                  <c:v>520.9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1D-4793-82A4-EF4624479A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230074024"/>
        <c:axId val="230074416"/>
        <c:axId val="0"/>
      </c:bar3DChart>
      <c:catAx>
        <c:axId val="2300740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30074416"/>
        <c:crosses val="autoZero"/>
        <c:auto val="1"/>
        <c:lblAlgn val="ctr"/>
        <c:lblOffset val="100"/>
        <c:noMultiLvlLbl val="0"/>
      </c:catAx>
      <c:valAx>
        <c:axId val="230074416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30074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578887</xdr:colOff>
      <xdr:row>0</xdr:row>
      <xdr:rowOff>126352</xdr:rowOff>
    </xdr:from>
    <xdr:ext cx="685800" cy="504825"/>
    <xdr:pic>
      <xdr:nvPicPr>
        <xdr:cNvPr id="2" name="4 Imagen" descr="Descripción: C:\Users\user\AppData\Local\Temp\Logo[1] sena empresa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6635" r="20000" b="9938"/>
        <a:stretch>
          <a:fillRect/>
        </a:stretch>
      </xdr:blipFill>
      <xdr:spPr bwMode="auto">
        <a:xfrm>
          <a:off x="6721540" y="126352"/>
          <a:ext cx="6858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116438</xdr:colOff>
      <xdr:row>37</xdr:row>
      <xdr:rowOff>36351</xdr:rowOff>
    </xdr:from>
    <xdr:to>
      <xdr:col>7</xdr:col>
      <xdr:colOff>535732</xdr:colOff>
      <xdr:row>53</xdr:row>
      <xdr:rowOff>136071</xdr:rowOff>
    </xdr:to>
    <xdr:graphicFrame macro="">
      <xdr:nvGraphicFramePr>
        <xdr:cNvPr id="3" name="8 Gráfico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211687</xdr:colOff>
      <xdr:row>2</xdr:row>
      <xdr:rowOff>74790</xdr:rowOff>
    </xdr:from>
    <xdr:to>
      <xdr:col>19</xdr:col>
      <xdr:colOff>534566</xdr:colOff>
      <xdr:row>24</xdr:row>
      <xdr:rowOff>19439</xdr:rowOff>
    </xdr:to>
    <xdr:graphicFrame macro="">
      <xdr:nvGraphicFramePr>
        <xdr:cNvPr id="4" name="11 Gráfico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281862</xdr:colOff>
      <xdr:row>29</xdr:row>
      <xdr:rowOff>58100</xdr:rowOff>
    </xdr:from>
    <xdr:to>
      <xdr:col>18</xdr:col>
      <xdr:colOff>564891</xdr:colOff>
      <xdr:row>38</xdr:row>
      <xdr:rowOff>68034</xdr:rowOff>
    </xdr:to>
    <xdr:graphicFrame macro="">
      <xdr:nvGraphicFramePr>
        <xdr:cNvPr id="5" name="8 Gráfico">
          <a:extLst>
            <a:ext uri="{FF2B5EF4-FFF2-40B4-BE49-F238E27FC236}">
              <a16:creationId xmlns:a16="http://schemas.microsoft.com/office/drawing/2014/main" xmlns="" id="{1D00FE39-CE49-4F21-860C-5E8271E43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260197</xdr:colOff>
      <xdr:row>38</xdr:row>
      <xdr:rowOff>107420</xdr:rowOff>
    </xdr:from>
    <xdr:to>
      <xdr:col>17</xdr:col>
      <xdr:colOff>662084</xdr:colOff>
      <xdr:row>54</xdr:row>
      <xdr:rowOff>155510</xdr:rowOff>
    </xdr:to>
    <xdr:graphicFrame macro="">
      <xdr:nvGraphicFramePr>
        <xdr:cNvPr id="6" name="8 Gráfico">
          <a:extLst>
            <a:ext uri="{FF2B5EF4-FFF2-40B4-BE49-F238E27FC236}">
              <a16:creationId xmlns:a16="http://schemas.microsoft.com/office/drawing/2014/main" xmlns="" id="{4A426301-8CAF-4AE3-A04E-7278EF25C2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1</xdr:row>
      <xdr:rowOff>9525</xdr:rowOff>
    </xdr:from>
    <xdr:to>
      <xdr:col>12</xdr:col>
      <xdr:colOff>1885950</xdr:colOff>
      <xdr:row>3</xdr:row>
      <xdr:rowOff>142875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39625" y="200025"/>
          <a:ext cx="885825" cy="5143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609600</xdr:colOff>
      <xdr:row>1</xdr:row>
      <xdr:rowOff>111125</xdr:rowOff>
    </xdr:from>
    <xdr:ext cx="476250" cy="492125"/>
    <xdr:pic>
      <xdr:nvPicPr>
        <xdr:cNvPr id="2" name="1 Imagen" descr="C:\Users\user\AppData\Local\Temp\Logo[1] sena empresa.jp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8991600" y="301625"/>
          <a:ext cx="476250" cy="49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609600</xdr:colOff>
      <xdr:row>1</xdr:row>
      <xdr:rowOff>111125</xdr:rowOff>
    </xdr:from>
    <xdr:ext cx="476250" cy="492125"/>
    <xdr:pic>
      <xdr:nvPicPr>
        <xdr:cNvPr id="2" name="1 Imagen" descr="C:\Users\user\AppData\Local\Temp\Logo[1] sena empresa.jpg">
          <a:extLst>
            <a:ext uri="{FF2B5EF4-FFF2-40B4-BE49-F238E27FC236}">
              <a16:creationId xmlns:a16="http://schemas.microsoft.com/office/drawing/2014/main" xmlns="" id="{A6319527-DBA5-4959-889B-38671F3AF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14297025" y="301625"/>
          <a:ext cx="476250" cy="492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topLeftCell="A23" zoomScale="98" zoomScaleNormal="98" workbookViewId="0">
      <selection activeCell="K41" sqref="K41"/>
    </sheetView>
  </sheetViews>
  <sheetFormatPr baseColWidth="10" defaultRowHeight="15" x14ac:dyDescent="0.25"/>
  <cols>
    <col min="1" max="1" width="18.140625" customWidth="1"/>
    <col min="2" max="2" width="9.140625" customWidth="1"/>
    <col min="3" max="3" width="14.140625" customWidth="1"/>
    <col min="4" max="4" width="19.7109375" customWidth="1"/>
    <col min="5" max="5" width="8.42578125" customWidth="1"/>
    <col min="6" max="6" width="1.85546875" customWidth="1"/>
    <col min="7" max="7" width="10.42578125" customWidth="1"/>
    <col min="8" max="8" width="10.140625" customWidth="1"/>
    <col min="9" max="9" width="9" customWidth="1"/>
    <col min="10" max="10" width="3.140625" customWidth="1"/>
    <col min="11" max="11" width="14.85546875" customWidth="1"/>
    <col min="12" max="12" width="11.85546875" bestFit="1" customWidth="1"/>
  </cols>
  <sheetData>
    <row r="1" spans="1:20" ht="24" customHeight="1" x14ac:dyDescent="0.25">
      <c r="A1" s="300" t="s">
        <v>80</v>
      </c>
      <c r="B1" s="301"/>
      <c r="C1" s="301"/>
      <c r="D1" s="301"/>
      <c r="E1" s="301"/>
      <c r="F1" s="301"/>
      <c r="G1" s="301"/>
      <c r="H1" s="301"/>
      <c r="I1" s="302" t="s">
        <v>172</v>
      </c>
      <c r="J1" s="302"/>
      <c r="K1" s="303"/>
    </row>
    <row r="2" spans="1:20" ht="20.25" customHeight="1" thickBot="1" x14ac:dyDescent="0.3">
      <c r="A2" s="304"/>
      <c r="B2" s="297"/>
      <c r="C2" s="297"/>
      <c r="D2" s="297"/>
      <c r="E2" s="297"/>
      <c r="F2" s="297"/>
      <c r="G2" s="297"/>
      <c r="H2" s="297"/>
      <c r="I2" s="298"/>
      <c r="J2" s="298"/>
      <c r="K2" s="305"/>
    </row>
    <row r="3" spans="1:20" ht="23.25" customHeight="1" x14ac:dyDescent="0.25">
      <c r="A3" s="306"/>
      <c r="B3" s="182"/>
      <c r="C3" s="182"/>
      <c r="D3" s="182"/>
      <c r="E3" s="182"/>
      <c r="F3" s="182"/>
      <c r="G3" s="182"/>
      <c r="H3" s="182"/>
      <c r="I3" s="299"/>
      <c r="J3" s="299"/>
      <c r="K3" s="307"/>
      <c r="M3" s="328"/>
      <c r="N3" s="329"/>
      <c r="O3" s="329"/>
      <c r="P3" s="329"/>
      <c r="Q3" s="329"/>
      <c r="R3" s="329"/>
      <c r="S3" s="329"/>
      <c r="T3" s="330"/>
    </row>
    <row r="4" spans="1:20" ht="21" customHeight="1" x14ac:dyDescent="0.25">
      <c r="A4" s="308" t="s">
        <v>0</v>
      </c>
      <c r="B4" s="183">
        <v>43555</v>
      </c>
      <c r="C4" s="184"/>
      <c r="D4" s="184"/>
      <c r="E4" s="184"/>
      <c r="F4" s="184"/>
      <c r="G4" s="184"/>
      <c r="H4" s="184"/>
      <c r="I4" s="184"/>
      <c r="J4" s="184"/>
      <c r="K4" s="309"/>
      <c r="M4" s="331"/>
      <c r="N4" s="332"/>
      <c r="O4" s="332"/>
      <c r="P4" s="332"/>
      <c r="Q4" s="332"/>
      <c r="R4" s="332"/>
      <c r="S4" s="332"/>
      <c r="T4" s="333"/>
    </row>
    <row r="5" spans="1:20" x14ac:dyDescent="0.25">
      <c r="A5" s="310" t="s">
        <v>1</v>
      </c>
      <c r="B5" s="185" t="s">
        <v>87</v>
      </c>
      <c r="C5" s="186"/>
      <c r="D5" s="186"/>
      <c r="E5" s="186"/>
      <c r="F5" s="186"/>
      <c r="G5" s="186"/>
      <c r="H5" s="186"/>
      <c r="I5" s="186"/>
      <c r="J5" s="186"/>
      <c r="K5" s="311"/>
      <c r="M5" s="331"/>
      <c r="N5" s="332"/>
      <c r="O5" s="332"/>
      <c r="P5" s="332"/>
      <c r="Q5" s="332"/>
      <c r="R5" s="332"/>
      <c r="S5" s="332"/>
      <c r="T5" s="333"/>
    </row>
    <row r="6" spans="1:20" x14ac:dyDescent="0.25">
      <c r="A6" s="312"/>
      <c r="B6" s="187"/>
      <c r="C6" s="188"/>
      <c r="D6" s="188"/>
      <c r="E6" s="188"/>
      <c r="F6" s="188"/>
      <c r="G6" s="188"/>
      <c r="H6" s="188"/>
      <c r="I6" s="188"/>
      <c r="J6" s="188"/>
      <c r="K6" s="313"/>
      <c r="M6" s="331"/>
      <c r="N6" s="332"/>
      <c r="O6" s="332"/>
      <c r="P6" s="332"/>
      <c r="Q6" s="332"/>
      <c r="R6" s="332"/>
      <c r="S6" s="332"/>
      <c r="T6" s="333"/>
    </row>
    <row r="7" spans="1:20" ht="30" x14ac:dyDescent="0.25">
      <c r="A7" s="314" t="s">
        <v>2</v>
      </c>
      <c r="B7" s="189" t="s">
        <v>155</v>
      </c>
      <c r="C7" s="184"/>
      <c r="D7" s="184"/>
      <c r="E7" s="184"/>
      <c r="F7" s="184"/>
      <c r="G7" s="184"/>
      <c r="H7" s="184"/>
      <c r="I7" s="184"/>
      <c r="J7" s="184"/>
      <c r="K7" s="309"/>
      <c r="M7" s="331"/>
      <c r="N7" s="332"/>
      <c r="O7" s="332"/>
      <c r="P7" s="332"/>
      <c r="Q7" s="332"/>
      <c r="R7" s="332"/>
      <c r="S7" s="332"/>
      <c r="T7" s="333"/>
    </row>
    <row r="8" spans="1:20" ht="45" x14ac:dyDescent="0.25">
      <c r="A8" s="310" t="s">
        <v>3</v>
      </c>
      <c r="B8" s="171" t="s">
        <v>4</v>
      </c>
      <c r="C8" s="24" t="s">
        <v>71</v>
      </c>
      <c r="D8" s="170" t="s">
        <v>70</v>
      </c>
      <c r="E8" s="189" t="s">
        <v>5</v>
      </c>
      <c r="F8" s="174"/>
      <c r="G8" s="2" t="s">
        <v>6</v>
      </c>
      <c r="H8" s="3" t="s">
        <v>9</v>
      </c>
      <c r="I8" s="175" t="s">
        <v>10</v>
      </c>
      <c r="J8" s="176"/>
      <c r="K8" s="315" t="s">
        <v>7</v>
      </c>
      <c r="M8" s="331"/>
      <c r="N8" s="332"/>
      <c r="O8" s="332"/>
      <c r="P8" s="332"/>
      <c r="Q8" s="332"/>
      <c r="R8" s="332"/>
      <c r="S8" s="332"/>
      <c r="T8" s="333"/>
    </row>
    <row r="9" spans="1:20" x14ac:dyDescent="0.25">
      <c r="A9" s="316"/>
      <c r="B9" s="171">
        <v>1</v>
      </c>
      <c r="C9" s="190" t="s">
        <v>69</v>
      </c>
      <c r="D9" s="64" t="s">
        <v>68</v>
      </c>
      <c r="E9" s="173">
        <f>'PRODUCCION MENSUAL BIOINSUMOS'!E17:G17</f>
        <v>7158</v>
      </c>
      <c r="F9" s="174"/>
      <c r="G9" s="19" t="s">
        <v>48</v>
      </c>
      <c r="H9" s="65">
        <f>'PRODUCCION MENSUAL BIOINSUMOS'!J36</f>
        <v>250</v>
      </c>
      <c r="I9" s="175">
        <f>E9*H9</f>
        <v>1789500</v>
      </c>
      <c r="J9" s="176">
        <f>H9*F9</f>
        <v>0</v>
      </c>
      <c r="K9" s="317">
        <f>I9/$I$30</f>
        <v>0.21120417182235388</v>
      </c>
      <c r="M9" s="340"/>
      <c r="N9" s="334"/>
      <c r="O9" s="332"/>
      <c r="P9" s="332"/>
      <c r="Q9" s="332"/>
      <c r="R9" s="332"/>
      <c r="S9" s="332"/>
      <c r="T9" s="333"/>
    </row>
    <row r="10" spans="1:20" x14ac:dyDescent="0.25">
      <c r="A10" s="316"/>
      <c r="B10" s="171">
        <v>2</v>
      </c>
      <c r="C10" s="178"/>
      <c r="D10" s="64" t="s">
        <v>67</v>
      </c>
      <c r="E10" s="173">
        <v>1306</v>
      </c>
      <c r="F10" s="174"/>
      <c r="G10" s="19" t="s">
        <v>49</v>
      </c>
      <c r="H10" s="65">
        <f>'PRODUCCION MENSUAL BIOINSUMOS'!J37</f>
        <v>1000</v>
      </c>
      <c r="I10" s="175">
        <f>E10*H10</f>
        <v>1306000</v>
      </c>
      <c r="J10" s="176">
        <f>H10*F10</f>
        <v>0</v>
      </c>
      <c r="K10" s="317">
        <f>I10/$I$30</f>
        <v>0.15413950734841808</v>
      </c>
      <c r="M10" s="331"/>
      <c r="N10" s="332"/>
      <c r="O10" s="332"/>
      <c r="P10" s="332"/>
      <c r="Q10" s="332"/>
      <c r="R10" s="332"/>
      <c r="S10" s="332"/>
      <c r="T10" s="333"/>
    </row>
    <row r="11" spans="1:20" x14ac:dyDescent="0.25">
      <c r="A11" s="316"/>
      <c r="B11" s="169">
        <v>3</v>
      </c>
      <c r="C11" s="191" t="s">
        <v>66</v>
      </c>
      <c r="D11" s="70" t="s">
        <v>97</v>
      </c>
      <c r="E11" s="173">
        <f>'PRODUCCION MENSUAL VIVERO'!F23+'PRODUCCION MENSUAL VIVERO'!F26+'PRODUCCION MENSUAL VIVERO'!F32+'PRODUCCION MENSUAL VIVERO'!F33+'PRODUCCION MENSUAL VIVERO'!F45</f>
        <v>345</v>
      </c>
      <c r="F11" s="174"/>
      <c r="G11" s="66" t="s">
        <v>76</v>
      </c>
      <c r="H11" s="100">
        <f>'PRODUCCION MENSUAL VIVERO'!K33</f>
        <v>700</v>
      </c>
      <c r="I11" s="175">
        <f t="shared" ref="I11" si="0">E11*H11</f>
        <v>241500</v>
      </c>
      <c r="J11" s="176">
        <f t="shared" ref="J11:J26" si="1">H11*F11</f>
        <v>0</v>
      </c>
      <c r="K11" s="317">
        <f>I11/$I$30</f>
        <v>2.8502826205699053E-2</v>
      </c>
      <c r="L11" s="339"/>
      <c r="M11" s="341"/>
      <c r="N11" s="332"/>
      <c r="O11" s="332"/>
      <c r="P11" s="332"/>
      <c r="Q11" s="332"/>
      <c r="R11" s="332"/>
      <c r="S11" s="332"/>
      <c r="T11" s="333"/>
    </row>
    <row r="12" spans="1:20" x14ac:dyDescent="0.25">
      <c r="A12" s="316"/>
      <c r="B12" s="169">
        <v>4</v>
      </c>
      <c r="C12" s="192"/>
      <c r="D12" s="70" t="str">
        <f>'PRODUCCION MENSUAL VIVERO'!E30</f>
        <v xml:space="preserve">DURANTA LIMON </v>
      </c>
      <c r="E12" s="173">
        <f>'PRODUCCION MENSUAL VIVERO'!F30</f>
        <v>38</v>
      </c>
      <c r="F12" s="196"/>
      <c r="G12" s="66" t="s">
        <v>76</v>
      </c>
      <c r="H12" s="100">
        <f>'PRODUCCION MENSUAL VIVERO'!F30</f>
        <v>38</v>
      </c>
      <c r="I12" s="175">
        <f t="shared" ref="I12" si="2">E12*H12</f>
        <v>1444</v>
      </c>
      <c r="J12" s="176">
        <f t="shared" ref="J12" si="3">H12*F12</f>
        <v>0</v>
      </c>
      <c r="K12" s="317">
        <f>I12/$I$30</f>
        <v>1.7042683660881754E-4</v>
      </c>
      <c r="L12" s="138"/>
      <c r="M12" s="342"/>
      <c r="N12" s="332"/>
      <c r="O12" s="332"/>
      <c r="P12" s="332"/>
      <c r="Q12" s="332"/>
      <c r="R12" s="332"/>
      <c r="S12" s="332"/>
      <c r="T12" s="333"/>
    </row>
    <row r="13" spans="1:20" x14ac:dyDescent="0.25">
      <c r="A13" s="316"/>
      <c r="B13" s="169">
        <v>5</v>
      </c>
      <c r="C13" s="192"/>
      <c r="D13" s="70" t="str">
        <f>'PRODUCCION MENSUAL VIVERO'!E25</f>
        <v>PLATANILLO</v>
      </c>
      <c r="E13" s="194">
        <f>'PRODUCCION MENSUAL VIVERO'!F25</f>
        <v>27</v>
      </c>
      <c r="F13" s="195"/>
      <c r="G13" s="66" t="s">
        <v>76</v>
      </c>
      <c r="H13" s="100">
        <f>'PRODUCCION MENSUAL VIVERO'!K25</f>
        <v>2000</v>
      </c>
      <c r="I13" s="175">
        <f t="shared" ref="I13:I15" si="4">E13*H13</f>
        <v>54000</v>
      </c>
      <c r="J13" s="176">
        <f t="shared" ref="J13:J15" si="5">H13*F13</f>
        <v>0</v>
      </c>
      <c r="K13" s="317">
        <f t="shared" ref="K13:K15" si="6">I13/$I$30</f>
        <v>6.3733027540693538E-3</v>
      </c>
      <c r="L13" s="67"/>
      <c r="M13" s="331"/>
      <c r="N13" s="332"/>
      <c r="O13" s="332"/>
      <c r="P13" s="332"/>
      <c r="Q13" s="332"/>
      <c r="R13" s="332"/>
      <c r="S13" s="332"/>
      <c r="T13" s="333"/>
    </row>
    <row r="14" spans="1:20" x14ac:dyDescent="0.25">
      <c r="A14" s="316"/>
      <c r="B14" s="171">
        <v>6</v>
      </c>
      <c r="C14" s="192"/>
      <c r="D14" s="70" t="str">
        <f>'PRODUCCION MENSUAL VIVERO'!E29</f>
        <v>IGUA NAUNO</v>
      </c>
      <c r="E14" s="194">
        <f>'PRODUCCION MENSUAL VIVERO'!F29</f>
        <v>200</v>
      </c>
      <c r="F14" s="195"/>
      <c r="G14" s="66" t="s">
        <v>76</v>
      </c>
      <c r="H14" s="100">
        <f>'PRODUCCION MENSUAL VIVERO'!K29</f>
        <v>2500</v>
      </c>
      <c r="I14" s="175">
        <f t="shared" si="4"/>
        <v>500000</v>
      </c>
      <c r="J14" s="176">
        <f t="shared" si="5"/>
        <v>0</v>
      </c>
      <c r="K14" s="317">
        <f t="shared" si="6"/>
        <v>5.9012062537679204E-2</v>
      </c>
      <c r="L14" s="67"/>
      <c r="M14" s="331"/>
      <c r="N14" s="332"/>
      <c r="O14" s="332"/>
      <c r="P14" s="332"/>
      <c r="Q14" s="332"/>
      <c r="R14" s="332"/>
      <c r="S14" s="332"/>
      <c r="T14" s="333"/>
    </row>
    <row r="15" spans="1:20" x14ac:dyDescent="0.25">
      <c r="A15" s="316"/>
      <c r="B15" s="171">
        <v>7</v>
      </c>
      <c r="C15" s="192"/>
      <c r="D15" s="70" t="str">
        <f>'PRODUCCION MENSUAL VIVERO'!E31</f>
        <v xml:space="preserve">MATARATON </v>
      </c>
      <c r="E15" s="194">
        <f>'PRODUCCION MENSUAL VIVERO'!F31</f>
        <v>165</v>
      </c>
      <c r="F15" s="195"/>
      <c r="G15" s="66" t="s">
        <v>76</v>
      </c>
      <c r="H15" s="100">
        <f>'PRODUCCION MENSUAL VIVERO'!K31</f>
        <v>1200</v>
      </c>
      <c r="I15" s="175">
        <f t="shared" si="4"/>
        <v>198000</v>
      </c>
      <c r="J15" s="176">
        <f t="shared" si="5"/>
        <v>0</v>
      </c>
      <c r="K15" s="317">
        <f t="shared" si="6"/>
        <v>2.3368776764920964E-2</v>
      </c>
      <c r="L15" s="67"/>
      <c r="M15" s="335"/>
      <c r="N15" s="332"/>
      <c r="O15" s="332"/>
      <c r="P15" s="332"/>
      <c r="Q15" s="332"/>
      <c r="R15" s="332"/>
      <c r="S15" s="332"/>
      <c r="T15" s="333"/>
    </row>
    <row r="16" spans="1:20" x14ac:dyDescent="0.25">
      <c r="A16" s="316"/>
      <c r="B16" s="169">
        <v>8</v>
      </c>
      <c r="C16" s="192"/>
      <c r="D16" s="70" t="s">
        <v>127</v>
      </c>
      <c r="E16" s="173">
        <f>'PRODUCCION MENSUAL VIVERO'!F24+'PRODUCCION MENSUAL VIVERO'!F34</f>
        <v>317</v>
      </c>
      <c r="F16" s="174"/>
      <c r="G16" s="66" t="s">
        <v>76</v>
      </c>
      <c r="H16" s="100">
        <f>'PRODUCCION MENSUAL VIVERO'!K34</f>
        <v>1500</v>
      </c>
      <c r="I16" s="175">
        <f>E16*H16</f>
        <v>475500</v>
      </c>
      <c r="J16" s="176">
        <f t="shared" si="1"/>
        <v>0</v>
      </c>
      <c r="K16" s="317">
        <f t="shared" ref="K16:K27" si="7">I16/$I$30</f>
        <v>5.612047147333292E-2</v>
      </c>
      <c r="L16" s="107"/>
      <c r="M16" s="331"/>
      <c r="N16" s="332"/>
      <c r="O16" s="332"/>
      <c r="P16" s="332"/>
      <c r="Q16" s="332"/>
      <c r="R16" s="332"/>
      <c r="S16" s="332"/>
      <c r="T16" s="333"/>
    </row>
    <row r="17" spans="1:20" x14ac:dyDescent="0.25">
      <c r="A17" s="316"/>
      <c r="B17" s="169">
        <v>9</v>
      </c>
      <c r="C17" s="192"/>
      <c r="D17" s="70" t="s">
        <v>102</v>
      </c>
      <c r="E17" s="173">
        <f>'PRODUCCION MENSUAL VIVERO'!F35</f>
        <v>160</v>
      </c>
      <c r="F17" s="174"/>
      <c r="G17" s="66" t="s">
        <v>76</v>
      </c>
      <c r="H17" s="100">
        <f>'PRODUCCION MENSUAL VIVERO'!K35</f>
        <v>3500</v>
      </c>
      <c r="I17" s="175">
        <f>E17*H17</f>
        <v>560000</v>
      </c>
      <c r="J17" s="176">
        <f t="shared" ref="J17" si="8">H17*F17</f>
        <v>0</v>
      </c>
      <c r="K17" s="317">
        <f t="shared" si="7"/>
        <v>6.6093510042200709E-2</v>
      </c>
      <c r="M17" s="335"/>
      <c r="N17" s="332"/>
      <c r="O17" s="332"/>
      <c r="P17" s="332"/>
      <c r="Q17" s="332"/>
      <c r="R17" s="332"/>
      <c r="S17" s="332"/>
      <c r="T17" s="333"/>
    </row>
    <row r="18" spans="1:20" x14ac:dyDescent="0.25">
      <c r="A18" s="316"/>
      <c r="B18" s="169">
        <v>10</v>
      </c>
      <c r="C18" s="192"/>
      <c r="D18" s="70" t="s">
        <v>103</v>
      </c>
      <c r="E18" s="173">
        <f>'PRODUCCION MENSUAL VIVERO'!F36</f>
        <v>184</v>
      </c>
      <c r="F18" s="174"/>
      <c r="G18" s="66" t="s">
        <v>76</v>
      </c>
      <c r="H18" s="100">
        <f>'PRODUCCION MENSUAL VIVERO'!K36</f>
        <v>3500</v>
      </c>
      <c r="I18" s="175">
        <f>E18*H17</f>
        <v>644000</v>
      </c>
      <c r="J18" s="176">
        <f>H17*F18</f>
        <v>0</v>
      </c>
      <c r="K18" s="317">
        <f t="shared" si="7"/>
        <v>7.6007536548530819E-2</v>
      </c>
      <c r="M18" s="331"/>
      <c r="N18" s="332"/>
      <c r="O18" s="332"/>
      <c r="P18" s="332"/>
      <c r="Q18" s="332"/>
      <c r="R18" s="332"/>
      <c r="S18" s="332"/>
      <c r="T18" s="333"/>
    </row>
    <row r="19" spans="1:20" x14ac:dyDescent="0.25">
      <c r="A19" s="316"/>
      <c r="B19" s="171">
        <v>11</v>
      </c>
      <c r="C19" s="192"/>
      <c r="D19" s="70" t="s">
        <v>128</v>
      </c>
      <c r="E19" s="189">
        <f>'PRODUCCION MENSUAL VIVERO'!F37</f>
        <v>200</v>
      </c>
      <c r="F19" s="174"/>
      <c r="G19" s="66" t="s">
        <v>76</v>
      </c>
      <c r="H19" s="100">
        <f>'PRODUCCION MENSUAL VIVERO'!K37</f>
        <v>700</v>
      </c>
      <c r="I19" s="175">
        <f>E19*H18</f>
        <v>700000</v>
      </c>
      <c r="J19" s="176">
        <f>H18*F19</f>
        <v>0</v>
      </c>
      <c r="K19" s="317">
        <f t="shared" si="7"/>
        <v>8.2616887552750887E-2</v>
      </c>
      <c r="M19" s="331"/>
      <c r="N19" s="332"/>
      <c r="O19" s="332"/>
      <c r="P19" s="332"/>
      <c r="Q19" s="332"/>
      <c r="R19" s="332"/>
      <c r="S19" s="332"/>
      <c r="T19" s="333"/>
    </row>
    <row r="20" spans="1:20" x14ac:dyDescent="0.25">
      <c r="A20" s="316"/>
      <c r="B20" s="171">
        <v>12</v>
      </c>
      <c r="C20" s="192"/>
      <c r="D20" s="70" t="s">
        <v>129</v>
      </c>
      <c r="E20" s="173">
        <f>'PRODUCCION MENSUAL VIVERO'!F38</f>
        <v>38</v>
      </c>
      <c r="F20" s="174"/>
      <c r="G20" s="66" t="s">
        <v>76</v>
      </c>
      <c r="H20" s="100">
        <f>'PRODUCCION MENSUAL VIVERO'!K38</f>
        <v>250</v>
      </c>
      <c r="I20" s="175">
        <f>E20*H19</f>
        <v>26600</v>
      </c>
      <c r="J20" s="176">
        <f>H19*F20</f>
        <v>0</v>
      </c>
      <c r="K20" s="317">
        <f t="shared" si="7"/>
        <v>3.1394417270045336E-3</v>
      </c>
      <c r="M20" s="331"/>
      <c r="N20" s="332"/>
      <c r="O20" s="332"/>
      <c r="P20" s="332"/>
      <c r="Q20" s="332"/>
      <c r="R20" s="332"/>
      <c r="S20" s="332"/>
      <c r="T20" s="333"/>
    </row>
    <row r="21" spans="1:20" x14ac:dyDescent="0.25">
      <c r="A21" s="316"/>
      <c r="B21" s="169">
        <v>13</v>
      </c>
      <c r="C21" s="192"/>
      <c r="D21" s="70" t="s">
        <v>130</v>
      </c>
      <c r="E21" s="173">
        <f>'PRODUCCION MENSUAL VIVERO'!F40</f>
        <v>6</v>
      </c>
      <c r="F21" s="174"/>
      <c r="G21" s="66" t="s">
        <v>76</v>
      </c>
      <c r="H21" s="100">
        <f>'PRODUCCION MENSUAL VIVERO'!K40</f>
        <v>10000</v>
      </c>
      <c r="I21" s="175">
        <f t="shared" ref="I21:I25" si="9">E21*H20</f>
        <v>1500</v>
      </c>
      <c r="J21" s="176">
        <f t="shared" ref="J21:J25" si="10">H20*F21</f>
        <v>0</v>
      </c>
      <c r="K21" s="317">
        <f t="shared" si="7"/>
        <v>1.7703618761303762E-4</v>
      </c>
      <c r="M21" s="331"/>
      <c r="N21" s="332"/>
      <c r="O21" s="332"/>
      <c r="P21" s="332"/>
      <c r="Q21" s="332"/>
      <c r="R21" s="332"/>
      <c r="S21" s="332"/>
      <c r="T21" s="333"/>
    </row>
    <row r="22" spans="1:20" x14ac:dyDescent="0.25">
      <c r="A22" s="316"/>
      <c r="B22" s="169">
        <v>14</v>
      </c>
      <c r="C22" s="192"/>
      <c r="D22" s="70" t="s">
        <v>109</v>
      </c>
      <c r="E22" s="173">
        <f>'PRODUCCION MENSUAL VIVERO'!F42+'PRODUCCION MENSUAL VIVERO'!F46+'PRODUCCION MENSUAL VIVERO'!F56</f>
        <v>126</v>
      </c>
      <c r="F22" s="174"/>
      <c r="G22" s="66" t="s">
        <v>76</v>
      </c>
      <c r="H22" s="100">
        <f>'PRODUCCION MENSUAL VIVERO'!K42</f>
        <v>1200</v>
      </c>
      <c r="I22" s="175">
        <f t="shared" ref="I22:I23" si="11">E22*H21</f>
        <v>1260000</v>
      </c>
      <c r="J22" s="176">
        <f t="shared" ref="J22:J23" si="12">H21*F22</f>
        <v>0</v>
      </c>
      <c r="K22" s="317">
        <f t="shared" si="7"/>
        <v>0.14871039759495158</v>
      </c>
      <c r="M22" s="331"/>
      <c r="N22" s="332"/>
      <c r="O22" s="332"/>
      <c r="P22" s="332"/>
      <c r="Q22" s="332"/>
      <c r="R22" s="332"/>
      <c r="S22" s="332"/>
      <c r="T22" s="333"/>
    </row>
    <row r="23" spans="1:20" x14ac:dyDescent="0.25">
      <c r="A23" s="316"/>
      <c r="B23" s="169">
        <v>15</v>
      </c>
      <c r="C23" s="192"/>
      <c r="D23" s="70" t="s">
        <v>99</v>
      </c>
      <c r="E23" s="173">
        <f>'PRODUCCION MENSUAL VIVERO'!F28+'PRODUCCION MENSUAL VIVERO'!F44</f>
        <v>230</v>
      </c>
      <c r="F23" s="174"/>
      <c r="G23" s="66" t="s">
        <v>76</v>
      </c>
      <c r="H23" s="100">
        <f>'PRODUCCION MENSUAL VIVERO'!K44</f>
        <v>1200</v>
      </c>
      <c r="I23" s="175">
        <f t="shared" si="11"/>
        <v>276000</v>
      </c>
      <c r="J23" s="176">
        <f t="shared" si="12"/>
        <v>0</v>
      </c>
      <c r="K23" s="317">
        <f t="shared" si="7"/>
        <v>3.2574658520798917E-2</v>
      </c>
      <c r="M23" s="331"/>
      <c r="N23" s="332"/>
      <c r="O23" s="332"/>
      <c r="P23" s="332"/>
      <c r="Q23" s="332"/>
      <c r="R23" s="332"/>
      <c r="S23" s="332"/>
      <c r="T23" s="333"/>
    </row>
    <row r="24" spans="1:20" x14ac:dyDescent="0.25">
      <c r="A24" s="316"/>
      <c r="B24" s="171">
        <v>16</v>
      </c>
      <c r="C24" s="192"/>
      <c r="D24" s="70" t="s">
        <v>108</v>
      </c>
      <c r="E24" s="173">
        <f>'PRODUCCION MENSUAL VIVERO'!F41</f>
        <v>14</v>
      </c>
      <c r="F24" s="174"/>
      <c r="G24" s="66" t="s">
        <v>76</v>
      </c>
      <c r="H24" s="100">
        <f>'PRODUCCION MENSUAL VIVERO'!K41</f>
        <v>5000</v>
      </c>
      <c r="I24" s="175">
        <f t="shared" ref="I24" si="13">E24*H23</f>
        <v>16800</v>
      </c>
      <c r="J24" s="176">
        <f t="shared" ref="J24" si="14">H23*F24</f>
        <v>0</v>
      </c>
      <c r="K24" s="317">
        <f t="shared" si="7"/>
        <v>1.9828053012660211E-3</v>
      </c>
      <c r="M24" s="331"/>
      <c r="N24" s="332"/>
      <c r="O24" s="332"/>
      <c r="P24" s="332"/>
      <c r="Q24" s="332"/>
      <c r="R24" s="332"/>
      <c r="S24" s="332"/>
      <c r="T24" s="333"/>
    </row>
    <row r="25" spans="1:20" ht="15.75" thickBot="1" x14ac:dyDescent="0.3">
      <c r="A25" s="316"/>
      <c r="B25" s="171">
        <v>17</v>
      </c>
      <c r="C25" s="192"/>
      <c r="D25" s="70" t="s">
        <v>110</v>
      </c>
      <c r="E25" s="173">
        <f>'PRODUCCION MENSUAL VIVERO'!F43</f>
        <v>22</v>
      </c>
      <c r="F25" s="174"/>
      <c r="G25" s="66" t="s">
        <v>76</v>
      </c>
      <c r="H25" s="100">
        <f>'PRODUCCION MENSUAL VIVERO'!K43</f>
        <v>1000</v>
      </c>
      <c r="I25" s="175">
        <f t="shared" si="9"/>
        <v>110000</v>
      </c>
      <c r="J25" s="176">
        <f t="shared" si="10"/>
        <v>0</v>
      </c>
      <c r="K25" s="317">
        <f t="shared" si="7"/>
        <v>1.2982653758289425E-2</v>
      </c>
      <c r="M25" s="336"/>
      <c r="N25" s="337"/>
      <c r="O25" s="337"/>
      <c r="P25" s="337"/>
      <c r="Q25" s="337"/>
      <c r="R25" s="337"/>
      <c r="S25" s="337"/>
      <c r="T25" s="338"/>
    </row>
    <row r="26" spans="1:20" x14ac:dyDescent="0.25">
      <c r="A26" s="316"/>
      <c r="B26" s="169">
        <v>18</v>
      </c>
      <c r="C26" s="193"/>
      <c r="D26" s="70" t="s">
        <v>98</v>
      </c>
      <c r="E26" s="173">
        <f>'PRODUCCION MENSUAL VIVERO'!F39+'PRODUCCION MENSUAL VIVERO'!F27</f>
        <v>260</v>
      </c>
      <c r="F26" s="174"/>
      <c r="G26" s="66" t="s">
        <v>76</v>
      </c>
      <c r="H26" s="60">
        <f>'PRODUCCION MENSUAL VIVERO'!K39</f>
        <v>1200</v>
      </c>
      <c r="I26" s="175">
        <f>E26*H26</f>
        <v>312000</v>
      </c>
      <c r="J26" s="176">
        <f t="shared" si="1"/>
        <v>0</v>
      </c>
      <c r="K26" s="317">
        <f t="shared" si="7"/>
        <v>3.6823527023511819E-2</v>
      </c>
    </row>
    <row r="27" spans="1:20" ht="30" x14ac:dyDescent="0.25">
      <c r="A27" s="316"/>
      <c r="B27" s="169">
        <v>19</v>
      </c>
      <c r="C27" s="177" t="s">
        <v>133</v>
      </c>
      <c r="D27" s="296" t="s">
        <v>153</v>
      </c>
      <c r="E27" s="173">
        <f>'PRODUCCION MENSUAL LOTE 5'!E24+'PRODUCCION MENSUAL LOTE 5'!E25</f>
        <v>520.9</v>
      </c>
      <c r="F27" s="174"/>
      <c r="G27" s="66" t="s">
        <v>82</v>
      </c>
      <c r="H27" s="60">
        <v>1500</v>
      </c>
      <c r="I27" s="175">
        <f>E27*H27</f>
        <v>781350</v>
      </c>
      <c r="J27" s="176">
        <f t="shared" ref="J27" si="15">H27*F27</f>
        <v>0</v>
      </c>
      <c r="K27" s="317">
        <f t="shared" si="7"/>
        <v>9.2218150127631293E-2</v>
      </c>
    </row>
    <row r="28" spans="1:20" x14ac:dyDescent="0.25">
      <c r="A28" s="316"/>
      <c r="B28" s="169">
        <v>20</v>
      </c>
      <c r="C28" s="177"/>
      <c r="D28" s="64" t="s">
        <v>68</v>
      </c>
      <c r="E28" s="173">
        <f>'PRODUCCION MENSUAL LOTE 5'!E17:G17</f>
        <v>500</v>
      </c>
      <c r="F28" s="174"/>
      <c r="G28" s="66" t="s">
        <v>76</v>
      </c>
      <c r="H28" s="60">
        <f>'PRODUCCION MENSUAL LOTE 5'!J28</f>
        <v>250</v>
      </c>
      <c r="I28" s="175">
        <f>E28*H28</f>
        <v>125000</v>
      </c>
      <c r="J28" s="176">
        <f t="shared" ref="J28:J29" si="16">H28*F28</f>
        <v>0</v>
      </c>
      <c r="K28" s="317">
        <f t="shared" ref="K28:K29" si="17">I28/$I$30</f>
        <v>1.4753015634419801E-2</v>
      </c>
    </row>
    <row r="29" spans="1:20" ht="15.75" thickBot="1" x14ac:dyDescent="0.3">
      <c r="A29" s="316"/>
      <c r="B29" s="171">
        <v>21</v>
      </c>
      <c r="C29" s="178"/>
      <c r="D29" s="64" t="s">
        <v>67</v>
      </c>
      <c r="E29" s="173">
        <v>250</v>
      </c>
      <c r="F29" s="174"/>
      <c r="G29" s="66" t="s">
        <v>76</v>
      </c>
      <c r="H29" s="60">
        <f>'PRODUCCION MENSUAL LOTE 5'!J27</f>
        <v>1000</v>
      </c>
      <c r="I29" s="175">
        <f>E29*H29</f>
        <v>250000</v>
      </c>
      <c r="J29" s="176">
        <f t="shared" si="16"/>
        <v>0</v>
      </c>
      <c r="K29" s="317">
        <f t="shared" si="17"/>
        <v>2.9506031268839602E-2</v>
      </c>
    </row>
    <row r="30" spans="1:20" x14ac:dyDescent="0.25">
      <c r="A30" s="312"/>
      <c r="B30" s="189" t="s">
        <v>65</v>
      </c>
      <c r="C30" s="174"/>
      <c r="D30" s="68"/>
      <c r="E30" s="173">
        <f>SUM(E9:E26)</f>
        <v>10796</v>
      </c>
      <c r="F30" s="174"/>
      <c r="G30" s="69"/>
      <c r="H30" s="69"/>
      <c r="I30" s="175">
        <f>SUM(I9:I26)</f>
        <v>8472844</v>
      </c>
      <c r="J30" s="176"/>
      <c r="K30" s="318">
        <f>SUM(K9:K26)</f>
        <v>0.99999999999999989</v>
      </c>
      <c r="L30" s="107"/>
      <c r="N30" s="343"/>
      <c r="O30" s="329"/>
      <c r="P30" s="329"/>
      <c r="Q30" s="329"/>
      <c r="R30" s="329"/>
      <c r="S30" s="330"/>
    </row>
    <row r="31" spans="1:20" ht="118.5" customHeight="1" x14ac:dyDescent="0.25">
      <c r="A31" s="319" t="s">
        <v>75</v>
      </c>
      <c r="B31" s="181" t="s">
        <v>154</v>
      </c>
      <c r="C31" s="181"/>
      <c r="D31" s="181"/>
      <c r="E31" s="181"/>
      <c r="F31" s="181"/>
      <c r="G31" s="181"/>
      <c r="H31" s="181"/>
      <c r="I31" s="181"/>
      <c r="J31" s="181"/>
      <c r="K31" s="320"/>
      <c r="N31" s="331"/>
      <c r="O31" s="332"/>
      <c r="P31" s="332"/>
      <c r="Q31" s="332"/>
      <c r="R31" s="332"/>
      <c r="S31" s="333"/>
    </row>
    <row r="32" spans="1:20" ht="33.75" customHeight="1" x14ac:dyDescent="0.25">
      <c r="A32" s="321" t="s">
        <v>8</v>
      </c>
      <c r="B32" s="179" t="s">
        <v>81</v>
      </c>
      <c r="C32" s="179"/>
      <c r="D32" s="179"/>
      <c r="E32" s="179"/>
      <c r="F32" s="179"/>
      <c r="G32" s="179"/>
      <c r="H32" s="179"/>
      <c r="I32" s="179"/>
      <c r="J32" s="179"/>
      <c r="K32" s="322"/>
      <c r="M32" s="108"/>
      <c r="N32" s="331"/>
      <c r="O32" s="332"/>
      <c r="P32" s="332"/>
      <c r="Q32" s="332"/>
      <c r="R32" s="332"/>
      <c r="S32" s="333"/>
    </row>
    <row r="33" spans="1:19" ht="16.5" customHeight="1" x14ac:dyDescent="0.25">
      <c r="A33" s="323" t="s">
        <v>77</v>
      </c>
      <c r="B33" s="179" t="s">
        <v>100</v>
      </c>
      <c r="C33" s="180"/>
      <c r="D33" s="180"/>
      <c r="E33" s="180"/>
      <c r="F33" s="180"/>
      <c r="G33" s="180"/>
      <c r="H33" s="180"/>
      <c r="I33" s="180"/>
      <c r="J33" s="180"/>
      <c r="K33" s="324"/>
      <c r="N33" s="331"/>
      <c r="O33" s="332"/>
      <c r="P33" s="332"/>
      <c r="Q33" s="332"/>
      <c r="R33" s="332"/>
      <c r="S33" s="333"/>
    </row>
    <row r="34" spans="1:19" ht="14.25" customHeight="1" x14ac:dyDescent="0.25">
      <c r="A34" s="323"/>
      <c r="B34" s="180"/>
      <c r="C34" s="180"/>
      <c r="D34" s="180"/>
      <c r="E34" s="180"/>
      <c r="F34" s="180"/>
      <c r="G34" s="180"/>
      <c r="H34" s="180"/>
      <c r="I34" s="180"/>
      <c r="J34" s="180"/>
      <c r="K34" s="324"/>
      <c r="N34" s="331"/>
      <c r="O34" s="332"/>
      <c r="P34" s="332"/>
      <c r="Q34" s="332"/>
      <c r="R34" s="332"/>
      <c r="S34" s="333"/>
    </row>
    <row r="35" spans="1:19" ht="12" customHeight="1" x14ac:dyDescent="0.25">
      <c r="A35" s="323"/>
      <c r="B35" s="180"/>
      <c r="C35" s="180"/>
      <c r="D35" s="180"/>
      <c r="E35" s="180"/>
      <c r="F35" s="180"/>
      <c r="G35" s="180"/>
      <c r="H35" s="180"/>
      <c r="I35" s="180"/>
      <c r="J35" s="180"/>
      <c r="K35" s="324"/>
      <c r="N35" s="331"/>
      <c r="O35" s="332"/>
      <c r="P35" s="332"/>
      <c r="Q35" s="332"/>
      <c r="R35" s="332"/>
      <c r="S35" s="333"/>
    </row>
    <row r="36" spans="1:19" ht="5.25" customHeight="1" thickBot="1" x14ac:dyDescent="0.3">
      <c r="A36" s="325"/>
      <c r="B36" s="326"/>
      <c r="C36" s="326"/>
      <c r="D36" s="326"/>
      <c r="E36" s="326"/>
      <c r="F36" s="326"/>
      <c r="G36" s="326"/>
      <c r="H36" s="326"/>
      <c r="I36" s="326"/>
      <c r="J36" s="326"/>
      <c r="K36" s="327"/>
      <c r="N36" s="331"/>
      <c r="O36" s="332"/>
      <c r="P36" s="332"/>
      <c r="Q36" s="332"/>
      <c r="R36" s="332"/>
      <c r="S36" s="333"/>
    </row>
    <row r="37" spans="1:19" ht="15.75" thickBot="1" x14ac:dyDescent="0.3">
      <c r="N37" s="331"/>
      <c r="O37" s="332"/>
      <c r="P37" s="332"/>
      <c r="Q37" s="332"/>
      <c r="R37" s="332"/>
      <c r="S37" s="333"/>
    </row>
    <row r="38" spans="1:19" x14ac:dyDescent="0.25">
      <c r="C38" s="328"/>
      <c r="D38" s="329"/>
      <c r="E38" s="329"/>
      <c r="F38" s="329"/>
      <c r="G38" s="329"/>
      <c r="H38" s="330"/>
      <c r="N38" s="331"/>
      <c r="O38" s="332"/>
      <c r="P38" s="332"/>
      <c r="Q38" s="332"/>
      <c r="R38" s="332"/>
      <c r="S38" s="333"/>
    </row>
    <row r="39" spans="1:19" x14ac:dyDescent="0.25">
      <c r="C39" s="331"/>
      <c r="D39" s="332"/>
      <c r="E39" s="332"/>
      <c r="F39" s="332"/>
      <c r="G39" s="332"/>
      <c r="H39" s="333"/>
      <c r="N39" s="331"/>
      <c r="O39" s="332"/>
      <c r="P39" s="332"/>
      <c r="Q39" s="332"/>
      <c r="R39" s="332"/>
      <c r="S39" s="333"/>
    </row>
    <row r="40" spans="1:19" x14ac:dyDescent="0.25">
      <c r="C40" s="331"/>
      <c r="D40" s="332"/>
      <c r="E40" s="332"/>
      <c r="F40" s="332"/>
      <c r="G40" s="332"/>
      <c r="H40" s="333"/>
      <c r="N40" s="331"/>
      <c r="O40" s="332"/>
      <c r="P40" s="332"/>
      <c r="Q40" s="332"/>
      <c r="R40" s="332"/>
      <c r="S40" s="333"/>
    </row>
    <row r="41" spans="1:19" x14ac:dyDescent="0.25">
      <c r="C41" s="331"/>
      <c r="D41" s="332"/>
      <c r="E41" s="332"/>
      <c r="F41" s="332"/>
      <c r="G41" s="332"/>
      <c r="H41" s="333"/>
      <c r="N41" s="331"/>
      <c r="O41" s="332"/>
      <c r="P41" s="332"/>
      <c r="Q41" s="332"/>
      <c r="R41" s="332"/>
      <c r="S41" s="333"/>
    </row>
    <row r="42" spans="1:19" x14ac:dyDescent="0.25">
      <c r="C42" s="331"/>
      <c r="D42" s="332"/>
      <c r="E42" s="332"/>
      <c r="F42" s="332"/>
      <c r="G42" s="332"/>
      <c r="H42" s="333"/>
      <c r="N42" s="331"/>
      <c r="O42" s="332"/>
      <c r="P42" s="332"/>
      <c r="Q42" s="332"/>
      <c r="R42" s="332"/>
      <c r="S42" s="333"/>
    </row>
    <row r="43" spans="1:19" x14ac:dyDescent="0.25">
      <c r="C43" s="331"/>
      <c r="D43" s="332"/>
      <c r="E43" s="332"/>
      <c r="F43" s="332"/>
      <c r="G43" s="332"/>
      <c r="H43" s="333"/>
      <c r="N43" s="331"/>
      <c r="O43" s="332"/>
      <c r="P43" s="332"/>
      <c r="Q43" s="332"/>
      <c r="R43" s="332"/>
      <c r="S43" s="333"/>
    </row>
    <row r="44" spans="1:19" x14ac:dyDescent="0.25">
      <c r="C44" s="331"/>
      <c r="D44" s="332"/>
      <c r="E44" s="332"/>
      <c r="F44" s="332"/>
      <c r="G44" s="332"/>
      <c r="H44" s="333"/>
      <c r="N44" s="331"/>
      <c r="O44" s="332"/>
      <c r="P44" s="332"/>
      <c r="Q44" s="332"/>
      <c r="R44" s="332"/>
      <c r="S44" s="333"/>
    </row>
    <row r="45" spans="1:19" x14ac:dyDescent="0.25">
      <c r="C45" s="331"/>
      <c r="D45" s="332"/>
      <c r="E45" s="332"/>
      <c r="F45" s="332"/>
      <c r="G45" s="332"/>
      <c r="H45" s="333"/>
      <c r="N45" s="331"/>
      <c r="O45" s="332"/>
      <c r="P45" s="332"/>
      <c r="Q45" s="332"/>
      <c r="R45" s="332"/>
      <c r="S45" s="333"/>
    </row>
    <row r="46" spans="1:19" x14ac:dyDescent="0.25">
      <c r="C46" s="331"/>
      <c r="D46" s="332"/>
      <c r="E46" s="332"/>
      <c r="F46" s="332"/>
      <c r="G46" s="332"/>
      <c r="H46" s="333"/>
      <c r="N46" s="331"/>
      <c r="O46" s="332"/>
      <c r="P46" s="332"/>
      <c r="Q46" s="332"/>
      <c r="R46" s="332"/>
      <c r="S46" s="333"/>
    </row>
    <row r="47" spans="1:19" x14ac:dyDescent="0.25">
      <c r="C47" s="331"/>
      <c r="D47" s="332"/>
      <c r="E47" s="332"/>
      <c r="F47" s="332"/>
      <c r="G47" s="332"/>
      <c r="H47" s="333"/>
      <c r="N47" s="331"/>
      <c r="O47" s="332"/>
      <c r="P47" s="332"/>
      <c r="Q47" s="332"/>
      <c r="R47" s="332"/>
      <c r="S47" s="333"/>
    </row>
    <row r="48" spans="1:19" x14ac:dyDescent="0.25">
      <c r="C48" s="331"/>
      <c r="D48" s="332"/>
      <c r="E48" s="332"/>
      <c r="F48" s="332"/>
      <c r="G48" s="332"/>
      <c r="H48" s="333"/>
      <c r="N48" s="331"/>
      <c r="O48" s="332"/>
      <c r="P48" s="332"/>
      <c r="Q48" s="332"/>
      <c r="R48" s="332"/>
      <c r="S48" s="333"/>
    </row>
    <row r="49" spans="3:19" x14ac:dyDescent="0.25">
      <c r="C49" s="331"/>
      <c r="D49" s="332"/>
      <c r="E49" s="332"/>
      <c r="F49" s="332"/>
      <c r="G49" s="332"/>
      <c r="H49" s="333"/>
      <c r="N49" s="331"/>
      <c r="O49" s="332"/>
      <c r="P49" s="332"/>
      <c r="Q49" s="332"/>
      <c r="R49" s="332"/>
      <c r="S49" s="333"/>
    </row>
    <row r="50" spans="3:19" x14ac:dyDescent="0.25">
      <c r="C50" s="331"/>
      <c r="D50" s="332"/>
      <c r="E50" s="332"/>
      <c r="F50" s="332"/>
      <c r="G50" s="332"/>
      <c r="H50" s="333"/>
      <c r="N50" s="331"/>
      <c r="O50" s="332"/>
      <c r="P50" s="332"/>
      <c r="Q50" s="332"/>
      <c r="R50" s="332"/>
      <c r="S50" s="333"/>
    </row>
    <row r="51" spans="3:19" x14ac:dyDescent="0.25">
      <c r="C51" s="331"/>
      <c r="D51" s="332"/>
      <c r="E51" s="332"/>
      <c r="F51" s="332"/>
      <c r="G51" s="332"/>
      <c r="H51" s="333"/>
      <c r="N51" s="331"/>
      <c r="O51" s="332"/>
      <c r="P51" s="332"/>
      <c r="Q51" s="332"/>
      <c r="R51" s="332"/>
      <c r="S51" s="333"/>
    </row>
    <row r="52" spans="3:19" x14ac:dyDescent="0.25">
      <c r="C52" s="331"/>
      <c r="D52" s="332"/>
      <c r="E52" s="332"/>
      <c r="F52" s="332"/>
      <c r="G52" s="332"/>
      <c r="H52" s="333"/>
      <c r="N52" s="331"/>
      <c r="O52" s="332"/>
      <c r="P52" s="332"/>
      <c r="Q52" s="332"/>
      <c r="R52" s="332"/>
      <c r="S52" s="333"/>
    </row>
    <row r="53" spans="3:19" x14ac:dyDescent="0.25">
      <c r="C53" s="331"/>
      <c r="D53" s="332"/>
      <c r="E53" s="332"/>
      <c r="F53" s="332"/>
      <c r="G53" s="332"/>
      <c r="H53" s="333"/>
      <c r="N53" s="331"/>
      <c r="O53" s="332"/>
      <c r="P53" s="332"/>
      <c r="Q53" s="332"/>
      <c r="R53" s="332"/>
      <c r="S53" s="333"/>
    </row>
    <row r="54" spans="3:19" ht="15.75" thickBot="1" x14ac:dyDescent="0.3">
      <c r="C54" s="336"/>
      <c r="D54" s="337"/>
      <c r="E54" s="337"/>
      <c r="F54" s="337"/>
      <c r="G54" s="337"/>
      <c r="H54" s="338"/>
      <c r="N54" s="331"/>
      <c r="O54" s="332"/>
      <c r="P54" s="332"/>
      <c r="Q54" s="332"/>
      <c r="R54" s="332"/>
      <c r="S54" s="333"/>
    </row>
    <row r="55" spans="3:19" ht="15.75" thickBot="1" x14ac:dyDescent="0.3">
      <c r="N55" s="336"/>
      <c r="O55" s="337"/>
      <c r="P55" s="337"/>
      <c r="Q55" s="337"/>
      <c r="R55" s="337"/>
      <c r="S55" s="338"/>
    </row>
  </sheetData>
  <mergeCells count="62">
    <mergeCell ref="A1:H3"/>
    <mergeCell ref="I1:K3"/>
    <mergeCell ref="E13:F13"/>
    <mergeCell ref="E14:F14"/>
    <mergeCell ref="E15:F15"/>
    <mergeCell ref="E12:F12"/>
    <mergeCell ref="I12:J12"/>
    <mergeCell ref="I30:J30"/>
    <mergeCell ref="E8:F8"/>
    <mergeCell ref="E9:F9"/>
    <mergeCell ref="E10:F10"/>
    <mergeCell ref="E11:F11"/>
    <mergeCell ref="E16:F16"/>
    <mergeCell ref="E17:F17"/>
    <mergeCell ref="E18:F18"/>
    <mergeCell ref="E19:F19"/>
    <mergeCell ref="E20:F20"/>
    <mergeCell ref="E26:F26"/>
    <mergeCell ref="E30:F30"/>
    <mergeCell ref="I17:J17"/>
    <mergeCell ref="I18:J18"/>
    <mergeCell ref="I19:J19"/>
    <mergeCell ref="I20:J20"/>
    <mergeCell ref="I26:J26"/>
    <mergeCell ref="M9:N9"/>
    <mergeCell ref="I8:J8"/>
    <mergeCell ref="I9:J9"/>
    <mergeCell ref="I10:J10"/>
    <mergeCell ref="I11:J11"/>
    <mergeCell ref="I13:J13"/>
    <mergeCell ref="I14:J14"/>
    <mergeCell ref="I15:J15"/>
    <mergeCell ref="B33:K36"/>
    <mergeCell ref="B31:K31"/>
    <mergeCell ref="B32:K32"/>
    <mergeCell ref="B4:K4"/>
    <mergeCell ref="A5:A6"/>
    <mergeCell ref="B5:K6"/>
    <mergeCell ref="B7:K7"/>
    <mergeCell ref="C9:C10"/>
    <mergeCell ref="B30:C30"/>
    <mergeCell ref="A33:A36"/>
    <mergeCell ref="C11:C26"/>
    <mergeCell ref="A8:A30"/>
    <mergeCell ref="I16:J16"/>
    <mergeCell ref="E21:F21"/>
    <mergeCell ref="E24:F24"/>
    <mergeCell ref="E25:F25"/>
    <mergeCell ref="I21:J21"/>
    <mergeCell ref="I24:J24"/>
    <mergeCell ref="I25:J25"/>
    <mergeCell ref="E22:F22"/>
    <mergeCell ref="E23:F23"/>
    <mergeCell ref="I22:J22"/>
    <mergeCell ref="I23:J23"/>
    <mergeCell ref="E28:F28"/>
    <mergeCell ref="E29:F29"/>
    <mergeCell ref="I28:J28"/>
    <mergeCell ref="I29:J29"/>
    <mergeCell ref="C27:C29"/>
    <mergeCell ref="I27:J27"/>
    <mergeCell ref="E27:F27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004"/>
  <sheetViews>
    <sheetView topLeftCell="E1" zoomScale="90" zoomScaleNormal="90" workbookViewId="0">
      <selection activeCell="E31" sqref="E31"/>
    </sheetView>
  </sheetViews>
  <sheetFormatPr baseColWidth="10" defaultColWidth="15.140625" defaultRowHeight="15" customHeight="1" x14ac:dyDescent="0.25"/>
  <cols>
    <col min="1" max="1" width="2.28515625" style="28" customWidth="1"/>
    <col min="2" max="2" width="23.7109375" style="28" customWidth="1"/>
    <col min="3" max="3" width="21.42578125" style="28" customWidth="1"/>
    <col min="4" max="4" width="51" style="28" bestFit="1" customWidth="1"/>
    <col min="5" max="5" width="40.140625" style="28" bestFit="1" customWidth="1"/>
    <col min="6" max="6" width="30.28515625" style="28" bestFit="1" customWidth="1"/>
    <col min="7" max="7" width="22.42578125" style="28" bestFit="1" customWidth="1"/>
    <col min="8" max="8" width="22.140625" style="28" bestFit="1" customWidth="1"/>
    <col min="9" max="9" width="26" style="28" bestFit="1" customWidth="1"/>
    <col min="10" max="10" width="22.140625" style="28" bestFit="1" customWidth="1"/>
    <col min="11" max="11" width="30" style="28" bestFit="1" customWidth="1"/>
    <col min="12" max="12" width="26.7109375" style="28" bestFit="1" customWidth="1"/>
    <col min="13" max="13" width="34.5703125" style="28" customWidth="1"/>
    <col min="14" max="14" width="5.7109375" style="28" customWidth="1"/>
    <col min="15" max="23" width="10" style="28" customWidth="1"/>
    <col min="24" max="26" width="8.7109375" style="28" customWidth="1"/>
    <col min="27" max="16384" width="15.140625" style="28"/>
  </cols>
  <sheetData>
    <row r="1" spans="1:26" ht="14.25" customHeight="1" x14ac:dyDescent="0.25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22.5" customHeight="1" x14ac:dyDescent="0.25">
      <c r="A2" s="29"/>
      <c r="B2" s="217" t="s">
        <v>64</v>
      </c>
      <c r="C2" s="218"/>
      <c r="D2" s="218"/>
      <c r="E2" s="218"/>
      <c r="F2" s="218"/>
      <c r="G2" s="218"/>
      <c r="H2" s="218"/>
      <c r="I2" s="218"/>
      <c r="J2" s="218"/>
      <c r="K2" s="218"/>
      <c r="L2" s="219"/>
      <c r="M2" s="51"/>
      <c r="N2" s="30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22.5" customHeight="1" x14ac:dyDescent="0.25">
      <c r="A3" s="29"/>
      <c r="B3" s="220"/>
      <c r="C3" s="221"/>
      <c r="D3" s="221"/>
      <c r="E3" s="221"/>
      <c r="F3" s="221"/>
      <c r="G3" s="221"/>
      <c r="H3" s="221"/>
      <c r="I3" s="221"/>
      <c r="J3" s="221"/>
      <c r="K3" s="221"/>
      <c r="L3" s="222"/>
      <c r="M3" s="50"/>
      <c r="N3" s="30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5" customHeight="1" x14ac:dyDescent="0.25">
      <c r="A4" s="29"/>
      <c r="B4" s="223" t="s">
        <v>11</v>
      </c>
      <c r="C4" s="221"/>
      <c r="D4" s="221"/>
      <c r="E4" s="221"/>
      <c r="F4" s="221"/>
      <c r="G4" s="221"/>
      <c r="H4" s="221"/>
      <c r="I4" s="221"/>
      <c r="J4" s="221"/>
      <c r="K4" s="221"/>
      <c r="L4" s="222"/>
      <c r="M4" s="49"/>
      <c r="N4" s="30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5" customHeight="1" x14ac:dyDescent="0.25">
      <c r="A5" s="29"/>
      <c r="B5" s="220"/>
      <c r="C5" s="221"/>
      <c r="D5" s="221"/>
      <c r="E5" s="221"/>
      <c r="F5" s="221"/>
      <c r="G5" s="221"/>
      <c r="H5" s="221"/>
      <c r="I5" s="221"/>
      <c r="J5" s="221"/>
      <c r="K5" s="221"/>
      <c r="L5" s="222"/>
      <c r="M5" s="49" t="s">
        <v>12</v>
      </c>
      <c r="N5" s="30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5" customHeight="1" x14ac:dyDescent="0.25">
      <c r="A6" s="29"/>
      <c r="B6" s="224"/>
      <c r="C6" s="225"/>
      <c r="D6" s="225"/>
      <c r="E6" s="225"/>
      <c r="F6" s="225"/>
      <c r="G6" s="225"/>
      <c r="H6" s="225"/>
      <c r="I6" s="225"/>
      <c r="J6" s="225"/>
      <c r="K6" s="225"/>
      <c r="L6" s="226"/>
      <c r="M6" s="48" t="s">
        <v>13</v>
      </c>
      <c r="N6" s="30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5" customHeight="1" x14ac:dyDescent="0.25">
      <c r="A7" s="29"/>
      <c r="B7" s="47"/>
      <c r="C7" s="47"/>
      <c r="D7" s="47"/>
      <c r="E7" s="47"/>
      <c r="F7" s="47"/>
      <c r="G7" s="47"/>
      <c r="H7" s="47"/>
      <c r="I7" s="47"/>
      <c r="J7" s="47"/>
      <c r="K7" s="47"/>
      <c r="L7" s="46"/>
      <c r="M7" s="46"/>
      <c r="N7" s="30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5" customHeight="1" x14ac:dyDescent="0.25">
      <c r="A8" s="29"/>
      <c r="B8" s="227" t="s">
        <v>14</v>
      </c>
      <c r="C8" s="218"/>
      <c r="D8" s="219"/>
      <c r="E8" s="228" t="s">
        <v>89</v>
      </c>
      <c r="F8" s="201" t="s">
        <v>15</v>
      </c>
      <c r="G8" s="202"/>
      <c r="H8" s="202"/>
      <c r="I8" s="202"/>
      <c r="J8" s="202"/>
      <c r="K8" s="202"/>
      <c r="L8" s="202"/>
      <c r="M8" s="203"/>
      <c r="N8" s="30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5.75" customHeight="1" x14ac:dyDescent="0.25">
      <c r="A9" s="30"/>
      <c r="B9" s="224"/>
      <c r="C9" s="225"/>
      <c r="D9" s="226"/>
      <c r="E9" s="229"/>
      <c r="F9" s="201" t="s">
        <v>79</v>
      </c>
      <c r="G9" s="203"/>
      <c r="H9" s="14">
        <v>43500</v>
      </c>
      <c r="I9" s="201" t="s">
        <v>78</v>
      </c>
      <c r="J9" s="203"/>
      <c r="K9" s="14">
        <v>43555</v>
      </c>
      <c r="L9" s="45" t="s">
        <v>18</v>
      </c>
      <c r="M9" s="32">
        <v>2019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24.75" customHeight="1" x14ac:dyDescent="0.25">
      <c r="A10" s="30"/>
      <c r="B10" s="209" t="s">
        <v>74</v>
      </c>
      <c r="C10" s="202"/>
      <c r="D10" s="203"/>
      <c r="E10" s="32" t="s">
        <v>63</v>
      </c>
      <c r="F10" s="45" t="s">
        <v>20</v>
      </c>
      <c r="G10" s="44">
        <v>5</v>
      </c>
      <c r="H10" s="201" t="s">
        <v>21</v>
      </c>
      <c r="I10" s="203"/>
      <c r="J10" s="32" t="s">
        <v>66</v>
      </c>
      <c r="K10" s="45" t="s">
        <v>20</v>
      </c>
      <c r="L10" s="44">
        <v>5</v>
      </c>
      <c r="M10" s="204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7.25" customHeight="1" x14ac:dyDescent="0.25">
      <c r="A11" s="30"/>
      <c r="B11" s="201" t="s">
        <v>23</v>
      </c>
      <c r="C11" s="202"/>
      <c r="D11" s="203"/>
      <c r="E11" s="210" t="s">
        <v>92</v>
      </c>
      <c r="F11" s="211"/>
      <c r="G11" s="211"/>
      <c r="H11" s="211"/>
      <c r="I11" s="211"/>
      <c r="J11" s="211"/>
      <c r="K11" s="211"/>
      <c r="L11" s="212"/>
      <c r="M11" s="205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25.5" customHeight="1" x14ac:dyDescent="0.25">
      <c r="A12" s="30"/>
      <c r="B12" s="214" t="s">
        <v>73</v>
      </c>
      <c r="C12" s="202"/>
      <c r="D12" s="202"/>
      <c r="E12" s="202"/>
      <c r="F12" s="203"/>
      <c r="G12" s="61">
        <v>2800</v>
      </c>
      <c r="H12" s="214" t="s">
        <v>24</v>
      </c>
      <c r="I12" s="202"/>
      <c r="J12" s="203"/>
      <c r="K12" s="43">
        <f>I57</f>
        <v>2853</v>
      </c>
      <c r="L12" s="42" t="s">
        <v>25</v>
      </c>
      <c r="M12" s="59">
        <f>K12/G12</f>
        <v>1.0189285714285714</v>
      </c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8" customHeight="1" x14ac:dyDescent="0.25">
      <c r="A13" s="30"/>
      <c r="B13" s="215" t="s">
        <v>72</v>
      </c>
      <c r="C13" s="202"/>
      <c r="D13" s="202"/>
      <c r="E13" s="202"/>
      <c r="F13" s="202"/>
      <c r="G13" s="202"/>
      <c r="H13" s="202"/>
      <c r="I13" s="202"/>
      <c r="J13" s="202"/>
      <c r="K13" s="202"/>
      <c r="L13" s="202"/>
      <c r="M13" s="203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24.75" customHeight="1" x14ac:dyDescent="0.25">
      <c r="A14" s="30"/>
      <c r="B14" s="216" t="s">
        <v>27</v>
      </c>
      <c r="C14" s="202"/>
      <c r="D14" s="202"/>
      <c r="E14" s="202"/>
      <c r="F14" s="202"/>
      <c r="G14" s="202"/>
      <c r="H14" s="202"/>
      <c r="I14" s="202"/>
      <c r="J14" s="202"/>
      <c r="K14" s="202"/>
      <c r="L14" s="202"/>
      <c r="M14" s="203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6.5" customHeight="1" x14ac:dyDescent="0.25">
      <c r="A15" s="30"/>
      <c r="B15" s="201" t="s">
        <v>28</v>
      </c>
      <c r="C15" s="202"/>
      <c r="D15" s="202"/>
      <c r="E15" s="203"/>
      <c r="F15" s="206" t="s">
        <v>97</v>
      </c>
      <c r="G15" s="202"/>
      <c r="H15" s="203"/>
      <c r="I15" s="201" t="s">
        <v>30</v>
      </c>
      <c r="J15" s="202"/>
      <c r="K15" s="202"/>
      <c r="L15" s="213" t="str">
        <f>E40</f>
        <v>ORQUIDEA</v>
      </c>
      <c r="M15" s="203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5.75" customHeight="1" x14ac:dyDescent="0.25">
      <c r="A16" s="30"/>
      <c r="B16" s="201" t="s">
        <v>32</v>
      </c>
      <c r="C16" s="202"/>
      <c r="D16" s="202"/>
      <c r="E16" s="203"/>
      <c r="F16" s="206">
        <f>F23+F26+F32+F33+F45</f>
        <v>345</v>
      </c>
      <c r="G16" s="202"/>
      <c r="H16" s="203"/>
      <c r="I16" s="201" t="s">
        <v>32</v>
      </c>
      <c r="J16" s="202"/>
      <c r="K16" s="202"/>
      <c r="L16" s="206">
        <f>F40</f>
        <v>6</v>
      </c>
      <c r="M16" s="20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6.5" customHeight="1" x14ac:dyDescent="0.25">
      <c r="A17" s="30"/>
      <c r="B17" s="201" t="s">
        <v>33</v>
      </c>
      <c r="C17" s="202"/>
      <c r="D17" s="202"/>
      <c r="E17" s="203"/>
      <c r="F17" s="206">
        <v>0</v>
      </c>
      <c r="G17" s="202"/>
      <c r="H17" s="203"/>
      <c r="I17" s="201" t="s">
        <v>34</v>
      </c>
      <c r="J17" s="202"/>
      <c r="K17" s="203"/>
      <c r="L17" s="213">
        <v>0</v>
      </c>
      <c r="M17" s="203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6.5" customHeight="1" x14ac:dyDescent="0.25">
      <c r="A18" s="30"/>
      <c r="B18" s="201" t="s">
        <v>35</v>
      </c>
      <c r="C18" s="202"/>
      <c r="D18" s="202"/>
      <c r="E18" s="203"/>
      <c r="F18" s="213">
        <v>0</v>
      </c>
      <c r="G18" s="202"/>
      <c r="H18" s="203"/>
      <c r="I18" s="201" t="s">
        <v>36</v>
      </c>
      <c r="J18" s="202"/>
      <c r="K18" s="203"/>
      <c r="L18" s="206">
        <f>L16-L17</f>
        <v>6</v>
      </c>
      <c r="M18" s="203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5.75" customHeight="1" x14ac:dyDescent="0.25">
      <c r="A19" s="30"/>
      <c r="B19" s="201" t="s">
        <v>37</v>
      </c>
      <c r="C19" s="202"/>
      <c r="D19" s="202"/>
      <c r="E19" s="203"/>
      <c r="F19" s="206">
        <f>F16-F17-F18</f>
        <v>345</v>
      </c>
      <c r="G19" s="202"/>
      <c r="H19" s="203"/>
      <c r="I19" s="201"/>
      <c r="J19" s="202"/>
      <c r="K19" s="203"/>
      <c r="L19" s="206"/>
      <c r="M19" s="203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7.25" customHeight="1" x14ac:dyDescent="0.25">
      <c r="A20" s="29"/>
      <c r="B20" s="36"/>
      <c r="C20" s="36"/>
      <c r="D20" s="37"/>
      <c r="E20" s="36"/>
      <c r="F20" s="36"/>
      <c r="G20" s="36"/>
      <c r="H20" s="36"/>
      <c r="I20" s="36"/>
      <c r="J20" s="36"/>
      <c r="K20" s="36"/>
      <c r="L20" s="36"/>
      <c r="M20" s="36"/>
      <c r="N20" s="30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49.5" customHeight="1" x14ac:dyDescent="0.25">
      <c r="A21" s="34"/>
      <c r="B21" s="233" t="s">
        <v>4</v>
      </c>
      <c r="C21" s="233" t="s">
        <v>38</v>
      </c>
      <c r="D21" s="207" t="s">
        <v>62</v>
      </c>
      <c r="E21" s="207" t="s">
        <v>40</v>
      </c>
      <c r="F21" s="207" t="s">
        <v>41</v>
      </c>
      <c r="G21" s="216" t="s">
        <v>42</v>
      </c>
      <c r="H21" s="235"/>
      <c r="I21" s="216" t="s">
        <v>43</v>
      </c>
      <c r="J21" s="235"/>
      <c r="K21" s="207" t="s">
        <v>9</v>
      </c>
      <c r="L21" s="207" t="s">
        <v>10</v>
      </c>
      <c r="M21" s="207" t="s">
        <v>44</v>
      </c>
      <c r="N21" s="35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40.5" customHeight="1" x14ac:dyDescent="0.25">
      <c r="A22" s="34"/>
      <c r="B22" s="234"/>
      <c r="C22" s="234"/>
      <c r="D22" s="208"/>
      <c r="E22" s="208"/>
      <c r="F22" s="208"/>
      <c r="G22" s="41" t="s">
        <v>45</v>
      </c>
      <c r="H22" s="41" t="s">
        <v>46</v>
      </c>
      <c r="I22" s="41" t="s">
        <v>47</v>
      </c>
      <c r="J22" s="41" t="s">
        <v>46</v>
      </c>
      <c r="K22" s="208"/>
      <c r="L22" s="208"/>
      <c r="M22" s="208"/>
      <c r="N22" s="35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21" customHeight="1" x14ac:dyDescent="0.25">
      <c r="A23" s="52"/>
      <c r="B23" s="139">
        <v>1</v>
      </c>
      <c r="C23" s="230" t="s">
        <v>137</v>
      </c>
      <c r="D23" s="96">
        <v>43508</v>
      </c>
      <c r="E23" s="97" t="s">
        <v>93</v>
      </c>
      <c r="F23" s="98">
        <v>53</v>
      </c>
      <c r="G23" s="99" t="s">
        <v>96</v>
      </c>
      <c r="H23" s="99" t="s">
        <v>94</v>
      </c>
      <c r="I23" s="98">
        <f>F23</f>
        <v>53</v>
      </c>
      <c r="J23" s="99" t="s">
        <v>94</v>
      </c>
      <c r="K23" s="100">
        <v>2000</v>
      </c>
      <c r="L23" s="101">
        <f>I23*K23</f>
        <v>106000</v>
      </c>
      <c r="M23" s="99" t="s">
        <v>138</v>
      </c>
      <c r="N23" s="35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s="125" customFormat="1" ht="21" customHeight="1" x14ac:dyDescent="0.25">
      <c r="A24" s="52"/>
      <c r="B24" s="139">
        <v>2</v>
      </c>
      <c r="C24" s="231"/>
      <c r="D24" s="96">
        <v>43510</v>
      </c>
      <c r="E24" s="97" t="s">
        <v>95</v>
      </c>
      <c r="F24" s="98">
        <v>205</v>
      </c>
      <c r="G24" s="99" t="s">
        <v>96</v>
      </c>
      <c r="H24" s="99" t="s">
        <v>94</v>
      </c>
      <c r="I24" s="98">
        <f>F24</f>
        <v>205</v>
      </c>
      <c r="J24" s="99" t="s">
        <v>94</v>
      </c>
      <c r="K24" s="100">
        <v>1500</v>
      </c>
      <c r="L24" s="101">
        <f>I24*K24</f>
        <v>307500</v>
      </c>
      <c r="M24" s="99" t="s">
        <v>138</v>
      </c>
      <c r="N24" s="35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s="125" customFormat="1" ht="21" customHeight="1" x14ac:dyDescent="0.25">
      <c r="A25" s="52"/>
      <c r="B25" s="139">
        <v>3</v>
      </c>
      <c r="C25" s="231"/>
      <c r="D25" s="96">
        <v>43511</v>
      </c>
      <c r="E25" s="97" t="s">
        <v>139</v>
      </c>
      <c r="F25" s="98">
        <v>27</v>
      </c>
      <c r="G25" s="99" t="s">
        <v>96</v>
      </c>
      <c r="H25" s="99" t="s">
        <v>94</v>
      </c>
      <c r="I25" s="98">
        <f>F25</f>
        <v>27</v>
      </c>
      <c r="J25" s="99" t="s">
        <v>94</v>
      </c>
      <c r="K25" s="100">
        <v>2000</v>
      </c>
      <c r="L25" s="101">
        <f>I25*K25</f>
        <v>54000</v>
      </c>
      <c r="M25" s="99" t="s">
        <v>138</v>
      </c>
      <c r="N25" s="35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s="125" customFormat="1" ht="21" customHeight="1" x14ac:dyDescent="0.25">
      <c r="A26" s="52"/>
      <c r="B26" s="139">
        <v>4</v>
      </c>
      <c r="C26" s="231"/>
      <c r="D26" s="96">
        <v>43515</v>
      </c>
      <c r="E26" s="97" t="s">
        <v>97</v>
      </c>
      <c r="F26" s="98">
        <v>112</v>
      </c>
      <c r="G26" s="99" t="s">
        <v>96</v>
      </c>
      <c r="H26" s="99" t="s">
        <v>94</v>
      </c>
      <c r="I26" s="98">
        <f>F26</f>
        <v>112</v>
      </c>
      <c r="J26" s="99" t="s">
        <v>94</v>
      </c>
      <c r="K26" s="100">
        <v>2000</v>
      </c>
      <c r="L26" s="101">
        <f>I26*K26</f>
        <v>224000</v>
      </c>
      <c r="M26" s="99" t="s">
        <v>138</v>
      </c>
      <c r="N26" s="35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s="125" customFormat="1" ht="21" customHeight="1" x14ac:dyDescent="0.25">
      <c r="A27" s="52"/>
      <c r="B27" s="139">
        <v>5</v>
      </c>
      <c r="C27" s="231"/>
      <c r="D27" s="96">
        <v>43516</v>
      </c>
      <c r="E27" s="97" t="s">
        <v>98</v>
      </c>
      <c r="F27" s="98">
        <v>160</v>
      </c>
      <c r="G27" s="99" t="s">
        <v>96</v>
      </c>
      <c r="H27" s="99" t="s">
        <v>94</v>
      </c>
      <c r="I27" s="98">
        <f t="shared" ref="I27" si="0">F27</f>
        <v>160</v>
      </c>
      <c r="J27" s="99" t="s">
        <v>94</v>
      </c>
      <c r="K27" s="100">
        <v>1200</v>
      </c>
      <c r="L27" s="101">
        <f t="shared" ref="L27" si="1">K27*F27</f>
        <v>192000</v>
      </c>
      <c r="M27" s="99" t="s">
        <v>138</v>
      </c>
      <c r="N27" s="35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s="125" customFormat="1" ht="21" customHeight="1" x14ac:dyDescent="0.25">
      <c r="A28" s="52"/>
      <c r="B28" s="139">
        <v>6</v>
      </c>
      <c r="C28" s="231"/>
      <c r="D28" s="96">
        <v>43517</v>
      </c>
      <c r="E28" s="102" t="s">
        <v>99</v>
      </c>
      <c r="F28" s="98">
        <v>184</v>
      </c>
      <c r="G28" s="99" t="s">
        <v>96</v>
      </c>
      <c r="H28" s="99" t="s">
        <v>94</v>
      </c>
      <c r="I28" s="98">
        <f>F28</f>
        <v>184</v>
      </c>
      <c r="J28" s="99" t="s">
        <v>94</v>
      </c>
      <c r="K28" s="100">
        <v>2000</v>
      </c>
      <c r="L28" s="101">
        <f>K28*F28</f>
        <v>368000</v>
      </c>
      <c r="M28" s="99" t="s">
        <v>138</v>
      </c>
      <c r="N28" s="35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s="125" customFormat="1" ht="21" customHeight="1" x14ac:dyDescent="0.25">
      <c r="A29" s="52"/>
      <c r="B29" s="139">
        <v>7</v>
      </c>
      <c r="C29" s="231"/>
      <c r="D29" s="96">
        <v>43518</v>
      </c>
      <c r="E29" s="102" t="s">
        <v>140</v>
      </c>
      <c r="F29" s="106">
        <v>200</v>
      </c>
      <c r="G29" s="99" t="s">
        <v>96</v>
      </c>
      <c r="H29" s="99" t="s">
        <v>94</v>
      </c>
      <c r="I29" s="98">
        <f>F29</f>
        <v>200</v>
      </c>
      <c r="J29" s="99" t="s">
        <v>94</v>
      </c>
      <c r="K29" s="100">
        <v>2500</v>
      </c>
      <c r="L29" s="101">
        <f>K29*I29</f>
        <v>500000</v>
      </c>
      <c r="M29" s="99" t="s">
        <v>138</v>
      </c>
      <c r="N29" s="35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s="125" customFormat="1" ht="21" customHeight="1" x14ac:dyDescent="0.25">
      <c r="A30" s="52"/>
      <c r="B30" s="139">
        <v>8</v>
      </c>
      <c r="C30" s="231"/>
      <c r="D30" s="96">
        <v>43521</v>
      </c>
      <c r="E30" s="97" t="s">
        <v>141</v>
      </c>
      <c r="F30" s="98">
        <v>38</v>
      </c>
      <c r="G30" s="99" t="s">
        <v>96</v>
      </c>
      <c r="H30" s="99" t="s">
        <v>94</v>
      </c>
      <c r="I30" s="98">
        <f>F30</f>
        <v>38</v>
      </c>
      <c r="J30" s="99" t="s">
        <v>94</v>
      </c>
      <c r="K30" s="100">
        <v>2000</v>
      </c>
      <c r="L30" s="101">
        <f>I30*K30</f>
        <v>76000</v>
      </c>
      <c r="M30" s="99" t="s">
        <v>138</v>
      </c>
      <c r="N30" s="35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s="125" customFormat="1" ht="21" customHeight="1" x14ac:dyDescent="0.25">
      <c r="A31" s="52"/>
      <c r="B31" s="139">
        <v>9</v>
      </c>
      <c r="C31" s="232"/>
      <c r="D31" s="96">
        <v>43523</v>
      </c>
      <c r="E31" s="97" t="s">
        <v>142</v>
      </c>
      <c r="F31" s="98">
        <v>165</v>
      </c>
      <c r="G31" s="99" t="s">
        <v>96</v>
      </c>
      <c r="H31" s="99" t="s">
        <v>94</v>
      </c>
      <c r="I31" s="98">
        <f t="shared" ref="I31" si="2">F31</f>
        <v>165</v>
      </c>
      <c r="J31" s="99" t="s">
        <v>94</v>
      </c>
      <c r="K31" s="100">
        <v>1200</v>
      </c>
      <c r="L31" s="101">
        <f t="shared" ref="L31" si="3">K31*F31</f>
        <v>198000</v>
      </c>
      <c r="M31" s="99" t="s">
        <v>138</v>
      </c>
      <c r="N31" s="35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s="125" customFormat="1" ht="21" customHeight="1" x14ac:dyDescent="0.25">
      <c r="A32" s="52"/>
      <c r="B32" s="139">
        <v>10</v>
      </c>
      <c r="C32" s="230" t="s">
        <v>101</v>
      </c>
      <c r="D32" s="96">
        <v>43529</v>
      </c>
      <c r="E32" s="97" t="s">
        <v>93</v>
      </c>
      <c r="F32" s="98">
        <v>53</v>
      </c>
      <c r="G32" s="99" t="s">
        <v>96</v>
      </c>
      <c r="H32" s="99" t="s">
        <v>94</v>
      </c>
      <c r="I32" s="98">
        <v>53</v>
      </c>
      <c r="J32" s="99" t="s">
        <v>94</v>
      </c>
      <c r="K32" s="100">
        <v>700</v>
      </c>
      <c r="L32" s="101">
        <f>I32*K32</f>
        <v>37100</v>
      </c>
      <c r="M32" s="99" t="s">
        <v>106</v>
      </c>
      <c r="N32" s="35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4.25" customHeight="1" x14ac:dyDescent="0.25">
      <c r="A33" s="52"/>
      <c r="B33" s="139">
        <v>11</v>
      </c>
      <c r="C33" s="231"/>
      <c r="D33" s="96">
        <v>43531</v>
      </c>
      <c r="E33" s="114" t="s">
        <v>97</v>
      </c>
      <c r="F33" s="98">
        <v>27</v>
      </c>
      <c r="G33" s="99" t="s">
        <v>96</v>
      </c>
      <c r="H33" s="99" t="s">
        <v>94</v>
      </c>
      <c r="I33" s="98">
        <v>27</v>
      </c>
      <c r="J33" s="99" t="s">
        <v>94</v>
      </c>
      <c r="K33" s="100">
        <v>700</v>
      </c>
      <c r="L33" s="101">
        <f>I33*K33</f>
        <v>18900</v>
      </c>
      <c r="M33" s="99" t="s">
        <v>106</v>
      </c>
      <c r="N33" s="35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5" customHeight="1" x14ac:dyDescent="0.25">
      <c r="A34" s="52"/>
      <c r="B34" s="139">
        <v>12</v>
      </c>
      <c r="C34" s="231"/>
      <c r="D34" s="96">
        <v>43531</v>
      </c>
      <c r="E34" s="97" t="s">
        <v>95</v>
      </c>
      <c r="F34" s="98">
        <v>112</v>
      </c>
      <c r="G34" s="99" t="s">
        <v>96</v>
      </c>
      <c r="H34" s="99" t="s">
        <v>94</v>
      </c>
      <c r="I34" s="98">
        <v>112</v>
      </c>
      <c r="J34" s="99" t="s">
        <v>94</v>
      </c>
      <c r="K34" s="100">
        <v>1500</v>
      </c>
      <c r="L34" s="101">
        <f>I34*K34</f>
        <v>168000</v>
      </c>
      <c r="M34" s="99" t="s">
        <v>106</v>
      </c>
      <c r="N34" s="35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2" customHeight="1" x14ac:dyDescent="0.25">
      <c r="A35" s="52"/>
      <c r="B35" s="139">
        <v>13</v>
      </c>
      <c r="C35" s="231"/>
      <c r="D35" s="96">
        <v>43532</v>
      </c>
      <c r="E35" s="97" t="s">
        <v>102</v>
      </c>
      <c r="F35" s="98">
        <v>160</v>
      </c>
      <c r="G35" s="99" t="s">
        <v>96</v>
      </c>
      <c r="H35" s="99" t="s">
        <v>94</v>
      </c>
      <c r="I35" s="98">
        <v>160</v>
      </c>
      <c r="J35" s="99" t="s">
        <v>94</v>
      </c>
      <c r="K35" s="100">
        <v>3500</v>
      </c>
      <c r="L35" s="101">
        <f t="shared" ref="L35" si="4">K35*F35</f>
        <v>560000</v>
      </c>
      <c r="M35" s="99" t="s">
        <v>106</v>
      </c>
      <c r="N35" s="35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25">
      <c r="A36" s="34"/>
      <c r="B36" s="139">
        <v>14</v>
      </c>
      <c r="C36" s="231"/>
      <c r="D36" s="96">
        <v>43532</v>
      </c>
      <c r="E36" s="102" t="s">
        <v>103</v>
      </c>
      <c r="F36" s="98">
        <v>184</v>
      </c>
      <c r="G36" s="99" t="s">
        <v>96</v>
      </c>
      <c r="H36" s="99" t="s">
        <v>94</v>
      </c>
      <c r="I36" s="98">
        <v>184</v>
      </c>
      <c r="J36" s="99" t="s">
        <v>94</v>
      </c>
      <c r="K36" s="100">
        <v>3500</v>
      </c>
      <c r="L36" s="101">
        <f>K36*F36</f>
        <v>644000</v>
      </c>
      <c r="M36" s="99" t="s">
        <v>106</v>
      </c>
      <c r="N36" s="35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1.25" customHeight="1" x14ac:dyDescent="0.25">
      <c r="A37" s="34"/>
      <c r="B37" s="139">
        <v>15</v>
      </c>
      <c r="C37" s="231"/>
      <c r="D37" s="96">
        <v>43532</v>
      </c>
      <c r="E37" s="102" t="s">
        <v>104</v>
      </c>
      <c r="F37" s="106">
        <v>200</v>
      </c>
      <c r="G37" s="99" t="s">
        <v>96</v>
      </c>
      <c r="H37" s="99" t="s">
        <v>94</v>
      </c>
      <c r="I37" s="106">
        <v>200</v>
      </c>
      <c r="J37" s="99" t="s">
        <v>94</v>
      </c>
      <c r="K37" s="100">
        <v>700</v>
      </c>
      <c r="L37" s="101">
        <f>K37*I37</f>
        <v>140000</v>
      </c>
      <c r="M37" s="99" t="s">
        <v>106</v>
      </c>
      <c r="N37" s="35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25">
      <c r="A38" s="34"/>
      <c r="B38" s="95">
        <v>16</v>
      </c>
      <c r="C38" s="231"/>
      <c r="D38" s="96">
        <v>43532</v>
      </c>
      <c r="E38" s="97" t="s">
        <v>105</v>
      </c>
      <c r="F38" s="98">
        <v>38</v>
      </c>
      <c r="G38" s="99" t="s">
        <v>96</v>
      </c>
      <c r="H38" s="99" t="s">
        <v>94</v>
      </c>
      <c r="I38" s="98">
        <v>38</v>
      </c>
      <c r="J38" s="99" t="s">
        <v>94</v>
      </c>
      <c r="K38" s="100">
        <v>250</v>
      </c>
      <c r="L38" s="101">
        <f>I38*K38</f>
        <v>9500</v>
      </c>
      <c r="M38" s="99" t="s">
        <v>106</v>
      </c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25">
      <c r="A39" s="34"/>
      <c r="B39" s="95">
        <v>17</v>
      </c>
      <c r="C39" s="231"/>
      <c r="D39" s="110">
        <v>43536</v>
      </c>
      <c r="E39" s="112" t="s">
        <v>98</v>
      </c>
      <c r="F39" s="109">
        <v>100</v>
      </c>
      <c r="G39" s="99" t="s">
        <v>96</v>
      </c>
      <c r="H39" s="99" t="s">
        <v>94</v>
      </c>
      <c r="I39" s="109">
        <v>100</v>
      </c>
      <c r="J39" s="99" t="s">
        <v>94</v>
      </c>
      <c r="K39" s="100">
        <v>1200</v>
      </c>
      <c r="L39" s="101">
        <f t="shared" ref="L39:L40" si="5">I39*K39</f>
        <v>120000</v>
      </c>
      <c r="M39" s="99" t="s">
        <v>106</v>
      </c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3.5" customHeight="1" x14ac:dyDescent="0.25">
      <c r="A40" s="34"/>
      <c r="B40" s="95">
        <v>18</v>
      </c>
      <c r="C40" s="231"/>
      <c r="D40" s="111">
        <v>43536</v>
      </c>
      <c r="E40" s="114" t="s">
        <v>107</v>
      </c>
      <c r="F40" s="109">
        <v>6</v>
      </c>
      <c r="G40" s="99" t="s">
        <v>96</v>
      </c>
      <c r="H40" s="99" t="s">
        <v>94</v>
      </c>
      <c r="I40" s="109">
        <v>6</v>
      </c>
      <c r="J40" s="99" t="s">
        <v>94</v>
      </c>
      <c r="K40" s="100">
        <v>10000</v>
      </c>
      <c r="L40" s="101">
        <f t="shared" si="5"/>
        <v>60000</v>
      </c>
      <c r="M40" s="99" t="s">
        <v>106</v>
      </c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3.5" customHeight="1" x14ac:dyDescent="0.25">
      <c r="A41" s="34"/>
      <c r="B41" s="95">
        <v>19</v>
      </c>
      <c r="C41" s="231"/>
      <c r="D41" s="111">
        <v>43536</v>
      </c>
      <c r="E41" s="114" t="s">
        <v>108</v>
      </c>
      <c r="F41" s="109">
        <v>14</v>
      </c>
      <c r="G41" s="99" t="s">
        <v>96</v>
      </c>
      <c r="H41" s="99" t="s">
        <v>94</v>
      </c>
      <c r="I41" s="109">
        <v>14</v>
      </c>
      <c r="J41" s="99" t="s">
        <v>94</v>
      </c>
      <c r="K41" s="100">
        <v>5000</v>
      </c>
      <c r="L41" s="101">
        <f>I41*K41</f>
        <v>70000</v>
      </c>
      <c r="M41" s="99" t="s">
        <v>106</v>
      </c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3.5" customHeight="1" x14ac:dyDescent="0.25">
      <c r="A42" s="34"/>
      <c r="B42" s="95">
        <v>20</v>
      </c>
      <c r="C42" s="231"/>
      <c r="D42" s="110">
        <v>43543</v>
      </c>
      <c r="E42" s="112" t="s">
        <v>109</v>
      </c>
      <c r="F42" s="109">
        <v>56</v>
      </c>
      <c r="G42" s="99" t="s">
        <v>96</v>
      </c>
      <c r="H42" s="99" t="s">
        <v>94</v>
      </c>
      <c r="I42" s="109">
        <v>56</v>
      </c>
      <c r="J42" s="99" t="s">
        <v>94</v>
      </c>
      <c r="K42" s="100">
        <v>1200</v>
      </c>
      <c r="L42" s="101">
        <f t="shared" ref="L42:L53" si="6">I42*K42</f>
        <v>67200</v>
      </c>
      <c r="M42" s="99" t="s">
        <v>106</v>
      </c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3.5" customHeight="1" x14ac:dyDescent="0.25">
      <c r="A43" s="34"/>
      <c r="B43" s="95">
        <v>21</v>
      </c>
      <c r="C43" s="231"/>
      <c r="D43" s="111">
        <v>43544</v>
      </c>
      <c r="E43" s="114" t="s">
        <v>110</v>
      </c>
      <c r="F43" s="109">
        <v>22</v>
      </c>
      <c r="G43" s="99" t="s">
        <v>96</v>
      </c>
      <c r="H43" s="99" t="s">
        <v>94</v>
      </c>
      <c r="I43" s="109">
        <v>22</v>
      </c>
      <c r="J43" s="99" t="s">
        <v>94</v>
      </c>
      <c r="K43" s="100">
        <v>1000</v>
      </c>
      <c r="L43" s="101">
        <f t="shared" si="6"/>
        <v>22000</v>
      </c>
      <c r="M43" s="99" t="s">
        <v>106</v>
      </c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3.5" customHeight="1" x14ac:dyDescent="0.25">
      <c r="A44" s="34"/>
      <c r="B44" s="95">
        <v>22</v>
      </c>
      <c r="C44" s="231"/>
      <c r="D44" s="111">
        <v>43545</v>
      </c>
      <c r="E44" s="114" t="s">
        <v>99</v>
      </c>
      <c r="F44" s="109">
        <v>46</v>
      </c>
      <c r="G44" s="99" t="s">
        <v>96</v>
      </c>
      <c r="H44" s="99" t="s">
        <v>94</v>
      </c>
      <c r="I44" s="109">
        <v>46</v>
      </c>
      <c r="J44" s="99" t="s">
        <v>94</v>
      </c>
      <c r="K44" s="100">
        <v>1200</v>
      </c>
      <c r="L44" s="101">
        <f t="shared" si="6"/>
        <v>55200</v>
      </c>
      <c r="M44" s="99" t="s">
        <v>106</v>
      </c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3.5" customHeight="1" x14ac:dyDescent="0.25">
      <c r="A45" s="34"/>
      <c r="B45" s="95">
        <v>23</v>
      </c>
      <c r="C45" s="231"/>
      <c r="D45" s="111">
        <v>43546</v>
      </c>
      <c r="E45" s="114" t="s">
        <v>97</v>
      </c>
      <c r="F45" s="109">
        <v>100</v>
      </c>
      <c r="G45" s="99" t="s">
        <v>96</v>
      </c>
      <c r="H45" s="99" t="s">
        <v>94</v>
      </c>
      <c r="I45" s="109">
        <v>100</v>
      </c>
      <c r="J45" s="99" t="s">
        <v>94</v>
      </c>
      <c r="K45" s="100">
        <v>2000</v>
      </c>
      <c r="L45" s="101">
        <f t="shared" si="6"/>
        <v>200000</v>
      </c>
      <c r="M45" s="99" t="s">
        <v>106</v>
      </c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3.5" customHeight="1" x14ac:dyDescent="0.25">
      <c r="A46" s="34"/>
      <c r="B46" s="95">
        <v>24</v>
      </c>
      <c r="C46" s="231"/>
      <c r="D46" s="110">
        <v>43550</v>
      </c>
      <c r="E46" s="112" t="s">
        <v>109</v>
      </c>
      <c r="F46" s="109">
        <v>70</v>
      </c>
      <c r="G46" s="99" t="s">
        <v>96</v>
      </c>
      <c r="H46" s="99" t="s">
        <v>94</v>
      </c>
      <c r="I46" s="109">
        <v>70</v>
      </c>
      <c r="J46" s="99" t="s">
        <v>94</v>
      </c>
      <c r="K46" s="100">
        <v>1200</v>
      </c>
      <c r="L46" s="101">
        <f>I46*K46</f>
        <v>84000</v>
      </c>
      <c r="M46" s="99" t="s">
        <v>106</v>
      </c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s="140" customFormat="1" ht="13.5" customHeight="1" x14ac:dyDescent="0.25">
      <c r="A47" s="34"/>
      <c r="B47" s="95">
        <v>25</v>
      </c>
      <c r="C47" s="231"/>
      <c r="D47" s="111">
        <v>43553</v>
      </c>
      <c r="E47" s="114" t="s">
        <v>109</v>
      </c>
      <c r="F47" s="109">
        <v>103</v>
      </c>
      <c r="G47" s="99" t="s">
        <v>96</v>
      </c>
      <c r="H47" s="99" t="s">
        <v>94</v>
      </c>
      <c r="I47" s="109">
        <v>103</v>
      </c>
      <c r="J47" s="99" t="s">
        <v>94</v>
      </c>
      <c r="K47" s="100">
        <v>1200</v>
      </c>
      <c r="L47" s="101">
        <f t="shared" si="6"/>
        <v>123600</v>
      </c>
      <c r="M47" s="99" t="s">
        <v>106</v>
      </c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s="140" customFormat="1" ht="13.5" customHeight="1" x14ac:dyDescent="0.25">
      <c r="A48" s="34"/>
      <c r="B48" s="95"/>
      <c r="C48" s="231"/>
      <c r="D48" s="110">
        <v>43559</v>
      </c>
      <c r="E48" s="112" t="s">
        <v>164</v>
      </c>
      <c r="F48" s="109">
        <v>21</v>
      </c>
      <c r="G48" s="99" t="s">
        <v>96</v>
      </c>
      <c r="H48" s="123" t="s">
        <v>94</v>
      </c>
      <c r="I48" s="109">
        <v>21</v>
      </c>
      <c r="J48" s="99" t="s">
        <v>94</v>
      </c>
      <c r="K48" s="100">
        <v>700</v>
      </c>
      <c r="L48" s="101">
        <f t="shared" si="6"/>
        <v>14700</v>
      </c>
      <c r="M48" s="99" t="s">
        <v>106</v>
      </c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s="140" customFormat="1" ht="13.5" customHeight="1" x14ac:dyDescent="0.25">
      <c r="A49" s="34"/>
      <c r="B49" s="95"/>
      <c r="C49" s="231"/>
      <c r="D49" s="111">
        <v>43559</v>
      </c>
      <c r="E49" s="114" t="s">
        <v>159</v>
      </c>
      <c r="F49" s="109">
        <v>23</v>
      </c>
      <c r="G49" s="99" t="s">
        <v>96</v>
      </c>
      <c r="H49" s="123" t="s">
        <v>94</v>
      </c>
      <c r="I49" s="109">
        <v>23</v>
      </c>
      <c r="J49" s="99" t="s">
        <v>94</v>
      </c>
      <c r="K49" s="100">
        <v>700</v>
      </c>
      <c r="L49" s="101">
        <f t="shared" si="6"/>
        <v>16100</v>
      </c>
      <c r="M49" s="99" t="s">
        <v>106</v>
      </c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s="140" customFormat="1" ht="13.5" customHeight="1" x14ac:dyDescent="0.25">
      <c r="A50" s="34"/>
      <c r="B50" s="95">
        <v>27</v>
      </c>
      <c r="C50" s="231"/>
      <c r="D50" s="110" t="s">
        <v>158</v>
      </c>
      <c r="E50" s="112" t="s">
        <v>109</v>
      </c>
      <c r="F50" s="109">
        <v>100</v>
      </c>
      <c r="G50" s="99" t="s">
        <v>96</v>
      </c>
      <c r="H50" s="123" t="s">
        <v>94</v>
      </c>
      <c r="I50" s="118">
        <v>100</v>
      </c>
      <c r="J50" s="99" t="s">
        <v>94</v>
      </c>
      <c r="K50" s="100">
        <v>1200</v>
      </c>
      <c r="L50" s="101">
        <f t="shared" si="6"/>
        <v>120000</v>
      </c>
      <c r="M50" s="99" t="s">
        <v>106</v>
      </c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s="140" customFormat="1" ht="13.5" customHeight="1" x14ac:dyDescent="0.25">
      <c r="A51" s="34"/>
      <c r="B51" s="95">
        <v>28</v>
      </c>
      <c r="C51" s="231"/>
      <c r="D51" s="111">
        <v>43567</v>
      </c>
      <c r="E51" s="114" t="s">
        <v>159</v>
      </c>
      <c r="F51" s="109">
        <v>100</v>
      </c>
      <c r="G51" s="99" t="s">
        <v>96</v>
      </c>
      <c r="H51" s="123" t="s">
        <v>94</v>
      </c>
      <c r="I51" s="118">
        <v>100</v>
      </c>
      <c r="J51" s="99" t="s">
        <v>94</v>
      </c>
      <c r="K51" s="100">
        <v>700</v>
      </c>
      <c r="L51" s="101">
        <f t="shared" si="6"/>
        <v>70000</v>
      </c>
      <c r="M51" s="99" t="s">
        <v>106</v>
      </c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s="140" customFormat="1" ht="13.5" customHeight="1" x14ac:dyDescent="0.25">
      <c r="A52" s="34"/>
      <c r="B52" s="95"/>
      <c r="C52" s="231"/>
      <c r="D52" s="164">
        <v>43585</v>
      </c>
      <c r="E52" s="165" t="s">
        <v>97</v>
      </c>
      <c r="F52" s="162">
        <v>1</v>
      </c>
      <c r="G52" s="99" t="s">
        <v>96</v>
      </c>
      <c r="H52" s="163" t="s">
        <v>94</v>
      </c>
      <c r="I52" s="168">
        <v>46</v>
      </c>
      <c r="J52" s="99" t="s">
        <v>94</v>
      </c>
      <c r="K52" s="100">
        <v>700</v>
      </c>
      <c r="L52" s="101">
        <f t="shared" si="6"/>
        <v>32200</v>
      </c>
      <c r="M52" s="99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s="158" customFormat="1" ht="13.5" customHeight="1" x14ac:dyDescent="0.25">
      <c r="A53" s="34"/>
      <c r="B53" s="95"/>
      <c r="C53" s="231"/>
      <c r="D53" s="166">
        <v>43585</v>
      </c>
      <c r="E53" s="167" t="s">
        <v>105</v>
      </c>
      <c r="F53" s="161">
        <v>1</v>
      </c>
      <c r="G53" s="99" t="s">
        <v>96</v>
      </c>
      <c r="H53" s="163" t="s">
        <v>94</v>
      </c>
      <c r="I53" s="168">
        <v>28</v>
      </c>
      <c r="J53" s="99" t="s">
        <v>94</v>
      </c>
      <c r="K53" s="100">
        <v>250</v>
      </c>
      <c r="L53" s="101">
        <f t="shared" si="6"/>
        <v>7000</v>
      </c>
      <c r="M53" s="99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s="158" customFormat="1" ht="13.5" customHeight="1" x14ac:dyDescent="0.25">
      <c r="A54" s="34"/>
      <c r="B54" s="95"/>
      <c r="C54" s="231"/>
      <c r="D54" s="166">
        <v>43585</v>
      </c>
      <c r="E54" s="167" t="s">
        <v>170</v>
      </c>
      <c r="F54" s="161">
        <v>1</v>
      </c>
      <c r="G54" s="99" t="s">
        <v>96</v>
      </c>
      <c r="H54" s="163" t="s">
        <v>94</v>
      </c>
      <c r="I54" s="168">
        <v>60</v>
      </c>
      <c r="J54" s="99" t="s">
        <v>94</v>
      </c>
      <c r="K54" s="100"/>
      <c r="L54" s="101"/>
      <c r="M54" s="99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s="158" customFormat="1" ht="13.5" customHeight="1" x14ac:dyDescent="0.25">
      <c r="A55" s="34"/>
      <c r="B55" s="95"/>
      <c r="C55" s="231"/>
      <c r="D55" s="166">
        <v>43585</v>
      </c>
      <c r="E55" s="167" t="s">
        <v>171</v>
      </c>
      <c r="F55" s="161">
        <v>1</v>
      </c>
      <c r="G55" s="99" t="s">
        <v>96</v>
      </c>
      <c r="H55" s="163" t="s">
        <v>94</v>
      </c>
      <c r="I55" s="168">
        <v>40</v>
      </c>
      <c r="J55" s="99" t="s">
        <v>94</v>
      </c>
      <c r="K55" s="100"/>
      <c r="L55" s="101"/>
      <c r="M55" s="99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3.5" customHeight="1" x14ac:dyDescent="0.25">
      <c r="A56" s="34"/>
      <c r="B56" s="95"/>
      <c r="C56" s="232"/>
      <c r="D56" s="111"/>
      <c r="E56" s="114"/>
      <c r="F56" s="109"/>
      <c r="G56" s="99"/>
      <c r="H56" s="99"/>
      <c r="I56" s="109"/>
      <c r="J56" s="99"/>
      <c r="K56" s="100"/>
      <c r="L56" s="101"/>
      <c r="M56" s="99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4.25" customHeight="1" x14ac:dyDescent="0.25">
      <c r="A57" s="34"/>
      <c r="B57" s="72"/>
      <c r="C57" s="62"/>
      <c r="D57" s="62"/>
      <c r="E57" s="73" t="s">
        <v>52</v>
      </c>
      <c r="F57" s="74">
        <f>SUBTOTAL(9,F23:F56)</f>
        <v>2683</v>
      </c>
      <c r="G57" s="62"/>
      <c r="H57" s="62"/>
      <c r="I57" s="75">
        <f>SUBTOTAL(9,I23:I56)</f>
        <v>2853</v>
      </c>
      <c r="J57" s="76"/>
      <c r="K57" s="77" t="s">
        <v>51</v>
      </c>
      <c r="L57" s="101">
        <f>SUBTOTAL(9,L23:L56)</f>
        <v>4665000</v>
      </c>
      <c r="M57" s="54"/>
      <c r="N57" s="34"/>
    </row>
    <row r="58" spans="1:26" ht="14.25" customHeight="1" x14ac:dyDescent="0.25">
      <c r="A58" s="34"/>
      <c r="B58" s="79"/>
      <c r="C58" s="80"/>
      <c r="D58" s="79"/>
      <c r="E58" s="81"/>
      <c r="F58" s="81"/>
      <c r="G58" s="82"/>
      <c r="H58" s="82"/>
      <c r="I58" s="55"/>
      <c r="J58" s="79"/>
      <c r="K58" s="83"/>
      <c r="L58" s="71"/>
      <c r="M58" s="84"/>
      <c r="N58" s="34"/>
    </row>
    <row r="59" spans="1:26" ht="14.25" customHeight="1" x14ac:dyDescent="0.25">
      <c r="A59" s="34"/>
      <c r="B59" s="85"/>
      <c r="C59" s="86"/>
      <c r="D59" s="86"/>
      <c r="E59" s="87"/>
      <c r="F59" s="87"/>
      <c r="G59" s="86"/>
      <c r="H59" s="86"/>
      <c r="I59" s="87"/>
      <c r="J59" s="86"/>
      <c r="K59" s="87"/>
      <c r="L59" s="197"/>
      <c r="M59" s="198"/>
      <c r="N59" s="34"/>
    </row>
    <row r="60" spans="1:26" ht="14.25" customHeight="1" x14ac:dyDescent="0.25">
      <c r="A60" s="34"/>
      <c r="B60" s="87"/>
      <c r="C60" s="88"/>
      <c r="D60" s="88"/>
      <c r="E60" s="79"/>
      <c r="F60" s="82"/>
      <c r="G60" s="89"/>
      <c r="H60" s="89"/>
      <c r="I60" s="80" t="s">
        <v>55</v>
      </c>
      <c r="J60" s="89"/>
      <c r="K60" s="79"/>
      <c r="L60" s="199"/>
      <c r="M60" s="200"/>
      <c r="N60" s="34"/>
    </row>
    <row r="61" spans="1:26" ht="14.25" customHeight="1" x14ac:dyDescent="0.25">
      <c r="A61" s="34"/>
      <c r="B61" s="78" t="s">
        <v>54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5"/>
      <c r="N61" s="34"/>
    </row>
    <row r="62" spans="1:26" ht="14.25" customHeight="1" x14ac:dyDescent="0.25">
      <c r="A62" s="34"/>
      <c r="B62" s="40"/>
      <c r="C62" s="30"/>
      <c r="D62" s="36"/>
      <c r="E62" s="39"/>
      <c r="F62" s="39"/>
      <c r="G62" s="30"/>
      <c r="H62" s="30"/>
      <c r="I62" s="39"/>
      <c r="J62" s="30"/>
      <c r="K62" s="39"/>
      <c r="L62" s="30"/>
      <c r="M62" s="35"/>
      <c r="N62" s="34"/>
    </row>
    <row r="63" spans="1:26" ht="14.25" customHeight="1" x14ac:dyDescent="0.25">
      <c r="A63" s="34"/>
      <c r="B63" s="38" t="s">
        <v>61</v>
      </c>
      <c r="C63" s="30"/>
      <c r="D63" s="30"/>
      <c r="E63" s="37"/>
      <c r="F63" s="30"/>
      <c r="G63" s="30"/>
      <c r="H63" s="30"/>
      <c r="I63" s="30"/>
      <c r="J63" s="30"/>
      <c r="K63" s="30"/>
      <c r="L63" s="30"/>
      <c r="M63" s="35"/>
      <c r="N63" s="34"/>
    </row>
    <row r="64" spans="1:26" ht="14.25" customHeight="1" x14ac:dyDescent="0.25">
      <c r="A64" s="34"/>
      <c r="B64" s="30"/>
      <c r="C64" s="30"/>
      <c r="D64" s="30"/>
      <c r="E64" s="36"/>
      <c r="F64" s="30"/>
      <c r="G64" s="30"/>
      <c r="H64" s="30"/>
      <c r="I64" s="30"/>
      <c r="J64" s="30"/>
      <c r="K64" s="30"/>
      <c r="L64" s="30"/>
      <c r="M64" s="35"/>
      <c r="N64" s="29"/>
    </row>
    <row r="65" spans="1:26" ht="14.25" customHeight="1" x14ac:dyDescent="0.25">
      <c r="A65" s="34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53"/>
      <c r="M65" s="35"/>
      <c r="N65" s="29"/>
    </row>
    <row r="66" spans="1:26" ht="20.25" customHeight="1" x14ac:dyDescent="0.25">
      <c r="A66" s="34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5"/>
      <c r="N66" s="29"/>
    </row>
    <row r="67" spans="1:26" ht="26.25" customHeight="1" x14ac:dyDescent="0.25">
      <c r="A67" s="34"/>
      <c r="B67" s="30"/>
      <c r="C67" s="30"/>
      <c r="D67" s="30"/>
      <c r="E67" s="115"/>
      <c r="F67" s="30"/>
      <c r="G67" s="30"/>
      <c r="H67" s="30"/>
      <c r="I67" s="30"/>
      <c r="J67" s="30"/>
      <c r="K67" s="30"/>
      <c r="L67" s="30"/>
      <c r="M67" s="35"/>
      <c r="N67" s="29"/>
    </row>
    <row r="68" spans="1:26" ht="95.25" customHeight="1" x14ac:dyDescent="0.25">
      <c r="A68" s="34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5"/>
      <c r="N68" s="29"/>
    </row>
    <row r="69" spans="1:26" ht="15" customHeight="1" x14ac:dyDescent="0.25">
      <c r="A69" s="29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5"/>
      <c r="N69" s="31"/>
    </row>
    <row r="70" spans="1:26" ht="14.25" customHeight="1" x14ac:dyDescent="0.25">
      <c r="A70" s="29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5"/>
      <c r="N70" s="29"/>
    </row>
    <row r="71" spans="1:26" ht="14.25" customHeight="1" x14ac:dyDescent="0.25">
      <c r="A71" s="29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5"/>
      <c r="N71" s="30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4.25" customHeight="1" x14ac:dyDescent="0.25">
      <c r="A72" s="29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5"/>
      <c r="N72" s="30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4.25" customHeight="1" x14ac:dyDescent="0.25">
      <c r="A73" s="29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5"/>
      <c r="N73" s="30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4.25" customHeight="1" x14ac:dyDescent="0.25">
      <c r="A74" s="31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5"/>
      <c r="N74" s="30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4.25" customHeight="1" x14ac:dyDescent="0.25">
      <c r="A75" s="29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5"/>
      <c r="N75" s="30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4.25" customHeight="1" x14ac:dyDescent="0.25">
      <c r="A76" s="29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5"/>
      <c r="N76" s="30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4.25" customHeight="1" x14ac:dyDescent="0.25">
      <c r="A77" s="29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5"/>
      <c r="N77" s="30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4.25" customHeight="1" x14ac:dyDescent="0.25">
      <c r="A78" s="29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5"/>
      <c r="N78" s="30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4.25" customHeight="1" x14ac:dyDescent="0.25">
      <c r="A79" s="29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5"/>
      <c r="N79" s="30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4.25" customHeight="1" x14ac:dyDescent="0.25">
      <c r="A80" s="29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5"/>
      <c r="N80" s="30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4.25" customHeight="1" x14ac:dyDescent="0.25">
      <c r="A81" s="29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5"/>
      <c r="N81" s="30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4.25" customHeight="1" x14ac:dyDescent="0.25">
      <c r="A82" s="29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3"/>
      <c r="N82" s="30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4.25" customHeight="1" x14ac:dyDescent="0.25">
      <c r="A83" s="29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3"/>
      <c r="N83" s="30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4.25" customHeight="1" x14ac:dyDescent="0.25">
      <c r="A84" s="29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3"/>
      <c r="N84" s="30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4.25" customHeight="1" x14ac:dyDescent="0.25">
      <c r="A85" s="29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3"/>
      <c r="N85" s="30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4.25" customHeight="1" x14ac:dyDescent="0.25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3"/>
      <c r="N86" s="30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4.25" customHeight="1" x14ac:dyDescent="0.25">
      <c r="A87" s="29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3"/>
      <c r="N87" s="30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4.25" customHeight="1" x14ac:dyDescent="0.25">
      <c r="A88" s="29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3"/>
      <c r="N88" s="30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4.25" customHeight="1" x14ac:dyDescent="0.25">
      <c r="A89" s="29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62"/>
      <c r="N89" s="30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4.25" customHeight="1" x14ac:dyDescent="0.25">
      <c r="A90" s="29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7"/>
      <c r="N90" s="30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4.25" customHeight="1" x14ac:dyDescent="0.25">
      <c r="A91" s="29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63"/>
      <c r="N91" s="30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4.25" customHeight="1" x14ac:dyDescent="0.25">
      <c r="A92" s="29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9"/>
      <c r="N92" s="30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4.25" customHeight="1" x14ac:dyDescent="0.25">
      <c r="A93" s="29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4.25" customHeight="1" x14ac:dyDescent="0.25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4.25" customHeight="1" x14ac:dyDescent="0.25">
      <c r="A95" s="29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4.25" customHeight="1" x14ac:dyDescent="0.25">
      <c r="A96" s="29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4.25" customHeight="1" x14ac:dyDescent="0.25">
      <c r="A97" s="29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4.25" customHeight="1" x14ac:dyDescent="0.25">
      <c r="A98" s="29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4.25" customHeight="1" x14ac:dyDescent="0.25">
      <c r="A99" s="29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4.25" customHeight="1" x14ac:dyDescent="0.25">
      <c r="A100" s="29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4.25" customHeigh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4.25" customHeight="1" x14ac:dyDescent="0.25">
      <c r="A102" s="29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4.25" customHeight="1" x14ac:dyDescent="0.25">
      <c r="A103" s="29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4.25" customHeight="1" x14ac:dyDescent="0.25">
      <c r="A104" s="29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4.25" customHeight="1" x14ac:dyDescent="0.25">
      <c r="A105" s="29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4.25" customHeight="1" x14ac:dyDescent="0.25">
      <c r="A106" s="29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4.25" customHeight="1" x14ac:dyDescent="0.25">
      <c r="A107" s="29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4.25" customHeight="1" x14ac:dyDescent="0.25">
      <c r="A108" s="29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4.25" customHeight="1" x14ac:dyDescent="0.25">
      <c r="A109" s="29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4.25" customHeight="1" x14ac:dyDescent="0.25">
      <c r="A110" s="29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4.25" customHeight="1" x14ac:dyDescent="0.25">
      <c r="A111" s="29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4.25" customHeight="1" x14ac:dyDescent="0.25">
      <c r="A112" s="29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4.25" customHeight="1" x14ac:dyDescent="0.25">
      <c r="A113" s="29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4.25" customHeight="1" x14ac:dyDescent="0.25">
      <c r="A114" s="29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4.25" customHeight="1" x14ac:dyDescent="0.25">
      <c r="A115" s="29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4.25" customHeight="1" x14ac:dyDescent="0.25">
      <c r="A116" s="29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4.25" customHeight="1" x14ac:dyDescent="0.25">
      <c r="A117" s="29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4.25" customHeight="1" x14ac:dyDescent="0.25">
      <c r="A118" s="29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4.25" customHeight="1" x14ac:dyDescent="0.25">
      <c r="A119" s="29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4.25" customHeight="1" x14ac:dyDescent="0.25">
      <c r="A120" s="29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4.25" customHeight="1" x14ac:dyDescent="0.25">
      <c r="A121" s="29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4.25" customHeight="1" x14ac:dyDescent="0.25">
      <c r="A122" s="29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4.25" customHeight="1" x14ac:dyDescent="0.25">
      <c r="A123" s="29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4.25" customHeight="1" x14ac:dyDescent="0.25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4.25" customHeight="1" x14ac:dyDescent="0.25">
      <c r="A125" s="29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4.25" customHeight="1" x14ac:dyDescent="0.25">
      <c r="A126" s="29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4.25" customHeight="1" x14ac:dyDescent="0.25">
      <c r="A127" s="29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4.25" customHeight="1" x14ac:dyDescent="0.25">
      <c r="A128" s="29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4.25" customHeight="1" x14ac:dyDescent="0.25">
      <c r="A129" s="29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4.25" customHeight="1" x14ac:dyDescent="0.25">
      <c r="A130" s="29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4.25" customHeight="1" x14ac:dyDescent="0.25">
      <c r="A131" s="29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4.25" customHeight="1" x14ac:dyDescent="0.25">
      <c r="A132" s="29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4.25" customHeight="1" x14ac:dyDescent="0.25">
      <c r="A133" s="29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4.25" customHeight="1" x14ac:dyDescent="0.25">
      <c r="A134" s="29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4.25" customHeight="1" x14ac:dyDescent="0.25">
      <c r="A135" s="29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4.25" customHeight="1" x14ac:dyDescent="0.25">
      <c r="A136" s="29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4.25" customHeight="1" x14ac:dyDescent="0.25">
      <c r="A137" s="29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4.25" customHeight="1" x14ac:dyDescent="0.25">
      <c r="A138" s="29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4.25" customHeight="1" x14ac:dyDescent="0.25">
      <c r="A139" s="29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4.25" customHeight="1" x14ac:dyDescent="0.25">
      <c r="A140" s="29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4.25" customHeight="1" x14ac:dyDescent="0.25">
      <c r="A141" s="29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4.25" customHeight="1" x14ac:dyDescent="0.25">
      <c r="A142" s="29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4.25" customHeight="1" x14ac:dyDescent="0.25">
      <c r="A143" s="29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4.25" customHeight="1" x14ac:dyDescent="0.25">
      <c r="A144" s="29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4.25" customHeight="1" x14ac:dyDescent="0.25">
      <c r="A145" s="29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4.25" customHeight="1" x14ac:dyDescent="0.25">
      <c r="A146" s="29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4.25" customHeight="1" x14ac:dyDescent="0.25">
      <c r="A147" s="29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4.25" customHeight="1" x14ac:dyDescent="0.25">
      <c r="A148" s="29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4.25" customHeight="1" x14ac:dyDescent="0.25">
      <c r="A149" s="29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4.25" customHeight="1" x14ac:dyDescent="0.25">
      <c r="A150" s="29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4.25" customHeight="1" x14ac:dyDescent="0.25">
      <c r="A151" s="29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4.25" customHeight="1" x14ac:dyDescent="0.25">
      <c r="A152" s="29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4.25" customHeight="1" x14ac:dyDescent="0.25">
      <c r="A153" s="29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4.25" customHeight="1" x14ac:dyDescent="0.25">
      <c r="A154" s="29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4.25" customHeight="1" x14ac:dyDescent="0.25">
      <c r="A155" s="29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4.25" customHeight="1" x14ac:dyDescent="0.25">
      <c r="A156" s="29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4.25" customHeight="1" x14ac:dyDescent="0.25">
      <c r="A157" s="29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4.25" customHeight="1" x14ac:dyDescent="0.25">
      <c r="A158" s="29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4.25" customHeight="1" x14ac:dyDescent="0.25">
      <c r="A159" s="29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4.25" customHeight="1" x14ac:dyDescent="0.25">
      <c r="A160" s="29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4.25" customHeight="1" x14ac:dyDescent="0.25">
      <c r="A161" s="29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4.25" customHeight="1" x14ac:dyDescent="0.25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4.25" customHeight="1" x14ac:dyDescent="0.25">
      <c r="A163" s="29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4.25" customHeight="1" x14ac:dyDescent="0.25">
      <c r="A164" s="29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4.25" customHeight="1" x14ac:dyDescent="0.25">
      <c r="A165" s="29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4.25" customHeight="1" x14ac:dyDescent="0.25">
      <c r="A166" s="29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4.25" customHeight="1" x14ac:dyDescent="0.25">
      <c r="A167" s="29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4.25" customHeight="1" x14ac:dyDescent="0.25">
      <c r="A168" s="29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4.25" customHeight="1" x14ac:dyDescent="0.25">
      <c r="A169" s="29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4.25" customHeight="1" x14ac:dyDescent="0.25">
      <c r="A170" s="29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4.25" customHeight="1" x14ac:dyDescent="0.25">
      <c r="A171" s="29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4.25" customHeight="1" x14ac:dyDescent="0.25">
      <c r="A172" s="29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4.25" customHeight="1" x14ac:dyDescent="0.25">
      <c r="A173" s="29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4.25" customHeight="1" x14ac:dyDescent="0.25">
      <c r="A174" s="29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4.25" customHeight="1" x14ac:dyDescent="0.25">
      <c r="A175" s="29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4.25" customHeight="1" x14ac:dyDescent="0.25">
      <c r="A176" s="29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4.25" customHeight="1" x14ac:dyDescent="0.25">
      <c r="A177" s="29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4.25" customHeight="1" x14ac:dyDescent="0.25">
      <c r="A178" s="29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4.25" customHeight="1" x14ac:dyDescent="0.25">
      <c r="A179" s="29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4.25" customHeight="1" x14ac:dyDescent="0.25">
      <c r="A180" s="29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4.25" customHeight="1" x14ac:dyDescent="0.25">
      <c r="A181" s="29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4.25" customHeight="1" x14ac:dyDescent="0.25">
      <c r="A182" s="29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4.25" customHeight="1" x14ac:dyDescent="0.25">
      <c r="A183" s="29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4.25" customHeight="1" x14ac:dyDescent="0.25">
      <c r="A184" s="29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4.25" customHeight="1" x14ac:dyDescent="0.25">
      <c r="A185" s="29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4.25" customHeight="1" x14ac:dyDescent="0.25">
      <c r="A186" s="29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4.25" customHeight="1" x14ac:dyDescent="0.25">
      <c r="A187" s="29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4.25" customHeight="1" x14ac:dyDescent="0.25">
      <c r="A188" s="29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4.25" customHeight="1" x14ac:dyDescent="0.25">
      <c r="A189" s="29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4.25" customHeight="1" x14ac:dyDescent="0.25">
      <c r="A190" s="29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4.25" customHeight="1" x14ac:dyDescent="0.25">
      <c r="A191" s="29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4.25" customHeight="1" x14ac:dyDescent="0.25">
      <c r="A192" s="29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4.25" customHeight="1" x14ac:dyDescent="0.25">
      <c r="A193" s="29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4.25" customHeight="1" x14ac:dyDescent="0.25">
      <c r="A194" s="29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4.25" customHeight="1" x14ac:dyDescent="0.25">
      <c r="A195" s="29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4.25" customHeight="1" x14ac:dyDescent="0.25">
      <c r="A196" s="29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4.25" customHeight="1" x14ac:dyDescent="0.25">
      <c r="A197" s="29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4.25" customHeight="1" x14ac:dyDescent="0.25">
      <c r="A198" s="29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4.25" customHeight="1" x14ac:dyDescent="0.25">
      <c r="A199" s="29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4.25" customHeight="1" x14ac:dyDescent="0.25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4.25" customHeight="1" x14ac:dyDescent="0.25">
      <c r="A201" s="29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4.25" customHeight="1" x14ac:dyDescent="0.25">
      <c r="A202" s="29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4.25" customHeight="1" x14ac:dyDescent="0.25">
      <c r="A203" s="29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4.25" customHeight="1" x14ac:dyDescent="0.25">
      <c r="A204" s="29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4.25" customHeight="1" x14ac:dyDescent="0.25">
      <c r="A205" s="29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4.25" customHeight="1" x14ac:dyDescent="0.25">
      <c r="A206" s="29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4.25" customHeight="1" x14ac:dyDescent="0.25">
      <c r="A207" s="29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4.25" customHeight="1" x14ac:dyDescent="0.25">
      <c r="A208" s="29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4.25" customHeight="1" x14ac:dyDescent="0.25">
      <c r="A209" s="29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4.25" customHeight="1" x14ac:dyDescent="0.25">
      <c r="A210" s="29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4.25" customHeight="1" x14ac:dyDescent="0.25">
      <c r="A211" s="29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4.25" customHeight="1" x14ac:dyDescent="0.25">
      <c r="A212" s="29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4.25" customHeight="1" x14ac:dyDescent="0.25">
      <c r="A213" s="29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4.25" customHeight="1" x14ac:dyDescent="0.25">
      <c r="A214" s="29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4.25" customHeight="1" x14ac:dyDescent="0.25">
      <c r="A215" s="29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4.25" customHeight="1" x14ac:dyDescent="0.25">
      <c r="A216" s="29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4.25" customHeight="1" x14ac:dyDescent="0.25">
      <c r="A217" s="29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4.25" customHeight="1" x14ac:dyDescent="0.25">
      <c r="A218" s="29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4.25" customHeight="1" x14ac:dyDescent="0.25">
      <c r="A219" s="29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4.25" customHeight="1" x14ac:dyDescent="0.25">
      <c r="A220" s="29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4.25" customHeight="1" x14ac:dyDescent="0.25">
      <c r="A221" s="29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4.25" customHeight="1" x14ac:dyDescent="0.25">
      <c r="A222" s="29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4.25" customHeight="1" x14ac:dyDescent="0.25">
      <c r="A223" s="29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4.25" customHeight="1" x14ac:dyDescent="0.25">
      <c r="A224" s="29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4.25" customHeight="1" x14ac:dyDescent="0.25">
      <c r="A225" s="29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4.25" customHeight="1" x14ac:dyDescent="0.25">
      <c r="A226" s="29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4.25" customHeight="1" x14ac:dyDescent="0.25">
      <c r="A227" s="29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4.25" customHeight="1" x14ac:dyDescent="0.25">
      <c r="A228" s="29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4.25" customHeight="1" x14ac:dyDescent="0.25">
      <c r="A229" s="29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4.25" customHeight="1" x14ac:dyDescent="0.25">
      <c r="A230" s="29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4.25" customHeight="1" x14ac:dyDescent="0.25">
      <c r="A231" s="29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4.25" customHeight="1" x14ac:dyDescent="0.25">
      <c r="A232" s="29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4.25" customHeight="1" x14ac:dyDescent="0.25">
      <c r="A233" s="29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4.25" customHeight="1" x14ac:dyDescent="0.25">
      <c r="A234" s="29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4.25" customHeight="1" x14ac:dyDescent="0.25">
      <c r="A235" s="29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4.25" customHeight="1" x14ac:dyDescent="0.25">
      <c r="A236" s="29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4.25" customHeight="1" x14ac:dyDescent="0.25">
      <c r="A237" s="29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4.25" customHeight="1" x14ac:dyDescent="0.25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4.25" customHeight="1" x14ac:dyDescent="0.25">
      <c r="A239" s="29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4.25" customHeight="1" x14ac:dyDescent="0.25">
      <c r="A240" s="29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4.25" customHeight="1" x14ac:dyDescent="0.25">
      <c r="A241" s="29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4.25" customHeight="1" x14ac:dyDescent="0.25">
      <c r="A242" s="29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4.25" customHeight="1" x14ac:dyDescent="0.25">
      <c r="A243" s="29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4.25" customHeight="1" x14ac:dyDescent="0.25">
      <c r="A244" s="29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4.25" customHeight="1" x14ac:dyDescent="0.25">
      <c r="A245" s="29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4.25" customHeight="1" x14ac:dyDescent="0.25">
      <c r="A246" s="29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4.25" customHeight="1" x14ac:dyDescent="0.25">
      <c r="A247" s="29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4.25" customHeight="1" x14ac:dyDescent="0.25">
      <c r="A248" s="29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4.25" customHeight="1" x14ac:dyDescent="0.25">
      <c r="A249" s="29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4.25" customHeight="1" x14ac:dyDescent="0.25">
      <c r="A250" s="29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4.25" customHeight="1" x14ac:dyDescent="0.25">
      <c r="A251" s="29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4.25" customHeight="1" x14ac:dyDescent="0.25">
      <c r="A252" s="29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4.25" customHeight="1" x14ac:dyDescent="0.25">
      <c r="A253" s="29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4.25" customHeight="1" x14ac:dyDescent="0.25">
      <c r="A254" s="29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4.25" customHeight="1" x14ac:dyDescent="0.25">
      <c r="A255" s="29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4.25" customHeight="1" x14ac:dyDescent="0.25">
      <c r="A256" s="29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4.25" customHeight="1" x14ac:dyDescent="0.25">
      <c r="A257" s="29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4.25" customHeight="1" x14ac:dyDescent="0.25">
      <c r="A258" s="29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4.25" customHeight="1" x14ac:dyDescent="0.25">
      <c r="A259" s="29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4.25" customHeight="1" x14ac:dyDescent="0.25">
      <c r="A260" s="29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4.25" customHeight="1" x14ac:dyDescent="0.25">
      <c r="A261" s="29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4.25" customHeight="1" x14ac:dyDescent="0.25">
      <c r="A262" s="29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4.25" customHeight="1" x14ac:dyDescent="0.25">
      <c r="A263" s="29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4.25" customHeight="1" x14ac:dyDescent="0.25">
      <c r="A264" s="29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4.25" customHeight="1" x14ac:dyDescent="0.25">
      <c r="A265" s="29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4.25" customHeight="1" x14ac:dyDescent="0.25">
      <c r="A266" s="29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4.25" customHeight="1" x14ac:dyDescent="0.25">
      <c r="A267" s="29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4.25" customHeight="1" x14ac:dyDescent="0.25">
      <c r="A268" s="29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4.25" customHeight="1" x14ac:dyDescent="0.25">
      <c r="A269" s="29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4.25" customHeight="1" x14ac:dyDescent="0.25">
      <c r="A270" s="29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4.25" customHeight="1" x14ac:dyDescent="0.25">
      <c r="A271" s="29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4.25" customHeight="1" x14ac:dyDescent="0.25">
      <c r="A272" s="29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4.25" customHeight="1" x14ac:dyDescent="0.25">
      <c r="A273" s="29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4.25" customHeight="1" x14ac:dyDescent="0.25">
      <c r="A274" s="29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4.25" customHeight="1" x14ac:dyDescent="0.25">
      <c r="A275" s="29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4.25" customHeight="1" x14ac:dyDescent="0.25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4.25" customHeight="1" x14ac:dyDescent="0.25">
      <c r="A277" s="29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4.25" customHeight="1" x14ac:dyDescent="0.25">
      <c r="A278" s="29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4.25" customHeight="1" x14ac:dyDescent="0.25">
      <c r="A279" s="29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4.25" customHeight="1" x14ac:dyDescent="0.25">
      <c r="A280" s="29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4.25" customHeight="1" x14ac:dyDescent="0.25">
      <c r="A281" s="29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4.25" customHeight="1" x14ac:dyDescent="0.25">
      <c r="A282" s="29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4.25" customHeight="1" x14ac:dyDescent="0.25">
      <c r="A283" s="29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4.25" customHeight="1" x14ac:dyDescent="0.25">
      <c r="A284" s="29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4.25" customHeight="1" x14ac:dyDescent="0.25">
      <c r="A285" s="29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4.25" customHeight="1" x14ac:dyDescent="0.25">
      <c r="A286" s="29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4.25" customHeight="1" x14ac:dyDescent="0.25">
      <c r="A287" s="29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4.25" customHeight="1" x14ac:dyDescent="0.25">
      <c r="A288" s="29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4.25" customHeight="1" x14ac:dyDescent="0.25">
      <c r="A289" s="29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4.25" customHeight="1" x14ac:dyDescent="0.25">
      <c r="A290" s="29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4.25" customHeight="1" x14ac:dyDescent="0.25">
      <c r="A291" s="29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4.25" customHeight="1" x14ac:dyDescent="0.25">
      <c r="A292" s="29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4.25" customHeight="1" x14ac:dyDescent="0.25">
      <c r="A293" s="29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4.25" customHeight="1" x14ac:dyDescent="0.25">
      <c r="A294" s="29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4.25" customHeight="1" x14ac:dyDescent="0.25">
      <c r="A295" s="29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4.25" customHeight="1" x14ac:dyDescent="0.25">
      <c r="A296" s="29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4.25" customHeight="1" x14ac:dyDescent="0.25">
      <c r="A297" s="29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4.25" customHeight="1" x14ac:dyDescent="0.25">
      <c r="A298" s="29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4.25" customHeight="1" x14ac:dyDescent="0.25">
      <c r="A299" s="29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4.25" customHeight="1" x14ac:dyDescent="0.25">
      <c r="A300" s="29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4.25" customHeight="1" x14ac:dyDescent="0.25">
      <c r="A301" s="29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4.25" customHeight="1" x14ac:dyDescent="0.25">
      <c r="A302" s="29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4.25" customHeight="1" x14ac:dyDescent="0.25">
      <c r="A303" s="29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4.25" customHeight="1" x14ac:dyDescent="0.25">
      <c r="A304" s="29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4.25" customHeight="1" x14ac:dyDescent="0.25">
      <c r="A305" s="29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4.25" customHeight="1" x14ac:dyDescent="0.25">
      <c r="A306" s="29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4.25" customHeight="1" x14ac:dyDescent="0.25">
      <c r="A307" s="29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4.25" customHeight="1" x14ac:dyDescent="0.25">
      <c r="A308" s="29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4.25" customHeight="1" x14ac:dyDescent="0.25">
      <c r="A309" s="29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4.25" customHeight="1" x14ac:dyDescent="0.25">
      <c r="A310" s="29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4.25" customHeight="1" x14ac:dyDescent="0.25">
      <c r="A311" s="29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4.25" customHeight="1" x14ac:dyDescent="0.25">
      <c r="A312" s="29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4.25" customHeight="1" x14ac:dyDescent="0.25">
      <c r="A313" s="29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4.25" customHeight="1" x14ac:dyDescent="0.25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4.25" customHeight="1" x14ac:dyDescent="0.25">
      <c r="A315" s="29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4.25" customHeight="1" x14ac:dyDescent="0.25">
      <c r="A316" s="29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4.25" customHeight="1" x14ac:dyDescent="0.25">
      <c r="A317" s="29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4.25" customHeight="1" x14ac:dyDescent="0.25">
      <c r="A318" s="29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4.25" customHeight="1" x14ac:dyDescent="0.25">
      <c r="A319" s="29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4.25" customHeight="1" x14ac:dyDescent="0.25">
      <c r="A320" s="29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4.25" customHeight="1" x14ac:dyDescent="0.25">
      <c r="A321" s="29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4.25" customHeight="1" x14ac:dyDescent="0.25">
      <c r="A322" s="29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4.25" customHeight="1" x14ac:dyDescent="0.25">
      <c r="A323" s="29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4.25" customHeight="1" x14ac:dyDescent="0.25">
      <c r="A324" s="29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4.25" customHeight="1" x14ac:dyDescent="0.25">
      <c r="A325" s="29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4.25" customHeight="1" x14ac:dyDescent="0.25">
      <c r="A326" s="29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4.25" customHeight="1" x14ac:dyDescent="0.25">
      <c r="A327" s="29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4.25" customHeight="1" x14ac:dyDescent="0.25">
      <c r="A328" s="29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4.25" customHeight="1" x14ac:dyDescent="0.25">
      <c r="A329" s="29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4.25" customHeight="1" x14ac:dyDescent="0.25">
      <c r="A330" s="29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4.25" customHeight="1" x14ac:dyDescent="0.25">
      <c r="A331" s="29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4.25" customHeight="1" x14ac:dyDescent="0.25">
      <c r="A332" s="29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4.25" customHeight="1" x14ac:dyDescent="0.25">
      <c r="A333" s="29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4.25" customHeight="1" x14ac:dyDescent="0.25">
      <c r="A334" s="29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4.25" customHeight="1" x14ac:dyDescent="0.25">
      <c r="A335" s="29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4.25" customHeight="1" x14ac:dyDescent="0.25">
      <c r="A336" s="29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4.25" customHeight="1" x14ac:dyDescent="0.25">
      <c r="A337" s="29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4.25" customHeight="1" x14ac:dyDescent="0.25">
      <c r="A338" s="29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4.25" customHeight="1" x14ac:dyDescent="0.25">
      <c r="A339" s="29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4.25" customHeight="1" x14ac:dyDescent="0.25">
      <c r="A340" s="29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4.25" customHeight="1" x14ac:dyDescent="0.25">
      <c r="A341" s="29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4.25" customHeight="1" x14ac:dyDescent="0.25">
      <c r="A342" s="29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4.25" customHeight="1" x14ac:dyDescent="0.25">
      <c r="A343" s="29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4.25" customHeight="1" x14ac:dyDescent="0.25">
      <c r="A344" s="29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4.25" customHeight="1" x14ac:dyDescent="0.25">
      <c r="A345" s="29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4.25" customHeight="1" x14ac:dyDescent="0.25">
      <c r="A346" s="29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4.25" customHeight="1" x14ac:dyDescent="0.25">
      <c r="A347" s="29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4.25" customHeight="1" x14ac:dyDescent="0.25">
      <c r="A348" s="29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4.25" customHeight="1" x14ac:dyDescent="0.25">
      <c r="A349" s="29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4.25" customHeight="1" x14ac:dyDescent="0.25">
      <c r="A350" s="29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4.25" customHeight="1" x14ac:dyDescent="0.25">
      <c r="A351" s="29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4.25" customHeight="1" x14ac:dyDescent="0.25">
      <c r="A352" s="29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4.25" customHeight="1" x14ac:dyDescent="0.25">
      <c r="A353" s="29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4.25" customHeight="1" x14ac:dyDescent="0.25">
      <c r="A354" s="29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4.25" customHeight="1" x14ac:dyDescent="0.25">
      <c r="A355" s="29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4.25" customHeight="1" x14ac:dyDescent="0.25">
      <c r="A356" s="29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4.25" customHeight="1" x14ac:dyDescent="0.25">
      <c r="A357" s="29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4.25" customHeight="1" x14ac:dyDescent="0.25">
      <c r="A358" s="29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4.25" customHeight="1" x14ac:dyDescent="0.25">
      <c r="A359" s="29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4.25" customHeight="1" x14ac:dyDescent="0.25">
      <c r="A360" s="29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4.25" customHeight="1" x14ac:dyDescent="0.25">
      <c r="A361" s="29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4.25" customHeight="1" x14ac:dyDescent="0.25">
      <c r="A362" s="29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4.25" customHeight="1" x14ac:dyDescent="0.25">
      <c r="A363" s="29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4.25" customHeight="1" x14ac:dyDescent="0.25">
      <c r="A364" s="29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4.25" customHeight="1" x14ac:dyDescent="0.25">
      <c r="A365" s="29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4.25" customHeight="1" x14ac:dyDescent="0.25">
      <c r="A366" s="29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4.25" customHeight="1" x14ac:dyDescent="0.25">
      <c r="A367" s="29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4.25" customHeight="1" x14ac:dyDescent="0.25">
      <c r="A368" s="29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4.25" customHeight="1" x14ac:dyDescent="0.25">
      <c r="A369" s="29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4.25" customHeight="1" x14ac:dyDescent="0.25">
      <c r="A370" s="29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4.25" customHeight="1" x14ac:dyDescent="0.25">
      <c r="A371" s="29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4.25" customHeight="1" x14ac:dyDescent="0.25">
      <c r="A372" s="29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4.25" customHeight="1" x14ac:dyDescent="0.25">
      <c r="A373" s="29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4.25" customHeight="1" x14ac:dyDescent="0.25">
      <c r="A374" s="29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4.25" customHeight="1" x14ac:dyDescent="0.25">
      <c r="A375" s="29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4.25" customHeight="1" x14ac:dyDescent="0.25">
      <c r="A376" s="29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4.25" customHeight="1" x14ac:dyDescent="0.25">
      <c r="A377" s="29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4.25" customHeight="1" x14ac:dyDescent="0.25">
      <c r="A378" s="29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4.25" customHeight="1" x14ac:dyDescent="0.25">
      <c r="A379" s="29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4.25" customHeight="1" x14ac:dyDescent="0.25">
      <c r="A380" s="29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4.25" customHeight="1" x14ac:dyDescent="0.25">
      <c r="A381" s="29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4.25" customHeight="1" x14ac:dyDescent="0.25">
      <c r="A382" s="29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4.25" customHeight="1" x14ac:dyDescent="0.25">
      <c r="A383" s="29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4.25" customHeight="1" x14ac:dyDescent="0.25">
      <c r="A384" s="29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4.25" customHeight="1" x14ac:dyDescent="0.25">
      <c r="A385" s="29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4.25" customHeight="1" x14ac:dyDescent="0.25">
      <c r="A386" s="29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4.25" customHeight="1" x14ac:dyDescent="0.25">
      <c r="A387" s="29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4.25" customHeight="1" x14ac:dyDescent="0.25">
      <c r="A388" s="29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4.25" customHeight="1" x14ac:dyDescent="0.25">
      <c r="A389" s="29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4.25" customHeight="1" x14ac:dyDescent="0.25">
      <c r="A390" s="29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4.25" customHeight="1" x14ac:dyDescent="0.25">
      <c r="A391" s="29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4.25" customHeight="1" x14ac:dyDescent="0.25">
      <c r="A392" s="29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4.25" customHeight="1" x14ac:dyDescent="0.25">
      <c r="A393" s="29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4.25" customHeight="1" x14ac:dyDescent="0.25">
      <c r="A394" s="29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4.25" customHeight="1" x14ac:dyDescent="0.25">
      <c r="A395" s="29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4.25" customHeight="1" x14ac:dyDescent="0.25">
      <c r="A396" s="29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4.25" customHeight="1" x14ac:dyDescent="0.25">
      <c r="A397" s="29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4.25" customHeight="1" x14ac:dyDescent="0.25">
      <c r="A398" s="29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4.25" customHeight="1" x14ac:dyDescent="0.25">
      <c r="A399" s="29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4.25" customHeight="1" x14ac:dyDescent="0.25">
      <c r="A400" s="29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4.25" customHeight="1" x14ac:dyDescent="0.25">
      <c r="A401" s="29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4.25" customHeight="1" x14ac:dyDescent="0.25">
      <c r="A402" s="29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4.25" customHeight="1" x14ac:dyDescent="0.25">
      <c r="A403" s="29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4.25" customHeight="1" x14ac:dyDescent="0.25">
      <c r="A404" s="29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4.25" customHeight="1" x14ac:dyDescent="0.25">
      <c r="A405" s="29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4.25" customHeight="1" x14ac:dyDescent="0.25">
      <c r="A406" s="29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4.25" customHeight="1" x14ac:dyDescent="0.25">
      <c r="A407" s="29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4.25" customHeight="1" x14ac:dyDescent="0.25">
      <c r="A408" s="29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4.25" customHeight="1" x14ac:dyDescent="0.25">
      <c r="A409" s="29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4.25" customHeight="1" x14ac:dyDescent="0.25">
      <c r="A410" s="29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4.25" customHeight="1" x14ac:dyDescent="0.25">
      <c r="A411" s="29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4.25" customHeight="1" x14ac:dyDescent="0.25">
      <c r="A412" s="29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4.25" customHeight="1" x14ac:dyDescent="0.25">
      <c r="A413" s="29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4.25" customHeight="1" x14ac:dyDescent="0.25">
      <c r="A414" s="29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4.25" customHeight="1" x14ac:dyDescent="0.25">
      <c r="A415" s="29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4.25" customHeight="1" x14ac:dyDescent="0.25">
      <c r="A416" s="29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4.25" customHeight="1" x14ac:dyDescent="0.25">
      <c r="A417" s="29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4.25" customHeight="1" x14ac:dyDescent="0.25">
      <c r="A418" s="29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4.25" customHeight="1" x14ac:dyDescent="0.25">
      <c r="A419" s="29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4.25" customHeight="1" x14ac:dyDescent="0.25">
      <c r="A420" s="29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4.25" customHeight="1" x14ac:dyDescent="0.25">
      <c r="A421" s="29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4.25" customHeight="1" x14ac:dyDescent="0.25">
      <c r="A422" s="29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4.25" customHeight="1" x14ac:dyDescent="0.25">
      <c r="A423" s="29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4.25" customHeight="1" x14ac:dyDescent="0.25">
      <c r="A424" s="29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4.25" customHeight="1" x14ac:dyDescent="0.25">
      <c r="A425" s="29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4.25" customHeight="1" x14ac:dyDescent="0.25">
      <c r="A426" s="29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4.25" customHeight="1" x14ac:dyDescent="0.25">
      <c r="A427" s="29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4.25" customHeight="1" x14ac:dyDescent="0.25">
      <c r="A428" s="29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4.25" customHeight="1" x14ac:dyDescent="0.25">
      <c r="A429" s="29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4.25" customHeight="1" x14ac:dyDescent="0.25">
      <c r="A430" s="29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4.25" customHeight="1" x14ac:dyDescent="0.25">
      <c r="A431" s="29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4.25" customHeight="1" x14ac:dyDescent="0.25">
      <c r="A432" s="29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4.25" customHeight="1" x14ac:dyDescent="0.25">
      <c r="A433" s="29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4.25" customHeight="1" x14ac:dyDescent="0.25">
      <c r="A434" s="29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4.25" customHeight="1" x14ac:dyDescent="0.25">
      <c r="A435" s="29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4.25" customHeight="1" x14ac:dyDescent="0.25">
      <c r="A436" s="29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4.25" customHeight="1" x14ac:dyDescent="0.25">
      <c r="A437" s="29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4.25" customHeight="1" x14ac:dyDescent="0.25">
      <c r="A438" s="29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4.25" customHeight="1" x14ac:dyDescent="0.25">
      <c r="A439" s="29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4.25" customHeight="1" x14ac:dyDescent="0.25">
      <c r="A440" s="29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4.25" customHeight="1" x14ac:dyDescent="0.25">
      <c r="A441" s="29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4.25" customHeight="1" x14ac:dyDescent="0.25">
      <c r="A442" s="29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4.25" customHeight="1" x14ac:dyDescent="0.25">
      <c r="A443" s="29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4.25" customHeight="1" x14ac:dyDescent="0.25">
      <c r="A444" s="29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4.25" customHeight="1" x14ac:dyDescent="0.25">
      <c r="A445" s="29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4.25" customHeight="1" x14ac:dyDescent="0.25">
      <c r="A446" s="29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4.25" customHeight="1" x14ac:dyDescent="0.25">
      <c r="A447" s="29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4.25" customHeight="1" x14ac:dyDescent="0.25">
      <c r="A448" s="29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4.25" customHeight="1" x14ac:dyDescent="0.25">
      <c r="A449" s="29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4.25" customHeight="1" x14ac:dyDescent="0.25">
      <c r="A450" s="29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4.25" customHeight="1" x14ac:dyDescent="0.25">
      <c r="A451" s="29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4.25" customHeight="1" x14ac:dyDescent="0.25">
      <c r="A452" s="29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4.25" customHeight="1" x14ac:dyDescent="0.25">
      <c r="A453" s="29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4.25" customHeight="1" x14ac:dyDescent="0.25">
      <c r="A454" s="29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4.25" customHeight="1" x14ac:dyDescent="0.25">
      <c r="A455" s="29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4.25" customHeight="1" x14ac:dyDescent="0.25">
      <c r="A456" s="29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4.25" customHeight="1" x14ac:dyDescent="0.25">
      <c r="A457" s="29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4.25" customHeight="1" x14ac:dyDescent="0.25">
      <c r="A458" s="29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4.25" customHeight="1" x14ac:dyDescent="0.25">
      <c r="A459" s="29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4.25" customHeight="1" x14ac:dyDescent="0.25">
      <c r="A460" s="29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4.25" customHeight="1" x14ac:dyDescent="0.25">
      <c r="A461" s="29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4.25" customHeight="1" x14ac:dyDescent="0.25">
      <c r="A462" s="29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4.25" customHeight="1" x14ac:dyDescent="0.25">
      <c r="A463" s="29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4.25" customHeight="1" x14ac:dyDescent="0.25">
      <c r="A464" s="29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4.25" customHeight="1" x14ac:dyDescent="0.25">
      <c r="A465" s="29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4.25" customHeight="1" x14ac:dyDescent="0.25">
      <c r="A466" s="29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4.25" customHeight="1" x14ac:dyDescent="0.25">
      <c r="A467" s="29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4.25" customHeight="1" x14ac:dyDescent="0.25">
      <c r="A468" s="29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4.25" customHeight="1" x14ac:dyDescent="0.25">
      <c r="A469" s="29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4.25" customHeight="1" x14ac:dyDescent="0.25">
      <c r="A470" s="29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4.25" customHeight="1" x14ac:dyDescent="0.25">
      <c r="A471" s="29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4.25" customHeight="1" x14ac:dyDescent="0.25">
      <c r="A472" s="29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4.25" customHeight="1" x14ac:dyDescent="0.25">
      <c r="A473" s="29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4.25" customHeight="1" x14ac:dyDescent="0.25">
      <c r="A474" s="29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4.25" customHeight="1" x14ac:dyDescent="0.25">
      <c r="A475" s="29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4.25" customHeight="1" x14ac:dyDescent="0.25">
      <c r="A476" s="29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4.25" customHeight="1" x14ac:dyDescent="0.25">
      <c r="A477" s="29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4.25" customHeight="1" x14ac:dyDescent="0.25">
      <c r="A478" s="29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4.25" customHeight="1" x14ac:dyDescent="0.25">
      <c r="A479" s="29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4.25" customHeight="1" x14ac:dyDescent="0.25">
      <c r="A480" s="29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4.25" customHeight="1" x14ac:dyDescent="0.25">
      <c r="A481" s="29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4.25" customHeight="1" x14ac:dyDescent="0.25">
      <c r="A482" s="29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4.25" customHeight="1" x14ac:dyDescent="0.25">
      <c r="A483" s="29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4.25" customHeight="1" x14ac:dyDescent="0.25">
      <c r="A484" s="29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4.25" customHeight="1" x14ac:dyDescent="0.25">
      <c r="A485" s="29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4.25" customHeight="1" x14ac:dyDescent="0.25">
      <c r="A486" s="29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4.25" customHeight="1" x14ac:dyDescent="0.25">
      <c r="A487" s="29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4.25" customHeight="1" x14ac:dyDescent="0.25">
      <c r="A488" s="29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4.25" customHeight="1" x14ac:dyDescent="0.25">
      <c r="A489" s="29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4.25" customHeight="1" x14ac:dyDescent="0.25">
      <c r="A490" s="29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4.25" customHeight="1" x14ac:dyDescent="0.25">
      <c r="A491" s="29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4.25" customHeight="1" x14ac:dyDescent="0.25">
      <c r="A492" s="29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4.25" customHeight="1" x14ac:dyDescent="0.25">
      <c r="A493" s="29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4.25" customHeight="1" x14ac:dyDescent="0.25">
      <c r="A494" s="29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4.25" customHeight="1" x14ac:dyDescent="0.25">
      <c r="A495" s="29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4.25" customHeight="1" x14ac:dyDescent="0.25">
      <c r="A496" s="29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4.25" customHeight="1" x14ac:dyDescent="0.25">
      <c r="A497" s="29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4.25" customHeight="1" x14ac:dyDescent="0.25">
      <c r="A498" s="29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4.25" customHeight="1" x14ac:dyDescent="0.25">
      <c r="A499" s="29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4.25" customHeight="1" x14ac:dyDescent="0.25">
      <c r="A500" s="29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4.25" customHeight="1" x14ac:dyDescent="0.25">
      <c r="A501" s="29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4.25" customHeight="1" x14ac:dyDescent="0.25">
      <c r="A502" s="29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4.25" customHeight="1" x14ac:dyDescent="0.25">
      <c r="A503" s="29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4.25" customHeight="1" x14ac:dyDescent="0.25">
      <c r="A504" s="29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4.25" customHeight="1" x14ac:dyDescent="0.25">
      <c r="A505" s="29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4.25" customHeight="1" x14ac:dyDescent="0.25">
      <c r="A506" s="29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4.25" customHeight="1" x14ac:dyDescent="0.25">
      <c r="A507" s="29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4.25" customHeight="1" x14ac:dyDescent="0.25">
      <c r="A508" s="29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4.25" customHeight="1" x14ac:dyDescent="0.25">
      <c r="A509" s="29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4.25" customHeight="1" x14ac:dyDescent="0.25">
      <c r="A510" s="29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4.25" customHeight="1" x14ac:dyDescent="0.25">
      <c r="A511" s="29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4.25" customHeight="1" x14ac:dyDescent="0.25">
      <c r="A512" s="29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4.25" customHeight="1" x14ac:dyDescent="0.25">
      <c r="A513" s="29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4.25" customHeight="1" x14ac:dyDescent="0.25">
      <c r="A514" s="29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4.25" customHeight="1" x14ac:dyDescent="0.25">
      <c r="A515" s="29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4.25" customHeight="1" x14ac:dyDescent="0.25">
      <c r="A516" s="29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4.25" customHeight="1" x14ac:dyDescent="0.25">
      <c r="A517" s="29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4.25" customHeight="1" x14ac:dyDescent="0.25">
      <c r="A518" s="29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4.25" customHeight="1" x14ac:dyDescent="0.25">
      <c r="A519" s="29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4.25" customHeight="1" x14ac:dyDescent="0.25">
      <c r="A520" s="29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4.25" customHeight="1" x14ac:dyDescent="0.25">
      <c r="A521" s="29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4.25" customHeight="1" x14ac:dyDescent="0.25">
      <c r="A522" s="29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4.25" customHeight="1" x14ac:dyDescent="0.25">
      <c r="A523" s="29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4.25" customHeight="1" x14ac:dyDescent="0.25">
      <c r="A524" s="29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4.25" customHeight="1" x14ac:dyDescent="0.25">
      <c r="A525" s="29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4.25" customHeight="1" x14ac:dyDescent="0.25">
      <c r="A526" s="29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4.25" customHeight="1" x14ac:dyDescent="0.25">
      <c r="A527" s="29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4.25" customHeight="1" x14ac:dyDescent="0.25">
      <c r="A528" s="29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4.25" customHeight="1" x14ac:dyDescent="0.25">
      <c r="A529" s="29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4.25" customHeight="1" x14ac:dyDescent="0.25">
      <c r="A530" s="29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4.25" customHeight="1" x14ac:dyDescent="0.25">
      <c r="A531" s="29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4.25" customHeight="1" x14ac:dyDescent="0.25">
      <c r="A532" s="29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4.25" customHeight="1" x14ac:dyDescent="0.25">
      <c r="A533" s="29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4.25" customHeight="1" x14ac:dyDescent="0.25">
      <c r="A534" s="29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4.25" customHeight="1" x14ac:dyDescent="0.25">
      <c r="A535" s="29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4.25" customHeight="1" x14ac:dyDescent="0.25">
      <c r="A536" s="29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4.25" customHeight="1" x14ac:dyDescent="0.25">
      <c r="A537" s="29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4.25" customHeight="1" x14ac:dyDescent="0.25">
      <c r="A538" s="29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4.25" customHeight="1" x14ac:dyDescent="0.25">
      <c r="A539" s="29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4.25" customHeight="1" x14ac:dyDescent="0.25">
      <c r="A540" s="29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4.25" customHeight="1" x14ac:dyDescent="0.25">
      <c r="A541" s="29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4.25" customHeight="1" x14ac:dyDescent="0.25">
      <c r="A542" s="29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4.25" customHeight="1" x14ac:dyDescent="0.25">
      <c r="A543" s="29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4.25" customHeight="1" x14ac:dyDescent="0.25">
      <c r="A544" s="29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4.25" customHeight="1" x14ac:dyDescent="0.25">
      <c r="A545" s="29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4.25" customHeight="1" x14ac:dyDescent="0.25">
      <c r="A546" s="29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4.25" customHeight="1" x14ac:dyDescent="0.25">
      <c r="A547" s="29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4.25" customHeight="1" x14ac:dyDescent="0.25">
      <c r="A548" s="29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4.25" customHeight="1" x14ac:dyDescent="0.25">
      <c r="A549" s="29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4.25" customHeight="1" x14ac:dyDescent="0.25">
      <c r="A550" s="29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4.25" customHeight="1" x14ac:dyDescent="0.25">
      <c r="A551" s="29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4.25" customHeight="1" x14ac:dyDescent="0.25">
      <c r="A552" s="29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4.25" customHeight="1" x14ac:dyDescent="0.25">
      <c r="A553" s="29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4.25" customHeight="1" x14ac:dyDescent="0.25">
      <c r="A554" s="29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4.25" customHeight="1" x14ac:dyDescent="0.25">
      <c r="A555" s="29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4.25" customHeight="1" x14ac:dyDescent="0.25">
      <c r="A556" s="29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4.25" customHeight="1" x14ac:dyDescent="0.25">
      <c r="A557" s="29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4.25" customHeight="1" x14ac:dyDescent="0.25">
      <c r="A558" s="29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4.25" customHeight="1" x14ac:dyDescent="0.25">
      <c r="A559" s="29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4.25" customHeight="1" x14ac:dyDescent="0.25">
      <c r="A560" s="29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4.25" customHeight="1" x14ac:dyDescent="0.25">
      <c r="A561" s="29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4.25" customHeight="1" x14ac:dyDescent="0.25">
      <c r="A562" s="29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4.25" customHeight="1" x14ac:dyDescent="0.25">
      <c r="A563" s="29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4.25" customHeight="1" x14ac:dyDescent="0.25">
      <c r="A564" s="29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4.25" customHeight="1" x14ac:dyDescent="0.25">
      <c r="A565" s="29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4.25" customHeight="1" x14ac:dyDescent="0.25">
      <c r="A566" s="29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4.25" customHeight="1" x14ac:dyDescent="0.25">
      <c r="A567" s="29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4.25" customHeight="1" x14ac:dyDescent="0.25">
      <c r="A568" s="29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4.25" customHeight="1" x14ac:dyDescent="0.25">
      <c r="A569" s="29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4.25" customHeight="1" x14ac:dyDescent="0.25">
      <c r="A570" s="29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4.25" customHeight="1" x14ac:dyDescent="0.25">
      <c r="A571" s="29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4.25" customHeight="1" x14ac:dyDescent="0.25">
      <c r="A572" s="29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4.25" customHeight="1" x14ac:dyDescent="0.25">
      <c r="A573" s="29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4.25" customHeight="1" x14ac:dyDescent="0.25">
      <c r="A574" s="29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4.25" customHeight="1" x14ac:dyDescent="0.25">
      <c r="A575" s="29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4.25" customHeight="1" x14ac:dyDescent="0.25">
      <c r="A576" s="29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4.25" customHeight="1" x14ac:dyDescent="0.25">
      <c r="A577" s="29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4.25" customHeight="1" x14ac:dyDescent="0.25">
      <c r="A578" s="29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4.25" customHeight="1" x14ac:dyDescent="0.25">
      <c r="A579" s="29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4.25" customHeight="1" x14ac:dyDescent="0.25">
      <c r="A580" s="29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4.25" customHeight="1" x14ac:dyDescent="0.25">
      <c r="A581" s="29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4.25" customHeight="1" x14ac:dyDescent="0.25">
      <c r="A582" s="29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4.25" customHeight="1" x14ac:dyDescent="0.25">
      <c r="A583" s="29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4.25" customHeight="1" x14ac:dyDescent="0.25">
      <c r="A584" s="29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4.25" customHeight="1" x14ac:dyDescent="0.25">
      <c r="A585" s="29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4.25" customHeight="1" x14ac:dyDescent="0.25">
      <c r="A586" s="29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4.25" customHeight="1" x14ac:dyDescent="0.25">
      <c r="A587" s="29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4.25" customHeight="1" x14ac:dyDescent="0.25">
      <c r="A588" s="29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4.25" customHeight="1" x14ac:dyDescent="0.25">
      <c r="A589" s="29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4.25" customHeight="1" x14ac:dyDescent="0.25">
      <c r="A590" s="29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4.25" customHeight="1" x14ac:dyDescent="0.25">
      <c r="A591" s="29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4.25" customHeight="1" x14ac:dyDescent="0.25">
      <c r="A592" s="29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4.25" customHeight="1" x14ac:dyDescent="0.25">
      <c r="A593" s="29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4.25" customHeight="1" x14ac:dyDescent="0.25">
      <c r="A594" s="29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4.25" customHeight="1" x14ac:dyDescent="0.25">
      <c r="A595" s="29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4.25" customHeight="1" x14ac:dyDescent="0.25">
      <c r="A596" s="29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4.25" customHeight="1" x14ac:dyDescent="0.25">
      <c r="A597" s="29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4.25" customHeight="1" x14ac:dyDescent="0.25">
      <c r="A598" s="29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4.25" customHeight="1" x14ac:dyDescent="0.25">
      <c r="A599" s="29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4.25" customHeight="1" x14ac:dyDescent="0.25">
      <c r="A600" s="29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4.25" customHeight="1" x14ac:dyDescent="0.25">
      <c r="A601" s="29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4.25" customHeight="1" x14ac:dyDescent="0.25">
      <c r="A602" s="29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4.25" customHeight="1" x14ac:dyDescent="0.25">
      <c r="A603" s="29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4.25" customHeight="1" x14ac:dyDescent="0.25">
      <c r="A604" s="29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4.25" customHeight="1" x14ac:dyDescent="0.25">
      <c r="A605" s="29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4.25" customHeight="1" x14ac:dyDescent="0.25">
      <c r="A606" s="29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4.25" customHeight="1" x14ac:dyDescent="0.25">
      <c r="A607" s="29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4.25" customHeight="1" x14ac:dyDescent="0.25">
      <c r="A608" s="29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4.25" customHeight="1" x14ac:dyDescent="0.25">
      <c r="A609" s="29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4.25" customHeight="1" x14ac:dyDescent="0.25">
      <c r="A610" s="29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4.25" customHeight="1" x14ac:dyDescent="0.25">
      <c r="A611" s="29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4.25" customHeight="1" x14ac:dyDescent="0.25">
      <c r="A612" s="29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4.25" customHeight="1" x14ac:dyDescent="0.25">
      <c r="A613" s="29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4.25" customHeight="1" x14ac:dyDescent="0.25">
      <c r="A614" s="29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4.25" customHeight="1" x14ac:dyDescent="0.25">
      <c r="A615" s="29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4.25" customHeight="1" x14ac:dyDescent="0.25">
      <c r="A616" s="29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4.25" customHeight="1" x14ac:dyDescent="0.25">
      <c r="A617" s="29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4.25" customHeight="1" x14ac:dyDescent="0.25">
      <c r="A618" s="29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4.25" customHeight="1" x14ac:dyDescent="0.25">
      <c r="A619" s="29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4.25" customHeight="1" x14ac:dyDescent="0.25">
      <c r="A620" s="29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4.25" customHeight="1" x14ac:dyDescent="0.25">
      <c r="A621" s="29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4.25" customHeight="1" x14ac:dyDescent="0.25">
      <c r="A622" s="29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4.25" customHeight="1" x14ac:dyDescent="0.25">
      <c r="A623" s="29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4.25" customHeight="1" x14ac:dyDescent="0.25">
      <c r="A624" s="29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4.25" customHeight="1" x14ac:dyDescent="0.25">
      <c r="A625" s="29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4.25" customHeight="1" x14ac:dyDescent="0.25">
      <c r="A626" s="29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4.25" customHeight="1" x14ac:dyDescent="0.25">
      <c r="A627" s="29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4.25" customHeight="1" x14ac:dyDescent="0.25">
      <c r="A628" s="29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4.25" customHeight="1" x14ac:dyDescent="0.25">
      <c r="A629" s="29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4.25" customHeight="1" x14ac:dyDescent="0.25">
      <c r="A630" s="29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4.25" customHeight="1" x14ac:dyDescent="0.25">
      <c r="A631" s="29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4.25" customHeight="1" x14ac:dyDescent="0.25">
      <c r="A632" s="29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4.25" customHeight="1" x14ac:dyDescent="0.25">
      <c r="A633" s="29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4.25" customHeight="1" x14ac:dyDescent="0.25">
      <c r="A634" s="29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4.25" customHeight="1" x14ac:dyDescent="0.25">
      <c r="A635" s="29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4.25" customHeight="1" x14ac:dyDescent="0.25">
      <c r="A636" s="29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4.25" customHeight="1" x14ac:dyDescent="0.25">
      <c r="A637" s="29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4.25" customHeight="1" x14ac:dyDescent="0.25">
      <c r="A638" s="29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4.25" customHeight="1" x14ac:dyDescent="0.25">
      <c r="A639" s="29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4.25" customHeight="1" x14ac:dyDescent="0.25">
      <c r="A640" s="29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4.25" customHeight="1" x14ac:dyDescent="0.25">
      <c r="A641" s="29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4.25" customHeight="1" x14ac:dyDescent="0.25">
      <c r="A642" s="29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4.25" customHeight="1" x14ac:dyDescent="0.25">
      <c r="A643" s="29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4.25" customHeight="1" x14ac:dyDescent="0.25">
      <c r="A644" s="29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4.25" customHeight="1" x14ac:dyDescent="0.25">
      <c r="A645" s="29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4.25" customHeight="1" x14ac:dyDescent="0.25">
      <c r="A646" s="29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4.25" customHeight="1" x14ac:dyDescent="0.25">
      <c r="A647" s="29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4.25" customHeight="1" x14ac:dyDescent="0.25">
      <c r="A648" s="29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4.25" customHeight="1" x14ac:dyDescent="0.25">
      <c r="A649" s="29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4.25" customHeight="1" x14ac:dyDescent="0.25">
      <c r="A650" s="29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4.25" customHeight="1" x14ac:dyDescent="0.25">
      <c r="A651" s="29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4.25" customHeight="1" x14ac:dyDescent="0.25">
      <c r="A652" s="29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4.25" customHeight="1" x14ac:dyDescent="0.25">
      <c r="A653" s="29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4.25" customHeight="1" x14ac:dyDescent="0.25">
      <c r="A654" s="29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4.25" customHeight="1" x14ac:dyDescent="0.25">
      <c r="A655" s="29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4.25" customHeight="1" x14ac:dyDescent="0.25">
      <c r="A656" s="29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4.25" customHeight="1" x14ac:dyDescent="0.25">
      <c r="A657" s="29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4.25" customHeight="1" x14ac:dyDescent="0.25">
      <c r="A658" s="29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4.25" customHeight="1" x14ac:dyDescent="0.25">
      <c r="A659" s="29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4.25" customHeight="1" x14ac:dyDescent="0.25">
      <c r="A660" s="29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4.25" customHeight="1" x14ac:dyDescent="0.25">
      <c r="A661" s="29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4.25" customHeight="1" x14ac:dyDescent="0.25">
      <c r="A662" s="29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4.25" customHeight="1" x14ac:dyDescent="0.25">
      <c r="A663" s="29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4.25" customHeight="1" x14ac:dyDescent="0.25">
      <c r="A664" s="29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4.25" customHeight="1" x14ac:dyDescent="0.25">
      <c r="A665" s="29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4.25" customHeight="1" x14ac:dyDescent="0.25">
      <c r="A666" s="29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4.25" customHeight="1" x14ac:dyDescent="0.25">
      <c r="A667" s="29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4.25" customHeight="1" x14ac:dyDescent="0.25">
      <c r="A668" s="29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4.25" customHeight="1" x14ac:dyDescent="0.25">
      <c r="A669" s="29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4.25" customHeight="1" x14ac:dyDescent="0.25">
      <c r="A670" s="29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4.25" customHeight="1" x14ac:dyDescent="0.25">
      <c r="A671" s="29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4.25" customHeight="1" x14ac:dyDescent="0.25">
      <c r="A672" s="29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4.25" customHeight="1" x14ac:dyDescent="0.25">
      <c r="A673" s="29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4.25" customHeight="1" x14ac:dyDescent="0.25">
      <c r="A674" s="29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4.25" customHeight="1" x14ac:dyDescent="0.25">
      <c r="A675" s="29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4.25" customHeight="1" x14ac:dyDescent="0.25">
      <c r="A676" s="29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4.25" customHeight="1" x14ac:dyDescent="0.25">
      <c r="A677" s="29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4.25" customHeight="1" x14ac:dyDescent="0.25">
      <c r="A678" s="29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4.25" customHeight="1" x14ac:dyDescent="0.25">
      <c r="A679" s="29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4.25" customHeight="1" x14ac:dyDescent="0.25">
      <c r="A680" s="29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4.25" customHeight="1" x14ac:dyDescent="0.25">
      <c r="A681" s="29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4.25" customHeight="1" x14ac:dyDescent="0.25">
      <c r="A682" s="29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4.25" customHeight="1" x14ac:dyDescent="0.25">
      <c r="A683" s="29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4.25" customHeight="1" x14ac:dyDescent="0.25">
      <c r="A684" s="29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4.25" customHeight="1" x14ac:dyDescent="0.25">
      <c r="A685" s="29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4.25" customHeight="1" x14ac:dyDescent="0.25">
      <c r="A686" s="29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4.25" customHeight="1" x14ac:dyDescent="0.25">
      <c r="A687" s="29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4.25" customHeight="1" x14ac:dyDescent="0.25">
      <c r="A688" s="29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4.25" customHeight="1" x14ac:dyDescent="0.25">
      <c r="A689" s="29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4.25" customHeight="1" x14ac:dyDescent="0.25">
      <c r="A690" s="29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4.25" customHeight="1" x14ac:dyDescent="0.25">
      <c r="A691" s="29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4.25" customHeight="1" x14ac:dyDescent="0.25">
      <c r="A692" s="29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4.25" customHeight="1" x14ac:dyDescent="0.25">
      <c r="A693" s="29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4.25" customHeight="1" x14ac:dyDescent="0.25">
      <c r="A694" s="29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4.25" customHeight="1" x14ac:dyDescent="0.25">
      <c r="A695" s="29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4.25" customHeight="1" x14ac:dyDescent="0.25">
      <c r="A696" s="29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4.25" customHeight="1" x14ac:dyDescent="0.25">
      <c r="A697" s="29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4.25" customHeight="1" x14ac:dyDescent="0.25">
      <c r="A698" s="29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4.25" customHeight="1" x14ac:dyDescent="0.25">
      <c r="A699" s="29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4.25" customHeight="1" x14ac:dyDescent="0.25">
      <c r="A700" s="29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4.25" customHeight="1" x14ac:dyDescent="0.25">
      <c r="A701" s="29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4.25" customHeight="1" x14ac:dyDescent="0.25">
      <c r="A702" s="29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4.25" customHeight="1" x14ac:dyDescent="0.25">
      <c r="A703" s="29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4.25" customHeight="1" x14ac:dyDescent="0.25">
      <c r="A704" s="29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4.25" customHeight="1" x14ac:dyDescent="0.25">
      <c r="A705" s="29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4.25" customHeight="1" x14ac:dyDescent="0.25">
      <c r="A706" s="29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4.25" customHeight="1" x14ac:dyDescent="0.25">
      <c r="A707" s="29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4.25" customHeight="1" x14ac:dyDescent="0.25">
      <c r="A708" s="29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4.25" customHeight="1" x14ac:dyDescent="0.25">
      <c r="A709" s="29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4.25" customHeight="1" x14ac:dyDescent="0.25">
      <c r="A710" s="29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4.25" customHeight="1" x14ac:dyDescent="0.25">
      <c r="A711" s="29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4.25" customHeight="1" x14ac:dyDescent="0.25">
      <c r="A712" s="29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4.25" customHeight="1" x14ac:dyDescent="0.25">
      <c r="A713" s="29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4.25" customHeight="1" x14ac:dyDescent="0.25">
      <c r="A714" s="29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4.25" customHeight="1" x14ac:dyDescent="0.25">
      <c r="A715" s="29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4.25" customHeight="1" x14ac:dyDescent="0.25">
      <c r="A716" s="29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4.25" customHeight="1" x14ac:dyDescent="0.25">
      <c r="A717" s="29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4.25" customHeight="1" x14ac:dyDescent="0.25">
      <c r="A718" s="29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4.25" customHeight="1" x14ac:dyDescent="0.25">
      <c r="A719" s="29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4.25" customHeight="1" x14ac:dyDescent="0.25">
      <c r="A720" s="29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4.25" customHeight="1" x14ac:dyDescent="0.25">
      <c r="A721" s="29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4.25" customHeight="1" x14ac:dyDescent="0.25">
      <c r="A722" s="29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4.25" customHeight="1" x14ac:dyDescent="0.25">
      <c r="A723" s="29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4.25" customHeight="1" x14ac:dyDescent="0.25">
      <c r="A724" s="29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4.25" customHeight="1" x14ac:dyDescent="0.25">
      <c r="A725" s="29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4.25" customHeight="1" x14ac:dyDescent="0.25">
      <c r="A726" s="29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4.25" customHeight="1" x14ac:dyDescent="0.25">
      <c r="A727" s="29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4.25" customHeight="1" x14ac:dyDescent="0.25">
      <c r="A728" s="29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4.25" customHeight="1" x14ac:dyDescent="0.25">
      <c r="A729" s="29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4.25" customHeight="1" x14ac:dyDescent="0.25">
      <c r="A730" s="29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4.25" customHeight="1" x14ac:dyDescent="0.25">
      <c r="A731" s="29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4.25" customHeight="1" x14ac:dyDescent="0.25">
      <c r="A732" s="29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4.25" customHeight="1" x14ac:dyDescent="0.25">
      <c r="A733" s="29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4.25" customHeight="1" x14ac:dyDescent="0.25">
      <c r="A734" s="29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4.25" customHeight="1" x14ac:dyDescent="0.25">
      <c r="A735" s="29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4.25" customHeight="1" x14ac:dyDescent="0.25">
      <c r="A736" s="29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4.25" customHeight="1" x14ac:dyDescent="0.25">
      <c r="A737" s="29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4.25" customHeight="1" x14ac:dyDescent="0.25">
      <c r="A738" s="29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4.25" customHeight="1" x14ac:dyDescent="0.25">
      <c r="A739" s="29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4.25" customHeight="1" x14ac:dyDescent="0.25">
      <c r="A740" s="29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4.25" customHeight="1" x14ac:dyDescent="0.25">
      <c r="A741" s="29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4.25" customHeight="1" x14ac:dyDescent="0.25">
      <c r="A742" s="29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4.25" customHeight="1" x14ac:dyDescent="0.25">
      <c r="A743" s="29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4.25" customHeight="1" x14ac:dyDescent="0.25">
      <c r="A744" s="29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4.25" customHeight="1" x14ac:dyDescent="0.25">
      <c r="A745" s="29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4.25" customHeight="1" x14ac:dyDescent="0.25">
      <c r="A746" s="29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4.25" customHeight="1" x14ac:dyDescent="0.25">
      <c r="A747" s="29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4.25" customHeight="1" x14ac:dyDescent="0.25">
      <c r="A748" s="29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4.25" customHeight="1" x14ac:dyDescent="0.25">
      <c r="A749" s="29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4.25" customHeight="1" x14ac:dyDescent="0.25">
      <c r="A750" s="29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4.25" customHeight="1" x14ac:dyDescent="0.25">
      <c r="A751" s="29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4.25" customHeight="1" x14ac:dyDescent="0.25">
      <c r="A752" s="29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4.25" customHeight="1" x14ac:dyDescent="0.25">
      <c r="A753" s="29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4.25" customHeight="1" x14ac:dyDescent="0.25">
      <c r="A754" s="29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4.25" customHeight="1" x14ac:dyDescent="0.25">
      <c r="A755" s="29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4.25" customHeight="1" x14ac:dyDescent="0.25">
      <c r="A756" s="29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4.25" customHeight="1" x14ac:dyDescent="0.25">
      <c r="A757" s="29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4.25" customHeight="1" x14ac:dyDescent="0.25">
      <c r="A758" s="29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4.25" customHeight="1" x14ac:dyDescent="0.25">
      <c r="A759" s="29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4.25" customHeight="1" x14ac:dyDescent="0.25">
      <c r="A760" s="29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4.25" customHeight="1" x14ac:dyDescent="0.25">
      <c r="A761" s="29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4.25" customHeight="1" x14ac:dyDescent="0.25">
      <c r="A762" s="29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4.25" customHeight="1" x14ac:dyDescent="0.25">
      <c r="A763" s="29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4.25" customHeight="1" x14ac:dyDescent="0.25">
      <c r="A764" s="29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4.25" customHeight="1" x14ac:dyDescent="0.25">
      <c r="A765" s="29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4.25" customHeight="1" x14ac:dyDescent="0.25">
      <c r="A766" s="29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4.25" customHeight="1" x14ac:dyDescent="0.25">
      <c r="A767" s="29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4.25" customHeight="1" x14ac:dyDescent="0.25">
      <c r="A768" s="29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4.25" customHeight="1" x14ac:dyDescent="0.25">
      <c r="A769" s="29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4.25" customHeight="1" x14ac:dyDescent="0.25">
      <c r="A770" s="29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4.25" customHeight="1" x14ac:dyDescent="0.25">
      <c r="A771" s="29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4.25" customHeight="1" x14ac:dyDescent="0.25">
      <c r="A772" s="29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4.25" customHeight="1" x14ac:dyDescent="0.25">
      <c r="A773" s="29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4.25" customHeight="1" x14ac:dyDescent="0.25">
      <c r="A774" s="29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4.25" customHeight="1" x14ac:dyDescent="0.25">
      <c r="A775" s="29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4.25" customHeight="1" x14ac:dyDescent="0.25">
      <c r="A776" s="29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4.25" customHeight="1" x14ac:dyDescent="0.25">
      <c r="A777" s="29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4.25" customHeight="1" x14ac:dyDescent="0.25">
      <c r="A778" s="29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4.25" customHeight="1" x14ac:dyDescent="0.25">
      <c r="A779" s="29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4.25" customHeight="1" x14ac:dyDescent="0.25">
      <c r="A780" s="29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4.25" customHeight="1" x14ac:dyDescent="0.25">
      <c r="A781" s="29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4.25" customHeight="1" x14ac:dyDescent="0.25">
      <c r="A782" s="29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4.25" customHeight="1" x14ac:dyDescent="0.25">
      <c r="A783" s="29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4.25" customHeight="1" x14ac:dyDescent="0.25">
      <c r="A784" s="29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4.25" customHeight="1" x14ac:dyDescent="0.25">
      <c r="A785" s="29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4.25" customHeight="1" x14ac:dyDescent="0.25">
      <c r="A786" s="29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4.25" customHeight="1" x14ac:dyDescent="0.25">
      <c r="A787" s="29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4.25" customHeight="1" x14ac:dyDescent="0.25">
      <c r="A788" s="29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4.25" customHeight="1" x14ac:dyDescent="0.25">
      <c r="A789" s="29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4.25" customHeight="1" x14ac:dyDescent="0.25">
      <c r="A790" s="29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4.25" customHeight="1" x14ac:dyDescent="0.25">
      <c r="A791" s="29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4.25" customHeight="1" x14ac:dyDescent="0.25">
      <c r="A792" s="29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4.25" customHeight="1" x14ac:dyDescent="0.25">
      <c r="A793" s="29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4.25" customHeight="1" x14ac:dyDescent="0.25">
      <c r="A794" s="29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4.25" customHeight="1" x14ac:dyDescent="0.25">
      <c r="A795" s="29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4.25" customHeight="1" x14ac:dyDescent="0.25">
      <c r="A796" s="29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4.25" customHeight="1" x14ac:dyDescent="0.25">
      <c r="A797" s="29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4.25" customHeight="1" x14ac:dyDescent="0.25">
      <c r="A798" s="29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4.25" customHeight="1" x14ac:dyDescent="0.25">
      <c r="A799" s="29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4.25" customHeight="1" x14ac:dyDescent="0.25">
      <c r="A800" s="29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4.25" customHeight="1" x14ac:dyDescent="0.25">
      <c r="A801" s="29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4.25" customHeight="1" x14ac:dyDescent="0.25">
      <c r="A802" s="29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4.25" customHeight="1" x14ac:dyDescent="0.25">
      <c r="A803" s="29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4.25" customHeight="1" x14ac:dyDescent="0.25">
      <c r="A804" s="29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4.25" customHeight="1" x14ac:dyDescent="0.25">
      <c r="A805" s="29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4.25" customHeight="1" x14ac:dyDescent="0.25">
      <c r="A806" s="29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4.25" customHeight="1" x14ac:dyDescent="0.25">
      <c r="A807" s="29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4.25" customHeight="1" x14ac:dyDescent="0.25">
      <c r="A808" s="29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4.25" customHeight="1" x14ac:dyDescent="0.25">
      <c r="A809" s="29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4.25" customHeight="1" x14ac:dyDescent="0.25">
      <c r="A810" s="29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4.25" customHeight="1" x14ac:dyDescent="0.25">
      <c r="A811" s="29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4.25" customHeight="1" x14ac:dyDescent="0.25">
      <c r="A812" s="29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4.25" customHeight="1" x14ac:dyDescent="0.25">
      <c r="A813" s="29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4.25" customHeight="1" x14ac:dyDescent="0.25">
      <c r="A814" s="29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4.25" customHeight="1" x14ac:dyDescent="0.25">
      <c r="A815" s="29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4.25" customHeight="1" x14ac:dyDescent="0.25">
      <c r="A816" s="29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4.25" customHeight="1" x14ac:dyDescent="0.25">
      <c r="A817" s="29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4.25" customHeight="1" x14ac:dyDescent="0.25">
      <c r="A818" s="29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4.25" customHeight="1" x14ac:dyDescent="0.25">
      <c r="A819" s="29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4.25" customHeight="1" x14ac:dyDescent="0.25">
      <c r="A820" s="29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4.25" customHeight="1" x14ac:dyDescent="0.25">
      <c r="A821" s="29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4.25" customHeight="1" x14ac:dyDescent="0.25">
      <c r="A822" s="29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4.25" customHeight="1" x14ac:dyDescent="0.25">
      <c r="A823" s="29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4.25" customHeight="1" x14ac:dyDescent="0.25">
      <c r="A824" s="29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4.25" customHeight="1" x14ac:dyDescent="0.25">
      <c r="A825" s="29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4.25" customHeight="1" x14ac:dyDescent="0.25">
      <c r="A826" s="29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4.25" customHeight="1" x14ac:dyDescent="0.25">
      <c r="A827" s="29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4.25" customHeight="1" x14ac:dyDescent="0.25">
      <c r="A828" s="29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4.25" customHeight="1" x14ac:dyDescent="0.25">
      <c r="A829" s="29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4.25" customHeight="1" x14ac:dyDescent="0.25">
      <c r="A830" s="29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4.25" customHeight="1" x14ac:dyDescent="0.25">
      <c r="A831" s="29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4.25" customHeight="1" x14ac:dyDescent="0.25">
      <c r="A832" s="29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4.25" customHeight="1" x14ac:dyDescent="0.25">
      <c r="A833" s="29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4.25" customHeight="1" x14ac:dyDescent="0.25">
      <c r="A834" s="29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4.25" customHeight="1" x14ac:dyDescent="0.25">
      <c r="A835" s="29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4.25" customHeight="1" x14ac:dyDescent="0.25">
      <c r="A836" s="29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4.25" customHeight="1" x14ac:dyDescent="0.25">
      <c r="A837" s="29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4.25" customHeight="1" x14ac:dyDescent="0.25">
      <c r="A838" s="29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4.25" customHeight="1" x14ac:dyDescent="0.25">
      <c r="A839" s="29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4.25" customHeight="1" x14ac:dyDescent="0.25">
      <c r="A840" s="29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4.25" customHeight="1" x14ac:dyDescent="0.25">
      <c r="A841" s="29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4.25" customHeight="1" x14ac:dyDescent="0.25">
      <c r="A842" s="29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4.25" customHeight="1" x14ac:dyDescent="0.25">
      <c r="A843" s="29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4.25" customHeight="1" x14ac:dyDescent="0.25">
      <c r="A844" s="29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4.25" customHeight="1" x14ac:dyDescent="0.25">
      <c r="A845" s="29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4.25" customHeight="1" x14ac:dyDescent="0.25">
      <c r="A846" s="29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4.25" customHeight="1" x14ac:dyDescent="0.25">
      <c r="A847" s="29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4.25" customHeight="1" x14ac:dyDescent="0.25">
      <c r="A848" s="29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4.25" customHeight="1" x14ac:dyDescent="0.25">
      <c r="A849" s="29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4.25" customHeight="1" x14ac:dyDescent="0.25">
      <c r="A850" s="29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4.25" customHeight="1" x14ac:dyDescent="0.25">
      <c r="A851" s="29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4.25" customHeight="1" x14ac:dyDescent="0.25">
      <c r="A852" s="29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4.25" customHeight="1" x14ac:dyDescent="0.25">
      <c r="A853" s="29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4.25" customHeight="1" x14ac:dyDescent="0.25">
      <c r="A854" s="29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4.25" customHeight="1" x14ac:dyDescent="0.25">
      <c r="A855" s="29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4.25" customHeight="1" x14ac:dyDescent="0.25">
      <c r="A856" s="29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4.25" customHeight="1" x14ac:dyDescent="0.25">
      <c r="A857" s="29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4.25" customHeight="1" x14ac:dyDescent="0.25">
      <c r="A858" s="29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4.25" customHeight="1" x14ac:dyDescent="0.25">
      <c r="A859" s="29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4.25" customHeight="1" x14ac:dyDescent="0.25">
      <c r="A860" s="29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4.25" customHeight="1" x14ac:dyDescent="0.25">
      <c r="A861" s="29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4.25" customHeight="1" x14ac:dyDescent="0.25">
      <c r="A862" s="29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4.25" customHeight="1" x14ac:dyDescent="0.25">
      <c r="A863" s="29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4.25" customHeight="1" x14ac:dyDescent="0.25">
      <c r="A864" s="29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4.25" customHeight="1" x14ac:dyDescent="0.25">
      <c r="A865" s="29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4.25" customHeight="1" x14ac:dyDescent="0.25">
      <c r="A866" s="29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4.25" customHeight="1" x14ac:dyDescent="0.25">
      <c r="A867" s="29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4.25" customHeight="1" x14ac:dyDescent="0.25">
      <c r="A868" s="29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4.25" customHeight="1" x14ac:dyDescent="0.25">
      <c r="A869" s="29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4.25" customHeight="1" x14ac:dyDescent="0.25">
      <c r="A870" s="29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4.25" customHeight="1" x14ac:dyDescent="0.25">
      <c r="A871" s="29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4.25" customHeight="1" x14ac:dyDescent="0.25">
      <c r="A872" s="29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4.25" customHeight="1" x14ac:dyDescent="0.25">
      <c r="A873" s="29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4.25" customHeight="1" x14ac:dyDescent="0.25">
      <c r="A874" s="29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4.25" customHeight="1" x14ac:dyDescent="0.25">
      <c r="A875" s="29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4.25" customHeight="1" x14ac:dyDescent="0.25">
      <c r="A876" s="29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4.25" customHeight="1" x14ac:dyDescent="0.25">
      <c r="A877" s="29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4.25" customHeight="1" x14ac:dyDescent="0.25">
      <c r="A878" s="29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4.25" customHeight="1" x14ac:dyDescent="0.25">
      <c r="A879" s="29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4.25" customHeight="1" x14ac:dyDescent="0.25">
      <c r="A880" s="29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4.25" customHeight="1" x14ac:dyDescent="0.25">
      <c r="A881" s="29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4.25" customHeight="1" x14ac:dyDescent="0.25">
      <c r="A882" s="29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4.25" customHeight="1" x14ac:dyDescent="0.25">
      <c r="A883" s="29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4.25" customHeight="1" x14ac:dyDescent="0.25">
      <c r="A884" s="29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4.25" customHeight="1" x14ac:dyDescent="0.25">
      <c r="A885" s="29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4.25" customHeight="1" x14ac:dyDescent="0.25">
      <c r="A886" s="29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4.25" customHeight="1" x14ac:dyDescent="0.25">
      <c r="A887" s="29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4.25" customHeight="1" x14ac:dyDescent="0.25">
      <c r="A888" s="29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4.25" customHeight="1" x14ac:dyDescent="0.25">
      <c r="A889" s="29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4.25" customHeight="1" x14ac:dyDescent="0.25">
      <c r="A890" s="29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4.25" customHeight="1" x14ac:dyDescent="0.25">
      <c r="A891" s="29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4.25" customHeight="1" x14ac:dyDescent="0.25">
      <c r="A892" s="29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4.25" customHeight="1" x14ac:dyDescent="0.25">
      <c r="A893" s="29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4.25" customHeight="1" x14ac:dyDescent="0.25">
      <c r="A894" s="29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4.25" customHeight="1" x14ac:dyDescent="0.25">
      <c r="A895" s="29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4.25" customHeight="1" x14ac:dyDescent="0.25">
      <c r="A896" s="29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4.25" customHeight="1" x14ac:dyDescent="0.25">
      <c r="A897" s="29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4.25" customHeight="1" x14ac:dyDescent="0.25">
      <c r="A898" s="29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4.25" customHeight="1" x14ac:dyDescent="0.25">
      <c r="A899" s="29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4.25" customHeight="1" x14ac:dyDescent="0.25">
      <c r="A900" s="29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4.25" customHeight="1" x14ac:dyDescent="0.25">
      <c r="A901" s="29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4.25" customHeight="1" x14ac:dyDescent="0.25">
      <c r="A902" s="29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4.25" customHeight="1" x14ac:dyDescent="0.25">
      <c r="A903" s="29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4.25" customHeight="1" x14ac:dyDescent="0.25">
      <c r="A904" s="29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4.25" customHeight="1" x14ac:dyDescent="0.25">
      <c r="A905" s="29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4.25" customHeight="1" x14ac:dyDescent="0.25">
      <c r="A906" s="29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4.25" customHeight="1" x14ac:dyDescent="0.25">
      <c r="A907" s="29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4.25" customHeight="1" x14ac:dyDescent="0.25">
      <c r="A908" s="29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4.25" customHeight="1" x14ac:dyDescent="0.25">
      <c r="A909" s="29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4.25" customHeight="1" x14ac:dyDescent="0.25">
      <c r="A910" s="29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4.25" customHeight="1" x14ac:dyDescent="0.25">
      <c r="A911" s="29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4.25" customHeight="1" x14ac:dyDescent="0.25">
      <c r="A912" s="29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4.25" customHeight="1" x14ac:dyDescent="0.25">
      <c r="A913" s="29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4.25" customHeight="1" x14ac:dyDescent="0.25">
      <c r="A914" s="29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4.25" customHeight="1" x14ac:dyDescent="0.25">
      <c r="A915" s="29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4.25" customHeight="1" x14ac:dyDescent="0.25">
      <c r="A916" s="29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4.25" customHeight="1" x14ac:dyDescent="0.25">
      <c r="A917" s="29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4.25" customHeight="1" x14ac:dyDescent="0.25">
      <c r="A918" s="29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4.25" customHeight="1" x14ac:dyDescent="0.25">
      <c r="A919" s="29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4.25" customHeight="1" x14ac:dyDescent="0.25">
      <c r="A920" s="29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4.25" customHeight="1" x14ac:dyDescent="0.25">
      <c r="A921" s="29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4.25" customHeight="1" x14ac:dyDescent="0.25">
      <c r="A922" s="29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4.25" customHeight="1" x14ac:dyDescent="0.25">
      <c r="A923" s="29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4.25" customHeight="1" x14ac:dyDescent="0.25">
      <c r="A924" s="29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4.25" customHeight="1" x14ac:dyDescent="0.25">
      <c r="A925" s="29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4.25" customHeight="1" x14ac:dyDescent="0.25">
      <c r="A926" s="29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4.25" customHeight="1" x14ac:dyDescent="0.25">
      <c r="A927" s="29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4.25" customHeight="1" x14ac:dyDescent="0.25">
      <c r="A928" s="29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4.25" customHeight="1" x14ac:dyDescent="0.25">
      <c r="A929" s="29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4.25" customHeight="1" x14ac:dyDescent="0.25">
      <c r="A930" s="29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4.25" customHeight="1" x14ac:dyDescent="0.25">
      <c r="A931" s="29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4.25" customHeight="1" x14ac:dyDescent="0.25">
      <c r="A932" s="29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4.25" customHeight="1" x14ac:dyDescent="0.25">
      <c r="A933" s="29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4.25" customHeight="1" x14ac:dyDescent="0.25">
      <c r="A934" s="29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4.25" customHeight="1" x14ac:dyDescent="0.25">
      <c r="A935" s="29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4.25" customHeight="1" x14ac:dyDescent="0.25">
      <c r="A936" s="29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4.25" customHeight="1" x14ac:dyDescent="0.25">
      <c r="A937" s="29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4.25" customHeight="1" x14ac:dyDescent="0.25">
      <c r="A938" s="29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4.25" customHeight="1" x14ac:dyDescent="0.25">
      <c r="A939" s="29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4.25" customHeight="1" x14ac:dyDescent="0.25">
      <c r="A940" s="29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4.25" customHeight="1" x14ac:dyDescent="0.25">
      <c r="A941" s="29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4.25" customHeight="1" x14ac:dyDescent="0.25">
      <c r="A942" s="29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4.25" customHeight="1" x14ac:dyDescent="0.25">
      <c r="A943" s="29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4.25" customHeight="1" x14ac:dyDescent="0.25">
      <c r="A944" s="29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4.25" customHeight="1" x14ac:dyDescent="0.25">
      <c r="A945" s="29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4.25" customHeight="1" x14ac:dyDescent="0.25">
      <c r="A946" s="29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4.25" customHeight="1" x14ac:dyDescent="0.25">
      <c r="A947" s="29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4.25" customHeight="1" x14ac:dyDescent="0.25">
      <c r="A948" s="29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4.25" customHeight="1" x14ac:dyDescent="0.25">
      <c r="A949" s="29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4.25" customHeight="1" x14ac:dyDescent="0.25">
      <c r="A950" s="29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4.25" customHeight="1" x14ac:dyDescent="0.25">
      <c r="A951" s="29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4.25" customHeight="1" x14ac:dyDescent="0.25">
      <c r="A952" s="29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4.25" customHeight="1" x14ac:dyDescent="0.25">
      <c r="A953" s="29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4.25" customHeight="1" x14ac:dyDescent="0.25">
      <c r="A954" s="29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4.25" customHeight="1" x14ac:dyDescent="0.25">
      <c r="A955" s="29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4.25" customHeight="1" x14ac:dyDescent="0.25">
      <c r="A956" s="29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4.25" customHeight="1" x14ac:dyDescent="0.25">
      <c r="A957" s="29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4.25" customHeight="1" x14ac:dyDescent="0.25">
      <c r="A958" s="29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4.25" customHeight="1" x14ac:dyDescent="0.25">
      <c r="A959" s="29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4.25" customHeight="1" x14ac:dyDescent="0.25">
      <c r="A960" s="29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4.25" customHeight="1" x14ac:dyDescent="0.25">
      <c r="A961" s="29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4.25" customHeight="1" x14ac:dyDescent="0.25">
      <c r="A962" s="29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4.25" customHeight="1" x14ac:dyDescent="0.25">
      <c r="A963" s="29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4.25" customHeight="1" x14ac:dyDescent="0.25">
      <c r="A964" s="29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4.25" customHeight="1" x14ac:dyDescent="0.25">
      <c r="A965" s="29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4.25" customHeight="1" x14ac:dyDescent="0.25">
      <c r="A966" s="29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4.25" customHeight="1" x14ac:dyDescent="0.25">
      <c r="A967" s="29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4.25" customHeight="1" x14ac:dyDescent="0.25">
      <c r="A968" s="29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4.25" customHeight="1" x14ac:dyDescent="0.25">
      <c r="A969" s="29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4.25" customHeight="1" x14ac:dyDescent="0.25">
      <c r="A970" s="29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4.25" customHeight="1" x14ac:dyDescent="0.25">
      <c r="A971" s="29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4.25" customHeight="1" x14ac:dyDescent="0.25">
      <c r="A972" s="29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4.25" customHeight="1" x14ac:dyDescent="0.25">
      <c r="A973" s="29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4.25" customHeight="1" x14ac:dyDescent="0.25">
      <c r="A974" s="29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4.25" customHeight="1" x14ac:dyDescent="0.25">
      <c r="A975" s="29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4.25" customHeight="1" x14ac:dyDescent="0.25">
      <c r="A976" s="29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4.25" customHeight="1" x14ac:dyDescent="0.25">
      <c r="A977" s="29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4.25" customHeight="1" x14ac:dyDescent="0.25">
      <c r="A978" s="29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4.25" customHeight="1" x14ac:dyDescent="0.25">
      <c r="A979" s="29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4.25" customHeight="1" x14ac:dyDescent="0.25">
      <c r="A980" s="29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4.25" customHeight="1" x14ac:dyDescent="0.25">
      <c r="A981" s="29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4.25" customHeight="1" x14ac:dyDescent="0.25">
      <c r="A982" s="29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5" customHeight="1" x14ac:dyDescent="0.25">
      <c r="A983" s="29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</row>
    <row r="984" spans="1:26" ht="15" customHeight="1" x14ac:dyDescent="0.25">
      <c r="A984" s="29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</row>
    <row r="985" spans="1:26" ht="15" customHeight="1" x14ac:dyDescent="0.25">
      <c r="A985" s="29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</row>
    <row r="986" spans="1:26" ht="15" customHeight="1" x14ac:dyDescent="0.25">
      <c r="A986" s="29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</row>
    <row r="987" spans="1:26" ht="15" customHeight="1" x14ac:dyDescent="0.25">
      <c r="A987" s="29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</row>
    <row r="988" spans="1:26" ht="15" customHeight="1" x14ac:dyDescent="0.25"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</row>
    <row r="989" spans="1:26" ht="15" customHeight="1" x14ac:dyDescent="0.25"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</row>
    <row r="990" spans="1:26" ht="15" customHeight="1" x14ac:dyDescent="0.25"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</row>
    <row r="991" spans="1:26" ht="15" customHeight="1" x14ac:dyDescent="0.25"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</row>
    <row r="992" spans="1:26" ht="15" customHeight="1" x14ac:dyDescent="0.25"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</row>
    <row r="993" spans="2:13" ht="15" customHeight="1" x14ac:dyDescent="0.25"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</row>
    <row r="994" spans="2:13" ht="15" customHeight="1" x14ac:dyDescent="0.25"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</row>
    <row r="995" spans="2:13" ht="15" customHeight="1" x14ac:dyDescent="0.25"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</row>
    <row r="996" spans="2:13" ht="15" customHeight="1" x14ac:dyDescent="0.25"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</row>
    <row r="997" spans="2:13" ht="15" customHeight="1" x14ac:dyDescent="0.25"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</row>
    <row r="998" spans="2:13" ht="15" customHeight="1" x14ac:dyDescent="0.25"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</row>
    <row r="999" spans="2:13" ht="15" customHeight="1" x14ac:dyDescent="0.25"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</row>
    <row r="1000" spans="2:13" ht="15" customHeight="1" x14ac:dyDescent="0.25"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</row>
    <row r="1001" spans="2:13" ht="15" customHeight="1" x14ac:dyDescent="0.25"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</row>
    <row r="1002" spans="2:13" ht="15" customHeight="1" x14ac:dyDescent="0.25"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</row>
    <row r="1003" spans="2:13" ht="15" customHeight="1" x14ac:dyDescent="0.25"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</row>
    <row r="1004" spans="2:13" ht="15" customHeight="1" x14ac:dyDescent="0.25"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</row>
  </sheetData>
  <autoFilter ref="A21:M56">
    <filterColumn colId="4">
      <filters>
        <filter val="CAYENO"/>
      </filters>
    </filterColumn>
    <filterColumn colId="6" showButton="0"/>
    <filterColumn colId="8" showButton="0"/>
  </autoFilter>
  <mergeCells count="50">
    <mergeCell ref="C23:C31"/>
    <mergeCell ref="C32:C56"/>
    <mergeCell ref="B21:B22"/>
    <mergeCell ref="C21:C22"/>
    <mergeCell ref="K21:K22"/>
    <mergeCell ref="D21:D22"/>
    <mergeCell ref="E21:E22"/>
    <mergeCell ref="F21:F22"/>
    <mergeCell ref="I21:J21"/>
    <mergeCell ref="G21:H21"/>
    <mergeCell ref="B2:L3"/>
    <mergeCell ref="B4:L6"/>
    <mergeCell ref="B8:D9"/>
    <mergeCell ref="E8:E9"/>
    <mergeCell ref="F8:M8"/>
    <mergeCell ref="F9:G9"/>
    <mergeCell ref="I9:J9"/>
    <mergeCell ref="B19:E19"/>
    <mergeCell ref="L18:M18"/>
    <mergeCell ref="L19:M19"/>
    <mergeCell ref="H12:J12"/>
    <mergeCell ref="B13:M13"/>
    <mergeCell ref="B14:M14"/>
    <mergeCell ref="B12:F12"/>
    <mergeCell ref="B16:E16"/>
    <mergeCell ref="F17:H17"/>
    <mergeCell ref="F15:H15"/>
    <mergeCell ref="L15:M15"/>
    <mergeCell ref="I15:K15"/>
    <mergeCell ref="L16:M16"/>
    <mergeCell ref="L17:M17"/>
    <mergeCell ref="I17:K17"/>
    <mergeCell ref="I16:K16"/>
    <mergeCell ref="B11:D11"/>
    <mergeCell ref="B10:D10"/>
    <mergeCell ref="E11:L11"/>
    <mergeCell ref="F18:H18"/>
    <mergeCell ref="I18:K18"/>
    <mergeCell ref="B18:E18"/>
    <mergeCell ref="F16:H16"/>
    <mergeCell ref="B15:E15"/>
    <mergeCell ref="B17:E17"/>
    <mergeCell ref="L59:M59"/>
    <mergeCell ref="L60:M60"/>
    <mergeCell ref="I19:K19"/>
    <mergeCell ref="H10:I10"/>
    <mergeCell ref="M10:M11"/>
    <mergeCell ref="F19:H19"/>
    <mergeCell ref="L21:L22"/>
    <mergeCell ref="M21:M2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7"/>
  <sheetViews>
    <sheetView topLeftCell="A63" zoomScale="66" zoomScaleNormal="85" workbookViewId="0">
      <selection activeCell="L101" sqref="L101"/>
    </sheetView>
  </sheetViews>
  <sheetFormatPr baseColWidth="10" defaultColWidth="11.42578125" defaultRowHeight="15" x14ac:dyDescent="0.25"/>
  <cols>
    <col min="2" max="2" width="19.28515625" customWidth="1"/>
    <col min="3" max="3" width="20.5703125" customWidth="1"/>
    <col min="4" max="4" width="37.7109375" bestFit="1" customWidth="1"/>
    <col min="5" max="5" width="13.28515625" customWidth="1"/>
    <col min="6" max="6" width="15.140625" customWidth="1"/>
    <col min="7" max="7" width="15.42578125" customWidth="1"/>
    <col min="8" max="8" width="20.140625" customWidth="1"/>
    <col min="9" max="9" width="15.85546875" customWidth="1"/>
    <col min="10" max="10" width="16.7109375" customWidth="1"/>
    <col min="11" max="11" width="19.7109375" customWidth="1"/>
    <col min="12" max="12" width="34.5703125" customWidth="1"/>
  </cols>
  <sheetData>
    <row r="1" spans="1:12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269" t="s">
        <v>60</v>
      </c>
      <c r="B2" s="270"/>
      <c r="C2" s="270"/>
      <c r="D2" s="270"/>
      <c r="E2" s="270"/>
      <c r="F2" s="270"/>
      <c r="G2" s="270"/>
      <c r="H2" s="270"/>
      <c r="I2" s="270"/>
      <c r="J2" s="270"/>
      <c r="K2" s="271"/>
      <c r="L2" s="8"/>
    </row>
    <row r="3" spans="1:12" x14ac:dyDescent="0.25">
      <c r="A3" s="272"/>
      <c r="B3" s="273"/>
      <c r="C3" s="273"/>
      <c r="D3" s="273"/>
      <c r="E3" s="273"/>
      <c r="F3" s="273"/>
      <c r="G3" s="273"/>
      <c r="H3" s="273"/>
      <c r="I3" s="273"/>
      <c r="J3" s="273"/>
      <c r="K3" s="274"/>
      <c r="L3" s="9"/>
    </row>
    <row r="4" spans="1:12" x14ac:dyDescent="0.25">
      <c r="A4" s="275" t="s">
        <v>11</v>
      </c>
      <c r="B4" s="276"/>
      <c r="C4" s="276"/>
      <c r="D4" s="276"/>
      <c r="E4" s="276"/>
      <c r="F4" s="276"/>
      <c r="G4" s="276"/>
      <c r="H4" s="276"/>
      <c r="I4" s="276"/>
      <c r="J4" s="276"/>
      <c r="K4" s="277"/>
      <c r="L4" s="10"/>
    </row>
    <row r="5" spans="1:12" x14ac:dyDescent="0.25">
      <c r="A5" s="275"/>
      <c r="B5" s="276"/>
      <c r="C5" s="276"/>
      <c r="D5" s="276"/>
      <c r="E5" s="276"/>
      <c r="F5" s="276"/>
      <c r="G5" s="276"/>
      <c r="H5" s="276"/>
      <c r="I5" s="276"/>
      <c r="J5" s="276"/>
      <c r="K5" s="277"/>
      <c r="L5" s="10" t="s">
        <v>12</v>
      </c>
    </row>
    <row r="6" spans="1:12" x14ac:dyDescent="0.25">
      <c r="A6" s="278"/>
      <c r="B6" s="279"/>
      <c r="C6" s="279"/>
      <c r="D6" s="279"/>
      <c r="E6" s="279"/>
      <c r="F6" s="279"/>
      <c r="G6" s="279"/>
      <c r="H6" s="279"/>
      <c r="I6" s="279"/>
      <c r="J6" s="279"/>
      <c r="K6" s="280"/>
      <c r="L6" s="11" t="s">
        <v>13</v>
      </c>
    </row>
    <row r="7" spans="1:12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  <c r="L7" s="13"/>
    </row>
    <row r="8" spans="1:12" x14ac:dyDescent="0.25">
      <c r="A8" s="281" t="s">
        <v>14</v>
      </c>
      <c r="B8" s="281"/>
      <c r="C8" s="281"/>
      <c r="D8" s="282" t="s">
        <v>86</v>
      </c>
      <c r="E8" s="261" t="s">
        <v>15</v>
      </c>
      <c r="F8" s="262"/>
      <c r="G8" s="262"/>
      <c r="H8" s="262"/>
      <c r="I8" s="262"/>
      <c r="J8" s="262"/>
      <c r="K8" s="262"/>
      <c r="L8" s="263"/>
    </row>
    <row r="9" spans="1:12" x14ac:dyDescent="0.25">
      <c r="A9" s="281"/>
      <c r="B9" s="281"/>
      <c r="C9" s="281"/>
      <c r="D9" s="283"/>
      <c r="E9" s="261" t="s">
        <v>16</v>
      </c>
      <c r="F9" s="263"/>
      <c r="G9" s="14">
        <v>43500</v>
      </c>
      <c r="H9" s="261" t="s">
        <v>17</v>
      </c>
      <c r="I9" s="263"/>
      <c r="J9" s="14">
        <v>43555</v>
      </c>
      <c r="K9" s="25" t="s">
        <v>18</v>
      </c>
      <c r="L9" s="1">
        <v>2019</v>
      </c>
    </row>
    <row r="10" spans="1:12" x14ac:dyDescent="0.25">
      <c r="A10" s="284" t="s">
        <v>57</v>
      </c>
      <c r="B10" s="285"/>
      <c r="C10" s="286"/>
      <c r="D10" s="1" t="s">
        <v>19</v>
      </c>
      <c r="E10" s="25" t="s">
        <v>20</v>
      </c>
      <c r="F10" s="2">
        <v>5</v>
      </c>
      <c r="G10" s="261" t="s">
        <v>21</v>
      </c>
      <c r="H10" s="263"/>
      <c r="I10" s="1" t="s">
        <v>22</v>
      </c>
      <c r="J10" s="25" t="s">
        <v>20</v>
      </c>
      <c r="K10" s="2">
        <v>5</v>
      </c>
      <c r="L10" s="287"/>
    </row>
    <row r="11" spans="1:12" ht="25.5" customHeight="1" x14ac:dyDescent="0.25">
      <c r="A11" s="261" t="s">
        <v>23</v>
      </c>
      <c r="B11" s="262"/>
      <c r="C11" s="263"/>
      <c r="D11" s="289" t="s">
        <v>87</v>
      </c>
      <c r="E11" s="211"/>
      <c r="F11" s="211"/>
      <c r="G11" s="211"/>
      <c r="H11" s="211"/>
      <c r="I11" s="211"/>
      <c r="J11" s="211"/>
      <c r="K11" s="212"/>
      <c r="L11" s="288"/>
    </row>
    <row r="12" spans="1:12" ht="30" x14ac:dyDescent="0.25">
      <c r="A12" s="266" t="s">
        <v>58</v>
      </c>
      <c r="B12" s="267"/>
      <c r="C12" s="267"/>
      <c r="D12" s="267"/>
      <c r="E12" s="268"/>
      <c r="F12" s="22">
        <v>14000</v>
      </c>
      <c r="G12" s="266" t="s">
        <v>24</v>
      </c>
      <c r="H12" s="267"/>
      <c r="I12" s="268"/>
      <c r="J12" s="15">
        <f>E17</f>
        <v>7158</v>
      </c>
      <c r="K12" s="16" t="s">
        <v>25</v>
      </c>
      <c r="L12" s="56">
        <f>J12/F12</f>
        <v>0.51128571428571423</v>
      </c>
    </row>
    <row r="13" spans="1:12" ht="30" x14ac:dyDescent="0.25">
      <c r="A13" s="266" t="s">
        <v>26</v>
      </c>
      <c r="B13" s="267"/>
      <c r="C13" s="267"/>
      <c r="D13" s="267"/>
      <c r="E13" s="268"/>
      <c r="F13" s="104">
        <v>2100</v>
      </c>
      <c r="G13" s="266" t="s">
        <v>24</v>
      </c>
      <c r="H13" s="267"/>
      <c r="I13" s="268"/>
      <c r="J13" s="15">
        <f>K17</f>
        <v>1306</v>
      </c>
      <c r="K13" s="16" t="s">
        <v>25</v>
      </c>
      <c r="L13" s="56">
        <f>J13/F13</f>
        <v>0.62190476190476196</v>
      </c>
    </row>
    <row r="14" spans="1:12" x14ac:dyDescent="0.25">
      <c r="A14" s="240" t="s">
        <v>88</v>
      </c>
      <c r="B14" s="241"/>
      <c r="C14" s="241"/>
      <c r="D14" s="241"/>
      <c r="E14" s="241"/>
      <c r="F14" s="241"/>
      <c r="G14" s="241"/>
      <c r="H14" s="241"/>
      <c r="I14" s="241"/>
      <c r="J14" s="241"/>
      <c r="K14" s="241"/>
      <c r="L14" s="242"/>
    </row>
    <row r="15" spans="1:12" x14ac:dyDescent="0.25">
      <c r="A15" s="250" t="s">
        <v>27</v>
      </c>
      <c r="B15" s="251"/>
      <c r="C15" s="251"/>
      <c r="D15" s="251"/>
      <c r="E15" s="251"/>
      <c r="F15" s="251"/>
      <c r="G15" s="251"/>
      <c r="H15" s="251"/>
      <c r="I15" s="251"/>
      <c r="J15" s="251"/>
      <c r="K15" s="251"/>
      <c r="L15" s="252"/>
    </row>
    <row r="16" spans="1:12" x14ac:dyDescent="0.25">
      <c r="A16" s="261" t="s">
        <v>28</v>
      </c>
      <c r="B16" s="262"/>
      <c r="C16" s="262"/>
      <c r="D16" s="263"/>
      <c r="E16" s="253" t="s">
        <v>29</v>
      </c>
      <c r="F16" s="264"/>
      <c r="G16" s="254"/>
      <c r="H16" s="261" t="s">
        <v>30</v>
      </c>
      <c r="I16" s="262"/>
      <c r="J16" s="263"/>
      <c r="K16" s="253" t="s">
        <v>31</v>
      </c>
      <c r="L16" s="254"/>
    </row>
    <row r="17" spans="1:14" x14ac:dyDescent="0.25">
      <c r="A17" s="261" t="s">
        <v>32</v>
      </c>
      <c r="B17" s="262"/>
      <c r="C17" s="262"/>
      <c r="D17" s="263"/>
      <c r="E17" s="260">
        <f>E24+E25+E27+E28+E32+E33+E34+E36+E38+E40+E46+E47+E55+E56</f>
        <v>7158</v>
      </c>
      <c r="F17" s="264"/>
      <c r="G17" s="254"/>
      <c r="H17" s="261" t="s">
        <v>32</v>
      </c>
      <c r="I17" s="262"/>
      <c r="J17" s="263"/>
      <c r="K17" s="260">
        <f>E26+E29+E30+E31+E35+E37+E39+E41+E42+E43+E44+E45+E48+E49+E50+E51+E52+E53+E54+E57+E58+E59+E60+E61+E62+E63+E64+E65+E84+E85</f>
        <v>1306</v>
      </c>
      <c r="L17" s="254"/>
    </row>
    <row r="18" spans="1:14" x14ac:dyDescent="0.25">
      <c r="A18" s="261" t="s">
        <v>33</v>
      </c>
      <c r="B18" s="262"/>
      <c r="C18" s="262"/>
      <c r="D18" s="263"/>
      <c r="E18" s="290">
        <f>E24+E25+E33+E46+E55+E56+E36+E47</f>
        <v>4375</v>
      </c>
      <c r="F18" s="291"/>
      <c r="G18" s="292"/>
      <c r="H18" s="261" t="s">
        <v>34</v>
      </c>
      <c r="I18" s="262"/>
      <c r="J18" s="263"/>
      <c r="K18" s="253">
        <v>0</v>
      </c>
      <c r="L18" s="254"/>
    </row>
    <row r="19" spans="1:14" x14ac:dyDescent="0.25">
      <c r="A19" s="261" t="s">
        <v>35</v>
      </c>
      <c r="B19" s="262"/>
      <c r="C19" s="262"/>
      <c r="D19" s="263"/>
      <c r="E19" s="253">
        <v>0</v>
      </c>
      <c r="F19" s="264"/>
      <c r="G19" s="254"/>
      <c r="H19" s="261" t="s">
        <v>36</v>
      </c>
      <c r="I19" s="262"/>
      <c r="J19" s="263"/>
      <c r="K19" s="260">
        <f>K17-K18</f>
        <v>1306</v>
      </c>
      <c r="L19" s="254"/>
      <c r="N19" s="107"/>
    </row>
    <row r="20" spans="1:14" x14ac:dyDescent="0.25">
      <c r="A20" s="261" t="s">
        <v>37</v>
      </c>
      <c r="B20" s="262"/>
      <c r="C20" s="262"/>
      <c r="D20" s="263"/>
      <c r="E20" s="260">
        <f>E17-E18-E19</f>
        <v>2783</v>
      </c>
      <c r="F20" s="264"/>
      <c r="G20" s="254"/>
      <c r="H20" s="261"/>
      <c r="I20" s="262"/>
      <c r="J20" s="263"/>
      <c r="K20" s="260"/>
      <c r="L20" s="265"/>
    </row>
    <row r="21" spans="1:14" x14ac:dyDescent="0.25">
      <c r="A21" s="17"/>
      <c r="B21" s="17"/>
      <c r="C21" s="18"/>
      <c r="D21" s="17"/>
      <c r="E21" s="17"/>
      <c r="F21" s="17"/>
      <c r="G21" s="17"/>
      <c r="H21" s="17"/>
      <c r="I21" s="17"/>
      <c r="J21" s="17"/>
      <c r="K21" s="17"/>
      <c r="L21" s="17"/>
    </row>
    <row r="22" spans="1:14" x14ac:dyDescent="0.25">
      <c r="A22" s="258" t="s">
        <v>4</v>
      </c>
      <c r="B22" s="248" t="s">
        <v>38</v>
      </c>
      <c r="C22" s="248" t="s">
        <v>39</v>
      </c>
      <c r="D22" s="248" t="s">
        <v>40</v>
      </c>
      <c r="E22" s="248" t="s">
        <v>41</v>
      </c>
      <c r="F22" s="244" t="s">
        <v>42</v>
      </c>
      <c r="G22" s="245"/>
      <c r="H22" s="244" t="s">
        <v>43</v>
      </c>
      <c r="I22" s="245"/>
      <c r="J22" s="246" t="s">
        <v>9</v>
      </c>
      <c r="K22" s="246" t="s">
        <v>10</v>
      </c>
      <c r="L22" s="248" t="s">
        <v>44</v>
      </c>
    </row>
    <row r="23" spans="1:14" ht="30" x14ac:dyDescent="0.25">
      <c r="A23" s="259"/>
      <c r="B23" s="249"/>
      <c r="C23" s="249"/>
      <c r="D23" s="249"/>
      <c r="E23" s="249"/>
      <c r="F23" s="26" t="s">
        <v>45</v>
      </c>
      <c r="G23" s="26" t="s">
        <v>46</v>
      </c>
      <c r="H23" s="26" t="s">
        <v>47</v>
      </c>
      <c r="I23" s="26" t="s">
        <v>46</v>
      </c>
      <c r="J23" s="247"/>
      <c r="K23" s="247"/>
      <c r="L23" s="249"/>
    </row>
    <row r="24" spans="1:14" ht="15.75" customHeight="1" x14ac:dyDescent="0.25">
      <c r="A24" s="91">
        <v>1</v>
      </c>
      <c r="B24" s="293" t="s">
        <v>137</v>
      </c>
      <c r="C24" s="126">
        <v>43503</v>
      </c>
      <c r="D24" s="127" t="s">
        <v>143</v>
      </c>
      <c r="E24" s="128">
        <v>2</v>
      </c>
      <c r="F24" s="127" t="s">
        <v>91</v>
      </c>
      <c r="G24" s="127" t="s">
        <v>82</v>
      </c>
      <c r="H24" s="128">
        <v>2</v>
      </c>
      <c r="I24" s="127" t="s">
        <v>82</v>
      </c>
      <c r="J24" s="92">
        <v>5000</v>
      </c>
      <c r="K24" s="93">
        <f>J24*E24</f>
        <v>10000</v>
      </c>
      <c r="L24" s="94" t="s">
        <v>85</v>
      </c>
    </row>
    <row r="25" spans="1:14" ht="15.75" customHeight="1" x14ac:dyDescent="0.25">
      <c r="A25" s="91">
        <v>2</v>
      </c>
      <c r="B25" s="294"/>
      <c r="C25" s="126">
        <v>43509</v>
      </c>
      <c r="D25" s="127" t="s">
        <v>143</v>
      </c>
      <c r="E25" s="127">
        <v>4</v>
      </c>
      <c r="F25" s="127" t="s">
        <v>91</v>
      </c>
      <c r="G25" s="127" t="s">
        <v>82</v>
      </c>
      <c r="H25" s="127">
        <v>4</v>
      </c>
      <c r="I25" s="127" t="s">
        <v>82</v>
      </c>
      <c r="J25" s="92">
        <v>5000</v>
      </c>
      <c r="K25" s="93">
        <f>(J25*E25)</f>
        <v>20000</v>
      </c>
      <c r="L25" s="94" t="s">
        <v>85</v>
      </c>
    </row>
    <row r="26" spans="1:14" ht="15.75" customHeight="1" x14ac:dyDescent="0.25">
      <c r="A26" s="91">
        <v>3</v>
      </c>
      <c r="B26" s="294"/>
      <c r="C26" s="126">
        <v>43511</v>
      </c>
      <c r="D26" s="127" t="s">
        <v>144</v>
      </c>
      <c r="E26" s="127">
        <v>70</v>
      </c>
      <c r="F26" s="127" t="s">
        <v>145</v>
      </c>
      <c r="G26" s="127" t="s">
        <v>83</v>
      </c>
      <c r="H26" s="127">
        <v>70</v>
      </c>
      <c r="I26" s="127" t="s">
        <v>83</v>
      </c>
      <c r="J26" s="92">
        <v>1000</v>
      </c>
      <c r="K26" s="93">
        <f>(J26*E26)</f>
        <v>70000</v>
      </c>
      <c r="L26" s="94" t="s">
        <v>85</v>
      </c>
    </row>
    <row r="27" spans="1:14" ht="15.75" customHeight="1" x14ac:dyDescent="0.25">
      <c r="A27" s="91">
        <v>4</v>
      </c>
      <c r="B27" s="294"/>
      <c r="C27" s="126">
        <v>43515</v>
      </c>
      <c r="D27" s="129" t="s">
        <v>146</v>
      </c>
      <c r="E27" s="128">
        <v>1</v>
      </c>
      <c r="F27" s="127" t="s">
        <v>91</v>
      </c>
      <c r="G27" s="127" t="s">
        <v>82</v>
      </c>
      <c r="H27" s="128">
        <v>1</v>
      </c>
      <c r="I27" s="127" t="s">
        <v>82</v>
      </c>
      <c r="J27" s="92">
        <v>5000</v>
      </c>
      <c r="K27" s="93">
        <v>5000</v>
      </c>
      <c r="L27" s="94" t="s">
        <v>66</v>
      </c>
    </row>
    <row r="28" spans="1:14" ht="15.75" customHeight="1" x14ac:dyDescent="0.25">
      <c r="A28" s="91">
        <v>5</v>
      </c>
      <c r="B28" s="294"/>
      <c r="C28" s="126">
        <v>43516</v>
      </c>
      <c r="D28" s="127" t="s">
        <v>84</v>
      </c>
      <c r="E28" s="127">
        <v>2</v>
      </c>
      <c r="F28" s="127" t="s">
        <v>91</v>
      </c>
      <c r="G28" s="127" t="s">
        <v>82</v>
      </c>
      <c r="H28" s="127">
        <v>2</v>
      </c>
      <c r="I28" s="127" t="s">
        <v>82</v>
      </c>
      <c r="J28" s="92">
        <v>250</v>
      </c>
      <c r="K28" s="93">
        <v>500</v>
      </c>
      <c r="L28" s="94" t="s">
        <v>147</v>
      </c>
    </row>
    <row r="29" spans="1:14" ht="15.75" customHeight="1" x14ac:dyDescent="0.25">
      <c r="A29" s="91">
        <v>6</v>
      </c>
      <c r="B29" s="294"/>
      <c r="C29" s="126">
        <v>43516</v>
      </c>
      <c r="D29" s="127" t="s">
        <v>90</v>
      </c>
      <c r="E29" s="127">
        <v>1</v>
      </c>
      <c r="F29" s="127" t="s">
        <v>145</v>
      </c>
      <c r="G29" s="127" t="s">
        <v>83</v>
      </c>
      <c r="H29" s="127">
        <v>1</v>
      </c>
      <c r="I29" s="127" t="s">
        <v>83</v>
      </c>
      <c r="J29" s="92">
        <v>1000</v>
      </c>
      <c r="K29" s="93">
        <v>1000</v>
      </c>
      <c r="L29" s="94" t="s">
        <v>66</v>
      </c>
    </row>
    <row r="30" spans="1:14" ht="15.75" customHeight="1" x14ac:dyDescent="0.25">
      <c r="A30" s="91">
        <v>7</v>
      </c>
      <c r="B30" s="294"/>
      <c r="C30" s="126">
        <v>43517</v>
      </c>
      <c r="D30" s="127" t="s">
        <v>90</v>
      </c>
      <c r="E30" s="127">
        <v>20</v>
      </c>
      <c r="F30" s="127" t="s">
        <v>145</v>
      </c>
      <c r="G30" s="127" t="s">
        <v>83</v>
      </c>
      <c r="H30" s="127">
        <v>20</v>
      </c>
      <c r="I30" s="127" t="s">
        <v>83</v>
      </c>
      <c r="J30" s="92">
        <v>1000</v>
      </c>
      <c r="K30" s="93">
        <v>20000</v>
      </c>
      <c r="L30" s="130" t="s">
        <v>148</v>
      </c>
    </row>
    <row r="31" spans="1:14" ht="15.75" customHeight="1" x14ac:dyDescent="0.25">
      <c r="A31" s="91">
        <v>8</v>
      </c>
      <c r="B31" s="294"/>
      <c r="C31" s="126">
        <v>43518</v>
      </c>
      <c r="D31" s="127" t="s">
        <v>144</v>
      </c>
      <c r="E31" s="127">
        <v>20</v>
      </c>
      <c r="F31" s="127" t="s">
        <v>145</v>
      </c>
      <c r="G31" s="127" t="s">
        <v>83</v>
      </c>
      <c r="H31" s="127">
        <v>20</v>
      </c>
      <c r="I31" s="131" t="s">
        <v>83</v>
      </c>
      <c r="J31" s="132">
        <v>1000</v>
      </c>
      <c r="K31" s="93">
        <v>20000</v>
      </c>
      <c r="L31" s="130" t="s">
        <v>149</v>
      </c>
    </row>
    <row r="32" spans="1:14" ht="15.75" customHeight="1" x14ac:dyDescent="0.25">
      <c r="A32" s="91">
        <v>9</v>
      </c>
      <c r="B32" s="294"/>
      <c r="C32" s="126">
        <v>43517</v>
      </c>
      <c r="D32" s="127" t="s">
        <v>84</v>
      </c>
      <c r="E32" s="127">
        <v>2000</v>
      </c>
      <c r="F32" s="127" t="s">
        <v>91</v>
      </c>
      <c r="G32" s="127" t="s">
        <v>82</v>
      </c>
      <c r="H32" s="127">
        <v>2000</v>
      </c>
      <c r="I32" s="127" t="s">
        <v>82</v>
      </c>
      <c r="J32" s="92">
        <v>250</v>
      </c>
      <c r="K32" s="93">
        <v>500000</v>
      </c>
      <c r="L32" s="130" t="s">
        <v>150</v>
      </c>
    </row>
    <row r="33" spans="1:12" ht="15.75" customHeight="1" x14ac:dyDescent="0.25">
      <c r="A33" s="91">
        <v>10</v>
      </c>
      <c r="B33" s="294"/>
      <c r="C33" s="126">
        <v>43523</v>
      </c>
      <c r="D33" s="133" t="s">
        <v>84</v>
      </c>
      <c r="E33" s="128">
        <v>500</v>
      </c>
      <c r="F33" s="127" t="s">
        <v>91</v>
      </c>
      <c r="G33" s="127" t="s">
        <v>82</v>
      </c>
      <c r="H33" s="128">
        <v>500</v>
      </c>
      <c r="I33" s="127" t="s">
        <v>82</v>
      </c>
      <c r="J33" s="92">
        <v>250</v>
      </c>
      <c r="K33" s="93">
        <f>E33*J33</f>
        <v>125000</v>
      </c>
      <c r="L33" s="94" t="s">
        <v>85</v>
      </c>
    </row>
    <row r="34" spans="1:12" ht="15.75" x14ac:dyDescent="0.25">
      <c r="A34" s="91">
        <v>11</v>
      </c>
      <c r="B34" s="295"/>
      <c r="C34" s="134">
        <v>43524</v>
      </c>
      <c r="D34" s="105" t="s">
        <v>84</v>
      </c>
      <c r="E34" s="127">
        <v>160</v>
      </c>
      <c r="F34" s="127" t="s">
        <v>91</v>
      </c>
      <c r="G34" s="127" t="s">
        <v>82</v>
      </c>
      <c r="H34" s="127">
        <v>160</v>
      </c>
      <c r="I34" s="127" t="s">
        <v>82</v>
      </c>
      <c r="J34" s="92">
        <v>250</v>
      </c>
      <c r="K34" s="135">
        <f>J34*H34</f>
        <v>40000</v>
      </c>
      <c r="L34" s="136" t="s">
        <v>150</v>
      </c>
    </row>
    <row r="35" spans="1:12" ht="15.75" x14ac:dyDescent="0.25">
      <c r="A35" s="91">
        <v>12</v>
      </c>
      <c r="B35" s="236" t="s">
        <v>101</v>
      </c>
      <c r="C35" s="110">
        <v>43528</v>
      </c>
      <c r="D35" s="112" t="s">
        <v>111</v>
      </c>
      <c r="E35" s="109">
        <v>86</v>
      </c>
      <c r="F35" s="113" t="s">
        <v>112</v>
      </c>
      <c r="G35" s="116" t="s">
        <v>83</v>
      </c>
      <c r="H35" s="109">
        <v>86</v>
      </c>
      <c r="I35" s="116" t="s">
        <v>83</v>
      </c>
      <c r="J35" s="92">
        <v>1000</v>
      </c>
      <c r="K35" s="93">
        <f>J35*E35</f>
        <v>86000</v>
      </c>
      <c r="L35" s="94" t="s">
        <v>113</v>
      </c>
    </row>
    <row r="36" spans="1:12" ht="15.75" x14ac:dyDescent="0.25">
      <c r="A36" s="91">
        <v>13</v>
      </c>
      <c r="B36" s="237"/>
      <c r="C36" s="111">
        <v>43529</v>
      </c>
      <c r="D36" s="114" t="s">
        <v>84</v>
      </c>
      <c r="E36" s="118">
        <v>2580</v>
      </c>
      <c r="F36" s="117" t="s">
        <v>91</v>
      </c>
      <c r="G36" s="116" t="s">
        <v>82</v>
      </c>
      <c r="H36" s="118">
        <v>2580</v>
      </c>
      <c r="I36" s="116" t="s">
        <v>82</v>
      </c>
      <c r="J36" s="92">
        <v>250</v>
      </c>
      <c r="K36" s="93">
        <f>(J36*E36)</f>
        <v>645000</v>
      </c>
      <c r="L36" s="94" t="s">
        <v>85</v>
      </c>
    </row>
    <row r="37" spans="1:12" ht="15.75" x14ac:dyDescent="0.25">
      <c r="A37" s="91">
        <v>14</v>
      </c>
      <c r="B37" s="237"/>
      <c r="C37" s="111">
        <v>43530</v>
      </c>
      <c r="D37" s="114" t="s">
        <v>90</v>
      </c>
      <c r="E37" s="109">
        <v>10</v>
      </c>
      <c r="F37" s="117" t="s">
        <v>112</v>
      </c>
      <c r="G37" s="116" t="s">
        <v>83</v>
      </c>
      <c r="H37" s="109">
        <v>10</v>
      </c>
      <c r="I37" s="116" t="s">
        <v>83</v>
      </c>
      <c r="J37" s="92">
        <v>1000</v>
      </c>
      <c r="K37" s="93">
        <f>(J37*E37)</f>
        <v>10000</v>
      </c>
      <c r="L37" s="94" t="s">
        <v>113</v>
      </c>
    </row>
    <row r="38" spans="1:12" ht="15.75" x14ac:dyDescent="0.25">
      <c r="A38" s="91">
        <v>15</v>
      </c>
      <c r="B38" s="237"/>
      <c r="C38" s="111">
        <v>43531</v>
      </c>
      <c r="D38" s="114" t="s">
        <v>84</v>
      </c>
      <c r="E38" s="109">
        <v>120</v>
      </c>
      <c r="F38" s="117" t="s">
        <v>91</v>
      </c>
      <c r="G38" s="116" t="s">
        <v>82</v>
      </c>
      <c r="H38" s="109">
        <v>120</v>
      </c>
      <c r="I38" s="116" t="s">
        <v>82</v>
      </c>
      <c r="J38" s="92">
        <v>250</v>
      </c>
      <c r="K38" s="93">
        <f t="shared" ref="K38:K65" si="0">(J38*E38)</f>
        <v>30000</v>
      </c>
      <c r="L38" s="94" t="s">
        <v>113</v>
      </c>
    </row>
    <row r="39" spans="1:12" ht="15.75" x14ac:dyDescent="0.25">
      <c r="A39" s="91">
        <v>16</v>
      </c>
      <c r="B39" s="237"/>
      <c r="C39" s="110">
        <v>43535</v>
      </c>
      <c r="D39" s="112" t="s">
        <v>111</v>
      </c>
      <c r="E39" s="109">
        <v>160</v>
      </c>
      <c r="F39" s="113" t="s">
        <v>112</v>
      </c>
      <c r="G39" s="116" t="s">
        <v>83</v>
      </c>
      <c r="H39" s="109">
        <v>160</v>
      </c>
      <c r="I39" s="116" t="s">
        <v>83</v>
      </c>
      <c r="J39" s="92">
        <v>1000</v>
      </c>
      <c r="K39" s="93">
        <f t="shared" si="0"/>
        <v>160000</v>
      </c>
      <c r="L39" s="94" t="s">
        <v>117</v>
      </c>
    </row>
    <row r="40" spans="1:12" ht="15.75" x14ac:dyDescent="0.25">
      <c r="A40" s="91">
        <v>17</v>
      </c>
      <c r="B40" s="237"/>
      <c r="C40" s="111">
        <v>43536</v>
      </c>
      <c r="D40" s="114" t="s">
        <v>84</v>
      </c>
      <c r="E40" s="109">
        <v>500</v>
      </c>
      <c r="F40" s="117" t="s">
        <v>91</v>
      </c>
      <c r="G40" s="116" t="s">
        <v>82</v>
      </c>
      <c r="H40" s="109">
        <v>500</v>
      </c>
      <c r="I40" s="116" t="s">
        <v>82</v>
      </c>
      <c r="J40" s="92">
        <v>250</v>
      </c>
      <c r="K40" s="93">
        <f t="shared" si="0"/>
        <v>125000</v>
      </c>
      <c r="L40" s="94" t="s">
        <v>117</v>
      </c>
    </row>
    <row r="41" spans="1:12" ht="15.75" x14ac:dyDescent="0.25">
      <c r="A41" s="91">
        <v>18</v>
      </c>
      <c r="B41" s="237"/>
      <c r="C41" s="111">
        <v>43537</v>
      </c>
      <c r="D41" s="114" t="s">
        <v>114</v>
      </c>
      <c r="E41" s="109">
        <v>70</v>
      </c>
      <c r="F41" s="117" t="s">
        <v>112</v>
      </c>
      <c r="G41" s="116" t="s">
        <v>83</v>
      </c>
      <c r="H41" s="109">
        <v>70</v>
      </c>
      <c r="I41" s="116" t="s">
        <v>83</v>
      </c>
      <c r="J41" s="92">
        <v>1000</v>
      </c>
      <c r="K41" s="93">
        <f t="shared" si="0"/>
        <v>70000</v>
      </c>
      <c r="L41" s="94" t="s">
        <v>85</v>
      </c>
    </row>
    <row r="42" spans="1:12" ht="15.75" x14ac:dyDescent="0.25">
      <c r="A42" s="91">
        <v>19</v>
      </c>
      <c r="B42" s="237"/>
      <c r="C42" s="111">
        <v>43538</v>
      </c>
      <c r="D42" s="114" t="s">
        <v>115</v>
      </c>
      <c r="E42" s="109">
        <v>30</v>
      </c>
      <c r="F42" s="117" t="s">
        <v>112</v>
      </c>
      <c r="G42" s="116" t="s">
        <v>83</v>
      </c>
      <c r="H42" s="109">
        <v>30</v>
      </c>
      <c r="I42" s="116" t="s">
        <v>83</v>
      </c>
      <c r="J42" s="92">
        <v>1000</v>
      </c>
      <c r="K42" s="93">
        <f t="shared" si="0"/>
        <v>30000</v>
      </c>
      <c r="L42" s="94" t="s">
        <v>85</v>
      </c>
    </row>
    <row r="43" spans="1:12" ht="15.75" x14ac:dyDescent="0.25">
      <c r="A43" s="91">
        <v>20</v>
      </c>
      <c r="B43" s="237"/>
      <c r="C43" s="111">
        <v>43539</v>
      </c>
      <c r="D43" s="114" t="s">
        <v>116</v>
      </c>
      <c r="E43" s="109">
        <v>20</v>
      </c>
      <c r="F43" s="117" t="s">
        <v>112</v>
      </c>
      <c r="G43" s="116" t="s">
        <v>83</v>
      </c>
      <c r="H43" s="109">
        <v>20</v>
      </c>
      <c r="I43" s="116" t="s">
        <v>83</v>
      </c>
      <c r="J43" s="92">
        <v>1000</v>
      </c>
      <c r="K43" s="93">
        <f t="shared" si="0"/>
        <v>20000</v>
      </c>
      <c r="L43" s="94" t="s">
        <v>118</v>
      </c>
    </row>
    <row r="44" spans="1:12" ht="15.75" x14ac:dyDescent="0.25">
      <c r="A44" s="91">
        <v>21</v>
      </c>
      <c r="B44" s="237"/>
      <c r="C44" s="111">
        <v>43539</v>
      </c>
      <c r="D44" s="114" t="s">
        <v>90</v>
      </c>
      <c r="E44" s="109">
        <v>10</v>
      </c>
      <c r="F44" s="117" t="s">
        <v>112</v>
      </c>
      <c r="G44" s="116" t="s">
        <v>83</v>
      </c>
      <c r="H44" s="109">
        <v>10</v>
      </c>
      <c r="I44" s="116" t="s">
        <v>83</v>
      </c>
      <c r="J44" s="92">
        <v>1000</v>
      </c>
      <c r="K44" s="93">
        <f t="shared" si="0"/>
        <v>10000</v>
      </c>
      <c r="L44" s="94" t="s">
        <v>118</v>
      </c>
    </row>
    <row r="45" spans="1:12" ht="15.75" x14ac:dyDescent="0.25">
      <c r="A45" s="91">
        <v>22</v>
      </c>
      <c r="B45" s="237"/>
      <c r="C45" s="110">
        <v>43542</v>
      </c>
      <c r="D45" s="112" t="s">
        <v>111</v>
      </c>
      <c r="E45" s="109">
        <v>134</v>
      </c>
      <c r="F45" s="113" t="s">
        <v>112</v>
      </c>
      <c r="G45" s="116" t="s">
        <v>83</v>
      </c>
      <c r="H45" s="109">
        <v>134</v>
      </c>
      <c r="I45" s="116" t="s">
        <v>83</v>
      </c>
      <c r="J45" s="92">
        <v>1000</v>
      </c>
      <c r="K45" s="93">
        <f t="shared" si="0"/>
        <v>134000</v>
      </c>
      <c r="L45" s="94" t="s">
        <v>85</v>
      </c>
    </row>
    <row r="46" spans="1:12" ht="15.75" x14ac:dyDescent="0.25">
      <c r="A46" s="91">
        <v>23</v>
      </c>
      <c r="B46" s="237"/>
      <c r="C46" s="110">
        <v>43542</v>
      </c>
      <c r="D46" s="112" t="s">
        <v>119</v>
      </c>
      <c r="E46" s="109">
        <v>5</v>
      </c>
      <c r="F46" s="113" t="s">
        <v>91</v>
      </c>
      <c r="G46" s="116" t="s">
        <v>82</v>
      </c>
      <c r="H46" s="109">
        <v>5</v>
      </c>
      <c r="I46" s="116" t="s">
        <v>82</v>
      </c>
      <c r="J46" s="92">
        <v>250</v>
      </c>
      <c r="K46" s="93">
        <f t="shared" si="0"/>
        <v>1250</v>
      </c>
      <c r="L46" s="94" t="s">
        <v>85</v>
      </c>
    </row>
    <row r="47" spans="1:12" ht="15.75" x14ac:dyDescent="0.25">
      <c r="A47" s="91">
        <v>24</v>
      </c>
      <c r="B47" s="237"/>
      <c r="C47" s="111">
        <v>43543</v>
      </c>
      <c r="D47" s="114" t="s">
        <v>84</v>
      </c>
      <c r="E47" s="109">
        <v>1000</v>
      </c>
      <c r="F47" s="117" t="s">
        <v>91</v>
      </c>
      <c r="G47" s="116" t="s">
        <v>82</v>
      </c>
      <c r="H47" s="109">
        <v>1000</v>
      </c>
      <c r="I47" s="116" t="s">
        <v>82</v>
      </c>
      <c r="J47" s="92">
        <v>250</v>
      </c>
      <c r="K47" s="93">
        <f t="shared" si="0"/>
        <v>250000</v>
      </c>
      <c r="L47" s="94" t="s">
        <v>85</v>
      </c>
    </row>
    <row r="48" spans="1:12" ht="15.75" x14ac:dyDescent="0.25">
      <c r="A48" s="91">
        <v>25</v>
      </c>
      <c r="B48" s="237"/>
      <c r="C48" s="111">
        <v>43544</v>
      </c>
      <c r="D48" s="114" t="s">
        <v>120</v>
      </c>
      <c r="E48" s="109">
        <v>20</v>
      </c>
      <c r="F48" s="117" t="s">
        <v>112</v>
      </c>
      <c r="G48" s="116" t="s">
        <v>83</v>
      </c>
      <c r="H48" s="109">
        <v>20</v>
      </c>
      <c r="I48" s="116" t="s">
        <v>83</v>
      </c>
      <c r="J48" s="92">
        <v>1000</v>
      </c>
      <c r="K48" s="93">
        <f t="shared" si="0"/>
        <v>20000</v>
      </c>
      <c r="L48" s="94" t="s">
        <v>117</v>
      </c>
    </row>
    <row r="49" spans="1:12" ht="15.75" x14ac:dyDescent="0.25">
      <c r="A49" s="91">
        <v>26</v>
      </c>
      <c r="B49" s="237"/>
      <c r="C49" s="111">
        <v>43544</v>
      </c>
      <c r="D49" s="114" t="s">
        <v>121</v>
      </c>
      <c r="E49" s="109">
        <v>20</v>
      </c>
      <c r="F49" s="117" t="s">
        <v>112</v>
      </c>
      <c r="G49" s="116" t="s">
        <v>83</v>
      </c>
      <c r="H49" s="109">
        <v>20</v>
      </c>
      <c r="I49" s="116" t="s">
        <v>83</v>
      </c>
      <c r="J49" s="92">
        <v>1000</v>
      </c>
      <c r="K49" s="93">
        <f t="shared" si="0"/>
        <v>20000</v>
      </c>
      <c r="L49" s="94" t="s">
        <v>117</v>
      </c>
    </row>
    <row r="50" spans="1:12" ht="15.75" x14ac:dyDescent="0.25">
      <c r="A50" s="91">
        <v>27</v>
      </c>
      <c r="B50" s="237"/>
      <c r="C50" s="111">
        <v>43545</v>
      </c>
      <c r="D50" s="114" t="s">
        <v>122</v>
      </c>
      <c r="E50" s="109">
        <v>20</v>
      </c>
      <c r="F50" s="117" t="s">
        <v>112</v>
      </c>
      <c r="G50" s="116" t="s">
        <v>83</v>
      </c>
      <c r="H50" s="109">
        <v>20</v>
      </c>
      <c r="I50" s="116" t="s">
        <v>83</v>
      </c>
      <c r="J50" s="92">
        <v>1000</v>
      </c>
      <c r="K50" s="93">
        <f t="shared" si="0"/>
        <v>20000</v>
      </c>
      <c r="L50" s="94" t="s">
        <v>117</v>
      </c>
    </row>
    <row r="51" spans="1:12" ht="15.75" x14ac:dyDescent="0.25">
      <c r="A51" s="91">
        <v>28</v>
      </c>
      <c r="B51" s="237"/>
      <c r="C51" s="111">
        <v>43545</v>
      </c>
      <c r="D51" s="114" t="s">
        <v>123</v>
      </c>
      <c r="E51" s="109">
        <v>20</v>
      </c>
      <c r="F51" s="117" t="s">
        <v>112</v>
      </c>
      <c r="G51" s="116" t="s">
        <v>83</v>
      </c>
      <c r="H51" s="109">
        <v>20</v>
      </c>
      <c r="I51" s="116" t="s">
        <v>83</v>
      </c>
      <c r="J51" s="92">
        <v>1000</v>
      </c>
      <c r="K51" s="93">
        <f t="shared" si="0"/>
        <v>20000</v>
      </c>
      <c r="L51" s="94" t="s">
        <v>117</v>
      </c>
    </row>
    <row r="52" spans="1:12" ht="15.75" x14ac:dyDescent="0.25">
      <c r="A52" s="91">
        <v>29</v>
      </c>
      <c r="B52" s="237"/>
      <c r="C52" s="111">
        <v>43546</v>
      </c>
      <c r="D52" s="114" t="s">
        <v>90</v>
      </c>
      <c r="E52" s="109">
        <v>10</v>
      </c>
      <c r="F52" s="117" t="s">
        <v>112</v>
      </c>
      <c r="G52" s="105" t="s">
        <v>83</v>
      </c>
      <c r="H52" s="109">
        <v>10</v>
      </c>
      <c r="I52" s="105" t="s">
        <v>83</v>
      </c>
      <c r="J52" s="92">
        <v>1000</v>
      </c>
      <c r="K52" s="93">
        <f t="shared" si="0"/>
        <v>10000</v>
      </c>
      <c r="L52" s="94" t="s">
        <v>118</v>
      </c>
    </row>
    <row r="53" spans="1:12" ht="15.75" x14ac:dyDescent="0.25">
      <c r="A53" s="91">
        <v>30</v>
      </c>
      <c r="B53" s="237"/>
      <c r="C53" s="111">
        <v>43546</v>
      </c>
      <c r="D53" s="114" t="s">
        <v>114</v>
      </c>
      <c r="E53" s="109">
        <v>10</v>
      </c>
      <c r="F53" s="117" t="s">
        <v>112</v>
      </c>
      <c r="G53" s="105" t="s">
        <v>83</v>
      </c>
      <c r="H53" s="109">
        <v>10</v>
      </c>
      <c r="I53" s="105" t="s">
        <v>83</v>
      </c>
      <c r="J53" s="92">
        <v>1000</v>
      </c>
      <c r="K53" s="93">
        <f t="shared" si="0"/>
        <v>10000</v>
      </c>
      <c r="L53" s="94" t="s">
        <v>118</v>
      </c>
    </row>
    <row r="54" spans="1:12" ht="15.75" x14ac:dyDescent="0.25">
      <c r="A54" s="91">
        <v>31</v>
      </c>
      <c r="B54" s="237"/>
      <c r="C54" s="110">
        <v>43550</v>
      </c>
      <c r="D54" s="112" t="s">
        <v>111</v>
      </c>
      <c r="E54" s="109">
        <v>260</v>
      </c>
      <c r="F54" s="113" t="s">
        <v>112</v>
      </c>
      <c r="G54" s="116" t="s">
        <v>83</v>
      </c>
      <c r="H54" s="109">
        <v>260</v>
      </c>
      <c r="I54" s="116" t="s">
        <v>83</v>
      </c>
      <c r="J54" s="92">
        <v>1000</v>
      </c>
      <c r="K54" s="93">
        <f t="shared" si="0"/>
        <v>260000</v>
      </c>
      <c r="L54" s="94" t="s">
        <v>85</v>
      </c>
    </row>
    <row r="55" spans="1:12" ht="15.75" x14ac:dyDescent="0.25">
      <c r="A55" s="91">
        <v>32</v>
      </c>
      <c r="B55" s="237"/>
      <c r="C55" s="110">
        <v>43550</v>
      </c>
      <c r="D55" s="112" t="s">
        <v>119</v>
      </c>
      <c r="E55" s="109">
        <v>4</v>
      </c>
      <c r="F55" s="113" t="s">
        <v>91</v>
      </c>
      <c r="G55" s="116" t="s">
        <v>82</v>
      </c>
      <c r="H55" s="109">
        <v>4</v>
      </c>
      <c r="I55" s="116" t="s">
        <v>82</v>
      </c>
      <c r="J55" s="92">
        <v>250</v>
      </c>
      <c r="K55" s="93">
        <f t="shared" si="0"/>
        <v>1000</v>
      </c>
      <c r="L55" s="94" t="s">
        <v>85</v>
      </c>
    </row>
    <row r="56" spans="1:12" ht="15.75" x14ac:dyDescent="0.25">
      <c r="A56" s="91">
        <v>33</v>
      </c>
      <c r="B56" s="237"/>
      <c r="C56" s="111">
        <v>43550</v>
      </c>
      <c r="D56" s="114" t="s">
        <v>84</v>
      </c>
      <c r="E56" s="109">
        <v>280</v>
      </c>
      <c r="F56" s="117" t="s">
        <v>91</v>
      </c>
      <c r="G56" s="116" t="s">
        <v>82</v>
      </c>
      <c r="H56" s="109">
        <v>280</v>
      </c>
      <c r="I56" s="116" t="s">
        <v>82</v>
      </c>
      <c r="J56" s="92">
        <v>250</v>
      </c>
      <c r="K56" s="93">
        <f t="shared" si="0"/>
        <v>70000</v>
      </c>
      <c r="L56" s="94" t="s">
        <v>85</v>
      </c>
    </row>
    <row r="57" spans="1:12" ht="15.75" x14ac:dyDescent="0.25">
      <c r="A57" s="91">
        <v>34</v>
      </c>
      <c r="B57" s="237"/>
      <c r="C57" s="111">
        <v>43550</v>
      </c>
      <c r="D57" s="114" t="s">
        <v>120</v>
      </c>
      <c r="E57" s="109">
        <v>25</v>
      </c>
      <c r="F57" s="117" t="s">
        <v>112</v>
      </c>
      <c r="G57" s="116" t="s">
        <v>83</v>
      </c>
      <c r="H57" s="109">
        <v>25</v>
      </c>
      <c r="I57" s="116" t="s">
        <v>83</v>
      </c>
      <c r="J57" s="92">
        <v>1000</v>
      </c>
      <c r="K57" s="93">
        <f t="shared" si="0"/>
        <v>25000</v>
      </c>
      <c r="L57" s="94" t="s">
        <v>118</v>
      </c>
    </row>
    <row r="58" spans="1:12" ht="15.75" x14ac:dyDescent="0.25">
      <c r="A58" s="91">
        <v>35</v>
      </c>
      <c r="B58" s="237"/>
      <c r="C58" s="111">
        <v>43551</v>
      </c>
      <c r="D58" s="114" t="s">
        <v>121</v>
      </c>
      <c r="E58" s="109">
        <v>25</v>
      </c>
      <c r="F58" s="117" t="s">
        <v>112</v>
      </c>
      <c r="G58" s="116" t="s">
        <v>83</v>
      </c>
      <c r="H58" s="109">
        <v>25</v>
      </c>
      <c r="I58" s="116" t="s">
        <v>83</v>
      </c>
      <c r="J58" s="92">
        <v>1000</v>
      </c>
      <c r="K58" s="93">
        <f t="shared" si="0"/>
        <v>25000</v>
      </c>
      <c r="L58" s="94" t="s">
        <v>118</v>
      </c>
    </row>
    <row r="59" spans="1:12" ht="15.75" x14ac:dyDescent="0.25">
      <c r="A59" s="91">
        <v>36</v>
      </c>
      <c r="B59" s="237"/>
      <c r="C59" s="111">
        <v>43551</v>
      </c>
      <c r="D59" s="114" t="s">
        <v>122</v>
      </c>
      <c r="E59" s="109">
        <v>25</v>
      </c>
      <c r="F59" s="117" t="s">
        <v>112</v>
      </c>
      <c r="G59" s="116" t="s">
        <v>83</v>
      </c>
      <c r="H59" s="109">
        <v>25</v>
      </c>
      <c r="I59" s="116" t="s">
        <v>83</v>
      </c>
      <c r="J59" s="92">
        <v>1000</v>
      </c>
      <c r="K59" s="93">
        <f t="shared" si="0"/>
        <v>25000</v>
      </c>
      <c r="L59" s="94" t="s">
        <v>118</v>
      </c>
    </row>
    <row r="60" spans="1:12" ht="15.75" x14ac:dyDescent="0.25">
      <c r="A60" s="91">
        <v>37</v>
      </c>
      <c r="B60" s="237"/>
      <c r="C60" s="111">
        <v>43551</v>
      </c>
      <c r="D60" s="114" t="s">
        <v>123</v>
      </c>
      <c r="E60" s="109">
        <v>25</v>
      </c>
      <c r="F60" s="117" t="s">
        <v>112</v>
      </c>
      <c r="G60" s="116" t="s">
        <v>83</v>
      </c>
      <c r="H60" s="109">
        <v>25</v>
      </c>
      <c r="I60" s="116" t="s">
        <v>83</v>
      </c>
      <c r="J60" s="92">
        <v>1000</v>
      </c>
      <c r="K60" s="93">
        <f t="shared" si="0"/>
        <v>25000</v>
      </c>
      <c r="L60" s="94" t="s">
        <v>117</v>
      </c>
    </row>
    <row r="61" spans="1:12" ht="15.75" x14ac:dyDescent="0.25">
      <c r="A61" s="91">
        <v>38</v>
      </c>
      <c r="B61" s="237"/>
      <c r="C61" s="111">
        <v>43551</v>
      </c>
      <c r="D61" s="114" t="s">
        <v>90</v>
      </c>
      <c r="E61" s="109">
        <v>10</v>
      </c>
      <c r="F61" s="117" t="s">
        <v>112</v>
      </c>
      <c r="G61" s="105" t="s">
        <v>83</v>
      </c>
      <c r="H61" s="109">
        <v>10</v>
      </c>
      <c r="I61" s="105" t="s">
        <v>83</v>
      </c>
      <c r="J61" s="92">
        <v>1000</v>
      </c>
      <c r="K61" s="93">
        <f t="shared" si="0"/>
        <v>10000</v>
      </c>
      <c r="L61" s="94" t="s">
        <v>117</v>
      </c>
    </row>
    <row r="62" spans="1:12" ht="15.75" x14ac:dyDescent="0.25">
      <c r="A62" s="91">
        <v>39</v>
      </c>
      <c r="B62" s="237"/>
      <c r="C62" s="111">
        <v>43552</v>
      </c>
      <c r="D62" s="114" t="s">
        <v>114</v>
      </c>
      <c r="E62" s="109">
        <v>70</v>
      </c>
      <c r="F62" s="117" t="s">
        <v>112</v>
      </c>
      <c r="G62" s="105" t="s">
        <v>83</v>
      </c>
      <c r="H62" s="109">
        <v>70</v>
      </c>
      <c r="I62" s="105" t="s">
        <v>83</v>
      </c>
      <c r="J62" s="92">
        <v>1000</v>
      </c>
      <c r="K62" s="93">
        <f t="shared" si="0"/>
        <v>70000</v>
      </c>
      <c r="L62" s="94" t="s">
        <v>85</v>
      </c>
    </row>
    <row r="63" spans="1:12" ht="15.75" x14ac:dyDescent="0.25">
      <c r="A63" s="91">
        <v>40</v>
      </c>
      <c r="B63" s="237"/>
      <c r="C63" s="111">
        <v>43552</v>
      </c>
      <c r="D63" s="114" t="s">
        <v>116</v>
      </c>
      <c r="E63" s="109">
        <v>40</v>
      </c>
      <c r="F63" s="117" t="s">
        <v>112</v>
      </c>
      <c r="G63" s="105" t="s">
        <v>83</v>
      </c>
      <c r="H63" s="109">
        <v>40</v>
      </c>
      <c r="I63" s="105" t="s">
        <v>83</v>
      </c>
      <c r="J63" s="92">
        <v>1000</v>
      </c>
      <c r="K63" s="93">
        <f t="shared" si="0"/>
        <v>40000</v>
      </c>
      <c r="L63" s="94" t="s">
        <v>113</v>
      </c>
    </row>
    <row r="64" spans="1:12" ht="15.75" x14ac:dyDescent="0.25">
      <c r="A64" s="91">
        <v>41</v>
      </c>
      <c r="B64" s="237"/>
      <c r="C64" s="111">
        <v>43552</v>
      </c>
      <c r="D64" s="114" t="s">
        <v>115</v>
      </c>
      <c r="E64" s="109">
        <v>65</v>
      </c>
      <c r="F64" s="117" t="s">
        <v>112</v>
      </c>
      <c r="G64" s="105" t="s">
        <v>83</v>
      </c>
      <c r="H64" s="109">
        <v>65</v>
      </c>
      <c r="I64" s="105" t="s">
        <v>83</v>
      </c>
      <c r="J64" s="92">
        <v>1000</v>
      </c>
      <c r="K64" s="93">
        <f t="shared" si="0"/>
        <v>65000</v>
      </c>
      <c r="L64" s="23" t="s">
        <v>85</v>
      </c>
    </row>
    <row r="65" spans="1:12" ht="15.75" x14ac:dyDescent="0.25">
      <c r="A65" s="91">
        <v>42</v>
      </c>
      <c r="B65" s="237"/>
      <c r="C65" s="111">
        <v>43553</v>
      </c>
      <c r="D65" s="114" t="s">
        <v>124</v>
      </c>
      <c r="E65" s="109">
        <v>10</v>
      </c>
      <c r="F65" s="117" t="s">
        <v>112</v>
      </c>
      <c r="G65" s="105" t="s">
        <v>83</v>
      </c>
      <c r="H65" s="109">
        <v>10</v>
      </c>
      <c r="I65" s="105" t="s">
        <v>83</v>
      </c>
      <c r="J65" s="92">
        <v>1000</v>
      </c>
      <c r="K65" s="93">
        <f t="shared" si="0"/>
        <v>10000</v>
      </c>
      <c r="L65" s="23" t="s">
        <v>85</v>
      </c>
    </row>
    <row r="66" spans="1:12" ht="15.75" x14ac:dyDescent="0.25">
      <c r="A66" s="91">
        <v>43</v>
      </c>
      <c r="B66" s="237"/>
      <c r="C66" s="111">
        <v>43534</v>
      </c>
      <c r="D66" s="114" t="s">
        <v>157</v>
      </c>
      <c r="E66" s="109">
        <v>20</v>
      </c>
      <c r="F66" s="141" t="s">
        <v>112</v>
      </c>
      <c r="G66" s="123" t="s">
        <v>83</v>
      </c>
      <c r="H66" s="144">
        <v>20</v>
      </c>
      <c r="I66" s="145" t="s">
        <v>83</v>
      </c>
      <c r="J66" s="146">
        <v>1000</v>
      </c>
      <c r="K66" s="147">
        <f t="shared" ref="K66:K100" si="1">(J66*E66)</f>
        <v>20000</v>
      </c>
      <c r="L66" s="148" t="s">
        <v>118</v>
      </c>
    </row>
    <row r="67" spans="1:12" ht="15.75" x14ac:dyDescent="0.25">
      <c r="A67" s="91">
        <v>44</v>
      </c>
      <c r="B67" s="237"/>
      <c r="C67" s="111">
        <v>43535</v>
      </c>
      <c r="D67" s="114" t="s">
        <v>123</v>
      </c>
      <c r="E67" s="109">
        <v>20</v>
      </c>
      <c r="F67" s="141" t="s">
        <v>112</v>
      </c>
      <c r="G67" s="123" t="s">
        <v>83</v>
      </c>
      <c r="H67" s="109">
        <v>20</v>
      </c>
      <c r="I67" s="142" t="s">
        <v>83</v>
      </c>
      <c r="J67" s="149">
        <v>1000</v>
      </c>
      <c r="K67" s="150">
        <f t="shared" si="1"/>
        <v>20000</v>
      </c>
      <c r="L67" s="23" t="s">
        <v>162</v>
      </c>
    </row>
    <row r="68" spans="1:12" ht="15.75" x14ac:dyDescent="0.25">
      <c r="A68" s="91"/>
      <c r="B68" s="237"/>
      <c r="C68" s="111">
        <v>43535</v>
      </c>
      <c r="D68" s="114" t="s">
        <v>84</v>
      </c>
      <c r="E68" s="109">
        <v>240</v>
      </c>
      <c r="F68" s="141" t="s">
        <v>91</v>
      </c>
      <c r="G68" s="142" t="s">
        <v>82</v>
      </c>
      <c r="H68" s="109">
        <v>240</v>
      </c>
      <c r="I68" s="142" t="s">
        <v>82</v>
      </c>
      <c r="J68" s="149">
        <v>250</v>
      </c>
      <c r="K68" s="150">
        <f t="shared" si="1"/>
        <v>60000</v>
      </c>
      <c r="L68" s="23" t="s">
        <v>162</v>
      </c>
    </row>
    <row r="69" spans="1:12" ht="15.75" x14ac:dyDescent="0.25">
      <c r="A69" s="91"/>
      <c r="B69" s="237"/>
      <c r="C69" s="111">
        <v>43536</v>
      </c>
      <c r="D69" s="114" t="s">
        <v>114</v>
      </c>
      <c r="E69" s="109">
        <v>10</v>
      </c>
      <c r="F69" s="141" t="s">
        <v>112</v>
      </c>
      <c r="G69" s="142" t="s">
        <v>83</v>
      </c>
      <c r="H69" s="109">
        <v>10</v>
      </c>
      <c r="I69" s="142" t="s">
        <v>83</v>
      </c>
      <c r="J69" s="149">
        <v>1000</v>
      </c>
      <c r="K69" s="150">
        <f t="shared" si="1"/>
        <v>10000</v>
      </c>
      <c r="L69" s="23" t="s">
        <v>162</v>
      </c>
    </row>
    <row r="70" spans="1:12" ht="15.75" x14ac:dyDescent="0.25">
      <c r="A70" s="91"/>
      <c r="B70" s="236" t="s">
        <v>163</v>
      </c>
      <c r="C70" s="110">
        <v>43556</v>
      </c>
      <c r="D70" s="112" t="s">
        <v>84</v>
      </c>
      <c r="E70" s="109">
        <v>120</v>
      </c>
      <c r="F70" s="122" t="s">
        <v>91</v>
      </c>
      <c r="G70" s="123" t="s">
        <v>82</v>
      </c>
      <c r="H70" s="109">
        <v>120</v>
      </c>
      <c r="I70" s="142" t="s">
        <v>82</v>
      </c>
      <c r="J70" s="151">
        <v>250</v>
      </c>
      <c r="K70" s="150">
        <f t="shared" si="1"/>
        <v>30000</v>
      </c>
      <c r="L70" s="23" t="s">
        <v>85</v>
      </c>
    </row>
    <row r="71" spans="1:12" ht="15.75" x14ac:dyDescent="0.25">
      <c r="A71" s="91"/>
      <c r="B71" s="237"/>
      <c r="C71" s="110">
        <v>43556</v>
      </c>
      <c r="D71" s="112" t="s">
        <v>84</v>
      </c>
      <c r="E71" s="109">
        <v>1117</v>
      </c>
      <c r="F71" s="122" t="s">
        <v>91</v>
      </c>
      <c r="G71" s="123" t="s">
        <v>82</v>
      </c>
      <c r="H71" s="109">
        <v>1117</v>
      </c>
      <c r="I71" s="142" t="s">
        <v>82</v>
      </c>
      <c r="J71" s="151">
        <v>250</v>
      </c>
      <c r="K71" s="150">
        <f t="shared" si="1"/>
        <v>279250</v>
      </c>
      <c r="L71" s="23" t="s">
        <v>162</v>
      </c>
    </row>
    <row r="72" spans="1:12" ht="15.75" x14ac:dyDescent="0.25">
      <c r="A72" s="91"/>
      <c r="B72" s="237"/>
      <c r="C72" s="111">
        <v>43556</v>
      </c>
      <c r="D72" s="114" t="s">
        <v>160</v>
      </c>
      <c r="E72" s="109">
        <v>80</v>
      </c>
      <c r="F72" s="141" t="s">
        <v>91</v>
      </c>
      <c r="G72" s="123" t="s">
        <v>82</v>
      </c>
      <c r="H72" s="109">
        <v>80</v>
      </c>
      <c r="I72" s="142" t="s">
        <v>82</v>
      </c>
      <c r="J72" s="151">
        <v>250</v>
      </c>
      <c r="K72" s="150">
        <f t="shared" si="1"/>
        <v>20000</v>
      </c>
      <c r="L72" s="23" t="s">
        <v>85</v>
      </c>
    </row>
    <row r="73" spans="1:12" ht="15.75" x14ac:dyDescent="0.25">
      <c r="A73" s="91"/>
      <c r="B73" s="237"/>
      <c r="C73" s="111" t="s">
        <v>161</v>
      </c>
      <c r="D73" s="114" t="s">
        <v>111</v>
      </c>
      <c r="E73" s="109">
        <v>69</v>
      </c>
      <c r="F73" s="141" t="s">
        <v>112</v>
      </c>
      <c r="G73" s="123" t="s">
        <v>83</v>
      </c>
      <c r="H73" s="109">
        <v>69</v>
      </c>
      <c r="I73" s="142" t="s">
        <v>83</v>
      </c>
      <c r="J73" s="151">
        <v>1000</v>
      </c>
      <c r="K73" s="150">
        <f t="shared" si="1"/>
        <v>69000</v>
      </c>
      <c r="L73" s="23" t="s">
        <v>162</v>
      </c>
    </row>
    <row r="74" spans="1:12" ht="15.75" x14ac:dyDescent="0.25">
      <c r="A74" s="91"/>
      <c r="B74" s="237"/>
      <c r="C74" s="111">
        <v>43560</v>
      </c>
      <c r="D74" s="114" t="s">
        <v>120</v>
      </c>
      <c r="E74" s="109">
        <v>20</v>
      </c>
      <c r="F74" s="141" t="s">
        <v>112</v>
      </c>
      <c r="G74" s="123" t="s">
        <v>83</v>
      </c>
      <c r="H74" s="109">
        <v>20</v>
      </c>
      <c r="I74" s="142" t="s">
        <v>83</v>
      </c>
      <c r="J74" s="151">
        <v>1000</v>
      </c>
      <c r="K74" s="150">
        <f t="shared" si="1"/>
        <v>20000</v>
      </c>
      <c r="L74" s="23" t="s">
        <v>162</v>
      </c>
    </row>
    <row r="75" spans="1:12" ht="15.75" x14ac:dyDescent="0.25">
      <c r="A75" s="91"/>
      <c r="B75" s="237"/>
      <c r="C75" s="111">
        <v>43560</v>
      </c>
      <c r="D75" s="114" t="s">
        <v>121</v>
      </c>
      <c r="E75" s="109">
        <v>20</v>
      </c>
      <c r="F75" s="141" t="s">
        <v>112</v>
      </c>
      <c r="G75" s="123" t="s">
        <v>83</v>
      </c>
      <c r="H75" s="109">
        <v>20</v>
      </c>
      <c r="I75" s="142" t="s">
        <v>83</v>
      </c>
      <c r="J75" s="151">
        <v>1000</v>
      </c>
      <c r="K75" s="150">
        <f t="shared" si="1"/>
        <v>20000</v>
      </c>
      <c r="L75" s="23" t="s">
        <v>162</v>
      </c>
    </row>
    <row r="76" spans="1:12" ht="15.75" x14ac:dyDescent="0.25">
      <c r="A76" s="91"/>
      <c r="B76" s="237"/>
      <c r="C76" s="111">
        <v>43560</v>
      </c>
      <c r="D76" s="114" t="s">
        <v>122</v>
      </c>
      <c r="E76" s="109">
        <v>20</v>
      </c>
      <c r="F76" s="141" t="s">
        <v>112</v>
      </c>
      <c r="G76" s="123" t="s">
        <v>83</v>
      </c>
      <c r="H76" s="109">
        <v>20</v>
      </c>
      <c r="I76" s="142" t="s">
        <v>83</v>
      </c>
      <c r="J76" s="151">
        <v>1000</v>
      </c>
      <c r="K76" s="150">
        <f t="shared" si="1"/>
        <v>20000</v>
      </c>
      <c r="L76" s="23" t="s">
        <v>162</v>
      </c>
    </row>
    <row r="77" spans="1:12" ht="15.75" x14ac:dyDescent="0.25">
      <c r="A77" s="91"/>
      <c r="B77" s="237"/>
      <c r="C77" s="111">
        <v>43560</v>
      </c>
      <c r="D77" s="114" t="s">
        <v>123</v>
      </c>
      <c r="E77" s="109">
        <v>20</v>
      </c>
      <c r="F77" s="114" t="s">
        <v>112</v>
      </c>
      <c r="G77" s="142" t="s">
        <v>83</v>
      </c>
      <c r="H77" s="109">
        <v>20</v>
      </c>
      <c r="I77" s="142" t="s">
        <v>83</v>
      </c>
      <c r="J77" s="151">
        <v>1000</v>
      </c>
      <c r="K77" s="150">
        <f t="shared" si="1"/>
        <v>20000</v>
      </c>
      <c r="L77" s="23" t="s">
        <v>162</v>
      </c>
    </row>
    <row r="78" spans="1:12" ht="15.75" x14ac:dyDescent="0.25">
      <c r="A78" s="91"/>
      <c r="B78" s="237"/>
      <c r="C78" s="111">
        <v>43560</v>
      </c>
      <c r="D78" s="114" t="s">
        <v>115</v>
      </c>
      <c r="E78" s="109">
        <v>12</v>
      </c>
      <c r="F78" s="141" t="s">
        <v>112</v>
      </c>
      <c r="G78" s="142" t="s">
        <v>83</v>
      </c>
      <c r="H78" s="109">
        <v>12</v>
      </c>
      <c r="I78" s="142" t="s">
        <v>83</v>
      </c>
      <c r="J78" s="151">
        <v>1000</v>
      </c>
      <c r="K78" s="150">
        <f t="shared" si="1"/>
        <v>12000</v>
      </c>
      <c r="L78" s="23" t="s">
        <v>162</v>
      </c>
    </row>
    <row r="79" spans="1:12" ht="15.75" x14ac:dyDescent="0.25">
      <c r="A79" s="91"/>
      <c r="B79" s="237"/>
      <c r="C79" s="110">
        <v>43563</v>
      </c>
      <c r="D79" s="112" t="s">
        <v>90</v>
      </c>
      <c r="E79" s="109">
        <v>10</v>
      </c>
      <c r="F79" s="122" t="s">
        <v>112</v>
      </c>
      <c r="G79" s="123" t="s">
        <v>83</v>
      </c>
      <c r="H79" s="109">
        <v>10</v>
      </c>
      <c r="I79" s="123" t="s">
        <v>83</v>
      </c>
      <c r="J79" s="92">
        <v>1000</v>
      </c>
      <c r="K79" s="93">
        <f t="shared" si="1"/>
        <v>10000</v>
      </c>
      <c r="L79" s="23" t="s">
        <v>113</v>
      </c>
    </row>
    <row r="80" spans="1:12" ht="15.75" x14ac:dyDescent="0.25">
      <c r="A80" s="91"/>
      <c r="B80" s="237"/>
      <c r="C80" s="110">
        <v>43563</v>
      </c>
      <c r="D80" s="112" t="s">
        <v>120</v>
      </c>
      <c r="E80" s="109">
        <v>30</v>
      </c>
      <c r="F80" s="122" t="s">
        <v>112</v>
      </c>
      <c r="G80" s="123" t="s">
        <v>83</v>
      </c>
      <c r="H80" s="109">
        <v>30</v>
      </c>
      <c r="I80" s="123" t="s">
        <v>83</v>
      </c>
      <c r="J80" s="92">
        <v>1000</v>
      </c>
      <c r="K80" s="93">
        <f t="shared" si="1"/>
        <v>30000</v>
      </c>
      <c r="L80" s="23" t="s">
        <v>113</v>
      </c>
    </row>
    <row r="81" spans="1:12" ht="15.75" x14ac:dyDescent="0.25">
      <c r="A81" s="91"/>
      <c r="B81" s="237"/>
      <c r="C81" s="111">
        <v>43564</v>
      </c>
      <c r="D81" s="114" t="s">
        <v>132</v>
      </c>
      <c r="E81" s="109">
        <v>10</v>
      </c>
      <c r="F81" s="141" t="s">
        <v>112</v>
      </c>
      <c r="G81" s="123" t="s">
        <v>83</v>
      </c>
      <c r="H81" s="109">
        <v>10</v>
      </c>
      <c r="I81" s="123" t="s">
        <v>83</v>
      </c>
      <c r="J81" s="92">
        <v>1000</v>
      </c>
      <c r="K81" s="93">
        <f t="shared" si="1"/>
        <v>10000</v>
      </c>
      <c r="L81" s="23" t="s">
        <v>113</v>
      </c>
    </row>
    <row r="82" spans="1:12" ht="15.75" x14ac:dyDescent="0.25">
      <c r="A82" s="91"/>
      <c r="B82" s="237"/>
      <c r="C82" s="111">
        <v>43564</v>
      </c>
      <c r="D82" s="114" t="s">
        <v>156</v>
      </c>
      <c r="E82" s="109">
        <v>10</v>
      </c>
      <c r="F82" s="141" t="s">
        <v>112</v>
      </c>
      <c r="G82" s="123" t="s">
        <v>83</v>
      </c>
      <c r="H82" s="109">
        <v>10</v>
      </c>
      <c r="I82" s="123" t="s">
        <v>83</v>
      </c>
      <c r="J82" s="92">
        <v>1000</v>
      </c>
      <c r="K82" s="93">
        <f t="shared" si="1"/>
        <v>10000</v>
      </c>
      <c r="L82" s="23" t="s">
        <v>113</v>
      </c>
    </row>
    <row r="83" spans="1:12" ht="15.75" x14ac:dyDescent="0.25">
      <c r="A83" s="91"/>
      <c r="B83" s="237"/>
      <c r="C83" s="111">
        <v>43565</v>
      </c>
      <c r="D83" s="114" t="s">
        <v>111</v>
      </c>
      <c r="E83" s="109">
        <v>80</v>
      </c>
      <c r="F83" s="141" t="s">
        <v>112</v>
      </c>
      <c r="G83" s="123" t="s">
        <v>83</v>
      </c>
      <c r="H83" s="109">
        <v>80</v>
      </c>
      <c r="I83" s="123" t="s">
        <v>83</v>
      </c>
      <c r="J83" s="92">
        <v>1000</v>
      </c>
      <c r="K83" s="93">
        <f t="shared" si="1"/>
        <v>80000</v>
      </c>
      <c r="L83" s="23" t="s">
        <v>113</v>
      </c>
    </row>
    <row r="84" spans="1:12" ht="15.75" x14ac:dyDescent="0.25">
      <c r="A84" s="91"/>
      <c r="B84" s="237"/>
      <c r="C84" s="152">
        <v>43565</v>
      </c>
      <c r="D84" s="153" t="s">
        <v>125</v>
      </c>
      <c r="E84" s="144">
        <v>10</v>
      </c>
      <c r="F84" s="154" t="s">
        <v>112</v>
      </c>
      <c r="G84" s="155" t="s">
        <v>83</v>
      </c>
      <c r="H84" s="144">
        <v>10</v>
      </c>
      <c r="I84" s="155" t="s">
        <v>83</v>
      </c>
      <c r="J84" s="146">
        <v>1000</v>
      </c>
      <c r="K84" s="147">
        <f t="shared" si="1"/>
        <v>10000</v>
      </c>
      <c r="L84" s="148" t="s">
        <v>85</v>
      </c>
    </row>
    <row r="85" spans="1:12" ht="15.75" x14ac:dyDescent="0.25">
      <c r="A85" s="91"/>
      <c r="B85" s="238"/>
      <c r="C85" s="111">
        <v>43584</v>
      </c>
      <c r="D85" s="156" t="s">
        <v>126</v>
      </c>
      <c r="E85" s="109">
        <v>10</v>
      </c>
      <c r="F85" s="117" t="s">
        <v>112</v>
      </c>
      <c r="G85" s="105" t="s">
        <v>83</v>
      </c>
      <c r="H85" s="109">
        <v>10</v>
      </c>
      <c r="I85" s="105" t="s">
        <v>83</v>
      </c>
      <c r="J85" s="149">
        <v>1000</v>
      </c>
      <c r="K85" s="150">
        <f t="shared" si="1"/>
        <v>10000</v>
      </c>
      <c r="L85" s="23" t="s">
        <v>85</v>
      </c>
    </row>
    <row r="86" spans="1:12" ht="15.75" x14ac:dyDescent="0.25">
      <c r="A86" s="91"/>
      <c r="B86" s="103"/>
      <c r="C86" s="164">
        <v>43578</v>
      </c>
      <c r="D86" s="165" t="s">
        <v>165</v>
      </c>
      <c r="E86" s="168">
        <v>10</v>
      </c>
      <c r="F86" s="162" t="s">
        <v>112</v>
      </c>
      <c r="G86" s="163" t="s">
        <v>83</v>
      </c>
      <c r="H86" s="168">
        <v>10</v>
      </c>
      <c r="I86" s="163" t="s">
        <v>83</v>
      </c>
      <c r="J86" s="149">
        <v>1000</v>
      </c>
      <c r="K86" s="150">
        <f t="shared" si="1"/>
        <v>10000</v>
      </c>
      <c r="L86" s="23" t="s">
        <v>162</v>
      </c>
    </row>
    <row r="87" spans="1:12" s="160" customFormat="1" ht="15.75" x14ac:dyDescent="0.25">
      <c r="A87" s="91"/>
      <c r="B87" s="143"/>
      <c r="C87" s="164">
        <v>43578</v>
      </c>
      <c r="D87" s="165" t="s">
        <v>120</v>
      </c>
      <c r="E87" s="168">
        <v>10</v>
      </c>
      <c r="F87" s="162" t="s">
        <v>112</v>
      </c>
      <c r="G87" s="163" t="s">
        <v>83</v>
      </c>
      <c r="H87" s="168">
        <v>10</v>
      </c>
      <c r="I87" s="163" t="s">
        <v>83</v>
      </c>
      <c r="J87" s="149">
        <v>1000</v>
      </c>
      <c r="K87" s="150">
        <f t="shared" si="1"/>
        <v>10000</v>
      </c>
      <c r="L87" s="23" t="s">
        <v>162</v>
      </c>
    </row>
    <row r="88" spans="1:12" s="160" customFormat="1" ht="15.75" x14ac:dyDescent="0.25">
      <c r="A88" s="91"/>
      <c r="B88" s="143"/>
      <c r="C88" s="166">
        <v>43578</v>
      </c>
      <c r="D88" s="167" t="s">
        <v>166</v>
      </c>
      <c r="E88" s="168">
        <v>10</v>
      </c>
      <c r="F88" s="161" t="s">
        <v>112</v>
      </c>
      <c r="G88" s="163" t="s">
        <v>83</v>
      </c>
      <c r="H88" s="168">
        <v>10</v>
      </c>
      <c r="I88" s="163" t="s">
        <v>83</v>
      </c>
      <c r="J88" s="149">
        <v>1000</v>
      </c>
      <c r="K88" s="150">
        <f t="shared" si="1"/>
        <v>10000</v>
      </c>
      <c r="L88" s="23" t="s">
        <v>162</v>
      </c>
    </row>
    <row r="89" spans="1:12" ht="15.75" x14ac:dyDescent="0.25">
      <c r="A89" s="91"/>
      <c r="B89" s="103"/>
      <c r="C89" s="166">
        <v>43579</v>
      </c>
      <c r="D89" s="167" t="s">
        <v>84</v>
      </c>
      <c r="E89" s="168">
        <v>400</v>
      </c>
      <c r="F89" s="161" t="s">
        <v>91</v>
      </c>
      <c r="G89" s="163" t="s">
        <v>82</v>
      </c>
      <c r="H89" s="168">
        <v>400</v>
      </c>
      <c r="I89" s="163" t="s">
        <v>82</v>
      </c>
      <c r="J89" s="149">
        <v>250</v>
      </c>
      <c r="K89" s="150">
        <f t="shared" si="1"/>
        <v>100000</v>
      </c>
      <c r="L89" s="23" t="s">
        <v>85</v>
      </c>
    </row>
    <row r="90" spans="1:12" ht="15.75" x14ac:dyDescent="0.25">
      <c r="A90" s="91"/>
      <c r="B90" s="103"/>
      <c r="C90" s="166">
        <v>43579</v>
      </c>
      <c r="D90" s="167" t="s">
        <v>111</v>
      </c>
      <c r="E90" s="168">
        <v>20</v>
      </c>
      <c r="F90" s="161" t="s">
        <v>112</v>
      </c>
      <c r="G90" s="163" t="s">
        <v>83</v>
      </c>
      <c r="H90" s="168">
        <v>20</v>
      </c>
      <c r="I90" s="163" t="s">
        <v>83</v>
      </c>
      <c r="J90" s="149">
        <v>1000</v>
      </c>
      <c r="K90" s="150">
        <f t="shared" si="1"/>
        <v>20000</v>
      </c>
      <c r="L90" s="23" t="s">
        <v>85</v>
      </c>
    </row>
    <row r="91" spans="1:12" s="160" customFormat="1" ht="15.75" x14ac:dyDescent="0.25">
      <c r="A91" s="91"/>
      <c r="B91" s="159"/>
      <c r="C91" s="164">
        <v>43584</v>
      </c>
      <c r="D91" s="165" t="s">
        <v>165</v>
      </c>
      <c r="E91" s="168">
        <v>10</v>
      </c>
      <c r="F91" s="162" t="s">
        <v>112</v>
      </c>
      <c r="G91" s="163" t="s">
        <v>83</v>
      </c>
      <c r="H91" s="168">
        <v>10</v>
      </c>
      <c r="I91" s="163" t="s">
        <v>83</v>
      </c>
      <c r="J91" s="149">
        <v>1000</v>
      </c>
      <c r="K91" s="150">
        <f t="shared" si="1"/>
        <v>10000</v>
      </c>
      <c r="L91" s="23" t="s">
        <v>162</v>
      </c>
    </row>
    <row r="92" spans="1:12" s="160" customFormat="1" ht="15.75" x14ac:dyDescent="0.25">
      <c r="A92" s="91"/>
      <c r="B92" s="159"/>
      <c r="C92" s="164">
        <v>43584</v>
      </c>
      <c r="D92" s="165" t="s">
        <v>120</v>
      </c>
      <c r="E92" s="168">
        <v>10</v>
      </c>
      <c r="F92" s="162" t="s">
        <v>112</v>
      </c>
      <c r="G92" s="163" t="s">
        <v>83</v>
      </c>
      <c r="H92" s="168">
        <v>10</v>
      </c>
      <c r="I92" s="163" t="s">
        <v>83</v>
      </c>
      <c r="J92" s="149">
        <v>1000</v>
      </c>
      <c r="K92" s="150">
        <f t="shared" si="1"/>
        <v>10000</v>
      </c>
      <c r="L92" s="23" t="s">
        <v>162</v>
      </c>
    </row>
    <row r="93" spans="1:12" s="160" customFormat="1" ht="15.75" x14ac:dyDescent="0.25">
      <c r="A93" s="91"/>
      <c r="B93" s="159"/>
      <c r="C93" s="166">
        <v>43584</v>
      </c>
      <c r="D93" s="167" t="s">
        <v>122</v>
      </c>
      <c r="E93" s="168">
        <v>10</v>
      </c>
      <c r="F93" s="161" t="s">
        <v>112</v>
      </c>
      <c r="G93" s="163" t="s">
        <v>83</v>
      </c>
      <c r="H93" s="168">
        <v>10</v>
      </c>
      <c r="I93" s="163" t="s">
        <v>83</v>
      </c>
      <c r="J93" s="149">
        <v>1000</v>
      </c>
      <c r="K93" s="150">
        <f t="shared" si="1"/>
        <v>10000</v>
      </c>
      <c r="L93" s="23" t="s">
        <v>162</v>
      </c>
    </row>
    <row r="94" spans="1:12" s="160" customFormat="1" ht="15.75" x14ac:dyDescent="0.25">
      <c r="A94" s="91"/>
      <c r="B94" s="159"/>
      <c r="C94" s="166">
        <v>43584</v>
      </c>
      <c r="D94" s="167" t="s">
        <v>167</v>
      </c>
      <c r="E94" s="168">
        <v>10</v>
      </c>
      <c r="F94" s="161" t="s">
        <v>112</v>
      </c>
      <c r="G94" s="163" t="s">
        <v>83</v>
      </c>
      <c r="H94" s="168">
        <v>10</v>
      </c>
      <c r="I94" s="163" t="s">
        <v>83</v>
      </c>
      <c r="J94" s="149">
        <v>1000</v>
      </c>
      <c r="K94" s="150">
        <f t="shared" si="1"/>
        <v>10000</v>
      </c>
      <c r="L94" s="23" t="s">
        <v>162</v>
      </c>
    </row>
    <row r="95" spans="1:12" s="160" customFormat="1" ht="15.75" x14ac:dyDescent="0.25">
      <c r="A95" s="91"/>
      <c r="B95" s="159"/>
      <c r="C95" s="166">
        <v>43584</v>
      </c>
      <c r="D95" s="167" t="s">
        <v>111</v>
      </c>
      <c r="E95" s="168">
        <v>74</v>
      </c>
      <c r="F95" s="161" t="s">
        <v>112</v>
      </c>
      <c r="G95" s="163" t="s">
        <v>83</v>
      </c>
      <c r="H95" s="168">
        <v>74</v>
      </c>
      <c r="I95" s="163" t="s">
        <v>83</v>
      </c>
      <c r="J95" s="149">
        <v>1000</v>
      </c>
      <c r="K95" s="150">
        <f t="shared" si="1"/>
        <v>74000</v>
      </c>
      <c r="L95" s="23" t="s">
        <v>162</v>
      </c>
    </row>
    <row r="96" spans="1:12" s="160" customFormat="1" ht="15.75" x14ac:dyDescent="0.25">
      <c r="A96" s="91"/>
      <c r="B96" s="159"/>
      <c r="C96" s="166">
        <v>43585</v>
      </c>
      <c r="D96" s="167" t="s">
        <v>111</v>
      </c>
      <c r="E96" s="168">
        <v>39</v>
      </c>
      <c r="F96" s="161" t="s">
        <v>112</v>
      </c>
      <c r="G96" s="163" t="s">
        <v>83</v>
      </c>
      <c r="H96" s="168">
        <v>39</v>
      </c>
      <c r="I96" s="163" t="s">
        <v>83</v>
      </c>
      <c r="J96" s="149">
        <v>1000</v>
      </c>
      <c r="K96" s="150">
        <f t="shared" si="1"/>
        <v>39000</v>
      </c>
      <c r="L96" s="23" t="s">
        <v>162</v>
      </c>
    </row>
    <row r="97" spans="1:12" s="160" customFormat="1" ht="15.75" x14ac:dyDescent="0.25">
      <c r="A97" s="91"/>
      <c r="B97" s="159"/>
      <c r="C97" s="166">
        <v>43585</v>
      </c>
      <c r="D97" s="167" t="s">
        <v>111</v>
      </c>
      <c r="E97" s="168">
        <v>27</v>
      </c>
      <c r="F97" s="161" t="s">
        <v>112</v>
      </c>
      <c r="G97" s="163" t="s">
        <v>83</v>
      </c>
      <c r="H97" s="168">
        <v>27</v>
      </c>
      <c r="I97" s="163" t="s">
        <v>83</v>
      </c>
      <c r="J97" s="149">
        <v>1000</v>
      </c>
      <c r="K97" s="150">
        <f t="shared" si="1"/>
        <v>27000</v>
      </c>
      <c r="L97" s="23" t="s">
        <v>162</v>
      </c>
    </row>
    <row r="98" spans="1:12" s="160" customFormat="1" ht="15.75" x14ac:dyDescent="0.25">
      <c r="A98" s="91"/>
      <c r="B98" s="159"/>
      <c r="C98" s="166">
        <v>43585</v>
      </c>
      <c r="D98" s="167" t="s">
        <v>120</v>
      </c>
      <c r="E98" s="168">
        <v>1</v>
      </c>
      <c r="F98" s="167" t="s">
        <v>112</v>
      </c>
      <c r="G98" s="142" t="s">
        <v>83</v>
      </c>
      <c r="H98" s="168">
        <v>1</v>
      </c>
      <c r="I98" s="142" t="s">
        <v>83</v>
      </c>
      <c r="J98" s="149">
        <v>1000</v>
      </c>
      <c r="K98" s="150">
        <f t="shared" si="1"/>
        <v>1000</v>
      </c>
      <c r="L98" s="23" t="s">
        <v>85</v>
      </c>
    </row>
    <row r="99" spans="1:12" s="160" customFormat="1" ht="15.75" x14ac:dyDescent="0.25">
      <c r="A99" s="91"/>
      <c r="B99" s="159"/>
      <c r="C99" s="166">
        <v>43585</v>
      </c>
      <c r="D99" s="167" t="s">
        <v>168</v>
      </c>
      <c r="E99" s="168">
        <v>1</v>
      </c>
      <c r="F99" s="161" t="s">
        <v>112</v>
      </c>
      <c r="G99" s="142" t="s">
        <v>83</v>
      </c>
      <c r="H99" s="168">
        <v>1</v>
      </c>
      <c r="I99" s="142" t="s">
        <v>83</v>
      </c>
      <c r="J99" s="149">
        <v>1000</v>
      </c>
      <c r="K99" s="150">
        <f t="shared" si="1"/>
        <v>1000</v>
      </c>
      <c r="L99" s="23" t="s">
        <v>85</v>
      </c>
    </row>
    <row r="100" spans="1:12" s="160" customFormat="1" ht="15.75" x14ac:dyDescent="0.25">
      <c r="A100" s="91"/>
      <c r="B100" s="159"/>
      <c r="C100" s="166">
        <v>43585</v>
      </c>
      <c r="D100" s="167" t="s">
        <v>143</v>
      </c>
      <c r="E100" s="168">
        <v>1</v>
      </c>
      <c r="F100" s="161" t="s">
        <v>169</v>
      </c>
      <c r="G100" s="142" t="s">
        <v>82</v>
      </c>
      <c r="H100" s="168">
        <v>1</v>
      </c>
      <c r="I100" s="142" t="s">
        <v>82</v>
      </c>
      <c r="J100" s="149">
        <v>5000</v>
      </c>
      <c r="K100" s="150">
        <f t="shared" si="1"/>
        <v>5000</v>
      </c>
      <c r="L100" s="23" t="s">
        <v>85</v>
      </c>
    </row>
    <row r="101" spans="1:12" s="160" customFormat="1" ht="15.75" x14ac:dyDescent="0.25">
      <c r="A101" s="91"/>
      <c r="B101" s="159"/>
      <c r="C101" s="166"/>
      <c r="D101" s="172"/>
      <c r="E101" s="168"/>
      <c r="F101" s="161"/>
      <c r="G101" s="163"/>
      <c r="H101" s="168"/>
      <c r="I101" s="163"/>
      <c r="J101" s="149"/>
      <c r="K101" s="150"/>
      <c r="L101" s="23"/>
    </row>
    <row r="102" spans="1:12" x14ac:dyDescent="0.25">
      <c r="A102" s="91"/>
      <c r="B102" s="239"/>
      <c r="C102" s="157"/>
      <c r="D102" s="157"/>
      <c r="E102" s="157"/>
      <c r="F102" s="157"/>
      <c r="G102" s="157"/>
      <c r="H102" s="157"/>
      <c r="I102" s="157"/>
      <c r="J102" s="157"/>
      <c r="K102" s="157"/>
      <c r="L102" s="157"/>
    </row>
    <row r="103" spans="1:12" x14ac:dyDescent="0.25">
      <c r="A103" s="91"/>
      <c r="B103" s="239"/>
      <c r="C103" s="157"/>
      <c r="D103" s="157"/>
      <c r="E103" s="157"/>
      <c r="F103" s="157"/>
      <c r="G103" s="157"/>
      <c r="H103" s="157"/>
      <c r="I103" s="157"/>
      <c r="J103" s="157"/>
      <c r="K103" s="157"/>
      <c r="L103" s="157"/>
    </row>
    <row r="104" spans="1:12" x14ac:dyDescent="0.25">
      <c r="A104" s="91"/>
      <c r="B104" s="239"/>
      <c r="C104" s="157"/>
      <c r="D104" s="157"/>
      <c r="E104" s="157"/>
      <c r="F104" s="157"/>
      <c r="G104" s="157"/>
      <c r="H104" s="157"/>
      <c r="I104" s="157"/>
      <c r="J104" s="157"/>
      <c r="K104" s="157"/>
      <c r="L104" s="157"/>
    </row>
    <row r="105" spans="1:12" x14ac:dyDescent="0.25">
      <c r="A105" s="91"/>
      <c r="B105" s="239"/>
      <c r="C105" s="157"/>
      <c r="D105" s="157"/>
      <c r="E105" s="157"/>
      <c r="F105" s="157"/>
      <c r="G105" s="157"/>
      <c r="H105" s="157"/>
      <c r="I105" s="157"/>
      <c r="J105" s="157"/>
      <c r="K105" s="157"/>
      <c r="L105" s="157"/>
    </row>
    <row r="106" spans="1:12" x14ac:dyDescent="0.25">
      <c r="A106" s="91"/>
      <c r="B106" s="239"/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</row>
    <row r="107" spans="1:12" x14ac:dyDescent="0.25">
      <c r="A107" s="91"/>
      <c r="B107" s="239"/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</row>
    <row r="108" spans="1:12" x14ac:dyDescent="0.25">
      <c r="A108" s="91"/>
      <c r="B108" s="239"/>
      <c r="C108" s="157"/>
      <c r="D108" s="157"/>
      <c r="E108" s="157"/>
      <c r="F108" s="157"/>
      <c r="G108" s="157"/>
      <c r="H108" s="157"/>
      <c r="I108" s="157"/>
      <c r="J108" s="157"/>
      <c r="K108" s="157"/>
      <c r="L108" s="157"/>
    </row>
    <row r="109" spans="1:12" ht="15.75" x14ac:dyDescent="0.25">
      <c r="A109" s="91"/>
      <c r="B109" s="239"/>
      <c r="C109" s="111"/>
      <c r="D109" s="156"/>
      <c r="E109" s="109"/>
      <c r="F109" s="117"/>
      <c r="G109" s="105"/>
      <c r="H109" s="109"/>
      <c r="I109" s="105"/>
      <c r="J109" s="149"/>
      <c r="K109" s="150"/>
      <c r="L109" s="23"/>
    </row>
    <row r="110" spans="1:12" ht="14.25" customHeight="1" x14ac:dyDescent="0.25">
      <c r="A110" s="20"/>
      <c r="B110" s="239"/>
      <c r="C110" s="111"/>
      <c r="D110" s="156"/>
      <c r="E110" s="141"/>
      <c r="F110" s="142"/>
      <c r="G110" s="27" t="s">
        <v>50</v>
      </c>
      <c r="H110" s="5">
        <f>SUM(H24:H90)</f>
        <v>10822</v>
      </c>
      <c r="I110" s="23"/>
      <c r="J110" s="6" t="s">
        <v>51</v>
      </c>
      <c r="K110" s="7">
        <f>SUM(K24:K100)</f>
        <v>4206000</v>
      </c>
      <c r="L110" s="119"/>
    </row>
    <row r="111" spans="1:12" ht="14.25" customHeight="1" x14ac:dyDescent="0.25">
      <c r="A111" s="250" t="s">
        <v>53</v>
      </c>
      <c r="B111" s="251"/>
      <c r="C111" s="251"/>
      <c r="D111" s="251"/>
      <c r="E111" s="251"/>
      <c r="F111" s="251"/>
      <c r="G111" s="251"/>
      <c r="H111" s="251"/>
      <c r="I111" s="251"/>
      <c r="J111" s="251"/>
      <c r="K111" s="251"/>
      <c r="L111" s="252"/>
    </row>
    <row r="112" spans="1:12" ht="14.25" customHeight="1" x14ac:dyDescent="0.25">
      <c r="A112" s="21" t="s">
        <v>54</v>
      </c>
      <c r="B112" s="21"/>
      <c r="C112" s="253"/>
      <c r="D112" s="254"/>
      <c r="E112" s="255"/>
      <c r="F112" s="256"/>
      <c r="G112" s="257"/>
      <c r="H112" s="21" t="s">
        <v>55</v>
      </c>
      <c r="I112" s="253"/>
      <c r="J112" s="254"/>
      <c r="K112" s="189"/>
      <c r="L112" s="174"/>
    </row>
    <row r="113" spans="1:12" ht="14.25" customHeight="1" x14ac:dyDescent="0.25">
      <c r="A113" s="240" t="s">
        <v>56</v>
      </c>
      <c r="B113" s="241"/>
      <c r="C113" s="241"/>
      <c r="D113" s="241"/>
      <c r="E113" s="241"/>
      <c r="F113" s="241"/>
      <c r="G113" s="241"/>
      <c r="H113" s="241"/>
      <c r="I113" s="241"/>
      <c r="J113" s="241"/>
      <c r="K113" s="241"/>
      <c r="L113" s="242"/>
    </row>
    <row r="114" spans="1:12" ht="14.25" customHeight="1" x14ac:dyDescent="0.25">
      <c r="A114" s="243" t="s">
        <v>59</v>
      </c>
      <c r="B114" s="243"/>
      <c r="C114" s="243"/>
      <c r="D114" s="243"/>
      <c r="E114" s="243"/>
      <c r="F114" s="243"/>
      <c r="G114" s="243"/>
      <c r="H114" s="243"/>
      <c r="I114" s="243"/>
      <c r="J114" s="243"/>
      <c r="K114" s="243"/>
      <c r="L114" s="243"/>
    </row>
    <row r="115" spans="1:12" ht="14.25" customHeight="1" x14ac:dyDescent="0.25"/>
    <row r="116" spans="1:12" ht="14.25" customHeight="1" x14ac:dyDescent="0.25"/>
    <row r="117" spans="1:12" ht="14.25" customHeight="1" x14ac:dyDescent="0.25"/>
    <row r="118" spans="1:12" ht="14.25" customHeight="1" x14ac:dyDescent="0.25">
      <c r="E118" s="90"/>
    </row>
    <row r="119" spans="1:12" ht="14.25" customHeight="1" x14ac:dyDescent="0.25">
      <c r="F119" s="107"/>
    </row>
    <row r="120" spans="1:12" ht="14.25" customHeight="1" x14ac:dyDescent="0.25"/>
    <row r="121" spans="1:12" ht="14.25" customHeight="1" x14ac:dyDescent="0.25"/>
    <row r="122" spans="1:12" ht="14.25" customHeight="1" x14ac:dyDescent="0.25"/>
    <row r="123" spans="1:12" ht="14.25" customHeight="1" x14ac:dyDescent="0.25"/>
    <row r="124" spans="1:12" ht="14.25" customHeight="1" x14ac:dyDescent="0.25"/>
    <row r="125" spans="1:12" ht="14.25" customHeight="1" x14ac:dyDescent="0.25"/>
    <row r="126" spans="1:12" ht="14.25" customHeight="1" x14ac:dyDescent="0.25"/>
    <row r="127" spans="1:12" ht="14.25" customHeight="1" x14ac:dyDescent="0.25"/>
    <row r="128" spans="1:1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44" ht="48" customHeight="1" x14ac:dyDescent="0.25"/>
    <row r="147" ht="25.5" customHeight="1" x14ac:dyDescent="0.25"/>
  </sheetData>
  <autoFilter ref="A22:L23">
    <filterColumn colId="5" showButton="0"/>
    <filterColumn colId="7" showButton="0"/>
  </autoFilter>
  <mergeCells count="59">
    <mergeCell ref="B35:B69"/>
    <mergeCell ref="B24:B34"/>
    <mergeCell ref="A17:D17"/>
    <mergeCell ref="E17:G17"/>
    <mergeCell ref="H17:J17"/>
    <mergeCell ref="F22:G22"/>
    <mergeCell ref="A19:D19"/>
    <mergeCell ref="E19:G19"/>
    <mergeCell ref="H19:J19"/>
    <mergeCell ref="E22:E23"/>
    <mergeCell ref="D22:D23"/>
    <mergeCell ref="K17:L17"/>
    <mergeCell ref="A18:D18"/>
    <mergeCell ref="E18:G18"/>
    <mergeCell ref="H18:J18"/>
    <mergeCell ref="K18:L18"/>
    <mergeCell ref="A13:E13"/>
    <mergeCell ref="G13:I13"/>
    <mergeCell ref="A14:L14"/>
    <mergeCell ref="A15:L15"/>
    <mergeCell ref="A16:D16"/>
    <mergeCell ref="E16:G16"/>
    <mergeCell ref="H16:J16"/>
    <mergeCell ref="K16:L16"/>
    <mergeCell ref="A12:E12"/>
    <mergeCell ref="G12:I12"/>
    <mergeCell ref="A2:K3"/>
    <mergeCell ref="A4:K6"/>
    <mergeCell ref="A8:C9"/>
    <mergeCell ref="D8:D9"/>
    <mergeCell ref="E8:L8"/>
    <mergeCell ref="E9:F9"/>
    <mergeCell ref="H9:I9"/>
    <mergeCell ref="A10:C10"/>
    <mergeCell ref="G10:H10"/>
    <mergeCell ref="L10:L11"/>
    <mergeCell ref="A11:C11"/>
    <mergeCell ref="D11:K11"/>
    <mergeCell ref="K19:L19"/>
    <mergeCell ref="A20:D20"/>
    <mergeCell ref="E20:G20"/>
    <mergeCell ref="H20:J20"/>
    <mergeCell ref="K20:L20"/>
    <mergeCell ref="B70:B85"/>
    <mergeCell ref="B102:B110"/>
    <mergeCell ref="A113:L113"/>
    <mergeCell ref="A114:L114"/>
    <mergeCell ref="H22:I22"/>
    <mergeCell ref="J22:J23"/>
    <mergeCell ref="K22:K23"/>
    <mergeCell ref="L22:L23"/>
    <mergeCell ref="A111:L111"/>
    <mergeCell ref="C112:D112"/>
    <mergeCell ref="E112:G112"/>
    <mergeCell ref="I112:J112"/>
    <mergeCell ref="K112:L112"/>
    <mergeCell ref="A22:A23"/>
    <mergeCell ref="B22:B23"/>
    <mergeCell ref="C22:C23"/>
  </mergeCells>
  <pageMargins left="0.7" right="0.7" top="0.75" bottom="0.75" header="0.3" footer="0.3"/>
  <pageSetup scale="45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8"/>
  <sheetViews>
    <sheetView topLeftCell="A20" workbookViewId="0">
      <selection activeCell="D25" sqref="D25"/>
    </sheetView>
  </sheetViews>
  <sheetFormatPr baseColWidth="10" defaultRowHeight="15" x14ac:dyDescent="0.25"/>
  <cols>
    <col min="1" max="1" width="12.5703125" bestFit="1" customWidth="1"/>
    <col min="2" max="2" width="12.7109375" bestFit="1" customWidth="1"/>
    <col min="3" max="3" width="26.140625" bestFit="1" customWidth="1"/>
    <col min="4" max="4" width="23.28515625" bestFit="1" customWidth="1"/>
    <col min="5" max="5" width="16.42578125" bestFit="1" customWidth="1"/>
    <col min="6" max="6" width="11.140625" bestFit="1" customWidth="1"/>
    <col min="7" max="7" width="10.140625" bestFit="1" customWidth="1"/>
    <col min="8" max="8" width="12.5703125" bestFit="1" customWidth="1"/>
    <col min="9" max="9" width="12.85546875" bestFit="1" customWidth="1"/>
    <col min="10" max="10" width="16.85546875" bestFit="1" customWidth="1"/>
    <col min="11" max="11" width="13.42578125" bestFit="1" customWidth="1"/>
    <col min="12" max="12" width="27.85546875" bestFit="1" customWidth="1"/>
  </cols>
  <sheetData>
    <row r="1" spans="1:12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269" t="s">
        <v>60</v>
      </c>
      <c r="B2" s="270"/>
      <c r="C2" s="270"/>
      <c r="D2" s="270"/>
      <c r="E2" s="270"/>
      <c r="F2" s="270"/>
      <c r="G2" s="270"/>
      <c r="H2" s="270"/>
      <c r="I2" s="270"/>
      <c r="J2" s="270"/>
      <c r="K2" s="271"/>
      <c r="L2" s="8"/>
    </row>
    <row r="3" spans="1:12" x14ac:dyDescent="0.25">
      <c r="A3" s="272"/>
      <c r="B3" s="273"/>
      <c r="C3" s="273"/>
      <c r="D3" s="273"/>
      <c r="E3" s="273"/>
      <c r="F3" s="273"/>
      <c r="G3" s="273"/>
      <c r="H3" s="273"/>
      <c r="I3" s="273"/>
      <c r="J3" s="273"/>
      <c r="K3" s="274"/>
      <c r="L3" s="9"/>
    </row>
    <row r="4" spans="1:12" x14ac:dyDescent="0.25">
      <c r="A4" s="275" t="s">
        <v>11</v>
      </c>
      <c r="B4" s="276"/>
      <c r="C4" s="276"/>
      <c r="D4" s="276"/>
      <c r="E4" s="276"/>
      <c r="F4" s="276"/>
      <c r="G4" s="276"/>
      <c r="H4" s="276"/>
      <c r="I4" s="276"/>
      <c r="J4" s="276"/>
      <c r="K4" s="277"/>
      <c r="L4" s="10"/>
    </row>
    <row r="5" spans="1:12" x14ac:dyDescent="0.25">
      <c r="A5" s="275"/>
      <c r="B5" s="276"/>
      <c r="C5" s="276"/>
      <c r="D5" s="276"/>
      <c r="E5" s="276"/>
      <c r="F5" s="276"/>
      <c r="G5" s="276"/>
      <c r="H5" s="276"/>
      <c r="I5" s="276"/>
      <c r="J5" s="276"/>
      <c r="K5" s="277"/>
      <c r="L5" s="10" t="s">
        <v>12</v>
      </c>
    </row>
    <row r="6" spans="1:12" x14ac:dyDescent="0.25">
      <c r="A6" s="278"/>
      <c r="B6" s="279"/>
      <c r="C6" s="279"/>
      <c r="D6" s="279"/>
      <c r="E6" s="279"/>
      <c r="F6" s="279"/>
      <c r="G6" s="279"/>
      <c r="H6" s="279"/>
      <c r="I6" s="279"/>
      <c r="J6" s="279"/>
      <c r="K6" s="280"/>
      <c r="L6" s="11" t="s">
        <v>13</v>
      </c>
    </row>
    <row r="7" spans="1:12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  <c r="L7" s="13"/>
    </row>
    <row r="8" spans="1:12" x14ac:dyDescent="0.25">
      <c r="A8" s="281" t="s">
        <v>14</v>
      </c>
      <c r="B8" s="281"/>
      <c r="C8" s="281"/>
      <c r="D8" s="282" t="s">
        <v>86</v>
      </c>
      <c r="E8" s="261" t="s">
        <v>15</v>
      </c>
      <c r="F8" s="262"/>
      <c r="G8" s="262"/>
      <c r="H8" s="262"/>
      <c r="I8" s="262"/>
      <c r="J8" s="262"/>
      <c r="K8" s="262"/>
      <c r="L8" s="263"/>
    </row>
    <row r="9" spans="1:12" x14ac:dyDescent="0.25">
      <c r="A9" s="281"/>
      <c r="B9" s="281"/>
      <c r="C9" s="281"/>
      <c r="D9" s="283"/>
      <c r="E9" s="261" t="s">
        <v>16</v>
      </c>
      <c r="F9" s="263"/>
      <c r="G9" s="14">
        <v>43525</v>
      </c>
      <c r="H9" s="261" t="s">
        <v>17</v>
      </c>
      <c r="I9" s="263"/>
      <c r="J9" s="14">
        <v>43555</v>
      </c>
      <c r="K9" s="121" t="s">
        <v>18</v>
      </c>
      <c r="L9" s="120">
        <v>2019</v>
      </c>
    </row>
    <row r="10" spans="1:12" x14ac:dyDescent="0.25">
      <c r="A10" s="284" t="s">
        <v>57</v>
      </c>
      <c r="B10" s="285"/>
      <c r="C10" s="286"/>
      <c r="D10" s="120" t="s">
        <v>19</v>
      </c>
      <c r="E10" s="121" t="s">
        <v>20</v>
      </c>
      <c r="F10" s="2">
        <v>5</v>
      </c>
      <c r="G10" s="261" t="s">
        <v>21</v>
      </c>
      <c r="H10" s="263"/>
      <c r="I10" s="120" t="s">
        <v>134</v>
      </c>
      <c r="J10" s="121" t="s">
        <v>20</v>
      </c>
      <c r="K10" s="2">
        <v>5</v>
      </c>
      <c r="L10" s="287"/>
    </row>
    <row r="11" spans="1:12" x14ac:dyDescent="0.25">
      <c r="A11" s="261" t="s">
        <v>23</v>
      </c>
      <c r="B11" s="262"/>
      <c r="C11" s="263"/>
      <c r="D11" s="289" t="s">
        <v>87</v>
      </c>
      <c r="E11" s="211"/>
      <c r="F11" s="211"/>
      <c r="G11" s="211"/>
      <c r="H11" s="211"/>
      <c r="I11" s="211"/>
      <c r="J11" s="211"/>
      <c r="K11" s="212"/>
      <c r="L11" s="288"/>
    </row>
    <row r="12" spans="1:12" ht="45" x14ac:dyDescent="0.25">
      <c r="A12" s="266" t="s">
        <v>58</v>
      </c>
      <c r="B12" s="267"/>
      <c r="C12" s="267"/>
      <c r="D12" s="267"/>
      <c r="E12" s="268"/>
      <c r="F12" s="22">
        <v>700</v>
      </c>
      <c r="G12" s="266" t="s">
        <v>24</v>
      </c>
      <c r="H12" s="267"/>
      <c r="I12" s="268"/>
      <c r="J12" s="15">
        <f>E28</f>
        <v>500</v>
      </c>
      <c r="K12" s="16" t="s">
        <v>25</v>
      </c>
      <c r="L12" s="56">
        <f>J12/F12</f>
        <v>0.7142857142857143</v>
      </c>
    </row>
    <row r="13" spans="1:12" ht="45" x14ac:dyDescent="0.25">
      <c r="A13" s="266" t="s">
        <v>26</v>
      </c>
      <c r="B13" s="267"/>
      <c r="C13" s="267"/>
      <c r="D13" s="267"/>
      <c r="E13" s="268"/>
      <c r="F13" s="104">
        <v>300</v>
      </c>
      <c r="G13" s="266" t="s">
        <v>24</v>
      </c>
      <c r="H13" s="267"/>
      <c r="I13" s="268"/>
      <c r="J13" s="15">
        <f>E26+E27</f>
        <v>250</v>
      </c>
      <c r="K13" s="16" t="s">
        <v>25</v>
      </c>
      <c r="L13" s="56">
        <f>J13/F13</f>
        <v>0.83333333333333337</v>
      </c>
    </row>
    <row r="14" spans="1:12" x14ac:dyDescent="0.25">
      <c r="A14" s="240" t="s">
        <v>136</v>
      </c>
      <c r="B14" s="241"/>
      <c r="C14" s="241"/>
      <c r="D14" s="241"/>
      <c r="E14" s="241"/>
      <c r="F14" s="241"/>
      <c r="G14" s="241"/>
      <c r="H14" s="241"/>
      <c r="I14" s="241"/>
      <c r="J14" s="241"/>
      <c r="K14" s="241"/>
      <c r="L14" s="242"/>
    </row>
    <row r="15" spans="1:12" x14ac:dyDescent="0.25">
      <c r="A15" s="250" t="s">
        <v>27</v>
      </c>
      <c r="B15" s="251"/>
      <c r="C15" s="251"/>
      <c r="D15" s="251"/>
      <c r="E15" s="251"/>
      <c r="F15" s="251"/>
      <c r="G15" s="251"/>
      <c r="H15" s="251"/>
      <c r="I15" s="251"/>
      <c r="J15" s="251"/>
      <c r="K15" s="251"/>
      <c r="L15" s="252"/>
    </row>
    <row r="16" spans="1:12" x14ac:dyDescent="0.25">
      <c r="A16" s="261" t="s">
        <v>28</v>
      </c>
      <c r="B16" s="262"/>
      <c r="C16" s="262"/>
      <c r="D16" s="263"/>
      <c r="E16" s="253" t="s">
        <v>29</v>
      </c>
      <c r="F16" s="264"/>
      <c r="G16" s="254"/>
      <c r="H16" s="261" t="s">
        <v>30</v>
      </c>
      <c r="I16" s="262"/>
      <c r="J16" s="263"/>
      <c r="K16" s="253" t="s">
        <v>31</v>
      </c>
      <c r="L16" s="254"/>
    </row>
    <row r="17" spans="1:12" x14ac:dyDescent="0.25">
      <c r="A17" s="261" t="s">
        <v>32</v>
      </c>
      <c r="B17" s="262"/>
      <c r="C17" s="262"/>
      <c r="D17" s="263"/>
      <c r="E17" s="260">
        <f>E28</f>
        <v>500</v>
      </c>
      <c r="F17" s="264"/>
      <c r="G17" s="254"/>
      <c r="H17" s="261" t="s">
        <v>32</v>
      </c>
      <c r="I17" s="262"/>
      <c r="J17" s="263"/>
      <c r="K17" s="260">
        <f>E26+E27</f>
        <v>250</v>
      </c>
      <c r="L17" s="254"/>
    </row>
    <row r="18" spans="1:12" x14ac:dyDescent="0.25">
      <c r="A18" s="261" t="s">
        <v>33</v>
      </c>
      <c r="B18" s="262"/>
      <c r="C18" s="262"/>
      <c r="D18" s="263"/>
      <c r="E18" s="290">
        <v>0</v>
      </c>
      <c r="F18" s="291"/>
      <c r="G18" s="292"/>
      <c r="H18" s="261" t="s">
        <v>34</v>
      </c>
      <c r="I18" s="262"/>
      <c r="J18" s="263"/>
      <c r="K18" s="253">
        <v>0</v>
      </c>
      <c r="L18" s="254"/>
    </row>
    <row r="19" spans="1:12" x14ac:dyDescent="0.25">
      <c r="A19" s="261" t="s">
        <v>35</v>
      </c>
      <c r="B19" s="262"/>
      <c r="C19" s="262"/>
      <c r="D19" s="263"/>
      <c r="E19" s="253">
        <v>0</v>
      </c>
      <c r="F19" s="264"/>
      <c r="G19" s="254"/>
      <c r="H19" s="261" t="s">
        <v>36</v>
      </c>
      <c r="I19" s="262"/>
      <c r="J19" s="263"/>
      <c r="K19" s="260">
        <f>K17-K18</f>
        <v>250</v>
      </c>
      <c r="L19" s="254"/>
    </row>
    <row r="20" spans="1:12" x14ac:dyDescent="0.25">
      <c r="A20" s="261" t="s">
        <v>37</v>
      </c>
      <c r="B20" s="262"/>
      <c r="C20" s="262"/>
      <c r="D20" s="263"/>
      <c r="E20" s="260">
        <f>E17-E18-E19</f>
        <v>500</v>
      </c>
      <c r="F20" s="264"/>
      <c r="G20" s="254"/>
      <c r="H20" s="261"/>
      <c r="I20" s="262"/>
      <c r="J20" s="263"/>
      <c r="K20" s="260"/>
      <c r="L20" s="265"/>
    </row>
    <row r="21" spans="1:12" x14ac:dyDescent="0.25">
      <c r="A21" s="17"/>
      <c r="B21" s="17"/>
      <c r="C21" s="18"/>
      <c r="D21" s="17"/>
      <c r="E21" s="17"/>
      <c r="F21" s="17"/>
      <c r="G21" s="17"/>
      <c r="H21" s="17"/>
      <c r="I21" s="17"/>
      <c r="J21" s="17"/>
      <c r="K21" s="17"/>
      <c r="L21" s="17"/>
    </row>
    <row r="22" spans="1:12" x14ac:dyDescent="0.25">
      <c r="A22" s="258" t="s">
        <v>4</v>
      </c>
      <c r="B22" s="248" t="s">
        <v>38</v>
      </c>
      <c r="C22" s="248" t="s">
        <v>39</v>
      </c>
      <c r="D22" s="248" t="s">
        <v>40</v>
      </c>
      <c r="E22" s="248" t="s">
        <v>41</v>
      </c>
      <c r="F22" s="244" t="s">
        <v>42</v>
      </c>
      <c r="G22" s="245"/>
      <c r="H22" s="244" t="s">
        <v>43</v>
      </c>
      <c r="I22" s="245"/>
      <c r="J22" s="246" t="s">
        <v>9</v>
      </c>
      <c r="K22" s="246" t="s">
        <v>10</v>
      </c>
      <c r="L22" s="248" t="s">
        <v>44</v>
      </c>
    </row>
    <row r="23" spans="1:12" ht="45" x14ac:dyDescent="0.25">
      <c r="A23" s="259"/>
      <c r="B23" s="249"/>
      <c r="C23" s="249"/>
      <c r="D23" s="249"/>
      <c r="E23" s="249"/>
      <c r="F23" s="26" t="s">
        <v>45</v>
      </c>
      <c r="G23" s="26" t="s">
        <v>46</v>
      </c>
      <c r="H23" s="26" t="s">
        <v>47</v>
      </c>
      <c r="I23" s="26" t="s">
        <v>46</v>
      </c>
      <c r="J23" s="247"/>
      <c r="K23" s="247"/>
      <c r="L23" s="249"/>
    </row>
    <row r="24" spans="1:12" ht="15.75" x14ac:dyDescent="0.25">
      <c r="A24" s="91">
        <v>1</v>
      </c>
      <c r="B24" s="236" t="s">
        <v>137</v>
      </c>
      <c r="C24" s="110">
        <v>43500</v>
      </c>
      <c r="D24" s="114" t="s">
        <v>153</v>
      </c>
      <c r="E24" s="137">
        <v>466.4</v>
      </c>
      <c r="F24" s="113" t="s">
        <v>151</v>
      </c>
      <c r="G24" s="116" t="s">
        <v>82</v>
      </c>
      <c r="H24" s="137">
        <v>466.4</v>
      </c>
      <c r="I24" s="116" t="s">
        <v>82</v>
      </c>
      <c r="J24" s="92">
        <v>1500</v>
      </c>
      <c r="K24" s="93">
        <f>H24*J24</f>
        <v>699600</v>
      </c>
      <c r="L24" s="94" t="s">
        <v>85</v>
      </c>
    </row>
    <row r="25" spans="1:12" ht="15.75" x14ac:dyDescent="0.25">
      <c r="A25" s="91">
        <v>2</v>
      </c>
      <c r="B25" s="238"/>
      <c r="C25" s="110">
        <v>43500</v>
      </c>
      <c r="D25" s="114" t="s">
        <v>152</v>
      </c>
      <c r="E25" s="137">
        <v>54.5</v>
      </c>
      <c r="F25" s="113" t="s">
        <v>151</v>
      </c>
      <c r="G25" s="116" t="s">
        <v>82</v>
      </c>
      <c r="H25" s="137">
        <v>54.5</v>
      </c>
      <c r="I25" s="116" t="s">
        <v>82</v>
      </c>
      <c r="J25" s="92">
        <v>1500</v>
      </c>
      <c r="K25" s="93">
        <f>H25*J25</f>
        <v>81750</v>
      </c>
      <c r="L25" s="94" t="s">
        <v>85</v>
      </c>
    </row>
    <row r="26" spans="1:12" ht="15.75" x14ac:dyDescent="0.25">
      <c r="A26" s="91">
        <v>3</v>
      </c>
      <c r="B26" s="236" t="s">
        <v>101</v>
      </c>
      <c r="C26" s="110">
        <v>43535</v>
      </c>
      <c r="D26" s="114" t="s">
        <v>131</v>
      </c>
      <c r="E26" s="109">
        <v>50</v>
      </c>
      <c r="F26" s="113" t="s">
        <v>112</v>
      </c>
      <c r="G26" s="116" t="s">
        <v>83</v>
      </c>
      <c r="H26" s="109">
        <v>50</v>
      </c>
      <c r="I26" s="116" t="s">
        <v>83</v>
      </c>
      <c r="J26" s="92">
        <v>1000</v>
      </c>
      <c r="K26" s="93">
        <f>J26*H26</f>
        <v>50000</v>
      </c>
      <c r="L26" s="94" t="s">
        <v>135</v>
      </c>
    </row>
    <row r="27" spans="1:12" ht="15.75" x14ac:dyDescent="0.25">
      <c r="A27" s="91"/>
      <c r="B27" s="237"/>
      <c r="C27" s="111">
        <v>43536</v>
      </c>
      <c r="D27" s="114" t="s">
        <v>132</v>
      </c>
      <c r="E27" s="109">
        <v>200</v>
      </c>
      <c r="F27" s="113" t="s">
        <v>112</v>
      </c>
      <c r="G27" s="116" t="s">
        <v>83</v>
      </c>
      <c r="H27" s="109">
        <v>200</v>
      </c>
      <c r="I27" s="116" t="s">
        <v>83</v>
      </c>
      <c r="J27" s="92">
        <v>1000</v>
      </c>
      <c r="K27" s="93">
        <f>J27*H27</f>
        <v>200000</v>
      </c>
      <c r="L27" s="94" t="s">
        <v>135</v>
      </c>
    </row>
    <row r="28" spans="1:12" ht="15.75" x14ac:dyDescent="0.25">
      <c r="A28" s="91"/>
      <c r="B28" s="238"/>
      <c r="C28" s="110">
        <v>43545</v>
      </c>
      <c r="D28" s="112" t="s">
        <v>84</v>
      </c>
      <c r="E28" s="109">
        <v>500</v>
      </c>
      <c r="F28" s="122" t="s">
        <v>91</v>
      </c>
      <c r="G28" s="123" t="s">
        <v>82</v>
      </c>
      <c r="H28" s="109">
        <v>500</v>
      </c>
      <c r="I28" s="116" t="s">
        <v>82</v>
      </c>
      <c r="J28" s="92">
        <v>250</v>
      </c>
      <c r="K28" s="93">
        <f>J28*H28</f>
        <v>125000</v>
      </c>
      <c r="L28" s="124" t="s">
        <v>135</v>
      </c>
    </row>
    <row r="29" spans="1:12" ht="15.75" x14ac:dyDescent="0.25">
      <c r="A29" s="91"/>
      <c r="B29" s="103"/>
      <c r="C29" s="112"/>
      <c r="D29" s="112"/>
      <c r="E29" s="112"/>
      <c r="F29" s="112"/>
      <c r="G29" s="112"/>
      <c r="H29" s="112"/>
      <c r="I29" s="112"/>
      <c r="J29" s="112"/>
      <c r="K29" s="112"/>
      <c r="L29" s="112"/>
    </row>
    <row r="30" spans="1:12" ht="15.75" x14ac:dyDescent="0.25">
      <c r="A30" s="91"/>
      <c r="B30" s="103"/>
      <c r="C30" s="112"/>
      <c r="D30" s="112"/>
      <c r="E30" s="112"/>
      <c r="F30" s="112"/>
      <c r="G30" s="112"/>
      <c r="H30" s="112"/>
      <c r="I30" s="112"/>
      <c r="J30" s="112"/>
      <c r="K30" s="112"/>
      <c r="L30" s="112"/>
    </row>
    <row r="31" spans="1:12" ht="15.75" x14ac:dyDescent="0.25">
      <c r="A31" s="91"/>
      <c r="B31" s="103"/>
      <c r="C31" s="112"/>
      <c r="D31" s="112"/>
      <c r="E31" s="112"/>
      <c r="F31" s="112"/>
      <c r="G31" s="112"/>
      <c r="H31" s="112"/>
      <c r="I31" s="112"/>
      <c r="J31" s="112"/>
      <c r="K31" s="112"/>
      <c r="L31" s="112"/>
    </row>
    <row r="32" spans="1:12" ht="15.75" x14ac:dyDescent="0.25">
      <c r="A32" s="91"/>
      <c r="B32" s="103"/>
      <c r="C32" s="112"/>
      <c r="D32" s="112"/>
      <c r="E32" s="112"/>
      <c r="F32" s="112"/>
      <c r="G32" s="112"/>
      <c r="H32" s="112"/>
      <c r="I32" s="112"/>
      <c r="J32" s="112"/>
      <c r="K32" s="112"/>
      <c r="L32" s="112"/>
    </row>
    <row r="33" spans="1:12" ht="15.75" x14ac:dyDescent="0.25">
      <c r="A33" s="91"/>
      <c r="B33" s="103"/>
      <c r="C33" s="112"/>
      <c r="D33" s="112"/>
      <c r="E33" s="112"/>
      <c r="F33" s="112"/>
      <c r="G33" s="112"/>
      <c r="H33" s="112"/>
      <c r="I33" s="112"/>
      <c r="J33" s="112"/>
      <c r="K33" s="112"/>
      <c r="L33" s="112"/>
    </row>
    <row r="34" spans="1:12" ht="75" x14ac:dyDescent="0.25">
      <c r="A34" s="20"/>
      <c r="B34" s="57"/>
      <c r="C34" s="57"/>
      <c r="D34" s="27" t="s">
        <v>52</v>
      </c>
      <c r="E34" s="5">
        <f>SUM(E26:E28)</f>
        <v>750</v>
      </c>
      <c r="F34" s="58"/>
      <c r="G34" s="27" t="s">
        <v>50</v>
      </c>
      <c r="H34" s="5">
        <f>SUM(H26:H28)</f>
        <v>750</v>
      </c>
      <c r="I34" s="23"/>
      <c r="J34" s="6" t="s">
        <v>51</v>
      </c>
      <c r="K34" s="7">
        <f>SUM(K26:K28)</f>
        <v>375000</v>
      </c>
      <c r="L34" s="119"/>
    </row>
    <row r="35" spans="1:12" x14ac:dyDescent="0.25">
      <c r="A35" s="250" t="s">
        <v>53</v>
      </c>
      <c r="B35" s="251"/>
      <c r="C35" s="251"/>
      <c r="D35" s="251"/>
      <c r="E35" s="251"/>
      <c r="F35" s="251"/>
      <c r="G35" s="251"/>
      <c r="H35" s="251"/>
      <c r="I35" s="251"/>
      <c r="J35" s="251"/>
      <c r="K35" s="251"/>
      <c r="L35" s="252"/>
    </row>
    <row r="36" spans="1:12" x14ac:dyDescent="0.25">
      <c r="A36" s="21" t="s">
        <v>54</v>
      </c>
      <c r="B36" s="21"/>
      <c r="C36" s="253"/>
      <c r="D36" s="254"/>
      <c r="E36" s="255"/>
      <c r="F36" s="256"/>
      <c r="G36" s="257"/>
      <c r="H36" s="21" t="s">
        <v>55</v>
      </c>
      <c r="I36" s="253"/>
      <c r="J36" s="254"/>
      <c r="K36" s="189"/>
      <c r="L36" s="174"/>
    </row>
    <row r="37" spans="1:12" x14ac:dyDescent="0.25">
      <c r="A37" s="240" t="s">
        <v>56</v>
      </c>
      <c r="B37" s="241"/>
      <c r="C37" s="241"/>
      <c r="D37" s="241"/>
      <c r="E37" s="241"/>
      <c r="F37" s="241"/>
      <c r="G37" s="241"/>
      <c r="H37" s="241"/>
      <c r="I37" s="241"/>
      <c r="J37" s="241"/>
      <c r="K37" s="241"/>
      <c r="L37" s="242"/>
    </row>
    <row r="38" spans="1:12" x14ac:dyDescent="0.25">
      <c r="A38" s="243" t="s">
        <v>59</v>
      </c>
      <c r="B38" s="243"/>
      <c r="C38" s="243"/>
      <c r="D38" s="243"/>
      <c r="E38" s="243"/>
      <c r="F38" s="243"/>
      <c r="G38" s="243"/>
      <c r="H38" s="243"/>
      <c r="I38" s="243"/>
      <c r="J38" s="243"/>
      <c r="K38" s="243"/>
      <c r="L38" s="243"/>
    </row>
  </sheetData>
  <mergeCells count="57">
    <mergeCell ref="B24:B25"/>
    <mergeCell ref="B26:B28"/>
    <mergeCell ref="A12:E12"/>
    <mergeCell ref="G12:I12"/>
    <mergeCell ref="A2:K3"/>
    <mergeCell ref="A4:K6"/>
    <mergeCell ref="A8:C9"/>
    <mergeCell ref="D8:D9"/>
    <mergeCell ref="E8:L8"/>
    <mergeCell ref="E9:F9"/>
    <mergeCell ref="H9:I9"/>
    <mergeCell ref="A10:C10"/>
    <mergeCell ref="G10:H10"/>
    <mergeCell ref="L10:L11"/>
    <mergeCell ref="A11:C11"/>
    <mergeCell ref="D11:K11"/>
    <mergeCell ref="A13:E13"/>
    <mergeCell ref="G13:I13"/>
    <mergeCell ref="A14:L14"/>
    <mergeCell ref="A15:L15"/>
    <mergeCell ref="A16:D16"/>
    <mergeCell ref="E16:G16"/>
    <mergeCell ref="H16:J16"/>
    <mergeCell ref="K16:L16"/>
    <mergeCell ref="A17:D17"/>
    <mergeCell ref="E17:G17"/>
    <mergeCell ref="H17:J17"/>
    <mergeCell ref="K17:L17"/>
    <mergeCell ref="A18:D18"/>
    <mergeCell ref="E18:G18"/>
    <mergeCell ref="H18:J18"/>
    <mergeCell ref="K18:L18"/>
    <mergeCell ref="F22:G22"/>
    <mergeCell ref="A19:D19"/>
    <mergeCell ref="E19:G19"/>
    <mergeCell ref="H19:J19"/>
    <mergeCell ref="K19:L19"/>
    <mergeCell ref="A20:D20"/>
    <mergeCell ref="E20:G20"/>
    <mergeCell ref="H20:J20"/>
    <mergeCell ref="K20:L20"/>
    <mergeCell ref="A37:L37"/>
    <mergeCell ref="A38:L38"/>
    <mergeCell ref="H22:I22"/>
    <mergeCell ref="J22:J23"/>
    <mergeCell ref="K22:K23"/>
    <mergeCell ref="L22:L23"/>
    <mergeCell ref="A35:L35"/>
    <mergeCell ref="C36:D36"/>
    <mergeCell ref="E36:G36"/>
    <mergeCell ref="I36:J36"/>
    <mergeCell ref="K36:L36"/>
    <mergeCell ref="A22:A23"/>
    <mergeCell ref="B22:B23"/>
    <mergeCell ref="C22:C23"/>
    <mergeCell ref="D22:D23"/>
    <mergeCell ref="E22:E2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INFORME EJECUTIVO</vt:lpstr>
      <vt:lpstr>PRODUCCION MENSUAL VIVERO</vt:lpstr>
      <vt:lpstr>PRODUCCION MENSUAL BIOINSUMOS</vt:lpstr>
      <vt:lpstr>PRODUCCION MENSUAL LOTE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formacion</cp:lastModifiedBy>
  <cp:lastPrinted>2019-05-16T20:32:46Z</cp:lastPrinted>
  <dcterms:created xsi:type="dcterms:W3CDTF">2015-04-06T17:39:50Z</dcterms:created>
  <dcterms:modified xsi:type="dcterms:W3CDTF">2019-05-16T20:32:49Z</dcterms:modified>
</cp:coreProperties>
</file>