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755"/>
  </bookViews>
  <sheets>
    <sheet name="COSTOS AROMATICAS" sheetId="1" r:id="rId1"/>
    <sheet name="GRAFICA" sheetId="11" r:id="rId2"/>
  </sheets>
  <calcPr calcId="125725"/>
</workbook>
</file>

<file path=xl/calcChain.xml><?xml version="1.0" encoding="utf-8"?>
<calcChain xmlns="http://schemas.openxmlformats.org/spreadsheetml/2006/main">
  <c r="G5" i="11"/>
  <c r="H47" i="1"/>
  <c r="G47"/>
  <c r="F47"/>
  <c r="H31" l="1"/>
  <c r="G31"/>
  <c r="F31"/>
  <c r="G14"/>
  <c r="F14"/>
  <c r="H14"/>
  <c r="F17"/>
  <c r="E20"/>
  <c r="H20" s="1"/>
  <c r="E35"/>
  <c r="G35" s="1"/>
  <c r="H34"/>
  <c r="G34"/>
  <c r="G36" s="1"/>
  <c r="F34"/>
  <c r="G17"/>
  <c r="E5" i="11" l="1"/>
  <c r="G42" i="1"/>
  <c r="H17"/>
  <c r="F35"/>
  <c r="F36" s="1"/>
  <c r="F42" s="1"/>
  <c r="H35"/>
  <c r="H36" s="1"/>
  <c r="H42" s="1"/>
  <c r="F20"/>
  <c r="G20"/>
  <c r="E23"/>
  <c r="C5" i="11" l="1"/>
  <c r="F5"/>
  <c r="H23" i="1"/>
  <c r="G23"/>
  <c r="F23"/>
  <c r="E22"/>
  <c r="H22" l="1"/>
  <c r="G22"/>
  <c r="F22"/>
  <c r="E21"/>
  <c r="H21" l="1"/>
  <c r="H24" s="1"/>
  <c r="H26" s="1"/>
  <c r="H44" s="1"/>
  <c r="G21"/>
  <c r="G24" s="1"/>
  <c r="G26" s="1"/>
  <c r="G44" s="1"/>
  <c r="F21"/>
  <c r="F24" s="1"/>
  <c r="D5" i="11" l="1"/>
  <c r="H5" s="1"/>
  <c r="F26" i="1"/>
  <c r="F44" s="1"/>
  <c r="D6" i="11" l="1"/>
  <c r="E6"/>
  <c r="G6"/>
  <c r="C6"/>
  <c r="H6" s="1"/>
  <c r="F6"/>
</calcChain>
</file>

<file path=xl/sharedStrings.xml><?xml version="1.0" encoding="utf-8"?>
<sst xmlns="http://schemas.openxmlformats.org/spreadsheetml/2006/main" count="106" uniqueCount="72">
  <si>
    <t>MANO DE OBRA DIRECTA</t>
  </si>
  <si>
    <t>MANO DE OBRA INDIRECTA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</si>
  <si>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</si>
  <si>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</si>
  <si>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</si>
  <si>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</si>
  <si>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</si>
  <si>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</si>
  <si>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</si>
  <si>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</si>
  <si>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</si>
  <si>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</si>
  <si>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</si>
  <si>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</si>
  <si>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</si>
  <si>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</si>
  <si>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</si>
  <si>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</si>
  <si>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</si>
  <si>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</si>
  <si>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</si>
  <si>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</si>
  <si>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</si>
  <si>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</si>
  <si>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</si>
  <si>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</si>
  <si>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</si>
  <si>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</si>
  <si>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</si>
  <si>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</si>
  <si>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</si>
  <si>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</si>
  <si>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</si>
  <si>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</si>
  <si>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</si>
  <si>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</si>
  <si>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</si>
  <si>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</si>
  <si>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</si>
  <si>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</si>
  <si>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</si>
  <si>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agua</t>
  </si>
  <si>
    <t>CONTROL DE DOCUMENTO</t>
  </si>
  <si>
    <t>FECHA: 19-09-2018</t>
  </si>
  <si>
    <t>MATERIA PRIMA E INSUMOS DIRECTOS</t>
  </si>
  <si>
    <t>MANEJO DE ARVENSES</t>
  </si>
  <si>
    <t>SUBTOTAL  MATERIA PRIMA E INSUMOS  DIRECTOS:</t>
  </si>
  <si>
    <t>MIGUEL ANGEL VILLALBA</t>
  </si>
  <si>
    <t xml:space="preserve">INSUMO INDIRECTO </t>
  </si>
  <si>
    <t xml:space="preserve">MANO DE OBRA INDIRECTA </t>
  </si>
  <si>
    <t>OREGANO</t>
  </si>
  <si>
    <t>JENGIBRE</t>
  </si>
  <si>
    <t>LIMONCILLO</t>
  </si>
  <si>
    <t>LOTE 2</t>
  </si>
  <si>
    <t>AROMATICAS</t>
  </si>
  <si>
    <t>COSTO TOTAL OREGANO</t>
  </si>
  <si>
    <t>COSTO TOTAL JENGIBRE</t>
  </si>
  <si>
    <t>COSTO TOTAL LIMONCILLO</t>
  </si>
  <si>
    <t>ORNATO</t>
  </si>
  <si>
    <t>HORA</t>
  </si>
  <si>
    <t>11X1,30</t>
  </si>
  <si>
    <t>PRODUCCION EN KG  ( PRODUCTOS DE AROMATICAS EN PROCESO )</t>
  </si>
  <si>
    <t xml:space="preserve">LT  </t>
  </si>
  <si>
    <t>FEBRERO</t>
  </si>
  <si>
    <t>DRENAJE</t>
  </si>
  <si>
    <t>MANTENIMIENTO DE CAMAS</t>
  </si>
  <si>
    <t>COSTOS DE PRODUCCION CULTIVOS DE AROMATICAS MES DE FEBRERO  2019</t>
  </si>
  <si>
    <t>M2</t>
  </si>
  <si>
    <t xml:space="preserve"> MATERIA PRIMA</t>
  </si>
  <si>
    <t>Agua para riego</t>
  </si>
  <si>
    <t>ELABORO: MARIA INES MUÑOZ, LINA VARGAS, MIGUEL A. VILLALBA</t>
  </si>
  <si>
    <t>OK REVISADO</t>
  </si>
</sst>
</file>

<file path=xl/styles.xml><?xml version="1.0" encoding="utf-8"?>
<styleSheet xmlns="http://schemas.openxmlformats.org/spreadsheetml/2006/main">
  <numFmts count="7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0.0%"/>
    <numFmt numFmtId="166" formatCode="_(&quot;$&quot;* #,##0_);_(&quot;$&quot;* \(#,##0\);_(&quot;$&quot;* &quot;-&quot;??_);_(@_)"/>
    <numFmt numFmtId="167" formatCode="_(&quot;$&quot;\ * #,##0.0_);_(&quot;$&quot;\ * \(#,##0.0\);_(&quot;$&quot;\ * &quot;-&quot;??_);_(@_)"/>
    <numFmt numFmtId="168" formatCode="_(&quot;$&quot;\ * #,##0.000_);_(&quot;$&quot;\ * \(#,##0.000\);_(&quot;$&quot;\ 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18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5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165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8" xfId="0" applyFont="1" applyFill="1" applyBorder="1"/>
    <xf numFmtId="0" fontId="6" fillId="3" borderId="9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164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1" xfId="0" applyFont="1" applyBorder="1"/>
    <xf numFmtId="166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4" fontId="0" fillId="0" borderId="0" xfId="1" applyNumberFormat="1" applyFont="1"/>
    <xf numFmtId="164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6" fontId="0" fillId="0" borderId="1" xfId="0" applyNumberFormat="1" applyFont="1" applyBorder="1"/>
    <xf numFmtId="0" fontId="0" fillId="0" borderId="0" xfId="0" applyFont="1" applyAlignment="1"/>
    <xf numFmtId="44" fontId="6" fillId="4" borderId="1" xfId="1" applyFont="1" applyFill="1" applyBorder="1"/>
    <xf numFmtId="166" fontId="6" fillId="4" borderId="1" xfId="0" applyNumberFormat="1" applyFont="1" applyFill="1" applyBorder="1"/>
    <xf numFmtId="164" fontId="8" fillId="5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44" fontId="0" fillId="0" borderId="0" xfId="1" applyFont="1"/>
    <xf numFmtId="164" fontId="0" fillId="0" borderId="0" xfId="0" applyNumberFormat="1" applyFont="1"/>
    <xf numFmtId="6" fontId="0" fillId="3" borderId="4" xfId="0" applyNumberFormat="1" applyFont="1" applyFill="1" applyBorder="1"/>
    <xf numFmtId="14" fontId="0" fillId="0" borderId="0" xfId="0" applyNumberFormat="1" applyFont="1" applyFill="1" applyAlignment="1">
      <alignment horizontal="center"/>
    </xf>
    <xf numFmtId="164" fontId="6" fillId="4" borderId="1" xfId="0" applyNumberFormat="1" applyFont="1" applyFill="1" applyBorder="1" applyAlignment="1">
      <alignment vertical="center"/>
    </xf>
    <xf numFmtId="164" fontId="0" fillId="3" borderId="4" xfId="1" applyNumberFormat="1" applyFont="1" applyFill="1" applyBorder="1"/>
    <xf numFmtId="164" fontId="6" fillId="4" borderId="1" xfId="0" applyNumberFormat="1" applyFont="1" applyFill="1" applyBorder="1" applyAlignment="1">
      <alignment horizontal="center" vertical="center"/>
    </xf>
    <xf numFmtId="165" fontId="1" fillId="0" borderId="6" xfId="2" applyNumberFormat="1" applyFont="1" applyBorder="1" applyAlignment="1" applyProtection="1">
      <alignment horizontal="center" vertical="center"/>
      <protection hidden="1"/>
    </xf>
    <xf numFmtId="0" fontId="6" fillId="3" borderId="1" xfId="0" applyFont="1" applyFill="1" applyBorder="1" applyAlignment="1">
      <alignment horizontal="center" vertical="center" wrapText="1"/>
    </xf>
    <xf numFmtId="1" fontId="0" fillId="3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3" borderId="1" xfId="0" applyFill="1" applyBorder="1" applyAlignment="1">
      <alignment horizontal="left"/>
    </xf>
    <xf numFmtId="168" fontId="0" fillId="3" borderId="3" xfId="1" applyNumberFormat="1" applyFont="1" applyFill="1" applyBorder="1"/>
    <xf numFmtId="167" fontId="0" fillId="0" borderId="1" xfId="1" applyNumberFormat="1" applyFont="1" applyBorder="1"/>
    <xf numFmtId="167" fontId="6" fillId="4" borderId="1" xfId="0" applyNumberFormat="1" applyFont="1" applyFill="1" applyBorder="1" applyAlignment="1">
      <alignment vertical="center"/>
    </xf>
    <xf numFmtId="3" fontId="0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44" fontId="6" fillId="0" borderId="1" xfId="1" applyFont="1" applyFill="1" applyBorder="1"/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/>
    <xf numFmtId="10" fontId="4" fillId="0" borderId="1" xfId="2" applyNumberFormat="1" applyFont="1" applyBorder="1"/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6" fillId="4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 DE PRODUCCION CULTIVOS DE</a:t>
            </a:r>
            <a:r>
              <a:rPr lang="es-CO" baseline="0"/>
              <a:t> AROMATICAS </a:t>
            </a:r>
            <a:r>
              <a:rPr lang="es-CO"/>
              <a:t> 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MES DE</a:t>
            </a:r>
            <a:r>
              <a:rPr lang="es-CO" baseline="0"/>
              <a:t> FEBRERO 2019 </a:t>
            </a:r>
            <a:endParaRPr lang="es-CO"/>
          </a:p>
        </c:rich>
      </c:tx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GRAFICA!$B$5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GRAFICA!$C$5:$H$5</c:f>
              <c:numCache>
                <c:formatCode>_("$"\ * #,##0_);_("$"\ * \(#,##0\);_("$"\ * "-"??_);_(@_)</c:formatCode>
                <c:ptCount val="6"/>
                <c:pt idx="0">
                  <c:v>102.43199999999999</c:v>
                </c:pt>
                <c:pt idx="1">
                  <c:v>71250</c:v>
                </c:pt>
                <c:pt idx="2">
                  <c:v>0</c:v>
                </c:pt>
                <c:pt idx="3">
                  <c:v>202017.69065600005</c:v>
                </c:pt>
                <c:pt idx="4">
                  <c:v>0</c:v>
                </c:pt>
                <c:pt idx="5">
                  <c:v>273370.12265600008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BF-4ACF-B9E3-A995210BF637}"/>
            </c:ext>
          </c:extLst>
        </c:ser>
        <c:ser>
          <c:idx val="1"/>
          <c:order val="1"/>
          <c:tx>
            <c:strRef>
              <c:f>GRAFICA!$B$6</c:f>
              <c:strCache>
                <c:ptCount val="1"/>
                <c:pt idx="0">
                  <c:v>PORCENTAJE DE PARTICIPACION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dLbls>
            <c:dLbl>
              <c:idx val="1"/>
              <c:layout>
                <c:manualLayout>
                  <c:x val="2.1304926764314256E-2"/>
                  <c:y val="-2.9712163416898793E-2"/>
                </c:manualLayout>
              </c:layout>
              <c:showVal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5EBF-4ACF-B9E3-A995210BF63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0.0%</c:formatCode>
                <c:ptCount val="6"/>
                <c:pt idx="0" formatCode="0.00%">
                  <c:v>3.7470078662874592E-4</c:v>
                </c:pt>
                <c:pt idx="1">
                  <c:v>0.26063565143019907</c:v>
                </c:pt>
                <c:pt idx="2">
                  <c:v>0</c:v>
                </c:pt>
                <c:pt idx="3">
                  <c:v>0.73898964778317211</c:v>
                </c:pt>
                <c:pt idx="4">
                  <c:v>0</c:v>
                </c:pt>
                <c:pt idx="5" formatCode="0%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BF-4ACF-B9E3-A995210BF637}"/>
            </c:ext>
          </c:extLst>
        </c:ser>
        <c:gapWidth val="65"/>
        <c:shape val="box"/>
        <c:axId val="61052800"/>
        <c:axId val="61054336"/>
        <c:axId val="0"/>
      </c:bar3DChart>
      <c:catAx>
        <c:axId val="610528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054336"/>
        <c:crosses val="autoZero"/>
        <c:auto val="1"/>
        <c:lblAlgn val="ctr"/>
        <c:lblOffset val="100"/>
      </c:catAx>
      <c:valAx>
        <c:axId val="610543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0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7</xdr:row>
      <xdr:rowOff>171449</xdr:rowOff>
    </xdr:from>
    <xdr:to>
      <xdr:col>7</xdr:col>
      <xdr:colOff>1095374</xdr:colOff>
      <xdr:row>25</xdr:row>
      <xdr:rowOff>161924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6"/>
  <sheetViews>
    <sheetView tabSelected="1" topLeftCell="A42" zoomScale="86" zoomScaleNormal="86" workbookViewId="0">
      <selection activeCell="G42" sqref="G42"/>
    </sheetView>
  </sheetViews>
  <sheetFormatPr baseColWidth="10" defaultColWidth="11.42578125" defaultRowHeight="15"/>
  <cols>
    <col min="1" max="1" width="31.42578125" style="10" customWidth="1"/>
    <col min="2" max="2" width="18.7109375" style="10" customWidth="1"/>
    <col min="3" max="3" width="13.7109375" style="28" customWidth="1"/>
    <col min="4" max="4" width="13.85546875" style="10" customWidth="1"/>
    <col min="5" max="5" width="14.7109375" style="10" customWidth="1"/>
    <col min="6" max="6" width="16.42578125" style="10" customWidth="1"/>
    <col min="7" max="7" width="16.5703125" style="10" customWidth="1"/>
    <col min="8" max="8" width="16" style="10" customWidth="1"/>
    <col min="9" max="9" width="18.28515625" style="10" customWidth="1"/>
    <col min="10" max="10" width="12.140625" style="10" bestFit="1" customWidth="1"/>
    <col min="11" max="11" width="16.140625" style="10" bestFit="1" customWidth="1"/>
    <col min="12" max="16384" width="11.42578125" style="10"/>
  </cols>
  <sheetData>
    <row r="1" spans="1:12" ht="34.5" customHeight="1">
      <c r="A1" s="38" t="s">
        <v>26</v>
      </c>
      <c r="B1" s="39"/>
      <c r="C1" s="40"/>
      <c r="D1" s="39"/>
      <c r="E1" s="39"/>
      <c r="F1" s="41"/>
      <c r="G1" s="41"/>
      <c r="H1" s="41"/>
    </row>
    <row r="2" spans="1:12" ht="22.5" customHeight="1">
      <c r="A2" s="38" t="s">
        <v>37</v>
      </c>
      <c r="B2" s="39" t="s">
        <v>63</v>
      </c>
      <c r="C2" s="40"/>
      <c r="D2" s="39"/>
      <c r="E2" s="39"/>
      <c r="F2" s="41"/>
      <c r="G2" s="41"/>
      <c r="H2" s="41"/>
    </row>
    <row r="3" spans="1:12" ht="22.5" customHeight="1">
      <c r="A3" s="38" t="s">
        <v>38</v>
      </c>
      <c r="B3" s="42">
        <v>2019</v>
      </c>
      <c r="C3" s="40"/>
      <c r="D3" s="39"/>
      <c r="E3" s="39"/>
      <c r="F3" s="40" t="s">
        <v>50</v>
      </c>
      <c r="G3" s="40" t="s">
        <v>51</v>
      </c>
      <c r="H3" s="40" t="s">
        <v>52</v>
      </c>
      <c r="I3" s="41"/>
      <c r="J3" s="40"/>
    </row>
    <row r="4" spans="1:12" ht="15.75" customHeight="1">
      <c r="A4" s="39" t="s">
        <v>39</v>
      </c>
      <c r="B4" s="42">
        <v>508</v>
      </c>
      <c r="C4" s="39" t="s">
        <v>67</v>
      </c>
      <c r="D4" s="39"/>
      <c r="E4" s="39"/>
      <c r="F4" s="47" t="s">
        <v>60</v>
      </c>
      <c r="G4" s="47" t="s">
        <v>60</v>
      </c>
      <c r="H4" s="47" t="s">
        <v>60</v>
      </c>
      <c r="I4" s="47"/>
    </row>
    <row r="5" spans="1:12">
      <c r="A5" s="39" t="s">
        <v>40</v>
      </c>
      <c r="B5" s="39"/>
      <c r="C5" s="40"/>
      <c r="D5" s="39"/>
      <c r="E5" s="39"/>
      <c r="F5" s="66">
        <v>42629</v>
      </c>
      <c r="G5" s="66">
        <v>42629</v>
      </c>
      <c r="H5" s="66">
        <v>42629</v>
      </c>
      <c r="I5" s="73"/>
    </row>
    <row r="6" spans="1:12" ht="18" customHeight="1">
      <c r="A6" s="39" t="s">
        <v>25</v>
      </c>
      <c r="B6" s="42"/>
      <c r="C6" s="39"/>
      <c r="D6" s="39"/>
      <c r="E6" s="39"/>
      <c r="F6" s="47">
        <v>97</v>
      </c>
      <c r="G6" s="47">
        <v>46</v>
      </c>
      <c r="H6" s="47">
        <v>51</v>
      </c>
      <c r="I6" s="73"/>
    </row>
    <row r="7" spans="1:12" ht="18" customHeight="1">
      <c r="A7" s="39" t="s">
        <v>20</v>
      </c>
      <c r="B7" s="39" t="s">
        <v>21</v>
      </c>
      <c r="C7" s="41"/>
      <c r="D7" s="41"/>
      <c r="E7" s="39"/>
      <c r="F7" s="47"/>
      <c r="G7" s="47"/>
      <c r="H7" s="47"/>
      <c r="I7" s="41"/>
    </row>
    <row r="8" spans="1:12" ht="18" customHeight="1">
      <c r="A8" s="39" t="s">
        <v>19</v>
      </c>
      <c r="B8" s="39" t="s">
        <v>53</v>
      </c>
      <c r="C8" s="73"/>
      <c r="D8" s="41"/>
      <c r="E8" s="39"/>
      <c r="F8" s="47"/>
      <c r="G8" s="47"/>
      <c r="H8" s="47"/>
    </row>
    <row r="9" spans="1:12" ht="18" customHeight="1">
      <c r="A9" s="39" t="s">
        <v>22</v>
      </c>
      <c r="B9" s="39" t="s">
        <v>54</v>
      </c>
      <c r="C9" s="39"/>
      <c r="D9" s="41"/>
      <c r="E9" s="39"/>
      <c r="F9" s="47"/>
      <c r="G9" s="47"/>
      <c r="H9" s="47"/>
    </row>
    <row r="10" spans="1:12" ht="18" customHeight="1">
      <c r="A10" s="39"/>
      <c r="B10" s="39"/>
      <c r="C10" s="39"/>
      <c r="D10" s="41"/>
      <c r="E10" s="39"/>
      <c r="F10" s="41"/>
      <c r="G10" s="41"/>
      <c r="H10" s="41"/>
    </row>
    <row r="11" spans="1:12" ht="18" customHeight="1">
      <c r="A11" s="39"/>
      <c r="B11" s="39"/>
      <c r="C11" s="40"/>
      <c r="D11" s="39"/>
      <c r="E11" s="39"/>
      <c r="F11" s="41"/>
      <c r="G11" s="41"/>
      <c r="H11" s="41"/>
    </row>
    <row r="12" spans="1:12" ht="42" customHeight="1">
      <c r="A12" s="32" t="s">
        <v>30</v>
      </c>
      <c r="B12" s="31" t="s">
        <v>4</v>
      </c>
      <c r="C12" s="31" t="s">
        <v>12</v>
      </c>
      <c r="D12" s="31" t="s">
        <v>5</v>
      </c>
      <c r="E12" s="31" t="s">
        <v>23</v>
      </c>
      <c r="F12" s="31" t="s">
        <v>55</v>
      </c>
      <c r="G12" s="31" t="s">
        <v>56</v>
      </c>
      <c r="H12" s="31" t="s">
        <v>57</v>
      </c>
    </row>
    <row r="13" spans="1:12" ht="27.75" customHeight="1">
      <c r="A13" s="33" t="s">
        <v>68</v>
      </c>
      <c r="B13" s="29"/>
      <c r="C13" s="29"/>
      <c r="D13" s="29"/>
      <c r="E13" s="29"/>
      <c r="F13" s="29"/>
      <c r="G13" s="29"/>
      <c r="H13" s="29"/>
    </row>
    <row r="14" spans="1:12" ht="28.5" customHeight="1">
      <c r="A14" s="74" t="s">
        <v>69</v>
      </c>
      <c r="B14" s="12" t="s">
        <v>41</v>
      </c>
      <c r="C14" s="12" t="s">
        <v>62</v>
      </c>
      <c r="D14" s="72">
        <v>3201</v>
      </c>
      <c r="E14" s="75">
        <v>3.2000000000000001E-2</v>
      </c>
      <c r="F14" s="76">
        <f>(D14*E14)/3</f>
        <v>34.143999999999998</v>
      </c>
      <c r="G14" s="76">
        <f>(D14*E14)/3</f>
        <v>34.143999999999998</v>
      </c>
      <c r="H14" s="76">
        <f>(D14*E14)/3</f>
        <v>34.143999999999998</v>
      </c>
      <c r="I14"/>
      <c r="J14"/>
      <c r="L14"/>
    </row>
    <row r="15" spans="1:12" ht="28.5" customHeight="1">
      <c r="A15" s="33" t="s">
        <v>31</v>
      </c>
      <c r="B15" s="12"/>
      <c r="C15" s="12"/>
      <c r="D15" s="78"/>
      <c r="E15" s="21"/>
      <c r="F15" s="48"/>
      <c r="G15" s="44"/>
      <c r="H15" s="29"/>
    </row>
    <row r="16" spans="1:12" ht="28.5" customHeight="1">
      <c r="A16" s="13"/>
      <c r="B16" s="12"/>
      <c r="C16" s="12"/>
      <c r="D16" s="12"/>
      <c r="E16" s="21"/>
      <c r="F16" s="48"/>
      <c r="G16" s="29"/>
      <c r="H16" s="48"/>
    </row>
    <row r="17" spans="1:11" ht="28.5" customHeight="1">
      <c r="A17" s="91" t="s">
        <v>46</v>
      </c>
      <c r="B17" s="84"/>
      <c r="C17" s="84"/>
      <c r="D17" s="84"/>
      <c r="E17" s="85"/>
      <c r="F17" s="77">
        <f>SUM(F14:F16)</f>
        <v>34.143999999999998</v>
      </c>
      <c r="G17" s="77">
        <f>SUM(G14:G16)</f>
        <v>34.143999999999998</v>
      </c>
      <c r="H17" s="77">
        <f>SUM(H14:H16)</f>
        <v>34.143999999999998</v>
      </c>
      <c r="I17"/>
    </row>
    <row r="18" spans="1:11" ht="28.5" customHeight="1">
      <c r="A18" s="86"/>
      <c r="B18" s="87"/>
      <c r="C18" s="87"/>
      <c r="D18" s="87"/>
      <c r="E18" s="87"/>
      <c r="F18" s="87"/>
      <c r="G18" s="87"/>
      <c r="H18" s="87"/>
    </row>
    <row r="19" spans="1:11" ht="36.75" customHeight="1">
      <c r="A19" s="91" t="s">
        <v>24</v>
      </c>
      <c r="B19" s="85"/>
      <c r="C19" s="35" t="s">
        <v>12</v>
      </c>
      <c r="D19" s="36" t="s">
        <v>5</v>
      </c>
      <c r="E19" s="37" t="s">
        <v>23</v>
      </c>
      <c r="F19" s="31" t="s">
        <v>55</v>
      </c>
      <c r="G19" s="31" t="s">
        <v>56</v>
      </c>
      <c r="H19" s="31" t="s">
        <v>57</v>
      </c>
    </row>
    <row r="20" spans="1:11">
      <c r="A20" s="95" t="s">
        <v>45</v>
      </c>
      <c r="B20" s="95"/>
      <c r="C20" s="12" t="s">
        <v>59</v>
      </c>
      <c r="D20" s="12">
        <v>5</v>
      </c>
      <c r="E20" s="21">
        <f>38000/8</f>
        <v>4750</v>
      </c>
      <c r="F20" s="44">
        <f>(D20*E20)/3</f>
        <v>7916.666666666667</v>
      </c>
      <c r="G20" s="44">
        <f>(D20*E20)/3</f>
        <v>7916.666666666667</v>
      </c>
      <c r="H20" s="44">
        <f>(D20*E20)/3</f>
        <v>7916.666666666667</v>
      </c>
      <c r="I20"/>
    </row>
    <row r="21" spans="1:11">
      <c r="A21" s="89" t="s">
        <v>58</v>
      </c>
      <c r="B21" s="90"/>
      <c r="C21" s="12" t="s">
        <v>59</v>
      </c>
      <c r="D21" s="12">
        <v>4</v>
      </c>
      <c r="E21" s="21">
        <f t="shared" ref="E21:E23" si="0">38000/8</f>
        <v>4750</v>
      </c>
      <c r="F21" s="44">
        <f>(D21*E21)/3</f>
        <v>6333.333333333333</v>
      </c>
      <c r="G21" s="44">
        <f t="shared" ref="G21:G23" si="1">(D21*E21)/3</f>
        <v>6333.333333333333</v>
      </c>
      <c r="H21" s="44">
        <f t="shared" ref="H21:H23" si="2">(D21*E21)/3</f>
        <v>6333.333333333333</v>
      </c>
      <c r="I21"/>
      <c r="J21" s="64"/>
      <c r="K21" s="64"/>
    </row>
    <row r="22" spans="1:11">
      <c r="A22" s="89" t="s">
        <v>64</v>
      </c>
      <c r="B22" s="90"/>
      <c r="C22" s="12" t="s">
        <v>59</v>
      </c>
      <c r="D22" s="12">
        <v>1</v>
      </c>
      <c r="E22" s="21">
        <f t="shared" si="0"/>
        <v>4750</v>
      </c>
      <c r="F22" s="44">
        <f>(D22*E22)/3</f>
        <v>1583.3333333333333</v>
      </c>
      <c r="G22" s="44">
        <f t="shared" si="1"/>
        <v>1583.3333333333333</v>
      </c>
      <c r="H22" s="44">
        <f t="shared" si="2"/>
        <v>1583.3333333333333</v>
      </c>
      <c r="I22"/>
      <c r="J22" s="64"/>
      <c r="K22" s="64"/>
    </row>
    <row r="23" spans="1:11">
      <c r="A23" s="89" t="s">
        <v>65</v>
      </c>
      <c r="B23" s="90"/>
      <c r="C23" s="12" t="s">
        <v>59</v>
      </c>
      <c r="D23" s="12">
        <v>5</v>
      </c>
      <c r="E23" s="21">
        <f t="shared" si="0"/>
        <v>4750</v>
      </c>
      <c r="F23" s="44">
        <f>(D23*E23)/3</f>
        <v>7916.666666666667</v>
      </c>
      <c r="G23" s="44">
        <f t="shared" si="1"/>
        <v>7916.666666666667</v>
      </c>
      <c r="H23" s="44">
        <f t="shared" si="2"/>
        <v>7916.666666666667</v>
      </c>
      <c r="I23"/>
      <c r="J23" s="64"/>
      <c r="K23" s="64"/>
    </row>
    <row r="24" spans="1:11">
      <c r="A24" s="91" t="s">
        <v>6</v>
      </c>
      <c r="B24" s="84"/>
      <c r="C24" s="84"/>
      <c r="D24" s="84"/>
      <c r="E24" s="85"/>
      <c r="F24" s="67">
        <f>SUM(F20:F23)</f>
        <v>23750</v>
      </c>
      <c r="G24" s="67">
        <f>SUM(G20:G23)</f>
        <v>23750</v>
      </c>
      <c r="H24" s="67">
        <f>SUM(H20:H23)</f>
        <v>23750</v>
      </c>
      <c r="I24"/>
      <c r="J24" s="64"/>
      <c r="K24" s="64"/>
    </row>
    <row r="25" spans="1:11">
      <c r="A25" s="88"/>
      <c r="B25" s="88"/>
      <c r="C25" s="88"/>
      <c r="D25" s="88"/>
      <c r="E25" s="88"/>
      <c r="F25" s="88"/>
      <c r="G25" s="88"/>
      <c r="H25" s="88"/>
      <c r="J25" s="64"/>
      <c r="K25" s="64"/>
    </row>
    <row r="26" spans="1:11" ht="15.75">
      <c r="A26" s="92" t="s">
        <v>7</v>
      </c>
      <c r="B26" s="93"/>
      <c r="C26" s="93"/>
      <c r="D26" s="93"/>
      <c r="E26" s="94"/>
      <c r="F26" s="52">
        <f>F17+F24</f>
        <v>23784.144</v>
      </c>
      <c r="G26" s="52">
        <f>G17+G24</f>
        <v>23784.144</v>
      </c>
      <c r="H26" s="52">
        <f>H17+H24</f>
        <v>23784.144</v>
      </c>
      <c r="I26" s="22"/>
      <c r="J26" s="64"/>
      <c r="K26" s="64"/>
    </row>
    <row r="27" spans="1:11">
      <c r="A27" s="86"/>
      <c r="B27" s="87"/>
      <c r="C27" s="87"/>
      <c r="D27" s="87"/>
      <c r="E27" s="87"/>
      <c r="F27" s="87"/>
      <c r="G27" s="87"/>
      <c r="H27" s="87"/>
      <c r="J27" s="64"/>
      <c r="K27" s="64"/>
    </row>
    <row r="28" spans="1:11" ht="30" customHeight="1">
      <c r="A28" s="34" t="s">
        <v>27</v>
      </c>
      <c r="B28" s="31" t="s">
        <v>4</v>
      </c>
      <c r="C28" s="31" t="s">
        <v>12</v>
      </c>
      <c r="D28" s="31" t="s">
        <v>5</v>
      </c>
      <c r="E28" s="31" t="s">
        <v>23</v>
      </c>
      <c r="F28" s="31" t="s">
        <v>55</v>
      </c>
      <c r="G28" s="31" t="s">
        <v>56</v>
      </c>
      <c r="H28" s="31" t="s">
        <v>57</v>
      </c>
      <c r="J28" s="64"/>
      <c r="K28" s="64"/>
    </row>
    <row r="29" spans="1:11">
      <c r="A29" s="34" t="s">
        <v>8</v>
      </c>
      <c r="B29" s="11"/>
      <c r="C29" s="17"/>
      <c r="D29" s="18"/>
      <c r="E29" s="11"/>
      <c r="F29" s="29"/>
      <c r="G29" s="29"/>
      <c r="H29" s="29"/>
    </row>
    <row r="30" spans="1:11" ht="20.25" customHeight="1">
      <c r="A30" s="13"/>
      <c r="B30" s="11"/>
      <c r="C30" s="17"/>
      <c r="D30" s="18"/>
      <c r="E30" s="11"/>
      <c r="F30" s="29"/>
      <c r="G30" s="29"/>
      <c r="H30" s="29"/>
    </row>
    <row r="31" spans="1:11">
      <c r="A31" s="84" t="s">
        <v>17</v>
      </c>
      <c r="B31" s="84"/>
      <c r="C31" s="84"/>
      <c r="D31" s="84"/>
      <c r="E31" s="85"/>
      <c r="F31" s="50">
        <f>SUM(F29:F30)</f>
        <v>0</v>
      </c>
      <c r="G31" s="50">
        <f>SUM(G29:G30)</f>
        <v>0</v>
      </c>
      <c r="H31" s="50">
        <f>SUM(H29:H30)</f>
        <v>0</v>
      </c>
      <c r="I31"/>
    </row>
    <row r="32" spans="1:11">
      <c r="A32" s="81"/>
      <c r="B32" s="81"/>
      <c r="C32" s="81"/>
      <c r="D32" s="81"/>
      <c r="E32" s="81"/>
      <c r="F32" s="80"/>
      <c r="G32" s="80"/>
      <c r="H32" s="80"/>
      <c r="I32"/>
    </row>
    <row r="33" spans="1:13" ht="30">
      <c r="A33" s="96" t="s">
        <v>1</v>
      </c>
      <c r="B33" s="97"/>
      <c r="C33" s="31" t="s">
        <v>12</v>
      </c>
      <c r="D33" s="31" t="s">
        <v>5</v>
      </c>
      <c r="E33" s="31" t="s">
        <v>23</v>
      </c>
      <c r="F33" s="31" t="s">
        <v>55</v>
      </c>
      <c r="G33" s="31" t="s">
        <v>56</v>
      </c>
      <c r="H33" s="31" t="s">
        <v>57</v>
      </c>
      <c r="K33" s="63"/>
      <c r="M33" s="64"/>
    </row>
    <row r="34" spans="1:13">
      <c r="A34" s="100" t="s">
        <v>14</v>
      </c>
      <c r="B34" s="101"/>
      <c r="C34" s="19" t="s">
        <v>15</v>
      </c>
      <c r="D34" s="12">
        <v>1</v>
      </c>
      <c r="E34" s="65">
        <v>200000</v>
      </c>
      <c r="F34" s="30">
        <f>(D$34*E$34)/3</f>
        <v>66666.666666666672</v>
      </c>
      <c r="G34" s="30">
        <f>(D$34*E$34)/3</f>
        <v>66666.666666666672</v>
      </c>
      <c r="H34" s="30">
        <f>(D$34*E$34)/3</f>
        <v>66666.666666666672</v>
      </c>
      <c r="I34"/>
      <c r="M34" s="62"/>
    </row>
    <row r="35" spans="1:13">
      <c r="A35" s="102" t="s">
        <v>16</v>
      </c>
      <c r="B35" s="103"/>
      <c r="C35" s="19" t="s">
        <v>15</v>
      </c>
      <c r="D35" s="12">
        <v>1</v>
      </c>
      <c r="E35" s="68">
        <f>(1985916*508)/500000</f>
        <v>2017.690656</v>
      </c>
      <c r="F35" s="44">
        <f>($D$35*$E$35)/3</f>
        <v>672.56355199999996</v>
      </c>
      <c r="G35" s="44">
        <f>($D$35*$E$35)/3</f>
        <v>672.56355199999996</v>
      </c>
      <c r="H35" s="44">
        <f>($D$35*$E$35)/3</f>
        <v>672.56355199999996</v>
      </c>
      <c r="I35"/>
    </row>
    <row r="36" spans="1:13" ht="24.75" customHeight="1">
      <c r="A36" s="91" t="s">
        <v>28</v>
      </c>
      <c r="B36" s="84"/>
      <c r="C36" s="84"/>
      <c r="D36" s="84"/>
      <c r="E36" s="85"/>
      <c r="F36" s="51">
        <f>SUM(F34:F35)</f>
        <v>67339.230218666678</v>
      </c>
      <c r="G36" s="51">
        <f>SUM(G34:G35)</f>
        <v>67339.230218666678</v>
      </c>
      <c r="H36" s="51">
        <f>SUM(H34:H35)</f>
        <v>67339.230218666678</v>
      </c>
      <c r="I36"/>
      <c r="J36"/>
    </row>
    <row r="37" spans="1:13">
      <c r="A37" s="20"/>
      <c r="B37" s="15"/>
      <c r="C37" s="16"/>
      <c r="D37" s="14"/>
      <c r="E37" s="15"/>
      <c r="F37" s="29"/>
      <c r="G37" s="29"/>
      <c r="H37" s="29"/>
    </row>
    <row r="38" spans="1:13" ht="30.75" customHeight="1">
      <c r="A38" s="96" t="s">
        <v>9</v>
      </c>
      <c r="B38" s="97"/>
      <c r="C38" s="31" t="s">
        <v>12</v>
      </c>
      <c r="D38" s="31" t="s">
        <v>5</v>
      </c>
      <c r="E38" s="31" t="s">
        <v>23</v>
      </c>
      <c r="F38" s="31" t="s">
        <v>55</v>
      </c>
      <c r="G38" s="31" t="s">
        <v>56</v>
      </c>
      <c r="H38" s="31" t="s">
        <v>57</v>
      </c>
    </row>
    <row r="39" spans="1:13" ht="24.75" customHeight="1">
      <c r="A39" s="79"/>
      <c r="B39" s="79"/>
      <c r="C39" s="71"/>
      <c r="D39" s="71"/>
      <c r="E39" s="71"/>
      <c r="F39" s="71"/>
      <c r="G39" s="71"/>
      <c r="H39" s="71"/>
    </row>
    <row r="40" spans="1:13" ht="24.75" customHeight="1">
      <c r="A40" s="91" t="s">
        <v>10</v>
      </c>
      <c r="B40" s="84"/>
      <c r="C40" s="84"/>
      <c r="D40" s="84"/>
      <c r="E40" s="85"/>
      <c r="F40" s="69">
        <v>0</v>
      </c>
      <c r="G40" s="69">
        <v>0</v>
      </c>
      <c r="H40" s="69">
        <v>0</v>
      </c>
      <c r="I40" s="82"/>
      <c r="J40" s="49"/>
    </row>
    <row r="41" spans="1:13" ht="14.25" customHeight="1">
      <c r="A41" s="86"/>
      <c r="B41" s="87"/>
      <c r="C41" s="87"/>
      <c r="D41" s="87"/>
      <c r="E41" s="87"/>
      <c r="F41" s="87"/>
      <c r="G41" s="87"/>
      <c r="H41" s="87"/>
      <c r="I41" s="49"/>
    </row>
    <row r="42" spans="1:13" ht="15.75">
      <c r="A42" s="92" t="s">
        <v>29</v>
      </c>
      <c r="B42" s="93"/>
      <c r="C42" s="93"/>
      <c r="D42" s="93"/>
      <c r="E42" s="94"/>
      <c r="F42" s="52">
        <f>F31+F36+F40</f>
        <v>67339.230218666678</v>
      </c>
      <c r="G42" s="52">
        <f>G31+G36+G40</f>
        <v>67339.230218666678</v>
      </c>
      <c r="H42" s="52">
        <f>H31+H36+H40</f>
        <v>67339.230218666678</v>
      </c>
      <c r="I42"/>
    </row>
    <row r="43" spans="1:13" ht="15.75">
      <c r="A43" s="98"/>
      <c r="B43" s="99"/>
      <c r="C43" s="99"/>
      <c r="D43" s="99"/>
      <c r="E43" s="99"/>
      <c r="F43" s="99"/>
      <c r="G43" s="99"/>
      <c r="H43" s="99"/>
      <c r="I43" s="62"/>
      <c r="J43" s="62"/>
      <c r="K43" s="62"/>
    </row>
    <row r="44" spans="1:13" ht="24" customHeight="1">
      <c r="A44" s="92" t="s">
        <v>11</v>
      </c>
      <c r="B44" s="93"/>
      <c r="C44" s="93"/>
      <c r="D44" s="93"/>
      <c r="E44" s="94"/>
      <c r="F44" s="52">
        <f>F26+F42</f>
        <v>91123.374218666679</v>
      </c>
      <c r="G44" s="52">
        <f>G42+G26</f>
        <v>91123.374218666679</v>
      </c>
      <c r="H44" s="52">
        <f>H42+H26</f>
        <v>91123.374218666679</v>
      </c>
      <c r="I44"/>
      <c r="J44"/>
    </row>
    <row r="45" spans="1:13">
      <c r="B45" s="22"/>
      <c r="C45" s="23"/>
      <c r="D45" s="23"/>
      <c r="E45" s="24"/>
    </row>
    <row r="46" spans="1:13" ht="30.75" customHeight="1">
      <c r="A46" s="109" t="s">
        <v>61</v>
      </c>
      <c r="B46" s="109"/>
      <c r="C46" s="109"/>
      <c r="D46" s="109"/>
      <c r="E46" s="109"/>
      <c r="F46" s="56">
        <v>0</v>
      </c>
      <c r="G46" s="56">
        <v>0</v>
      </c>
      <c r="H46" s="56">
        <v>0</v>
      </c>
      <c r="I46"/>
    </row>
    <row r="47" spans="1:13" ht="15.75">
      <c r="A47" s="110" t="s">
        <v>32</v>
      </c>
      <c r="B47" s="111"/>
      <c r="C47" s="111"/>
      <c r="D47" s="111"/>
      <c r="E47" s="112"/>
      <c r="F47" s="70" t="str">
        <f>IF(F46=0,"--",F44/F46)</f>
        <v>--</v>
      </c>
      <c r="G47" s="70" t="str">
        <f>IF(G46=0,"--",G44/G46)</f>
        <v>--</v>
      </c>
      <c r="H47" s="70" t="str">
        <f>IF(H46=0,"--",H44/H46)</f>
        <v>--</v>
      </c>
      <c r="I47"/>
    </row>
    <row r="48" spans="1:13" ht="36.75" customHeight="1">
      <c r="A48" s="41"/>
      <c r="B48" s="41"/>
      <c r="C48" s="47"/>
      <c r="E48" s="25"/>
    </row>
    <row r="49" spans="1:9">
      <c r="A49" s="45"/>
      <c r="B49" s="46"/>
      <c r="C49" s="26"/>
      <c r="D49" s="27"/>
      <c r="E49" s="27"/>
    </row>
    <row r="50" spans="1:9">
      <c r="A50" s="45"/>
      <c r="B50" s="46"/>
      <c r="C50" s="26"/>
      <c r="D50" s="27"/>
      <c r="E50" s="27"/>
      <c r="F50" s="41"/>
      <c r="H50" s="73"/>
    </row>
    <row r="51" spans="1:9" ht="15" customHeight="1">
      <c r="A51" s="53" t="s">
        <v>36</v>
      </c>
      <c r="B51" s="113" t="s">
        <v>47</v>
      </c>
      <c r="C51" s="113"/>
      <c r="D51" s="113"/>
      <c r="E51" s="54"/>
      <c r="F51" s="54"/>
      <c r="G51" s="54"/>
      <c r="H51" s="73" t="s">
        <v>71</v>
      </c>
      <c r="I51" s="22"/>
    </row>
    <row r="52" spans="1:9" ht="15" customHeight="1">
      <c r="A52" s="56" t="s">
        <v>33</v>
      </c>
      <c r="B52" s="114">
        <v>43567</v>
      </c>
      <c r="C52" s="107"/>
      <c r="D52" s="107"/>
      <c r="E52" s="55"/>
      <c r="F52" s="55"/>
      <c r="G52" s="55"/>
      <c r="H52" s="55"/>
    </row>
    <row r="53" spans="1:9" ht="15.75">
      <c r="A53" s="57"/>
      <c r="B53" s="58"/>
      <c r="C53" s="58"/>
      <c r="D53" s="58"/>
      <c r="E53" s="55"/>
      <c r="F53" s="55"/>
      <c r="G53" s="55"/>
      <c r="H53" s="55"/>
    </row>
    <row r="54" spans="1:9" ht="15.75">
      <c r="A54" s="108" t="s">
        <v>42</v>
      </c>
      <c r="B54" s="108"/>
      <c r="C54" s="108"/>
      <c r="D54" s="108"/>
      <c r="E54" s="108"/>
      <c r="F54" s="108"/>
      <c r="G54" s="108"/>
      <c r="H54" s="108"/>
    </row>
    <row r="55" spans="1:9" ht="47.25">
      <c r="A55" s="61" t="s">
        <v>70</v>
      </c>
      <c r="B55" s="59" t="s">
        <v>34</v>
      </c>
      <c r="C55" s="115"/>
      <c r="D55" s="116"/>
      <c r="E55" s="53" t="s">
        <v>35</v>
      </c>
      <c r="F55" s="106"/>
      <c r="G55" s="106"/>
      <c r="H55" s="106"/>
    </row>
    <row r="56" spans="1:9" ht="15.75">
      <c r="A56" s="56" t="s">
        <v>43</v>
      </c>
      <c r="B56" s="60" t="s">
        <v>33</v>
      </c>
      <c r="C56" s="104"/>
      <c r="D56" s="105"/>
      <c r="E56" s="56" t="s">
        <v>33</v>
      </c>
      <c r="F56" s="107"/>
      <c r="G56" s="107"/>
      <c r="H56" s="107"/>
    </row>
  </sheetData>
  <mergeCells count="31">
    <mergeCell ref="C56:D56"/>
    <mergeCell ref="F55:H55"/>
    <mergeCell ref="F56:H56"/>
    <mergeCell ref="A54:H54"/>
    <mergeCell ref="A46:E46"/>
    <mergeCell ref="A47:E47"/>
    <mergeCell ref="B51:D51"/>
    <mergeCell ref="B52:D52"/>
    <mergeCell ref="C55:D55"/>
    <mergeCell ref="A33:B33"/>
    <mergeCell ref="A38:B38"/>
    <mergeCell ref="A44:E44"/>
    <mergeCell ref="A43:H43"/>
    <mergeCell ref="A41:H41"/>
    <mergeCell ref="A36:E36"/>
    <mergeCell ref="A40:E40"/>
    <mergeCell ref="A42:E42"/>
    <mergeCell ref="A34:B34"/>
    <mergeCell ref="A35:B35"/>
    <mergeCell ref="A17:E17"/>
    <mergeCell ref="A24:E24"/>
    <mergeCell ref="A26:E26"/>
    <mergeCell ref="A20:B20"/>
    <mergeCell ref="A19:B19"/>
    <mergeCell ref="A21:B21"/>
    <mergeCell ref="A22:B22"/>
    <mergeCell ref="A31:E31"/>
    <mergeCell ref="A27:H27"/>
    <mergeCell ref="A18:H18"/>
    <mergeCell ref="A25:H25"/>
    <mergeCell ref="A23:B23"/>
  </mergeCells>
  <pageMargins left="0.7" right="0.7" top="0.75" bottom="0.75" header="0.3" footer="0.3"/>
  <pageSetup paperSize="5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1"/>
  <sheetViews>
    <sheetView topLeftCell="C1" zoomScaleNormal="100" workbookViewId="0">
      <selection activeCell="I6" sqref="I6"/>
    </sheetView>
  </sheetViews>
  <sheetFormatPr baseColWidth="10" defaultRowHeight="15"/>
  <cols>
    <col min="2" max="2" width="25.5703125" customWidth="1"/>
    <col min="3" max="3" width="13" customWidth="1"/>
    <col min="4" max="4" width="13.42578125" customWidth="1"/>
    <col min="5" max="5" width="13" customWidth="1"/>
    <col min="6" max="6" width="14.42578125" customWidth="1"/>
    <col min="7" max="7" width="13.7109375" customWidth="1"/>
    <col min="8" max="8" width="16.85546875" customWidth="1"/>
    <col min="10" max="10" width="13" bestFit="1" customWidth="1"/>
  </cols>
  <sheetData>
    <row r="1" spans="1:10">
      <c r="A1" s="1"/>
      <c r="B1" s="117" t="s">
        <v>66</v>
      </c>
      <c r="C1" s="117"/>
      <c r="D1" s="117"/>
      <c r="E1" s="117"/>
      <c r="F1" s="117"/>
      <c r="G1" s="117"/>
      <c r="H1" s="117"/>
      <c r="I1" s="1"/>
    </row>
    <row r="2" spans="1:10">
      <c r="A2" s="1"/>
      <c r="B2" s="117"/>
      <c r="C2" s="117"/>
      <c r="D2" s="117"/>
      <c r="E2" s="117"/>
      <c r="F2" s="117"/>
      <c r="G2" s="117"/>
      <c r="H2" s="117"/>
      <c r="I2" s="1"/>
    </row>
    <row r="3" spans="1:10">
      <c r="A3" s="1"/>
      <c r="B3" s="117"/>
      <c r="C3" s="117"/>
      <c r="D3" s="117"/>
      <c r="E3" s="117"/>
      <c r="F3" s="117"/>
      <c r="G3" s="117"/>
      <c r="H3" s="117"/>
      <c r="I3" s="1"/>
    </row>
    <row r="4" spans="1:10" ht="51">
      <c r="A4" s="1"/>
      <c r="B4" s="8" t="s">
        <v>18</v>
      </c>
      <c r="C4" s="9" t="s">
        <v>44</v>
      </c>
      <c r="D4" s="9" t="s">
        <v>0</v>
      </c>
      <c r="E4" s="9" t="s">
        <v>48</v>
      </c>
      <c r="F4" s="9" t="s">
        <v>49</v>
      </c>
      <c r="G4" s="9" t="s">
        <v>9</v>
      </c>
      <c r="H4" s="9" t="s">
        <v>2</v>
      </c>
      <c r="I4" s="1"/>
    </row>
    <row r="5" spans="1:10">
      <c r="A5" s="1"/>
      <c r="B5" s="2" t="s">
        <v>3</v>
      </c>
      <c r="C5" s="3">
        <f>'COSTOS AROMATICAS'!F17+'COSTOS AROMATICAS'!G17+'COSTOS AROMATICAS'!H17</f>
        <v>102.43199999999999</v>
      </c>
      <c r="D5" s="3">
        <f>'COSTOS AROMATICAS'!F24+'COSTOS AROMATICAS'!G24+'COSTOS AROMATICAS'!H24</f>
        <v>71250</v>
      </c>
      <c r="E5" s="3">
        <f>'COSTOS AROMATICAS'!F31+'COSTOS AROMATICAS'!G31+'COSTOS AROMATICAS'!H31</f>
        <v>0</v>
      </c>
      <c r="F5" s="3">
        <f>'COSTOS AROMATICAS'!F36+'COSTOS AROMATICAS'!G36+'COSTOS AROMATICAS'!H36</f>
        <v>202017.69065600005</v>
      </c>
      <c r="G5" s="3">
        <f>'COSTOS AROMATICAS'!F40+'COSTOS AROMATICAS'!G40+'COSTOS AROMATICAS'!H40</f>
        <v>0</v>
      </c>
      <c r="H5" s="3">
        <f>SUM(C5:G5)</f>
        <v>273370.12265600008</v>
      </c>
      <c r="I5" s="1"/>
      <c r="J5" s="43"/>
    </row>
    <row r="6" spans="1:10">
      <c r="A6" s="1"/>
      <c r="B6" s="2" t="s">
        <v>13</v>
      </c>
      <c r="C6" s="83">
        <f>C5/H5</f>
        <v>3.7470078662874592E-4</v>
      </c>
      <c r="D6" s="4">
        <f>D5/H5</f>
        <v>0.26063565143019907</v>
      </c>
      <c r="E6" s="4">
        <f>E5/H5</f>
        <v>0</v>
      </c>
      <c r="F6" s="4">
        <f>F5/H5</f>
        <v>0.73898964778317211</v>
      </c>
      <c r="G6" s="4">
        <f>G5/H5</f>
        <v>0</v>
      </c>
      <c r="H6" s="5">
        <f>SUM(C6:G6)</f>
        <v>1</v>
      </c>
      <c r="I6" s="6"/>
    </row>
    <row r="7" spans="1:10">
      <c r="A7" s="1"/>
      <c r="B7" s="1"/>
      <c r="C7" s="1"/>
      <c r="D7" s="1"/>
      <c r="E7" s="1"/>
      <c r="F7" s="1"/>
      <c r="G7" s="1"/>
      <c r="H7" s="1"/>
      <c r="I7" s="1"/>
    </row>
    <row r="8" spans="1:10">
      <c r="A8" s="1"/>
      <c r="B8" s="1"/>
      <c r="C8" s="7"/>
      <c r="D8" s="1"/>
      <c r="E8" s="1"/>
      <c r="F8" s="1"/>
      <c r="G8" s="1"/>
      <c r="H8" s="1"/>
      <c r="I8" s="1"/>
    </row>
    <row r="9" spans="1:10">
      <c r="A9" s="1"/>
      <c r="B9" s="1"/>
      <c r="C9" s="1"/>
      <c r="D9" s="1"/>
      <c r="E9" s="1"/>
      <c r="F9" s="1"/>
      <c r="G9" s="1"/>
      <c r="H9" s="1"/>
      <c r="I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</sheetData>
  <mergeCells count="1">
    <mergeCell ref="B1:H3"/>
  </mergeCells>
  <pageMargins left="0.7" right="0.7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AROMATICAS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2019-04-25T16:37:34Z</cp:lastPrinted>
  <dcterms:created xsi:type="dcterms:W3CDTF">2014-09-10T02:29:02Z</dcterms:created>
  <dcterms:modified xsi:type="dcterms:W3CDTF">2019-04-25T16:49:18Z</dcterms:modified>
</cp:coreProperties>
</file>