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defaultThemeVersion="124226"/>
  <bookViews>
    <workbookView xWindow="0" yWindow="0" windowWidth="15600" windowHeight="9240"/>
  </bookViews>
  <sheets>
    <sheet name="COSTOS LIMAS ACIDAS Y CITRICOS" sheetId="1" r:id="rId1"/>
    <sheet name="GRAFICA LIMAS ACIDAS" sheetId="6" r:id="rId2"/>
    <sheet name="GRAFICA CITRICOS" sheetId="9" r:id="rId3"/>
  </sheets>
  <definedNames>
    <definedName name="_xlnm._FilterDatabase" localSheetId="0" hidden="1">'COSTOS LIMAS ACIDAS Y CITRICOS'!$A$24:$G$33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5" i="1"/>
  <c r="G22" l="1"/>
  <c r="F16"/>
  <c r="F17"/>
  <c r="E43"/>
  <c r="G43" s="1"/>
  <c r="G42"/>
  <c r="F42"/>
  <c r="E47"/>
  <c r="F47" s="1"/>
  <c r="F48" s="1"/>
  <c r="E21"/>
  <c r="F21" s="1"/>
  <c r="E20"/>
  <c r="F20" s="1"/>
  <c r="E19"/>
  <c r="F19" s="1"/>
  <c r="E18"/>
  <c r="F18" s="1"/>
  <c r="F22" l="1"/>
  <c r="G44"/>
  <c r="F43"/>
  <c r="F44" s="1"/>
  <c r="G47"/>
  <c r="G48" s="1"/>
  <c r="C5" i="9"/>
  <c r="E29" i="1"/>
  <c r="F29" s="1"/>
  <c r="E30"/>
  <c r="F30" s="1"/>
  <c r="E28"/>
  <c r="F28" s="1"/>
  <c r="E26"/>
  <c r="F26" s="1"/>
  <c r="E27"/>
  <c r="F27" s="1"/>
  <c r="E32"/>
  <c r="G32" s="1"/>
  <c r="E31"/>
  <c r="G31" s="1"/>
  <c r="E25"/>
  <c r="F25" s="1"/>
  <c r="F33" s="1"/>
  <c r="G40"/>
  <c r="G50" s="1"/>
  <c r="F40"/>
  <c r="G5" i="9"/>
  <c r="G5" i="6"/>
  <c r="E5" i="9"/>
  <c r="E5" i="6"/>
  <c r="F50" i="1" l="1"/>
  <c r="G33"/>
  <c r="G35" s="1"/>
  <c r="G52" s="1"/>
  <c r="F35"/>
  <c r="F52" s="1"/>
  <c r="F55" s="1"/>
  <c r="F5" i="9"/>
  <c r="F5" i="6"/>
  <c r="D5"/>
  <c r="C5" l="1"/>
  <c r="D5" i="9"/>
  <c r="H5" l="1"/>
  <c r="D6" s="1"/>
  <c r="H5" i="6"/>
  <c r="C6" s="1"/>
  <c r="E6" l="1"/>
  <c r="G6"/>
  <c r="D6"/>
  <c r="H6" s="1"/>
  <c r="F6"/>
  <c r="C6" i="9"/>
  <c r="E6"/>
  <c r="G6"/>
  <c r="F6"/>
  <c r="H6" l="1"/>
</calcChain>
</file>

<file path=xl/comments1.xml><?xml version="1.0" encoding="utf-8"?>
<comments xmlns="http://schemas.openxmlformats.org/spreadsheetml/2006/main">
  <authors>
    <author>FREDI</author>
    <author>Luffi</author>
    <author>GOLDEN-PC</author>
  </authors>
  <commentList>
    <comment ref="E18" authorId="0">
      <text>
        <r>
          <rPr>
            <b/>
            <sz val="9"/>
            <color indexed="81"/>
            <rFont val="Tahoma"/>
            <family val="2"/>
          </rPr>
          <t>CONSULTADO CON CENTRAL PECUARIA JSEUS MARIA SANCHEZ DE SALDAÑA TOLIMA $70.000 EL LITRO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EL VALOR DEL LITRO $86.480</t>
        </r>
      </text>
    </comment>
    <comment ref="E20" authorId="1">
      <text>
        <r>
          <rPr>
            <b/>
            <sz val="9"/>
            <color indexed="81"/>
            <rFont val="Tahoma"/>
            <charset val="1"/>
          </rPr>
          <t>Luffi:</t>
        </r>
        <r>
          <rPr>
            <sz val="9"/>
            <color indexed="81"/>
            <rFont val="Tahoma"/>
            <charset val="1"/>
          </rPr>
          <t xml:space="preserve">
http://www.cosmoagro.com/tiendavirtual/index.php/coadyuvantes-1/inex-a.html. VALOR DEL LITRO $25.000</t>
        </r>
      </text>
    </comment>
    <comment ref="E21" authorId="1">
      <text>
        <r>
          <rPr>
            <b/>
            <sz val="9"/>
            <color indexed="81"/>
            <rFont val="Tahoma"/>
            <charset val="1"/>
          </rPr>
          <t>Luffi:</t>
        </r>
        <r>
          <rPr>
            <sz val="9"/>
            <color indexed="81"/>
            <rFont val="Tahoma"/>
            <charset val="1"/>
          </rPr>
          <t xml:space="preserve">
http://www.cosmoagro.com/tiendavirtual/index.php/coadyuvantes-1/cosmo-in-d-1/cosmo-in-d.html
VALOR DEL LITRO $25.000</t>
        </r>
      </text>
    </comment>
    <comment ref="A47" authorId="2">
      <text>
        <r>
          <rPr>
            <b/>
            <sz val="9"/>
            <color indexed="81"/>
            <rFont val="Tahoma"/>
            <family val="2"/>
          </rPr>
          <t>control de arvenses 
adecuacion de postes 
lavado de tanques
limpieza de barbechos
adecuacion de pediluvio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PRODUCTOS EN PROCESO</t>
        </r>
      </text>
    </comment>
  </commentList>
</comments>
</file>

<file path=xl/sharedStrings.xml><?xml version="1.0" encoding="utf-8"?>
<sst xmlns="http://schemas.openxmlformats.org/spreadsheetml/2006/main" count="131" uniqueCount="81">
  <si>
    <t>MANO DE OBRA DIRECTA</t>
  </si>
  <si>
    <t>MANO DE OBRA INDIRECTA</t>
  </si>
  <si>
    <t>INSUMO INDIRECTO</t>
  </si>
  <si>
    <t>TOTAL DE COSTOS</t>
  </si>
  <si>
    <t>COSTOS</t>
  </si>
  <si>
    <t>PRODUCTO</t>
  </si>
  <si>
    <t>CANTIDAD</t>
  </si>
  <si>
    <t>SUBTOTAL MANO DE OBRA DIRECTA:</t>
  </si>
  <si>
    <t>SUBTOTAL   COSTOS   DIRECTOS:</t>
  </si>
  <si>
    <t xml:space="preserve">INSUMOS   INDIRECTOS: </t>
  </si>
  <si>
    <t>OTROS COSTOS INDIRECTOS</t>
  </si>
  <si>
    <t>SUBTOTAL  OTROS  COSTOS  INDIRECTOS:</t>
  </si>
  <si>
    <t>TOTAL  COSTOS  DE  PRODUCCION:</t>
  </si>
  <si>
    <t>UNIDAD DE MEDIDA</t>
  </si>
  <si>
    <t>PORCENTAJE DE PARTICIPACION</t>
  </si>
  <si>
    <t>Asistencia tecnica</t>
  </si>
  <si>
    <t>Mes</t>
  </si>
  <si>
    <t>Vigilancia</t>
  </si>
  <si>
    <t>SUBTOTAL INSUMOS INDIRECTOS:</t>
  </si>
  <si>
    <t>DESCRIPCIÓN</t>
  </si>
  <si>
    <t>SUBCENTRO DE COSTO:</t>
  </si>
  <si>
    <t>LOTE 1</t>
  </si>
  <si>
    <t>CENTRO DE COSTOS</t>
  </si>
  <si>
    <t>AGRICOLA</t>
  </si>
  <si>
    <t>NOMBRE DEL CULTIVO</t>
  </si>
  <si>
    <t>COSTO UNITARIO</t>
  </si>
  <si>
    <t>MANO DE OBRA DIRECTA:  ( LABORES Y/O JORNALES )</t>
  </si>
  <si>
    <t>hora</t>
  </si>
  <si>
    <t>COSTO TOTAL LIMAS ACIDAS</t>
  </si>
  <si>
    <t>DENSIDAD DE PLANTAS:</t>
  </si>
  <si>
    <t>ESTRUCTURA DE COSTOS DE PRODUCCION</t>
  </si>
  <si>
    <t>INSECTICIDA</t>
  </si>
  <si>
    <t>COSTOS INDIRECTOS</t>
  </si>
  <si>
    <t>SUBTOTAL MANO DE OBRA INDIRECTA</t>
  </si>
  <si>
    <t>SUBTOTAL COSTOS INDIRECTOS</t>
  </si>
  <si>
    <t>COSTOS  DIRECTOS</t>
  </si>
  <si>
    <t>PRODUCCION EN KG</t>
  </si>
  <si>
    <t>COSTO UNITARIO DE PRODUCCION</t>
  </si>
  <si>
    <t>FECHA:</t>
  </si>
  <si>
    <t>REVISO:</t>
  </si>
  <si>
    <t>APROBO:</t>
  </si>
  <si>
    <t>REVISO Y APROBO:</t>
  </si>
  <si>
    <t>PERIODO MES:</t>
  </si>
  <si>
    <t>AÑO:</t>
  </si>
  <si>
    <t xml:space="preserve">AREA: </t>
  </si>
  <si>
    <t>2,8 ha = 28,000 m²</t>
  </si>
  <si>
    <t xml:space="preserve">FECHA DE SIEMBRA: </t>
  </si>
  <si>
    <t xml:space="preserve"> 28 de Octubre de 2013</t>
  </si>
  <si>
    <t>CONTROL DE DOCUMENTO</t>
  </si>
  <si>
    <t>FECHA: 19-09-2018</t>
  </si>
  <si>
    <t>COSTO TOTAL CITRICOS</t>
  </si>
  <si>
    <t>LIMAS ACIDAS Y CITRICOS</t>
  </si>
  <si>
    <t>MANTENIMIENTO CASETA BPA</t>
  </si>
  <si>
    <t>ELABORO: MARIA INES MUÑOZ, LINA VARGAS, MIGUEL A. VILLALBA</t>
  </si>
  <si>
    <t>MATERIA PRIMA E INSUMOS  DIRECTOS</t>
  </si>
  <si>
    <t>SUBTOTAL MATERIA PRIMA E  INSUMOS   DIRECTOS:</t>
  </si>
  <si>
    <t>MATERIA PRIMA</t>
  </si>
  <si>
    <t>Hora</t>
  </si>
  <si>
    <t>MIGUEL ANGEL VILLALBA</t>
  </si>
  <si>
    <t>Febrero</t>
  </si>
  <si>
    <t>SISTEMIN 40</t>
  </si>
  <si>
    <t>INEX-A</t>
  </si>
  <si>
    <t>CARVENDAZIN</t>
  </si>
  <si>
    <t>COSMO-IN D</t>
  </si>
  <si>
    <t>MANEJO DE ARVENSES (GUADAÑA Y MACHETE)</t>
  </si>
  <si>
    <t>APLICACIÓN DE INSECTICIDAS (BOMBA DE ESPALDA Y MOTOR)</t>
  </si>
  <si>
    <t>COSECHA (CANASTILLA)</t>
  </si>
  <si>
    <t>FERTILIZACION</t>
  </si>
  <si>
    <t>MEZCLA DE FERTILIZANTE</t>
  </si>
  <si>
    <t>INSUMOS DIRECTOS</t>
  </si>
  <si>
    <t>TRIPLE 18</t>
  </si>
  <si>
    <t>AGRIMINS</t>
  </si>
  <si>
    <t>BULTO</t>
  </si>
  <si>
    <t>Cm3</t>
  </si>
  <si>
    <t>FERTILIZANTE</t>
  </si>
  <si>
    <t>bto</t>
  </si>
  <si>
    <t>FUNGICIDA</t>
  </si>
  <si>
    <t>COADYUVANTE</t>
  </si>
  <si>
    <t>OK REVISADO</t>
  </si>
  <si>
    <t>COSTOS DE PRODUCCIÓN CULTIVO DE LIMAS ACIDAS MES DE FEBRERO DE 2019</t>
  </si>
  <si>
    <t>COSTOS DE PRODUCCIÓN CULTIVO DE CITRICOS MES DE FEBRERO DE 2019</t>
  </si>
</sst>
</file>

<file path=xl/styles.xml><?xml version="1.0" encoding="utf-8"?>
<styleSheet xmlns="http://schemas.openxmlformats.org/spreadsheetml/2006/main">
  <numFmts count="6">
    <numFmt numFmtId="6" formatCode="&quot;$&quot;\ #,##0_);[Red]\(&quot;$&quot;\ #,##0\)"/>
    <numFmt numFmtId="44" formatCode="_(&quot;$&quot;\ * #,##0.00_);_(&quot;$&quot;\ * \(#,##0.00\);_(&quot;$&quot;\ * &quot;-&quot;??_);_(@_)"/>
    <numFmt numFmtId="164" formatCode="_-&quot;$&quot;\ * #,##0_-;\-&quot;$&quot;\ * #,##0_-;_-&quot;$&quot;\ * &quot;-&quot;_-;_-@_-"/>
    <numFmt numFmtId="165" formatCode="_(&quot;$&quot;\ * #,##0_);_(&quot;$&quot;\ * \(#,##0\);_(&quot;$&quot;\ * &quot;-&quot;??_);_(@_)"/>
    <numFmt numFmtId="166" formatCode="0.0%"/>
    <numFmt numFmtId="167" formatCode="_(&quot;$&quot;* #,##0_);_(&quot;$&quot;* \(#,##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2" fillId="0" borderId="0"/>
    <xf numFmtId="44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26">
    <xf numFmtId="0" fontId="0" fillId="0" borderId="0" xfId="0"/>
    <xf numFmtId="0" fontId="4" fillId="0" borderId="0" xfId="0" applyFont="1"/>
    <xf numFmtId="0" fontId="4" fillId="0" borderId="1" xfId="0" applyFont="1" applyBorder="1"/>
    <xf numFmtId="165" fontId="4" fillId="0" borderId="1" xfId="1" applyNumberFormat="1" applyFont="1" applyBorder="1"/>
    <xf numFmtId="166" fontId="4" fillId="0" borderId="1" xfId="2" applyNumberFormat="1" applyFont="1" applyBorder="1"/>
    <xf numFmtId="9" fontId="4" fillId="0" borderId="1" xfId="2" applyFont="1" applyBorder="1"/>
    <xf numFmtId="9" fontId="4" fillId="0" borderId="0" xfId="0" applyNumberFormat="1" applyFont="1"/>
    <xf numFmtId="0" fontId="5" fillId="0" borderId="0" xfId="0" applyFont="1"/>
    <xf numFmtId="9" fontId="4" fillId="0" borderId="0" xfId="2" applyFont="1"/>
    <xf numFmtId="166" fontId="4" fillId="0" borderId="0" xfId="0" applyNumberFormat="1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5" fontId="4" fillId="0" borderId="0" xfId="0" applyNumberFormat="1" applyFont="1"/>
    <xf numFmtId="0" fontId="0" fillId="0" borderId="0" xfId="0" applyFont="1"/>
    <xf numFmtId="0" fontId="7" fillId="3" borderId="4" xfId="0" applyFont="1" applyFill="1" applyBorder="1"/>
    <xf numFmtId="0" fontId="0" fillId="3" borderId="1" xfId="0" applyFont="1" applyFill="1" applyBorder="1" applyAlignment="1">
      <alignment horizontal="center"/>
    </xf>
    <xf numFmtId="0" fontId="7" fillId="3" borderId="2" xfId="0" applyFont="1" applyFill="1" applyBorder="1"/>
    <xf numFmtId="0" fontId="7" fillId="3" borderId="8" xfId="0" applyFont="1" applyFill="1" applyBorder="1"/>
    <xf numFmtId="0" fontId="7" fillId="3" borderId="9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0" fillId="3" borderId="3" xfId="0" applyFont="1" applyFill="1" applyBorder="1" applyAlignment="1">
      <alignment horizontal="center"/>
    </xf>
    <xf numFmtId="165" fontId="0" fillId="3" borderId="4" xfId="1" applyNumberFormat="1" applyFont="1" applyFill="1" applyBorder="1"/>
    <xf numFmtId="0" fontId="7" fillId="3" borderId="2" xfId="0" applyFont="1" applyFill="1" applyBorder="1" applyAlignment="1">
      <alignment horizontal="left"/>
    </xf>
    <xf numFmtId="165" fontId="0" fillId="3" borderId="3" xfId="1" applyNumberFormat="1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/>
    <xf numFmtId="0" fontId="0" fillId="0" borderId="0" xfId="0" applyFont="1" applyAlignment="1">
      <alignment horizontal="center"/>
    </xf>
    <xf numFmtId="0" fontId="0" fillId="0" borderId="1" xfId="0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Fill="1"/>
    <xf numFmtId="0" fontId="7" fillId="0" borderId="0" xfId="0" applyFont="1" applyFill="1" applyAlignment="1">
      <alignment horizontal="left"/>
    </xf>
    <xf numFmtId="165" fontId="0" fillId="0" borderId="1" xfId="1" applyNumberFormat="1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center"/>
    </xf>
    <xf numFmtId="165" fontId="9" fillId="5" borderId="1" xfId="0" applyNumberFormat="1" applyFont="1" applyFill="1" applyBorder="1" applyAlignment="1">
      <alignment vertical="center"/>
    </xf>
    <xf numFmtId="165" fontId="9" fillId="0" borderId="1" xfId="0" applyNumberFormat="1" applyFont="1" applyBorder="1"/>
    <xf numFmtId="0" fontId="9" fillId="0" borderId="1" xfId="0" applyFont="1" applyFill="1" applyBorder="1"/>
    <xf numFmtId="0" fontId="10" fillId="0" borderId="0" xfId="0" applyFont="1" applyFill="1"/>
    <xf numFmtId="0" fontId="10" fillId="0" borderId="0" xfId="0" applyFont="1"/>
    <xf numFmtId="0" fontId="9" fillId="0" borderId="1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wrapText="1"/>
    </xf>
    <xf numFmtId="6" fontId="0" fillId="3" borderId="4" xfId="0" applyNumberFormat="1" applyFont="1" applyFill="1" applyBorder="1"/>
    <xf numFmtId="164" fontId="0" fillId="0" borderId="1" xfId="12" applyFont="1" applyBorder="1"/>
    <xf numFmtId="0" fontId="0" fillId="3" borderId="5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67" fontId="7" fillId="4" borderId="1" xfId="0" applyNumberFormat="1" applyFont="1" applyFill="1" applyBorder="1" applyAlignment="1">
      <alignment vertical="center"/>
    </xf>
    <xf numFmtId="165" fontId="7" fillId="4" borderId="1" xfId="1" applyNumberFormat="1" applyFont="1" applyFill="1" applyBorder="1" applyAlignment="1">
      <alignment vertical="center"/>
    </xf>
    <xf numFmtId="44" fontId="7" fillId="4" borderId="1" xfId="1" applyFont="1" applyFill="1" applyBorder="1" applyAlignme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wrapText="1"/>
    </xf>
    <xf numFmtId="165" fontId="0" fillId="0" borderId="1" xfId="1" applyNumberFormat="1" applyFont="1" applyBorder="1" applyAlignment="1"/>
    <xf numFmtId="44" fontId="0" fillId="0" borderId="3" xfId="1" applyFont="1" applyBorder="1" applyAlignment="1"/>
    <xf numFmtId="165" fontId="0" fillId="0" borderId="3" xfId="1" applyNumberFormat="1" applyFont="1" applyBorder="1" applyAlignme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left"/>
    </xf>
    <xf numFmtId="0" fontId="0" fillId="3" borderId="5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9" fillId="0" borderId="6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4" borderId="3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166" fontId="1" fillId="0" borderId="10" xfId="2" applyNumberFormat="1" applyBorder="1" applyAlignment="1" applyProtection="1">
      <alignment horizontal="center" vertical="center"/>
      <protection hidden="1"/>
    </xf>
  </cellXfs>
  <cellStyles count="13">
    <cellStyle name="Moneda" xfId="1" builtinId="4"/>
    <cellStyle name="Moneda [0]" xfId="12" builtinId="7"/>
    <cellStyle name="Moneda 2" xfId="4"/>
    <cellStyle name="Moneda 2 2" xfId="8"/>
    <cellStyle name="Moneda 2 2 2" xfId="11"/>
    <cellStyle name="Moneda 2 3" xfId="10"/>
    <cellStyle name="Moneda 3" xfId="9"/>
    <cellStyle name="Normal" xfId="0" builtinId="0"/>
    <cellStyle name="Normal 2" xfId="6"/>
    <cellStyle name="Normal 2 2" xfId="7"/>
    <cellStyle name="Normal 3" xfId="3"/>
    <cellStyle name="Porcentaje 2" xfId="5"/>
    <cellStyle name="Porcentual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LIMAS ACIDAS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FEBRERO DE 2019</a:t>
            </a:r>
          </a:p>
        </c:rich>
      </c:tx>
      <c:layout>
        <c:manualLayout>
          <c:xMode val="edge"/>
          <c:yMode val="edge"/>
          <c:x val="0.10440788185058959"/>
          <c:y val="5.5555555555555504E-2"/>
        </c:manualLayout>
      </c:layout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'GRAFICA LIMAS ACIDAS'!$B$5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LIMAS ACIDAS'!$C$4:$H$4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LIMAS ACIDAS'!$C$5:$H$5</c:f>
              <c:numCache>
                <c:formatCode>_("$"\ * #,##0_);_("$"\ * \(#,##0\);_("$"\ * "-"??_);_(@_)</c:formatCode>
                <c:ptCount val="6"/>
                <c:pt idx="0">
                  <c:v>665146.5</c:v>
                </c:pt>
                <c:pt idx="1">
                  <c:v>156750</c:v>
                </c:pt>
                <c:pt idx="2">
                  <c:v>0</c:v>
                </c:pt>
                <c:pt idx="3">
                  <c:v>155605.64799999999</c:v>
                </c:pt>
                <c:pt idx="4">
                  <c:v>9500</c:v>
                </c:pt>
                <c:pt idx="5">
                  <c:v>987002.14800000004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7A-4516-8405-40AD1D347087}"/>
            </c:ext>
          </c:extLst>
        </c:ser>
        <c:gapWidth val="65"/>
        <c:shape val="box"/>
        <c:axId val="36865152"/>
        <c:axId val="36866688"/>
        <c:axId val="36271424"/>
      </c:bar3DChart>
      <c:catAx>
        <c:axId val="3686515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66688"/>
        <c:crosses val="autoZero"/>
        <c:auto val="1"/>
        <c:lblAlgn val="ctr"/>
        <c:lblOffset val="100"/>
      </c:catAx>
      <c:valAx>
        <c:axId val="368666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865152"/>
        <c:crosses val="autoZero"/>
        <c:crossBetween val="between"/>
      </c:valAx>
      <c:serAx>
        <c:axId val="36271424"/>
        <c:scaling>
          <c:orientation val="minMax"/>
        </c:scaling>
        <c:delete val="1"/>
        <c:axPos val="b"/>
        <c:majorTickMark val="none"/>
        <c:tickLblPos val="none"/>
        <c:crossAx val="36866688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 DE PRODUCCIÓN CULTIVO DE CITRICOS </a:t>
            </a:r>
          </a:p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MES DE FEBRERO DE 2019</a:t>
            </a:r>
          </a:p>
        </c:rich>
      </c:tx>
      <c:layout/>
      <c:spPr>
        <a:noFill/>
        <a:ln>
          <a:noFill/>
        </a:ln>
        <a:effectLst/>
      </c:spPr>
    </c:title>
    <c:view3D>
      <c:rotX val="0"/>
      <c:rotY val="0"/>
      <c:depthPercent val="60"/>
      <c:perspective val="100"/>
    </c:view3D>
    <c:floor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ser>
          <c:idx val="0"/>
          <c:order val="0"/>
          <c:tx>
            <c:strRef>
              <c:f>'GRAFICA CITRICOS'!$B$5</c:f>
              <c:strCache>
                <c:ptCount val="1"/>
                <c:pt idx="0">
                  <c:v>COSTOS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'GRAFICA CITRICOS'!$C$4:$H$4</c:f>
              <c:strCache>
                <c:ptCount val="6"/>
                <c:pt idx="0">
                  <c:v>MATERIA PRIMA E INSUMOS  DIRECTOS</c:v>
                </c:pt>
                <c:pt idx="1">
                  <c:v>MANO DE OBRA DIRECTA</c:v>
                </c:pt>
                <c:pt idx="2">
                  <c:v>INSUMO INDIRECTO</c:v>
                </c:pt>
                <c:pt idx="3">
                  <c:v>MANO DE OBRA INDIRECTA</c:v>
                </c:pt>
                <c:pt idx="4">
                  <c:v>OTROS COSTOS INDIRECTOS</c:v>
                </c:pt>
                <c:pt idx="5">
                  <c:v>TOTAL DE COSTOS</c:v>
                </c:pt>
              </c:strCache>
            </c:strRef>
          </c:cat>
          <c:val>
            <c:numRef>
              <c:f>'GRAFICA CITRICOS'!$C$5:$H$5</c:f>
              <c:numCache>
                <c:formatCode>_("$"\ * #,##0_);_("$"\ * \(#,##0\);_("$"\ * "-"??_);_(@_)</c:formatCode>
                <c:ptCount val="6"/>
                <c:pt idx="0">
                  <c:v>0</c:v>
                </c:pt>
                <c:pt idx="1">
                  <c:v>118750</c:v>
                </c:pt>
                <c:pt idx="2">
                  <c:v>0</c:v>
                </c:pt>
                <c:pt idx="3">
                  <c:v>155605.64799999999</c:v>
                </c:pt>
                <c:pt idx="4">
                  <c:v>9500</c:v>
                </c:pt>
                <c:pt idx="5">
                  <c:v>283855.64799999999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8A-4C65-B8E2-CCCD10EDC067}"/>
            </c:ext>
          </c:extLst>
        </c:ser>
        <c:gapWidth val="65"/>
        <c:shape val="box"/>
        <c:axId val="55264384"/>
        <c:axId val="55265920"/>
        <c:axId val="36873088"/>
      </c:bar3DChart>
      <c:catAx>
        <c:axId val="552643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65920"/>
        <c:crosses val="autoZero"/>
        <c:auto val="1"/>
        <c:lblAlgn val="ctr"/>
        <c:lblOffset val="100"/>
      </c:catAx>
      <c:valAx>
        <c:axId val="55265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\ * #,##0_);_(&quot;$&quot;\ * \(#,##0\);_(&quot;$&quot;\ * &quot;-&quot;??_);_(@_)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264384"/>
        <c:crosses val="autoZero"/>
        <c:crossBetween val="between"/>
      </c:valAx>
      <c:serAx>
        <c:axId val="36873088"/>
        <c:scaling>
          <c:orientation val="minMax"/>
        </c:scaling>
        <c:delete val="1"/>
        <c:axPos val="b"/>
        <c:majorTickMark val="none"/>
        <c:tickLblPos val="none"/>
        <c:crossAx val="55265920"/>
        <c:crosses val="autoZero"/>
      </c:ser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733425</xdr:colOff>
      <xdr:row>7</xdr:row>
      <xdr:rowOff>4762</xdr:rowOff>
    </xdr:from>
    <xdr:to>
      <xdr:col>7</xdr:col>
      <xdr:colOff>942975</xdr:colOff>
      <xdr:row>23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="" xmlns:a16="http://schemas.microsoft.com/office/drawing/2014/main" id="{52176CC3-C962-4668-9856-EF262EBB4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561973</xdr:colOff>
      <xdr:row>6</xdr:row>
      <xdr:rowOff>138112</xdr:rowOff>
    </xdr:from>
    <xdr:to>
      <xdr:col>8</xdr:col>
      <xdr:colOff>19049</xdr:colOff>
      <xdr:row>23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="" xmlns:a16="http://schemas.microsoft.com/office/drawing/2014/main" id="{6336D3E9-20E6-412D-BD89-55D05FCBBC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"/>
  <sheetViews>
    <sheetView tabSelected="1" topLeftCell="D53" zoomScale="90" zoomScaleNormal="90" workbookViewId="0">
      <selection activeCell="H66" sqref="H66"/>
    </sheetView>
  </sheetViews>
  <sheetFormatPr baseColWidth="10" defaultColWidth="11.42578125" defaultRowHeight="15"/>
  <cols>
    <col min="1" max="1" width="31.42578125" style="13" customWidth="1"/>
    <col min="2" max="2" width="30.42578125" style="13" customWidth="1"/>
    <col min="3" max="3" width="15.42578125" style="31" customWidth="1"/>
    <col min="4" max="4" width="15" style="13" customWidth="1"/>
    <col min="5" max="5" width="14.42578125" style="13" customWidth="1"/>
    <col min="6" max="6" width="18" style="13" customWidth="1"/>
    <col min="7" max="7" width="18.7109375" style="13" customWidth="1"/>
    <col min="8" max="16384" width="11.42578125" style="13"/>
  </cols>
  <sheetData>
    <row r="1" spans="1:7" ht="34.5" customHeight="1">
      <c r="A1" s="41" t="s">
        <v>30</v>
      </c>
      <c r="B1" s="42"/>
      <c r="C1" s="43"/>
      <c r="D1" s="42"/>
      <c r="E1" s="42"/>
      <c r="F1" s="44"/>
      <c r="G1" s="44"/>
    </row>
    <row r="2" spans="1:7" ht="22.5" customHeight="1">
      <c r="A2" s="41" t="s">
        <v>42</v>
      </c>
      <c r="B2" s="42" t="s">
        <v>59</v>
      </c>
      <c r="C2" s="43"/>
      <c r="D2" s="42"/>
      <c r="E2" s="42"/>
      <c r="F2" s="44"/>
      <c r="G2" s="44"/>
    </row>
    <row r="3" spans="1:7" ht="22.5" customHeight="1">
      <c r="A3" s="41" t="s">
        <v>43</v>
      </c>
      <c r="B3" s="45">
        <v>2019</v>
      </c>
      <c r="C3" s="43"/>
      <c r="D3" s="42"/>
      <c r="E3" s="42"/>
      <c r="F3" s="44"/>
      <c r="G3" s="44"/>
    </row>
    <row r="4" spans="1:7" ht="15.75" customHeight="1">
      <c r="A4" s="42" t="s">
        <v>44</v>
      </c>
      <c r="B4" s="42" t="s">
        <v>45</v>
      </c>
      <c r="C4" s="42"/>
      <c r="D4" s="42"/>
      <c r="E4" s="42"/>
      <c r="F4" s="44"/>
      <c r="G4" s="44"/>
    </row>
    <row r="5" spans="1:7">
      <c r="A5" s="42" t="s">
        <v>46</v>
      </c>
      <c r="B5" s="42" t="s">
        <v>47</v>
      </c>
      <c r="C5" s="43"/>
      <c r="D5" s="42"/>
      <c r="E5" s="42"/>
      <c r="F5" s="44"/>
      <c r="G5" s="44"/>
    </row>
    <row r="6" spans="1:7" ht="18" customHeight="1">
      <c r="A6" s="42" t="s">
        <v>29</v>
      </c>
      <c r="B6" s="45">
        <v>628</v>
      </c>
      <c r="C6" s="42"/>
      <c r="D6" s="42"/>
      <c r="E6" s="42"/>
      <c r="F6" s="44"/>
      <c r="G6" s="44"/>
    </row>
    <row r="7" spans="1:7" ht="18" customHeight="1">
      <c r="A7" s="42" t="s">
        <v>22</v>
      </c>
      <c r="B7" s="42" t="s">
        <v>23</v>
      </c>
      <c r="C7" s="44"/>
      <c r="D7" s="44"/>
      <c r="E7" s="42"/>
      <c r="F7" s="44"/>
      <c r="G7" s="44"/>
    </row>
    <row r="8" spans="1:7" ht="18" customHeight="1">
      <c r="A8" s="42" t="s">
        <v>20</v>
      </c>
      <c r="B8" s="42" t="s">
        <v>21</v>
      </c>
      <c r="C8" s="88"/>
      <c r="D8" s="44"/>
      <c r="E8" s="42"/>
      <c r="F8" s="44"/>
      <c r="G8" s="44"/>
    </row>
    <row r="9" spans="1:7" ht="18" customHeight="1">
      <c r="A9" s="42" t="s">
        <v>24</v>
      </c>
      <c r="B9" s="42" t="s">
        <v>51</v>
      </c>
      <c r="C9" s="42"/>
      <c r="D9" s="44"/>
      <c r="E9" s="42"/>
      <c r="F9" s="44"/>
      <c r="G9" s="44"/>
    </row>
    <row r="10" spans="1:7" ht="18" customHeight="1">
      <c r="A10" s="42"/>
      <c r="B10" s="42"/>
      <c r="C10" s="42"/>
      <c r="D10" s="44"/>
      <c r="E10" s="42"/>
      <c r="F10" s="44"/>
      <c r="G10" s="44"/>
    </row>
    <row r="11" spans="1:7" ht="18" customHeight="1">
      <c r="A11" s="42"/>
      <c r="B11" s="42"/>
      <c r="C11" s="43"/>
      <c r="D11" s="42"/>
      <c r="E11" s="42"/>
      <c r="F11" s="44"/>
      <c r="G11" s="44"/>
    </row>
    <row r="12" spans="1:7" ht="42" customHeight="1">
      <c r="A12" s="36" t="s">
        <v>35</v>
      </c>
      <c r="B12" s="35" t="s">
        <v>5</v>
      </c>
      <c r="C12" s="35" t="s">
        <v>13</v>
      </c>
      <c r="D12" s="35" t="s">
        <v>6</v>
      </c>
      <c r="E12" s="35" t="s">
        <v>25</v>
      </c>
      <c r="F12" s="35" t="s">
        <v>28</v>
      </c>
      <c r="G12" s="35" t="s">
        <v>50</v>
      </c>
    </row>
    <row r="13" spans="1:7" ht="27.75" customHeight="1">
      <c r="A13" s="67" t="s">
        <v>56</v>
      </c>
      <c r="B13" s="68"/>
      <c r="C13" s="68"/>
      <c r="D13" s="68"/>
      <c r="E13" s="68"/>
      <c r="F13" s="68"/>
      <c r="G13" s="68"/>
    </row>
    <row r="14" spans="1:7" ht="27.75" customHeight="1">
      <c r="A14" s="68"/>
      <c r="B14" s="68"/>
      <c r="C14" s="68"/>
      <c r="D14" s="68"/>
      <c r="E14" s="68"/>
      <c r="F14" s="68"/>
      <c r="G14" s="68"/>
    </row>
    <row r="15" spans="1:7" ht="27.75" customHeight="1">
      <c r="A15" s="67" t="s">
        <v>69</v>
      </c>
      <c r="B15" s="68"/>
      <c r="C15" s="68"/>
      <c r="D15" s="68"/>
      <c r="E15" s="68"/>
      <c r="F15" s="68"/>
      <c r="G15" s="68"/>
    </row>
    <row r="16" spans="1:7" ht="27.75" customHeight="1">
      <c r="A16" s="83" t="s">
        <v>74</v>
      </c>
      <c r="B16" s="77" t="s">
        <v>70</v>
      </c>
      <c r="C16" s="84" t="s">
        <v>75</v>
      </c>
      <c r="D16" s="77">
        <v>5</v>
      </c>
      <c r="E16" s="79">
        <v>100345</v>
      </c>
      <c r="F16" s="80">
        <f>D16*E16</f>
        <v>501725</v>
      </c>
      <c r="G16" s="77"/>
    </row>
    <row r="17" spans="1:7" ht="27.75" customHeight="1">
      <c r="A17" s="83" t="s">
        <v>74</v>
      </c>
      <c r="B17" s="78" t="s">
        <v>71</v>
      </c>
      <c r="C17" s="77" t="s">
        <v>72</v>
      </c>
      <c r="D17" s="78">
        <v>1.5</v>
      </c>
      <c r="E17" s="80">
        <v>98465</v>
      </c>
      <c r="F17" s="80">
        <f t="shared" ref="F17:F21" si="0">D17*E17</f>
        <v>147697.5</v>
      </c>
      <c r="G17" s="32"/>
    </row>
    <row r="18" spans="1:7" ht="27.75" customHeight="1">
      <c r="A18" s="72" t="s">
        <v>31</v>
      </c>
      <c r="B18" s="73" t="s">
        <v>60</v>
      </c>
      <c r="C18" s="85" t="s">
        <v>73</v>
      </c>
      <c r="D18" s="76">
        <v>120</v>
      </c>
      <c r="E18" s="81">
        <f>70000/1000</f>
        <v>70</v>
      </c>
      <c r="F18" s="80">
        <f t="shared" si="0"/>
        <v>8400</v>
      </c>
      <c r="G18" s="32"/>
    </row>
    <row r="19" spans="1:7" ht="27.75" customHeight="1">
      <c r="A19" s="86" t="s">
        <v>76</v>
      </c>
      <c r="B19" s="73" t="s">
        <v>62</v>
      </c>
      <c r="C19" s="74" t="s">
        <v>73</v>
      </c>
      <c r="D19" s="76">
        <v>50</v>
      </c>
      <c r="E19" s="82">
        <f>86480/1000</f>
        <v>86.48</v>
      </c>
      <c r="F19" s="80">
        <f t="shared" si="0"/>
        <v>4324</v>
      </c>
      <c r="G19" s="32"/>
    </row>
    <row r="20" spans="1:7" ht="27.75" customHeight="1">
      <c r="A20" s="86" t="s">
        <v>77</v>
      </c>
      <c r="B20" s="73" t="s">
        <v>61</v>
      </c>
      <c r="C20" s="74" t="s">
        <v>73</v>
      </c>
      <c r="D20" s="76">
        <v>20</v>
      </c>
      <c r="E20" s="82">
        <f>25000/1000</f>
        <v>25</v>
      </c>
      <c r="F20" s="80">
        <f t="shared" si="0"/>
        <v>500</v>
      </c>
      <c r="G20" s="32"/>
    </row>
    <row r="21" spans="1:7" ht="29.25" customHeight="1">
      <c r="A21" s="87" t="s">
        <v>31</v>
      </c>
      <c r="B21" s="75" t="s">
        <v>63</v>
      </c>
      <c r="C21" s="74" t="s">
        <v>73</v>
      </c>
      <c r="D21" s="72">
        <v>100</v>
      </c>
      <c r="E21" s="82">
        <f>25000/1000</f>
        <v>25</v>
      </c>
      <c r="F21" s="80">
        <f t="shared" si="0"/>
        <v>2500</v>
      </c>
      <c r="G21" s="46"/>
    </row>
    <row r="22" spans="1:7" ht="28.5" customHeight="1">
      <c r="A22" s="89" t="s">
        <v>55</v>
      </c>
      <c r="B22" s="90"/>
      <c r="C22" s="90"/>
      <c r="D22" s="90"/>
      <c r="E22" s="91"/>
      <c r="F22" s="66">
        <f>SUM(F16:F21)</f>
        <v>665146.5</v>
      </c>
      <c r="G22" s="66">
        <f>SUM(G16:G21)</f>
        <v>0</v>
      </c>
    </row>
    <row r="23" spans="1:7" ht="28.5" customHeight="1">
      <c r="A23" s="116"/>
      <c r="B23" s="117"/>
      <c r="C23" s="117"/>
      <c r="D23" s="117"/>
      <c r="E23" s="117"/>
      <c r="F23" s="117"/>
      <c r="G23" s="118"/>
    </row>
    <row r="24" spans="1:7" ht="36.75" customHeight="1">
      <c r="A24" s="89" t="s">
        <v>26</v>
      </c>
      <c r="B24" s="91"/>
      <c r="C24" s="38" t="s">
        <v>13</v>
      </c>
      <c r="D24" s="39" t="s">
        <v>6</v>
      </c>
      <c r="E24" s="40" t="s">
        <v>25</v>
      </c>
      <c r="F24" s="35" t="s">
        <v>28</v>
      </c>
      <c r="G24" s="35" t="s">
        <v>50</v>
      </c>
    </row>
    <row r="25" spans="1:7">
      <c r="A25" s="121" t="s">
        <v>64</v>
      </c>
      <c r="B25" s="121"/>
      <c r="C25" s="15" t="s">
        <v>27</v>
      </c>
      <c r="D25" s="65">
        <v>16</v>
      </c>
      <c r="E25" s="24">
        <f>38000/8</f>
        <v>4750</v>
      </c>
      <c r="F25" s="33">
        <f>E25*D25</f>
        <v>76000</v>
      </c>
      <c r="G25" s="33"/>
    </row>
    <row r="26" spans="1:7">
      <c r="A26" s="121" t="s">
        <v>65</v>
      </c>
      <c r="B26" s="121"/>
      <c r="C26" s="15" t="s">
        <v>27</v>
      </c>
      <c r="D26" s="65">
        <v>2</v>
      </c>
      <c r="E26" s="24">
        <f t="shared" ref="E26:E32" si="1">38000/8</f>
        <v>4750</v>
      </c>
      <c r="F26" s="33">
        <f>E26*D26</f>
        <v>9500</v>
      </c>
      <c r="G26" s="32"/>
    </row>
    <row r="27" spans="1:7">
      <c r="A27" s="122" t="s">
        <v>66</v>
      </c>
      <c r="B27" s="123"/>
      <c r="C27" s="65" t="s">
        <v>27</v>
      </c>
      <c r="D27" s="65">
        <v>11</v>
      </c>
      <c r="E27" s="24">
        <f t="shared" si="1"/>
        <v>4750</v>
      </c>
      <c r="F27" s="33">
        <f>E27*D27</f>
        <v>52250</v>
      </c>
      <c r="G27" s="33"/>
    </row>
    <row r="28" spans="1:7">
      <c r="A28" s="122" t="s">
        <v>67</v>
      </c>
      <c r="B28" s="123"/>
      <c r="C28" s="65" t="s">
        <v>27</v>
      </c>
      <c r="D28" s="65">
        <v>2</v>
      </c>
      <c r="E28" s="24">
        <f t="shared" si="1"/>
        <v>4750</v>
      </c>
      <c r="F28" s="33">
        <f>E28*D28</f>
        <v>9500</v>
      </c>
      <c r="G28" s="33"/>
    </row>
    <row r="29" spans="1:7">
      <c r="A29" s="122" t="s">
        <v>68</v>
      </c>
      <c r="B29" s="123"/>
      <c r="C29" s="65" t="s">
        <v>27</v>
      </c>
      <c r="D29" s="65">
        <v>1</v>
      </c>
      <c r="E29" s="24">
        <f t="shared" si="1"/>
        <v>4750</v>
      </c>
      <c r="F29" s="33">
        <f>D29*E29</f>
        <v>4750</v>
      </c>
      <c r="G29" s="33"/>
    </row>
    <row r="30" spans="1:7">
      <c r="A30" s="122" t="s">
        <v>67</v>
      </c>
      <c r="B30" s="123"/>
      <c r="C30" s="65" t="s">
        <v>27</v>
      </c>
      <c r="D30" s="65">
        <v>1</v>
      </c>
      <c r="E30" s="24">
        <f t="shared" si="1"/>
        <v>4750</v>
      </c>
      <c r="F30" s="33">
        <f>D30*E30</f>
        <v>4750</v>
      </c>
      <c r="G30" s="33"/>
    </row>
    <row r="31" spans="1:7">
      <c r="A31" s="121" t="s">
        <v>64</v>
      </c>
      <c r="B31" s="121"/>
      <c r="C31" s="65" t="s">
        <v>27</v>
      </c>
      <c r="D31" s="65">
        <v>21</v>
      </c>
      <c r="E31" s="24">
        <f t="shared" si="1"/>
        <v>4750</v>
      </c>
      <c r="F31" s="33"/>
      <c r="G31" s="33">
        <f>D31*E31</f>
        <v>99750</v>
      </c>
    </row>
    <row r="32" spans="1:7">
      <c r="A32" s="122" t="s">
        <v>66</v>
      </c>
      <c r="B32" s="123"/>
      <c r="C32" s="65" t="s">
        <v>27</v>
      </c>
      <c r="D32" s="65">
        <v>4</v>
      </c>
      <c r="E32" s="24">
        <f t="shared" si="1"/>
        <v>4750</v>
      </c>
      <c r="F32" s="33"/>
      <c r="G32" s="33">
        <f>D32*E32</f>
        <v>19000</v>
      </c>
    </row>
    <row r="33" spans="1:7" ht="30" customHeight="1">
      <c r="A33" s="89" t="s">
        <v>7</v>
      </c>
      <c r="B33" s="90"/>
      <c r="C33" s="90"/>
      <c r="D33" s="90"/>
      <c r="E33" s="91"/>
      <c r="F33" s="66">
        <f>SUM(F25:F32)</f>
        <v>156750</v>
      </c>
      <c r="G33" s="66">
        <f>SUM(G25:G32)</f>
        <v>118750</v>
      </c>
    </row>
    <row r="34" spans="1:7">
      <c r="A34" s="119"/>
      <c r="B34" s="119"/>
      <c r="C34" s="119"/>
      <c r="D34" s="119"/>
      <c r="E34" s="119"/>
      <c r="F34" s="119"/>
      <c r="G34" s="120"/>
    </row>
    <row r="35" spans="1:7" ht="38.25" customHeight="1">
      <c r="A35" s="92" t="s">
        <v>8</v>
      </c>
      <c r="B35" s="93"/>
      <c r="C35" s="93"/>
      <c r="D35" s="93"/>
      <c r="E35" s="94"/>
      <c r="F35" s="50">
        <f>F22+F33</f>
        <v>821896.5</v>
      </c>
      <c r="G35" s="50">
        <f>G22+G33</f>
        <v>118750</v>
      </c>
    </row>
    <row r="36" spans="1:7">
      <c r="A36" s="116"/>
      <c r="B36" s="117"/>
      <c r="C36" s="117"/>
      <c r="D36" s="117"/>
      <c r="E36" s="117"/>
      <c r="F36" s="117"/>
      <c r="G36" s="118"/>
    </row>
    <row r="37" spans="1:7" ht="30">
      <c r="A37" s="37" t="s">
        <v>32</v>
      </c>
      <c r="B37" s="35" t="s">
        <v>5</v>
      </c>
      <c r="C37" s="35" t="s">
        <v>13</v>
      </c>
      <c r="D37" s="35" t="s">
        <v>6</v>
      </c>
      <c r="E37" s="35" t="s">
        <v>25</v>
      </c>
      <c r="F37" s="35" t="s">
        <v>28</v>
      </c>
      <c r="G37" s="35" t="s">
        <v>50</v>
      </c>
    </row>
    <row r="38" spans="1:7">
      <c r="A38" s="37" t="s">
        <v>9</v>
      </c>
      <c r="B38" s="14"/>
      <c r="C38" s="19"/>
      <c r="D38" s="20"/>
      <c r="E38" s="14"/>
      <c r="F38" s="32"/>
      <c r="G38" s="33"/>
    </row>
    <row r="39" spans="1:7">
      <c r="A39" s="32"/>
      <c r="B39" s="32"/>
      <c r="C39" s="32"/>
      <c r="D39" s="32"/>
      <c r="E39" s="32"/>
      <c r="F39" s="32"/>
      <c r="G39" s="32"/>
    </row>
    <row r="40" spans="1:7" ht="24.75" customHeight="1">
      <c r="A40" s="90" t="s">
        <v>18</v>
      </c>
      <c r="B40" s="90"/>
      <c r="C40" s="90"/>
      <c r="D40" s="90"/>
      <c r="E40" s="91"/>
      <c r="F40" s="70">
        <f>SUM(F38:F39)</f>
        <v>0</v>
      </c>
      <c r="G40" s="71">
        <f>SUM(G38:G39)</f>
        <v>0</v>
      </c>
    </row>
    <row r="41" spans="1:7" ht="30">
      <c r="A41" s="111" t="s">
        <v>1</v>
      </c>
      <c r="B41" s="112"/>
      <c r="C41" s="35" t="s">
        <v>13</v>
      </c>
      <c r="D41" s="35" t="s">
        <v>6</v>
      </c>
      <c r="E41" s="35" t="s">
        <v>25</v>
      </c>
      <c r="F41" s="35" t="s">
        <v>28</v>
      </c>
      <c r="G41" s="35" t="s">
        <v>50</v>
      </c>
    </row>
    <row r="42" spans="1:7" ht="16.5" customHeight="1">
      <c r="A42" s="95" t="s">
        <v>15</v>
      </c>
      <c r="B42" s="96"/>
      <c r="C42" s="21" t="s">
        <v>16</v>
      </c>
      <c r="D42" s="64">
        <v>1</v>
      </c>
      <c r="E42" s="61">
        <v>200000</v>
      </c>
      <c r="F42" s="34">
        <f>(D42*E42)/2</f>
        <v>100000</v>
      </c>
      <c r="G42" s="34">
        <f>(D42*E42)/2</f>
        <v>100000</v>
      </c>
    </row>
    <row r="43" spans="1:7">
      <c r="A43" s="97" t="s">
        <v>17</v>
      </c>
      <c r="B43" s="98"/>
      <c r="C43" s="21" t="s">
        <v>16</v>
      </c>
      <c r="D43" s="64">
        <v>1</v>
      </c>
      <c r="E43" s="22">
        <f>1985916*28000/500000</f>
        <v>111211.296</v>
      </c>
      <c r="F43" s="46">
        <f>(D43*E43)/2</f>
        <v>55605.648000000001</v>
      </c>
      <c r="G43" s="46">
        <f>(D43*E43)/2</f>
        <v>55605.648000000001</v>
      </c>
    </row>
    <row r="44" spans="1:7" ht="30" customHeight="1">
      <c r="A44" s="89" t="s">
        <v>33</v>
      </c>
      <c r="B44" s="90"/>
      <c r="C44" s="90"/>
      <c r="D44" s="90"/>
      <c r="E44" s="91"/>
      <c r="F44" s="69">
        <f>SUM(F42:F43)</f>
        <v>155605.64799999999</v>
      </c>
      <c r="G44" s="69">
        <f>SUM(G42:G43)</f>
        <v>155605.64799999999</v>
      </c>
    </row>
    <row r="45" spans="1:7">
      <c r="A45" s="23"/>
      <c r="B45" s="17"/>
      <c r="C45" s="18"/>
      <c r="D45" s="16"/>
      <c r="E45" s="17"/>
      <c r="F45" s="32"/>
      <c r="G45" s="33"/>
    </row>
    <row r="46" spans="1:7" ht="30">
      <c r="A46" s="111" t="s">
        <v>10</v>
      </c>
      <c r="B46" s="112"/>
      <c r="C46" s="35" t="s">
        <v>13</v>
      </c>
      <c r="D46" s="35" t="s">
        <v>6</v>
      </c>
      <c r="E46" s="35" t="s">
        <v>25</v>
      </c>
      <c r="F46" s="35" t="s">
        <v>28</v>
      </c>
      <c r="G46" s="35" t="s">
        <v>50</v>
      </c>
    </row>
    <row r="47" spans="1:7">
      <c r="A47" s="95" t="s">
        <v>52</v>
      </c>
      <c r="B47" s="96"/>
      <c r="C47" s="15" t="s">
        <v>57</v>
      </c>
      <c r="D47" s="63">
        <v>4</v>
      </c>
      <c r="E47" s="24">
        <f>38000/8</f>
        <v>4750</v>
      </c>
      <c r="F47" s="62">
        <f>(D47*E47)/2</f>
        <v>9500</v>
      </c>
      <c r="G47" s="62">
        <f>(D47*E47)/2</f>
        <v>9500</v>
      </c>
    </row>
    <row r="48" spans="1:7" ht="24" customHeight="1">
      <c r="A48" s="89" t="s">
        <v>11</v>
      </c>
      <c r="B48" s="90"/>
      <c r="C48" s="90"/>
      <c r="D48" s="90"/>
      <c r="E48" s="91"/>
      <c r="F48" s="66">
        <f>SUM(F47:F47)</f>
        <v>9500</v>
      </c>
      <c r="G48" s="66">
        <f>SUM(G47:G47)</f>
        <v>9500</v>
      </c>
    </row>
    <row r="49" spans="1:7">
      <c r="A49" s="116"/>
      <c r="B49" s="117"/>
      <c r="C49" s="117"/>
      <c r="D49" s="117"/>
      <c r="E49" s="117"/>
      <c r="F49" s="117"/>
      <c r="G49" s="118"/>
    </row>
    <row r="50" spans="1:7" ht="30.75" customHeight="1">
      <c r="A50" s="92" t="s">
        <v>34</v>
      </c>
      <c r="B50" s="93"/>
      <c r="C50" s="93"/>
      <c r="D50" s="93"/>
      <c r="E50" s="94"/>
      <c r="F50" s="50">
        <f>F40+F44+F48</f>
        <v>165105.64799999999</v>
      </c>
      <c r="G50" s="50">
        <f>G40+G44+G48</f>
        <v>165105.64799999999</v>
      </c>
    </row>
    <row r="51" spans="1:7" ht="15.75">
      <c r="A51" s="113"/>
      <c r="B51" s="114"/>
      <c r="C51" s="114"/>
      <c r="D51" s="114"/>
      <c r="E51" s="114"/>
      <c r="F51" s="114"/>
      <c r="G51" s="115"/>
    </row>
    <row r="52" spans="1:7" ht="36.75" customHeight="1">
      <c r="A52" s="92" t="s">
        <v>12</v>
      </c>
      <c r="B52" s="93"/>
      <c r="C52" s="93"/>
      <c r="D52" s="93"/>
      <c r="E52" s="94"/>
      <c r="F52" s="50">
        <f>F35+F50</f>
        <v>987002.14800000004</v>
      </c>
      <c r="G52" s="50">
        <f>G35+G50</f>
        <v>283855.64799999999</v>
      </c>
    </row>
    <row r="53" spans="1:7">
      <c r="B53" s="25"/>
      <c r="C53" s="26"/>
      <c r="D53" s="26"/>
      <c r="E53" s="27"/>
    </row>
    <row r="54" spans="1:7" ht="15.75">
      <c r="A54" s="104" t="s">
        <v>36</v>
      </c>
      <c r="B54" s="104"/>
      <c r="C54" s="104"/>
      <c r="D54" s="104"/>
      <c r="E54" s="104"/>
      <c r="F54" s="55">
        <v>900</v>
      </c>
      <c r="G54" s="55">
        <v>0</v>
      </c>
    </row>
    <row r="55" spans="1:7" ht="24" customHeight="1">
      <c r="A55" s="105" t="s">
        <v>37</v>
      </c>
      <c r="B55" s="106"/>
      <c r="C55" s="106"/>
      <c r="D55" s="106"/>
      <c r="E55" s="107"/>
      <c r="F55" s="51">
        <f>F52/F54</f>
        <v>1096.6690533333333</v>
      </c>
      <c r="G55" s="125" t="str">
        <f>IF(G54=0,"--",G52/G54)</f>
        <v>--</v>
      </c>
    </row>
    <row r="56" spans="1:7" ht="15" customHeight="1">
      <c r="A56" s="44"/>
      <c r="B56" s="44"/>
      <c r="C56" s="49"/>
      <c r="E56" s="28"/>
    </row>
    <row r="57" spans="1:7">
      <c r="A57" s="47"/>
      <c r="B57" s="48"/>
      <c r="C57" s="29"/>
      <c r="D57" s="30"/>
      <c r="E57" s="30"/>
    </row>
    <row r="58" spans="1:7">
      <c r="A58" s="47"/>
      <c r="B58" s="48"/>
      <c r="C58" s="29"/>
      <c r="D58" s="30"/>
      <c r="E58" s="30"/>
      <c r="F58" s="44"/>
    </row>
    <row r="59" spans="1:7" ht="15.75">
      <c r="A59" s="52" t="s">
        <v>41</v>
      </c>
      <c r="B59" s="108" t="s">
        <v>58</v>
      </c>
      <c r="C59" s="108"/>
      <c r="D59" s="108"/>
      <c r="E59" s="53"/>
      <c r="F59" s="53"/>
      <c r="G59" t="s">
        <v>78</v>
      </c>
    </row>
    <row r="60" spans="1:7" ht="15.75">
      <c r="A60" s="55" t="s">
        <v>38</v>
      </c>
      <c r="B60" s="109">
        <v>43566</v>
      </c>
      <c r="C60" s="110"/>
      <c r="D60" s="110"/>
      <c r="E60" s="54"/>
      <c r="F60" s="54"/>
      <c r="G60" s="54"/>
    </row>
    <row r="61" spans="1:7" ht="15.75">
      <c r="A61" s="56"/>
      <c r="B61" s="57"/>
      <c r="C61" s="57"/>
      <c r="D61" s="57"/>
      <c r="E61" s="54"/>
      <c r="F61" s="54"/>
      <c r="G61" s="54"/>
    </row>
    <row r="62" spans="1:7" ht="15.75">
      <c r="A62" s="103" t="s">
        <v>48</v>
      </c>
      <c r="B62" s="103"/>
      <c r="C62" s="103"/>
      <c r="D62" s="103"/>
      <c r="E62" s="103"/>
      <c r="F62" s="103"/>
      <c r="G62" s="103"/>
    </row>
    <row r="63" spans="1:7" ht="47.25">
      <c r="A63" s="60" t="s">
        <v>53</v>
      </c>
      <c r="B63" s="58" t="s">
        <v>39</v>
      </c>
      <c r="C63" s="101"/>
      <c r="D63" s="102"/>
      <c r="E63" s="52" t="s">
        <v>40</v>
      </c>
      <c r="F63" s="101"/>
      <c r="G63" s="102"/>
    </row>
    <row r="64" spans="1:7" ht="15.75">
      <c r="A64" s="55" t="s">
        <v>49</v>
      </c>
      <c r="B64" s="59" t="s">
        <v>38</v>
      </c>
      <c r="C64" s="99"/>
      <c r="D64" s="100"/>
      <c r="E64" s="55" t="s">
        <v>38</v>
      </c>
      <c r="F64" s="99"/>
      <c r="G64" s="100"/>
    </row>
  </sheetData>
  <mergeCells count="36">
    <mergeCell ref="A36:G36"/>
    <mergeCell ref="A25:B25"/>
    <mergeCell ref="A27:B27"/>
    <mergeCell ref="A28:B28"/>
    <mergeCell ref="A29:B29"/>
    <mergeCell ref="A30:B30"/>
    <mergeCell ref="A23:G23"/>
    <mergeCell ref="A34:G34"/>
    <mergeCell ref="A22:E22"/>
    <mergeCell ref="A33:E33"/>
    <mergeCell ref="A35:E35"/>
    <mergeCell ref="A26:B26"/>
    <mergeCell ref="A24:B24"/>
    <mergeCell ref="A32:B32"/>
    <mergeCell ref="A31:B31"/>
    <mergeCell ref="A40:E40"/>
    <mergeCell ref="C64:D64"/>
    <mergeCell ref="F63:G63"/>
    <mergeCell ref="F64:G64"/>
    <mergeCell ref="A62:G62"/>
    <mergeCell ref="A54:E54"/>
    <mergeCell ref="A55:E55"/>
    <mergeCell ref="B59:D59"/>
    <mergeCell ref="B60:D60"/>
    <mergeCell ref="C63:D63"/>
    <mergeCell ref="A41:B41"/>
    <mergeCell ref="A46:B46"/>
    <mergeCell ref="A52:E52"/>
    <mergeCell ref="A51:G51"/>
    <mergeCell ref="A49:G49"/>
    <mergeCell ref="A44:E44"/>
    <mergeCell ref="A48:E48"/>
    <mergeCell ref="A50:E50"/>
    <mergeCell ref="A42:B42"/>
    <mergeCell ref="A43:B43"/>
    <mergeCell ref="A47:B47"/>
  </mergeCells>
  <pageMargins left="0.7" right="0.7" top="0.75" bottom="0.75" header="0.3" footer="0.3"/>
  <pageSetup paperSize="5" scale="6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21"/>
  <sheetViews>
    <sheetView topLeftCell="C2" zoomScaleNormal="100" workbookViewId="0">
      <selection activeCell="I12" sqref="I12"/>
    </sheetView>
  </sheetViews>
  <sheetFormatPr baseColWidth="10" defaultColWidth="11.42578125" defaultRowHeight="12.75"/>
  <cols>
    <col min="1" max="1" width="11.42578125" style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24" t="s">
        <v>79</v>
      </c>
      <c r="C1" s="124"/>
      <c r="D1" s="124"/>
      <c r="E1" s="124"/>
      <c r="F1" s="124"/>
      <c r="G1" s="124"/>
      <c r="H1" s="124"/>
    </row>
    <row r="2" spans="2:12">
      <c r="B2" s="124"/>
      <c r="C2" s="124"/>
      <c r="D2" s="124"/>
      <c r="E2" s="124"/>
      <c r="F2" s="124"/>
      <c r="G2" s="124"/>
      <c r="H2" s="124"/>
    </row>
    <row r="3" spans="2:12">
      <c r="B3" s="124"/>
      <c r="C3" s="124"/>
      <c r="D3" s="124"/>
      <c r="E3" s="124"/>
      <c r="F3" s="124"/>
      <c r="G3" s="124"/>
      <c r="H3" s="124"/>
    </row>
    <row r="4" spans="2:12" ht="51">
      <c r="B4" s="10" t="s">
        <v>19</v>
      </c>
      <c r="C4" s="11" t="s">
        <v>54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LIMAS ACIDAS Y CITRICOS'!F22</f>
        <v>665146.5</v>
      </c>
      <c r="D5" s="3">
        <f>'COSTOS LIMAS ACIDAS Y CITRICOS'!F33</f>
        <v>156750</v>
      </c>
      <c r="E5" s="3">
        <f>'COSTOS LIMAS ACIDAS Y CITRICOS'!F40</f>
        <v>0</v>
      </c>
      <c r="F5" s="3">
        <f>'COSTOS LIMAS ACIDAS Y CITRICOS'!F44</f>
        <v>155605.64799999999</v>
      </c>
      <c r="G5" s="3">
        <f>'COSTOS LIMAS ACIDAS Y CITRICOS'!F48</f>
        <v>9500</v>
      </c>
      <c r="H5" s="3">
        <f>SUM(C5:G5)</f>
        <v>987002.14800000004</v>
      </c>
    </row>
    <row r="6" spans="2:12">
      <c r="B6" s="2" t="s">
        <v>14</v>
      </c>
      <c r="C6" s="4">
        <f>C5/H5</f>
        <v>0.67390582821710332</v>
      </c>
      <c r="D6" s="4">
        <f>D5/H5</f>
        <v>0.15881424403951752</v>
      </c>
      <c r="E6" s="4">
        <f>E5/H5</f>
        <v>0</v>
      </c>
      <c r="F6" s="4">
        <f>F5/H5</f>
        <v>0.1576548220440144</v>
      </c>
      <c r="G6" s="4">
        <f>G5/H5</f>
        <v>9.6251056993646982E-3</v>
      </c>
      <c r="H6" s="5">
        <f>SUM(C6:G6)</f>
        <v>0.99999999999999989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8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L21"/>
  <sheetViews>
    <sheetView topLeftCell="C2" zoomScaleNormal="100" workbookViewId="0">
      <selection activeCell="L5" sqref="L5"/>
    </sheetView>
  </sheetViews>
  <sheetFormatPr baseColWidth="10" defaultColWidth="11.42578125" defaultRowHeight="12.75"/>
  <cols>
    <col min="1" max="1" width="8.42578125" style="1" customWidth="1"/>
    <col min="2" max="2" width="29" style="1" customWidth="1"/>
    <col min="3" max="5" width="13" style="1" bestFit="1" customWidth="1"/>
    <col min="6" max="7" width="12" style="1" bestFit="1" customWidth="1"/>
    <col min="8" max="8" width="14.5703125" style="1" bestFit="1" customWidth="1"/>
    <col min="9" max="16384" width="11.42578125" style="1"/>
  </cols>
  <sheetData>
    <row r="1" spans="2:12">
      <c r="B1" s="124" t="s">
        <v>80</v>
      </c>
      <c r="C1" s="124"/>
      <c r="D1" s="124"/>
      <c r="E1" s="124"/>
      <c r="F1" s="124"/>
      <c r="G1" s="124"/>
      <c r="H1" s="124"/>
    </row>
    <row r="2" spans="2:12">
      <c r="B2" s="124"/>
      <c r="C2" s="124"/>
      <c r="D2" s="124"/>
      <c r="E2" s="124"/>
      <c r="F2" s="124"/>
      <c r="G2" s="124"/>
      <c r="H2" s="124"/>
    </row>
    <row r="3" spans="2:12">
      <c r="B3" s="124"/>
      <c r="C3" s="124"/>
      <c r="D3" s="124"/>
      <c r="E3" s="124"/>
      <c r="F3" s="124"/>
      <c r="G3" s="124"/>
      <c r="H3" s="124"/>
    </row>
    <row r="4" spans="2:12" ht="51">
      <c r="B4" s="10" t="s">
        <v>19</v>
      </c>
      <c r="C4" s="11" t="s">
        <v>54</v>
      </c>
      <c r="D4" s="11" t="s">
        <v>0</v>
      </c>
      <c r="E4" s="11" t="s">
        <v>2</v>
      </c>
      <c r="F4" s="11" t="s">
        <v>1</v>
      </c>
      <c r="G4" s="11" t="s">
        <v>10</v>
      </c>
      <c r="H4" s="11" t="s">
        <v>3</v>
      </c>
    </row>
    <row r="5" spans="2:12">
      <c r="B5" s="2" t="s">
        <v>4</v>
      </c>
      <c r="C5" s="3">
        <f>'COSTOS LIMAS ACIDAS Y CITRICOS'!G22</f>
        <v>0</v>
      </c>
      <c r="D5" s="3">
        <f>'COSTOS LIMAS ACIDAS Y CITRICOS'!G33</f>
        <v>118750</v>
      </c>
      <c r="E5" s="3">
        <f>'COSTOS LIMAS ACIDAS Y CITRICOS'!G40+'COSTOS LIMAS ACIDAS Y CITRICOS'!G40</f>
        <v>0</v>
      </c>
      <c r="F5" s="3">
        <f>'COSTOS LIMAS ACIDAS Y CITRICOS'!G44</f>
        <v>155605.64799999999</v>
      </c>
      <c r="G5" s="3">
        <f>'COSTOS LIMAS ACIDAS Y CITRICOS'!G48</f>
        <v>9500</v>
      </c>
      <c r="H5" s="3">
        <f>SUM(C5:G5)</f>
        <v>283855.64799999999</v>
      </c>
    </row>
    <row r="6" spans="2:12">
      <c r="B6" s="2" t="s">
        <v>14</v>
      </c>
      <c r="C6" s="4">
        <f>C5/H5</f>
        <v>0</v>
      </c>
      <c r="D6" s="4">
        <f>D5/H5</f>
        <v>0.41834644065282084</v>
      </c>
      <c r="E6" s="4">
        <f>E5/H5</f>
        <v>0</v>
      </c>
      <c r="F6" s="4">
        <f>F5/H5</f>
        <v>0.54818584409495352</v>
      </c>
      <c r="G6" s="4">
        <f>G5/H5</f>
        <v>3.3467715252225666E-2</v>
      </c>
      <c r="H6" s="5">
        <f>SUM(C6:G6)</f>
        <v>1</v>
      </c>
      <c r="I6" s="6"/>
    </row>
    <row r="8" spans="2:12">
      <c r="C8" s="9"/>
      <c r="J8" s="7"/>
    </row>
    <row r="10" spans="2:12">
      <c r="L10" s="12"/>
    </row>
    <row r="13" spans="2:12">
      <c r="L13" s="12"/>
    </row>
    <row r="14" spans="2:12">
      <c r="K14" s="8"/>
    </row>
    <row r="21" spans="12:12">
      <c r="L21" s="12"/>
    </row>
  </sheetData>
  <mergeCells count="1">
    <mergeCell ref="B1:H3"/>
  </mergeCells>
  <pageMargins left="0.7" right="0.7" top="0.75" bottom="0.75" header="0.3" footer="0.3"/>
  <pageSetup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LIMAS ACIDAS Y CITRICOS</vt:lpstr>
      <vt:lpstr>GRAFICA LIMAS ACIDAS</vt:lpstr>
      <vt:lpstr>GRAFICA CITRICOS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Aprendiz Centro Agropecuario LaGranja</dc:creator>
  <cp:lastModifiedBy>FREDI</cp:lastModifiedBy>
  <cp:lastPrinted>2019-04-25T16:42:34Z</cp:lastPrinted>
  <dcterms:created xsi:type="dcterms:W3CDTF">2014-09-10T02:29:02Z</dcterms:created>
  <dcterms:modified xsi:type="dcterms:W3CDTF">2019-04-25T16:43:18Z</dcterms:modified>
</cp:coreProperties>
</file>