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7545"/>
  </bookViews>
  <sheets>
    <sheet name="COSTOS GUANABANA" sheetId="1" r:id="rId1"/>
    <sheet name="GRAFICA" sheetId="6" r:id="rId2"/>
  </sheets>
  <calcPr calcId="125725"/>
</workbook>
</file>

<file path=xl/calcChain.xml><?xml version="1.0" encoding="utf-8"?>
<calcChain xmlns="http://schemas.openxmlformats.org/spreadsheetml/2006/main">
  <c r="E52" i="1"/>
  <c r="F48"/>
  <c r="E48"/>
  <c r="F47"/>
  <c r="F49" s="1"/>
  <c r="F45"/>
  <c r="D29"/>
  <c r="F17"/>
  <c r="F16"/>
  <c r="E14"/>
  <c r="F14" s="1"/>
  <c r="D18" l="1"/>
  <c r="F18" s="1"/>
  <c r="E25"/>
  <c r="E15"/>
  <c r="F15" s="1"/>
  <c r="F21" s="1"/>
  <c r="D52" l="1"/>
  <c r="F52" s="1"/>
  <c r="F53" s="1"/>
  <c r="F55" s="1"/>
  <c r="D33"/>
  <c r="D32"/>
  <c r="E31"/>
  <c r="F31" s="1"/>
  <c r="E32"/>
  <c r="E33"/>
  <c r="F33" s="1"/>
  <c r="E34"/>
  <c r="F34" s="1"/>
  <c r="E35"/>
  <c r="F35" s="1"/>
  <c r="E36"/>
  <c r="F36" s="1"/>
  <c r="D27"/>
  <c r="E30"/>
  <c r="F30" s="1"/>
  <c r="D25"/>
  <c r="F25" s="1"/>
  <c r="E29"/>
  <c r="D28"/>
  <c r="F28" s="1"/>
  <c r="E28"/>
  <c r="D26"/>
  <c r="F32" l="1"/>
  <c r="F29"/>
  <c r="E26"/>
  <c r="E27"/>
  <c r="F27" l="1"/>
  <c r="F26" l="1"/>
  <c r="F37" s="1"/>
  <c r="F39" s="1"/>
  <c r="F57" s="1"/>
  <c r="F60" s="1"/>
  <c r="G6" i="6"/>
  <c r="D6" l="1"/>
  <c r="E6"/>
  <c r="F6"/>
  <c r="C6" l="1"/>
  <c r="H6" l="1"/>
  <c r="C7" s="1"/>
  <c r="G7" l="1"/>
  <c r="F7"/>
  <c r="D7"/>
  <c r="H7" s="1"/>
  <c r="E7"/>
</calcChain>
</file>

<file path=xl/sharedStrings.xml><?xml version="1.0" encoding="utf-8"?>
<sst xmlns="http://schemas.openxmlformats.org/spreadsheetml/2006/main" count="122" uniqueCount="84">
  <si>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</si>
  <si>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</si>
  <si>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</si>
  <si>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</si>
  <si>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</si>
  <si>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</si>
  <si>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</si>
  <si>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</si>
  <si>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</si>
  <si>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</si>
  <si>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</si>
  <si>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</si>
  <si>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</si>
  <si>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</si>
  <si>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</si>
  <si>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</si>
  <si>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</si>
  <si>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</si>
  <si>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</si>
  <si>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</si>
  <si>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</si>
  <si>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LOTE 1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</si>
  <si>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</si>
  <si>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</si>
  <si>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</si>
  <si>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</si>
  <si>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</si>
  <si>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</si>
  <si>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MANTENIMIENTO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</si>
  <si>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</si>
  <si>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</si>
  <si>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</si>
  <si>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</si>
  <si>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</si>
  <si>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</si>
  <si>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</si>
  <si>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PRODUCCION EN KG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</si>
  <si>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</si>
  <si>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</si>
  <si>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</si>
  <si>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</si>
  <si>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</si>
  <si>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</si>
  <si>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</si>
  <si>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</si>
  <si>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</si>
  <si>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</si>
  <si>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</si>
  <si>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</si>
  <si>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>COSTO TOTAL GUANABANA</t>
  </si>
  <si>
    <t>0,67 ha = 6,762 m²</t>
  </si>
  <si>
    <t xml:space="preserve"> 12 de Enero de 2012</t>
  </si>
  <si>
    <t>Bolsas para el fruto</t>
  </si>
  <si>
    <t xml:space="preserve">hora </t>
  </si>
  <si>
    <t xml:space="preserve">MATERIA PRIMA </t>
  </si>
  <si>
    <t>m2</t>
  </si>
  <si>
    <t>MATERIA PRIMA E INSUMOS  DIRECTOS</t>
  </si>
  <si>
    <t>SUBTOTAL  MATERIA PRIMA E INSUMOS   DIRECTOS:</t>
  </si>
  <si>
    <t>und</t>
  </si>
  <si>
    <t xml:space="preserve">MIGUEL ANGEL VILLALBA </t>
  </si>
  <si>
    <t>Febrero</t>
  </si>
  <si>
    <t>Guanábana</t>
  </si>
  <si>
    <t>Mantenimiento caseta (BPA).</t>
  </si>
  <si>
    <t>Monitoreo</t>
  </si>
  <si>
    <t>Fertilizante</t>
  </si>
  <si>
    <t>g</t>
  </si>
  <si>
    <t>lt</t>
  </si>
  <si>
    <t>Triple 18</t>
  </si>
  <si>
    <t>Agrimins</t>
  </si>
  <si>
    <t>Super biol</t>
  </si>
  <si>
    <t>Super magro</t>
  </si>
  <si>
    <t>Cosecha</t>
  </si>
  <si>
    <t>Creacion de la nueva fosa</t>
  </si>
  <si>
    <t>Embolsado del fruto</t>
  </si>
  <si>
    <t>Fertilizacion</t>
  </si>
  <si>
    <t>Manejo de arvenses (manual)</t>
  </si>
  <si>
    <t>Manejo de arvenses (mecánico-roto speed)</t>
  </si>
  <si>
    <t>Mantenimiento del pozo</t>
  </si>
  <si>
    <t>Plateo</t>
  </si>
  <si>
    <t>Poda fitosanitaria</t>
  </si>
  <si>
    <t>Preparación del fertilizante</t>
  </si>
  <si>
    <t>Recoleccion de bolsas caidas</t>
  </si>
  <si>
    <t>COSTOS DE PRODUCCIÓN CULTIVO DE GUANABANA MES DE FEBRERO DE 2019</t>
  </si>
  <si>
    <t>OK REVISADO</t>
  </si>
</sst>
</file>

<file path=xl/styles.xml><?xml version="1.0" encoding="utf-8"?>
<styleSheet xmlns="http://schemas.openxmlformats.org/spreadsheetml/2006/main">
  <numFmts count="6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_-&quot;$&quot;* #,##0_-;\-&quot;$&quot;* #,##0_-;_-&quot;$&quot;* &quot;-&quot;??_-;_-@_-"/>
    <numFmt numFmtId="166" formatCode="0.0%"/>
    <numFmt numFmtId="167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41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44" fontId="0" fillId="3" borderId="1" xfId="1" applyFont="1" applyFill="1" applyBorder="1" applyAlignment="1">
      <alignment wrapText="1"/>
    </xf>
    <xf numFmtId="44" fontId="0" fillId="3" borderId="1" xfId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164" fontId="0" fillId="3" borderId="4" xfId="1" applyNumberFormat="1" applyFont="1" applyFill="1" applyBorder="1"/>
    <xf numFmtId="0" fontId="6" fillId="3" borderId="2" xfId="0" applyFont="1" applyFill="1" applyBorder="1" applyAlignment="1">
      <alignment horizontal="left"/>
    </xf>
    <xf numFmtId="164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6" fontId="0" fillId="3" borderId="3" xfId="0" applyNumberFormat="1" applyFont="1" applyFill="1" applyBorder="1"/>
    <xf numFmtId="164" fontId="0" fillId="0" borderId="3" xfId="4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164" fontId="0" fillId="0" borderId="0" xfId="1" applyNumberFormat="1" applyFont="1"/>
    <xf numFmtId="164" fontId="0" fillId="0" borderId="1" xfId="1" applyNumberFormat="1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44" fontId="6" fillId="4" borderId="1" xfId="1" applyFont="1" applyFill="1" applyBorder="1"/>
    <xf numFmtId="167" fontId="6" fillId="4" borderId="1" xfId="0" applyNumberFormat="1" applyFont="1" applyFill="1" applyBorder="1"/>
    <xf numFmtId="164" fontId="8" fillId="5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6" fontId="0" fillId="0" borderId="4" xfId="0" applyNumberFormat="1" applyFont="1" applyFill="1" applyBorder="1"/>
    <xf numFmtId="0" fontId="0" fillId="0" borderId="0" xfId="1" applyNumberFormat="1" applyFont="1" applyAlignment="1">
      <alignment horizontal="right"/>
    </xf>
    <xf numFmtId="0" fontId="0" fillId="0" borderId="0" xfId="0" applyFont="1" applyAlignment="1">
      <alignment horizontal="right"/>
    </xf>
    <xf numFmtId="6" fontId="0" fillId="0" borderId="1" xfId="0" applyNumberFormat="1" applyFont="1" applyBorder="1"/>
    <xf numFmtId="164" fontId="0" fillId="3" borderId="1" xfId="1" applyNumberFormat="1" applyFont="1" applyFill="1" applyBorder="1"/>
    <xf numFmtId="165" fontId="8" fillId="0" borderId="1" xfId="0" applyNumberFormat="1" applyFont="1" applyBorder="1"/>
    <xf numFmtId="6" fontId="0" fillId="3" borderId="1" xfId="0" applyNumberFormat="1" applyFont="1" applyFill="1" applyBorder="1"/>
    <xf numFmtId="0" fontId="6" fillId="0" borderId="8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10" fillId="3" borderId="5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0" fillId="3" borderId="3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/>
    <xf numFmtId="44" fontId="1" fillId="3" borderId="3" xfId="1" applyNumberFormat="1" applyFont="1" applyFill="1" applyBorder="1"/>
    <xf numFmtId="164" fontId="6" fillId="4" borderId="1" xfId="0" applyNumberFormat="1" applyFont="1" applyFill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1" fillId="3" borderId="3" xfId="1" applyNumberFormat="1" applyFont="1" applyFill="1" applyBorder="1"/>
    <xf numFmtId="2" fontId="0" fillId="0" borderId="0" xfId="0" applyNumberFormat="1" applyFont="1"/>
    <xf numFmtId="164" fontId="6" fillId="4" borderId="1" xfId="0" applyNumberFormat="1" applyFont="1" applyFill="1" applyBorder="1"/>
    <xf numFmtId="0" fontId="0" fillId="0" borderId="0" xfId="0" applyAlignment="1"/>
    <xf numFmtId="0" fontId="0" fillId="0" borderId="0" xfId="0" applyFill="1" applyBorder="1"/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10" fillId="0" borderId="3" xfId="0" applyFont="1" applyBorder="1" applyAlignment="1"/>
    <xf numFmtId="0" fontId="10" fillId="0" borderId="5" xfId="0" applyFont="1" applyBorder="1" applyAlignment="1"/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3" borderId="7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left"/>
    </xf>
    <xf numFmtId="0" fontId="10" fillId="3" borderId="5" xfId="0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Font="1" applyBorder="1" applyAlignment="1">
      <alignment horizontal="left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GUANABANA 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DE FEBRERO DE  2019</a:t>
            </a:r>
          </a:p>
        </c:rich>
      </c:tx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524248</c:v>
                </c:pt>
                <c:pt idx="1">
                  <c:v>514846</c:v>
                </c:pt>
                <c:pt idx="2">
                  <c:v>0</c:v>
                </c:pt>
                <c:pt idx="3">
                  <c:v>226857.52798399999</c:v>
                </c:pt>
                <c:pt idx="4">
                  <c:v>33250</c:v>
                </c:pt>
                <c:pt idx="5">
                  <c:v>1299201.527984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8-4737-8A7D-0CA8BD1DEEDE}"/>
            </c:ext>
          </c:extLst>
        </c:ser>
        <c:dLbls>
          <c:showVal val="1"/>
        </c:dLbls>
        <c:shape val="box"/>
        <c:axId val="59241216"/>
        <c:axId val="59242752"/>
        <c:axId val="59011072"/>
      </c:bar3DChart>
      <c:catAx>
        <c:axId val="592412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242752"/>
        <c:crosses val="autoZero"/>
        <c:auto val="1"/>
        <c:lblAlgn val="ctr"/>
        <c:lblOffset val="100"/>
      </c:catAx>
      <c:valAx>
        <c:axId val="59242752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tickLblPos val="none"/>
        <c:crossAx val="59241216"/>
        <c:crosses val="autoZero"/>
        <c:crossBetween val="between"/>
      </c:valAx>
      <c:serAx>
        <c:axId val="59011072"/>
        <c:scaling>
          <c:orientation val="minMax"/>
        </c:scaling>
        <c:delete val="1"/>
        <c:axPos val="b"/>
        <c:majorTickMark val="none"/>
        <c:tickLblPos val="none"/>
        <c:crossAx val="59242752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90486</xdr:rowOff>
    </xdr:from>
    <xdr:to>
      <xdr:col>7</xdr:col>
      <xdr:colOff>962025</xdr:colOff>
      <xdr:row>28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55524302-1E39-49AF-A0D8-37DE5A57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9"/>
  <sheetViews>
    <sheetView tabSelected="1" topLeftCell="A50" zoomScale="90" zoomScaleNormal="90" workbookViewId="0">
      <selection activeCell="F50" sqref="F50"/>
    </sheetView>
  </sheetViews>
  <sheetFormatPr baseColWidth="10" defaultColWidth="11.42578125" defaultRowHeight="15"/>
  <cols>
    <col min="1" max="1" width="31.42578125" style="13" customWidth="1"/>
    <col min="2" max="2" width="18.7109375" style="13" customWidth="1"/>
    <col min="3" max="3" width="15.42578125" style="36" customWidth="1"/>
    <col min="4" max="4" width="16" style="13" customWidth="1"/>
    <col min="5" max="5" width="17.5703125" style="13" customWidth="1"/>
    <col min="6" max="6" width="18.85546875" style="13" customWidth="1"/>
    <col min="7" max="7" width="18.28515625" style="13" customWidth="1"/>
    <col min="8" max="8" width="14.28515625" style="13" customWidth="1"/>
    <col min="9" max="9" width="13.28515625" style="13" bestFit="1" customWidth="1"/>
    <col min="10" max="23" width="11.42578125" style="13"/>
    <col min="24" max="24" width="17.140625" style="13" customWidth="1"/>
    <col min="25" max="25" width="14.140625" style="13" customWidth="1"/>
    <col min="26" max="16384" width="11.42578125" style="13"/>
  </cols>
  <sheetData>
    <row r="1" spans="1:7" ht="34.5" customHeight="1">
      <c r="A1" s="51" t="s">
        <v>30</v>
      </c>
      <c r="B1" s="138"/>
      <c r="C1" s="138"/>
      <c r="D1" s="52"/>
      <c r="E1" s="52"/>
      <c r="F1" s="54"/>
    </row>
    <row r="2" spans="1:7" ht="22.5" customHeight="1">
      <c r="A2" s="51" t="s">
        <v>42</v>
      </c>
      <c r="B2" s="139" t="s">
        <v>60</v>
      </c>
      <c r="C2" s="139"/>
      <c r="D2" s="52"/>
      <c r="E2" s="52"/>
      <c r="F2" s="54"/>
    </row>
    <row r="3" spans="1:7" ht="22.5" customHeight="1">
      <c r="A3" s="51" t="s">
        <v>43</v>
      </c>
      <c r="B3" s="139">
        <v>2019</v>
      </c>
      <c r="C3" s="139"/>
      <c r="D3" s="52"/>
      <c r="E3" s="52"/>
      <c r="F3" s="54"/>
    </row>
    <row r="4" spans="1:7" ht="15.75" customHeight="1">
      <c r="A4" s="52" t="s">
        <v>44</v>
      </c>
      <c r="B4" s="139" t="s">
        <v>50</v>
      </c>
      <c r="C4" s="139"/>
      <c r="D4" s="52"/>
      <c r="E4" s="52"/>
      <c r="F4" s="54"/>
    </row>
    <row r="5" spans="1:7">
      <c r="A5" s="52" t="s">
        <v>45</v>
      </c>
      <c r="B5" s="139" t="s">
        <v>51</v>
      </c>
      <c r="C5" s="139"/>
      <c r="D5" s="52"/>
      <c r="E5" s="52"/>
      <c r="F5" s="54"/>
    </row>
    <row r="6" spans="1:7" ht="22.5" customHeight="1">
      <c r="A6" s="52" t="s">
        <v>29</v>
      </c>
      <c r="B6" s="139">
        <v>134</v>
      </c>
      <c r="C6" s="139"/>
      <c r="D6" s="52"/>
      <c r="E6" s="52"/>
      <c r="F6" s="54"/>
    </row>
    <row r="7" spans="1:7" ht="18" customHeight="1">
      <c r="A7" s="52" t="s">
        <v>22</v>
      </c>
      <c r="B7" s="139" t="s">
        <v>23</v>
      </c>
      <c r="C7" s="139"/>
      <c r="D7" s="54"/>
      <c r="E7" s="52"/>
      <c r="F7" s="54"/>
    </row>
    <row r="8" spans="1:7" ht="22.5" customHeight="1">
      <c r="A8" s="52" t="s">
        <v>20</v>
      </c>
      <c r="B8" s="139" t="s">
        <v>21</v>
      </c>
      <c r="C8" s="139"/>
      <c r="D8" s="52"/>
      <c r="E8" s="52"/>
      <c r="F8" s="54"/>
    </row>
    <row r="9" spans="1:7" ht="18" customHeight="1">
      <c r="A9" s="52" t="s">
        <v>24</v>
      </c>
      <c r="B9" s="139" t="s">
        <v>61</v>
      </c>
      <c r="C9" s="139"/>
      <c r="D9" s="52"/>
      <c r="E9" s="52"/>
      <c r="F9" s="54"/>
    </row>
    <row r="10" spans="1:7" ht="18" customHeight="1">
      <c r="A10" s="52"/>
      <c r="B10" s="52"/>
      <c r="C10" s="52"/>
      <c r="D10" s="54"/>
      <c r="E10" s="52"/>
      <c r="F10" s="54"/>
    </row>
    <row r="11" spans="1:7" ht="18" customHeight="1">
      <c r="A11" s="52"/>
      <c r="B11" s="52"/>
      <c r="C11" s="53"/>
      <c r="D11" s="52"/>
      <c r="E11" s="52"/>
      <c r="F11" s="54"/>
    </row>
    <row r="12" spans="1:7" ht="42" customHeight="1">
      <c r="A12" s="45" t="s">
        <v>34</v>
      </c>
      <c r="B12" s="44" t="s">
        <v>5</v>
      </c>
      <c r="C12" s="44" t="s">
        <v>13</v>
      </c>
      <c r="D12" s="44" t="s">
        <v>6</v>
      </c>
      <c r="E12" s="44" t="s">
        <v>25</v>
      </c>
      <c r="F12" s="44" t="s">
        <v>49</v>
      </c>
    </row>
    <row r="13" spans="1:7" ht="27.75" customHeight="1">
      <c r="A13" s="46" t="s">
        <v>35</v>
      </c>
      <c r="B13" s="40"/>
      <c r="C13" s="40"/>
      <c r="D13" s="40"/>
      <c r="E13" s="40"/>
      <c r="F13" s="40"/>
    </row>
    <row r="14" spans="1:7" ht="27.75" customHeight="1">
      <c r="A14" s="87" t="s">
        <v>64</v>
      </c>
      <c r="B14" s="88" t="s">
        <v>67</v>
      </c>
      <c r="C14" s="93" t="s">
        <v>65</v>
      </c>
      <c r="D14" s="91">
        <v>75000</v>
      </c>
      <c r="E14" s="89">
        <f>2007/1000</f>
        <v>2.0070000000000001</v>
      </c>
      <c r="F14" s="77">
        <f>D14*E14</f>
        <v>150525</v>
      </c>
      <c r="G14"/>
    </row>
    <row r="15" spans="1:7" ht="27.75" customHeight="1">
      <c r="A15" s="87" t="s">
        <v>64</v>
      </c>
      <c r="B15" s="88" t="s">
        <v>68</v>
      </c>
      <c r="C15" s="93" t="s">
        <v>65</v>
      </c>
      <c r="D15" s="92">
        <v>67000</v>
      </c>
      <c r="E15" s="89">
        <f>1969/1000</f>
        <v>1.9690000000000001</v>
      </c>
      <c r="F15" s="77">
        <f>D15*E15</f>
        <v>131923</v>
      </c>
      <c r="G15"/>
    </row>
    <row r="16" spans="1:7" ht="27.75" customHeight="1">
      <c r="A16" s="87" t="s">
        <v>64</v>
      </c>
      <c r="B16" s="88" t="s">
        <v>69</v>
      </c>
      <c r="C16" s="93" t="s">
        <v>66</v>
      </c>
      <c r="D16" s="92">
        <v>10</v>
      </c>
      <c r="E16" s="94">
        <v>1000</v>
      </c>
      <c r="F16" s="77">
        <f>D16*E16</f>
        <v>10000</v>
      </c>
      <c r="G16"/>
    </row>
    <row r="17" spans="1:8" ht="27.75" customHeight="1">
      <c r="A17" s="87" t="s">
        <v>64</v>
      </c>
      <c r="B17" s="88" t="s">
        <v>70</v>
      </c>
      <c r="C17" s="93" t="s">
        <v>66</v>
      </c>
      <c r="D17" s="92">
        <v>10</v>
      </c>
      <c r="E17" s="94">
        <v>1000</v>
      </c>
      <c r="F17" s="77">
        <f>D17*E17</f>
        <v>10000</v>
      </c>
      <c r="G17"/>
    </row>
    <row r="18" spans="1:8" ht="27" customHeight="1">
      <c r="A18" s="17" t="s">
        <v>52</v>
      </c>
      <c r="B18" s="15" t="s">
        <v>52</v>
      </c>
      <c r="C18" s="16" t="s">
        <v>58</v>
      </c>
      <c r="D18" s="16">
        <f>50+50+50+50</f>
        <v>200</v>
      </c>
      <c r="E18" s="38">
        <v>1109</v>
      </c>
      <c r="F18" s="77">
        <f>D18*E18</f>
        <v>221800</v>
      </c>
      <c r="G18"/>
    </row>
    <row r="19" spans="1:8" ht="28.5" customHeight="1">
      <c r="A19" s="46" t="s">
        <v>54</v>
      </c>
      <c r="B19" s="15"/>
      <c r="C19" s="37"/>
      <c r="D19" s="16"/>
      <c r="E19" s="38"/>
      <c r="F19" s="40"/>
    </row>
    <row r="20" spans="1:8" ht="28.5" customHeight="1">
      <c r="A20" s="81"/>
      <c r="B20" s="15"/>
      <c r="C20" s="16"/>
      <c r="D20" s="16"/>
      <c r="E20" s="80"/>
      <c r="F20" s="40"/>
    </row>
    <row r="21" spans="1:8" ht="28.5" customHeight="1">
      <c r="A21" s="120" t="s">
        <v>57</v>
      </c>
      <c r="B21" s="121"/>
      <c r="C21" s="121"/>
      <c r="D21" s="121"/>
      <c r="E21" s="122"/>
      <c r="F21" s="90">
        <f>SUM(F14:F20)</f>
        <v>524248</v>
      </c>
    </row>
    <row r="22" spans="1:8" ht="28.5" customHeight="1">
      <c r="A22" s="118"/>
      <c r="B22" s="119"/>
      <c r="C22" s="119"/>
      <c r="D22" s="119"/>
      <c r="E22" s="119"/>
      <c r="F22" s="119"/>
    </row>
    <row r="23" spans="1:8" ht="36.75" customHeight="1">
      <c r="A23" s="120" t="s">
        <v>26</v>
      </c>
      <c r="B23" s="122"/>
      <c r="C23" s="48" t="s">
        <v>13</v>
      </c>
      <c r="D23" s="49" t="s">
        <v>6</v>
      </c>
      <c r="E23" s="50" t="s">
        <v>25</v>
      </c>
      <c r="F23" s="44" t="s">
        <v>49</v>
      </c>
    </row>
    <row r="24" spans="1:8">
      <c r="A24" s="129" t="s">
        <v>28</v>
      </c>
      <c r="B24" s="130"/>
      <c r="C24" s="16"/>
      <c r="D24" s="16"/>
      <c r="E24" s="29"/>
      <c r="F24" s="40"/>
    </row>
    <row r="25" spans="1:8">
      <c r="A25" s="132" t="s">
        <v>71</v>
      </c>
      <c r="B25" s="133"/>
      <c r="C25" s="16" t="s">
        <v>27</v>
      </c>
      <c r="D25" s="16">
        <f>1+2+1+2+2+1+2</f>
        <v>11</v>
      </c>
      <c r="E25" s="29">
        <f>38000/8</f>
        <v>4750</v>
      </c>
      <c r="F25" s="41">
        <f>D25*E25</f>
        <v>52250</v>
      </c>
      <c r="G25"/>
      <c r="H25" s="95"/>
    </row>
    <row r="26" spans="1:8">
      <c r="A26" s="134" t="s">
        <v>72</v>
      </c>
      <c r="B26" s="135"/>
      <c r="C26" s="16" t="s">
        <v>53</v>
      </c>
      <c r="D26" s="16">
        <f>3+2+3+2+3+2</f>
        <v>15</v>
      </c>
      <c r="E26" s="29">
        <f t="shared" ref="E26:E36" si="0">38000/8</f>
        <v>4750</v>
      </c>
      <c r="F26" s="41">
        <f t="shared" ref="F26:F36" si="1">D26*E26</f>
        <v>71250</v>
      </c>
    </row>
    <row r="27" spans="1:8">
      <c r="A27" s="136" t="s">
        <v>73</v>
      </c>
      <c r="B27" s="137"/>
      <c r="C27" s="16" t="s">
        <v>27</v>
      </c>
      <c r="D27" s="16">
        <f>3+2+2+2+2+2+2+2+2</f>
        <v>19</v>
      </c>
      <c r="E27" s="29">
        <f t="shared" si="0"/>
        <v>4750</v>
      </c>
      <c r="F27" s="41">
        <f t="shared" si="1"/>
        <v>90250</v>
      </c>
      <c r="G27"/>
    </row>
    <row r="28" spans="1:8">
      <c r="A28" s="134" t="s">
        <v>74</v>
      </c>
      <c r="B28" s="135"/>
      <c r="C28" s="16" t="s">
        <v>27</v>
      </c>
      <c r="D28" s="16">
        <f>3+3+2</f>
        <v>8</v>
      </c>
      <c r="E28" s="29">
        <f>38000/8</f>
        <v>4750</v>
      </c>
      <c r="F28" s="41">
        <f t="shared" si="1"/>
        <v>38000</v>
      </c>
    </row>
    <row r="29" spans="1:8">
      <c r="A29" s="86" t="s">
        <v>75</v>
      </c>
      <c r="B29" s="84"/>
      <c r="C29" s="16" t="s">
        <v>27</v>
      </c>
      <c r="D29" s="16">
        <f>4+3+2+3+2+3+4+3+1</f>
        <v>25</v>
      </c>
      <c r="E29" s="29">
        <f t="shared" si="0"/>
        <v>4750</v>
      </c>
      <c r="F29" s="41">
        <f t="shared" si="1"/>
        <v>118750</v>
      </c>
      <c r="G29"/>
    </row>
    <row r="30" spans="1:8">
      <c r="A30" s="136" t="s">
        <v>76</v>
      </c>
      <c r="B30" s="137"/>
      <c r="C30" s="85" t="s">
        <v>55</v>
      </c>
      <c r="D30" s="16">
        <v>6762</v>
      </c>
      <c r="E30" s="29">
        <f>80000/10000</f>
        <v>8</v>
      </c>
      <c r="F30" s="41">
        <f>D30*E30</f>
        <v>54096</v>
      </c>
      <c r="G30"/>
    </row>
    <row r="31" spans="1:8">
      <c r="A31" s="136" t="s">
        <v>77</v>
      </c>
      <c r="B31" s="137"/>
      <c r="C31" s="16" t="s">
        <v>27</v>
      </c>
      <c r="D31" s="16">
        <v>1</v>
      </c>
      <c r="E31" s="29">
        <f t="shared" si="0"/>
        <v>4750</v>
      </c>
      <c r="F31" s="41">
        <f t="shared" si="1"/>
        <v>4750</v>
      </c>
    </row>
    <row r="32" spans="1:8">
      <c r="A32" s="132" t="s">
        <v>63</v>
      </c>
      <c r="B32" s="133"/>
      <c r="C32" s="16" t="s">
        <v>27</v>
      </c>
      <c r="D32" s="16">
        <f>2+1</f>
        <v>3</v>
      </c>
      <c r="E32" s="29">
        <f t="shared" si="0"/>
        <v>4750</v>
      </c>
      <c r="F32" s="41">
        <f t="shared" si="1"/>
        <v>14250</v>
      </c>
      <c r="G32"/>
    </row>
    <row r="33" spans="1:9">
      <c r="A33" s="136" t="s">
        <v>78</v>
      </c>
      <c r="B33" s="137"/>
      <c r="C33" s="16" t="s">
        <v>27</v>
      </c>
      <c r="D33" s="16">
        <f>4+3+2</f>
        <v>9</v>
      </c>
      <c r="E33" s="29">
        <f t="shared" si="0"/>
        <v>4750</v>
      </c>
      <c r="F33" s="41">
        <f t="shared" si="1"/>
        <v>42750</v>
      </c>
    </row>
    <row r="34" spans="1:9">
      <c r="A34" s="132" t="s">
        <v>79</v>
      </c>
      <c r="B34" s="133"/>
      <c r="C34" s="16" t="s">
        <v>27</v>
      </c>
      <c r="D34" s="16">
        <v>3</v>
      </c>
      <c r="E34" s="29">
        <f t="shared" si="0"/>
        <v>4750</v>
      </c>
      <c r="F34" s="41">
        <f t="shared" si="1"/>
        <v>14250</v>
      </c>
    </row>
    <row r="35" spans="1:9">
      <c r="A35" s="136" t="s">
        <v>80</v>
      </c>
      <c r="B35" s="137"/>
      <c r="C35" s="16" t="s">
        <v>27</v>
      </c>
      <c r="D35" s="16">
        <v>1</v>
      </c>
      <c r="E35" s="29">
        <f t="shared" si="0"/>
        <v>4750</v>
      </c>
      <c r="F35" s="41">
        <f t="shared" si="1"/>
        <v>4750</v>
      </c>
    </row>
    <row r="36" spans="1:9">
      <c r="A36" s="132" t="s">
        <v>81</v>
      </c>
      <c r="B36" s="133"/>
      <c r="C36" s="16" t="s">
        <v>27</v>
      </c>
      <c r="D36" s="16">
        <v>2</v>
      </c>
      <c r="E36" s="29">
        <f t="shared" si="0"/>
        <v>4750</v>
      </c>
      <c r="F36" s="41">
        <f t="shared" si="1"/>
        <v>9500</v>
      </c>
      <c r="G36"/>
    </row>
    <row r="37" spans="1:9" ht="30" customHeight="1">
      <c r="A37" s="120" t="s">
        <v>7</v>
      </c>
      <c r="B37" s="121"/>
      <c r="C37" s="121"/>
      <c r="D37" s="121"/>
      <c r="E37" s="122"/>
      <c r="F37" s="90">
        <f>SUM(F24:F36)</f>
        <v>514846</v>
      </c>
      <c r="G37"/>
    </row>
    <row r="38" spans="1:9">
      <c r="A38" s="131"/>
      <c r="B38" s="131"/>
      <c r="C38" s="131"/>
      <c r="D38" s="131"/>
      <c r="E38" s="131"/>
      <c r="F38" s="131"/>
    </row>
    <row r="39" spans="1:9" ht="38.25" customHeight="1">
      <c r="A39" s="113" t="s">
        <v>8</v>
      </c>
      <c r="B39" s="114"/>
      <c r="C39" s="114"/>
      <c r="D39" s="114"/>
      <c r="E39" s="115"/>
      <c r="F39" s="62">
        <f>F21+F37</f>
        <v>1039094</v>
      </c>
      <c r="G39"/>
    </row>
    <row r="40" spans="1:9">
      <c r="A40" s="118"/>
      <c r="B40" s="119"/>
      <c r="C40" s="119"/>
      <c r="D40" s="119"/>
      <c r="E40" s="119"/>
      <c r="F40" s="119"/>
    </row>
    <row r="41" spans="1:9" ht="30">
      <c r="A41" s="47" t="s">
        <v>31</v>
      </c>
      <c r="B41" s="44" t="s">
        <v>5</v>
      </c>
      <c r="C41" s="44" t="s">
        <v>13</v>
      </c>
      <c r="D41" s="44" t="s">
        <v>6</v>
      </c>
      <c r="E41" s="44" t="s">
        <v>25</v>
      </c>
      <c r="F41" s="44" t="s">
        <v>49</v>
      </c>
    </row>
    <row r="42" spans="1:9">
      <c r="A42" s="47" t="s">
        <v>9</v>
      </c>
      <c r="B42" s="14"/>
      <c r="C42" s="22"/>
      <c r="D42" s="23"/>
      <c r="E42" s="14"/>
      <c r="F42" s="40"/>
    </row>
    <row r="43" spans="1:9">
      <c r="A43" s="17"/>
      <c r="B43" s="15"/>
      <c r="C43" s="16"/>
      <c r="D43" s="16"/>
      <c r="E43" s="38"/>
      <c r="F43" s="77"/>
      <c r="G43"/>
    </row>
    <row r="44" spans="1:9">
      <c r="A44" s="17"/>
      <c r="B44" s="24"/>
      <c r="C44" s="25"/>
      <c r="D44" s="21"/>
      <c r="E44" s="39"/>
      <c r="F44" s="42"/>
    </row>
    <row r="45" spans="1:9" ht="24.75" customHeight="1">
      <c r="A45" s="121" t="s">
        <v>18</v>
      </c>
      <c r="B45" s="121"/>
      <c r="C45" s="121"/>
      <c r="D45" s="121"/>
      <c r="E45" s="122"/>
      <c r="F45" s="60">
        <f>SUM(F42:F44)</f>
        <v>0</v>
      </c>
      <c r="G45"/>
    </row>
    <row r="46" spans="1:9" ht="30">
      <c r="A46" s="111" t="s">
        <v>1</v>
      </c>
      <c r="B46" s="112"/>
      <c r="C46" s="44" t="s">
        <v>13</v>
      </c>
      <c r="D46" s="44" t="s">
        <v>6</v>
      </c>
      <c r="E46" s="44" t="s">
        <v>25</v>
      </c>
      <c r="F46" s="44" t="s">
        <v>49</v>
      </c>
      <c r="H46" s="55"/>
      <c r="I46" s="76"/>
    </row>
    <row r="47" spans="1:9" ht="16.5" customHeight="1">
      <c r="A47" s="123" t="s">
        <v>15</v>
      </c>
      <c r="B47" s="124"/>
      <c r="C47" s="26" t="s">
        <v>16</v>
      </c>
      <c r="D47" s="16">
        <v>1</v>
      </c>
      <c r="E47" s="74">
        <v>200000</v>
      </c>
      <c r="F47" s="43">
        <f>(D47*E47)</f>
        <v>200000</v>
      </c>
      <c r="G47"/>
      <c r="I47" s="75"/>
    </row>
    <row r="48" spans="1:9">
      <c r="A48" s="125" t="s">
        <v>17</v>
      </c>
      <c r="B48" s="126"/>
      <c r="C48" s="26" t="s">
        <v>16</v>
      </c>
      <c r="D48" s="16">
        <v>1</v>
      </c>
      <c r="E48" s="27">
        <f>(1985916*6762)/500000</f>
        <v>26857.527984</v>
      </c>
      <c r="F48" s="56">
        <f>(D48*E48)</f>
        <v>26857.527984</v>
      </c>
      <c r="G48" s="97"/>
    </row>
    <row r="49" spans="1:8" ht="30" customHeight="1">
      <c r="A49" s="120" t="s">
        <v>32</v>
      </c>
      <c r="B49" s="121"/>
      <c r="C49" s="121"/>
      <c r="D49" s="121"/>
      <c r="E49" s="122"/>
      <c r="F49" s="61">
        <f>SUM(F47:F48)</f>
        <v>226857.52798399999</v>
      </c>
      <c r="G49" s="97"/>
      <c r="H49" s="55"/>
    </row>
    <row r="50" spans="1:8">
      <c r="A50" s="28"/>
      <c r="B50" s="19"/>
      <c r="C50" s="20"/>
      <c r="D50" s="18"/>
      <c r="E50" s="19"/>
      <c r="F50" s="40"/>
    </row>
    <row r="51" spans="1:8" ht="30">
      <c r="A51" s="111" t="s">
        <v>10</v>
      </c>
      <c r="B51" s="112"/>
      <c r="C51" s="44" t="s">
        <v>13</v>
      </c>
      <c r="D51" s="44" t="s">
        <v>6</v>
      </c>
      <c r="E51" s="44" t="s">
        <v>25</v>
      </c>
      <c r="F51" s="44" t="s">
        <v>49</v>
      </c>
      <c r="G51" s="73"/>
    </row>
    <row r="52" spans="1:8">
      <c r="A52" s="127" t="s">
        <v>62</v>
      </c>
      <c r="B52" s="128"/>
      <c r="C52" s="16" t="s">
        <v>53</v>
      </c>
      <c r="D52" s="16">
        <f>2+3+2</f>
        <v>7</v>
      </c>
      <c r="E52" s="78">
        <f>38000/8</f>
        <v>4750</v>
      </c>
      <c r="F52" s="41">
        <f>D52*E52</f>
        <v>33250</v>
      </c>
    </row>
    <row r="53" spans="1:8" ht="24" customHeight="1">
      <c r="A53" s="120" t="s">
        <v>11</v>
      </c>
      <c r="B53" s="121"/>
      <c r="C53" s="121"/>
      <c r="D53" s="121"/>
      <c r="E53" s="122"/>
      <c r="F53" s="96">
        <f>SUM(F52:F52)</f>
        <v>33250</v>
      </c>
      <c r="G53" s="54"/>
    </row>
    <row r="54" spans="1:8">
      <c r="A54" s="118"/>
      <c r="B54" s="119"/>
      <c r="C54" s="119"/>
      <c r="D54" s="119"/>
      <c r="E54" s="119"/>
      <c r="F54" s="119"/>
    </row>
    <row r="55" spans="1:8" ht="30.75" customHeight="1">
      <c r="A55" s="113" t="s">
        <v>33</v>
      </c>
      <c r="B55" s="114"/>
      <c r="C55" s="114"/>
      <c r="D55" s="114"/>
      <c r="E55" s="115"/>
      <c r="F55" s="62">
        <f>F45+F49+F53</f>
        <v>260107.52798399999</v>
      </c>
      <c r="G55"/>
    </row>
    <row r="56" spans="1:8" ht="15.75">
      <c r="A56" s="116"/>
      <c r="B56" s="117"/>
      <c r="C56" s="117"/>
      <c r="D56" s="117"/>
      <c r="E56" s="117"/>
      <c r="F56" s="117"/>
    </row>
    <row r="57" spans="1:8" ht="36.75" customHeight="1">
      <c r="A57" s="113" t="s">
        <v>12</v>
      </c>
      <c r="B57" s="114"/>
      <c r="C57" s="114"/>
      <c r="D57" s="114"/>
      <c r="E57" s="115"/>
      <c r="F57" s="62">
        <f>F39+F55</f>
        <v>1299201.527984</v>
      </c>
      <c r="G57" s="30"/>
    </row>
    <row r="58" spans="1:8">
      <c r="B58" s="30"/>
      <c r="C58" s="31"/>
      <c r="D58" s="31"/>
      <c r="E58" s="32"/>
    </row>
    <row r="59" spans="1:8" ht="15.75">
      <c r="A59" s="102" t="s">
        <v>36</v>
      </c>
      <c r="B59" s="102"/>
      <c r="C59" s="102"/>
      <c r="D59" s="102"/>
      <c r="E59" s="102"/>
      <c r="F59" s="63">
        <v>57.2</v>
      </c>
      <c r="G59"/>
    </row>
    <row r="60" spans="1:8" ht="15" customHeight="1">
      <c r="A60" s="103" t="s">
        <v>37</v>
      </c>
      <c r="B60" s="104"/>
      <c r="C60" s="104"/>
      <c r="D60" s="104"/>
      <c r="E60" s="105"/>
      <c r="F60" s="79">
        <f>F57/F59</f>
        <v>22713.313426293706</v>
      </c>
      <c r="G60" s="98"/>
    </row>
    <row r="61" spans="1:8" ht="15" customHeight="1">
      <c r="A61" s="54"/>
      <c r="B61" s="54"/>
      <c r="C61" s="59"/>
      <c r="E61" s="33"/>
    </row>
    <row r="62" spans="1:8">
      <c r="A62" s="57"/>
      <c r="B62" s="58"/>
      <c r="C62" s="34"/>
      <c r="D62" s="35"/>
      <c r="E62" s="35"/>
      <c r="G62" s="30"/>
    </row>
    <row r="63" spans="1:8">
      <c r="A63" s="57"/>
      <c r="B63" s="58"/>
      <c r="C63" s="34"/>
      <c r="D63" s="35"/>
      <c r="E63" s="35"/>
      <c r="F63" s="54"/>
    </row>
    <row r="64" spans="1:8" ht="15.75">
      <c r="A64" s="64" t="s">
        <v>41</v>
      </c>
      <c r="B64" s="106" t="s">
        <v>59</v>
      </c>
      <c r="C64" s="106"/>
      <c r="D64" s="106"/>
      <c r="E64" s="65"/>
      <c r="F64" s="65" t="s">
        <v>83</v>
      </c>
    </row>
    <row r="65" spans="1:6" ht="15.75">
      <c r="A65" s="67" t="s">
        <v>38</v>
      </c>
      <c r="B65" s="107">
        <v>43577</v>
      </c>
      <c r="C65" s="108"/>
      <c r="D65" s="108"/>
      <c r="E65" s="66"/>
      <c r="F65" s="66"/>
    </row>
    <row r="66" spans="1:6" ht="15.75">
      <c r="A66" s="68"/>
      <c r="B66" s="69"/>
      <c r="C66" s="69"/>
      <c r="D66" s="69"/>
      <c r="E66" s="66"/>
      <c r="F66" s="66"/>
    </row>
    <row r="67" spans="1:6" ht="15.75">
      <c r="A67" s="101" t="s">
        <v>46</v>
      </c>
      <c r="B67" s="101"/>
      <c r="C67" s="101"/>
      <c r="D67" s="101"/>
      <c r="E67" s="101"/>
      <c r="F67" s="101"/>
    </row>
    <row r="68" spans="1:6" ht="47.25">
      <c r="A68" s="72" t="s">
        <v>47</v>
      </c>
      <c r="B68" s="70" t="s">
        <v>39</v>
      </c>
      <c r="C68" s="109"/>
      <c r="D68" s="110"/>
      <c r="E68" s="64" t="s">
        <v>40</v>
      </c>
      <c r="F68" s="83"/>
    </row>
    <row r="69" spans="1:6" ht="15.75">
      <c r="A69" s="67" t="s">
        <v>48</v>
      </c>
      <c r="B69" s="71" t="s">
        <v>38</v>
      </c>
      <c r="C69" s="99"/>
      <c r="D69" s="100"/>
      <c r="E69" s="67" t="s">
        <v>38</v>
      </c>
      <c r="F69" s="82"/>
    </row>
  </sheetData>
  <mergeCells count="47">
    <mergeCell ref="B6:C6"/>
    <mergeCell ref="B7:C7"/>
    <mergeCell ref="B8:C8"/>
    <mergeCell ref="B9:C9"/>
    <mergeCell ref="A28:B28"/>
    <mergeCell ref="A22:F22"/>
    <mergeCell ref="A21:E21"/>
    <mergeCell ref="A23:B23"/>
    <mergeCell ref="B1:C1"/>
    <mergeCell ref="B2:C2"/>
    <mergeCell ref="B3:C3"/>
    <mergeCell ref="B4:C4"/>
    <mergeCell ref="B5:C5"/>
    <mergeCell ref="A45:E45"/>
    <mergeCell ref="A24:B24"/>
    <mergeCell ref="A40:F40"/>
    <mergeCell ref="A38:F38"/>
    <mergeCell ref="A37:E37"/>
    <mergeCell ref="A39:E39"/>
    <mergeCell ref="A25:B25"/>
    <mergeCell ref="A26:B26"/>
    <mergeCell ref="A27:B27"/>
    <mergeCell ref="A30:B30"/>
    <mergeCell ref="A31:B31"/>
    <mergeCell ref="A32:B32"/>
    <mergeCell ref="A33:B33"/>
    <mergeCell ref="A34:B34"/>
    <mergeCell ref="A35:B35"/>
    <mergeCell ref="A36:B36"/>
    <mergeCell ref="A46:B46"/>
    <mergeCell ref="A51:B51"/>
    <mergeCell ref="A57:E57"/>
    <mergeCell ref="A56:F56"/>
    <mergeCell ref="A54:F54"/>
    <mergeCell ref="A49:E49"/>
    <mergeCell ref="A53:E53"/>
    <mergeCell ref="A55:E55"/>
    <mergeCell ref="A47:B47"/>
    <mergeCell ref="A48:B48"/>
    <mergeCell ref="A52:B52"/>
    <mergeCell ref="C69:D69"/>
    <mergeCell ref="A67:F67"/>
    <mergeCell ref="A59:E59"/>
    <mergeCell ref="A60:E60"/>
    <mergeCell ref="B64:D64"/>
    <mergeCell ref="B65:D65"/>
    <mergeCell ref="C68:D68"/>
  </mergeCells>
  <pageMargins left="0.7" right="0.7" top="0.75" bottom="0.75" header="0.3" footer="0.3"/>
  <pageSetup paperSize="5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2"/>
  <sheetViews>
    <sheetView topLeftCell="B4" workbookViewId="0">
      <selection activeCell="I19" sqref="I19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>
      <c r="B2" s="140" t="s">
        <v>82</v>
      </c>
      <c r="C2" s="140"/>
      <c r="D2" s="140"/>
      <c r="E2" s="140"/>
      <c r="F2" s="140"/>
      <c r="G2" s="140"/>
      <c r="H2" s="140"/>
    </row>
    <row r="3" spans="2:12">
      <c r="B3" s="140"/>
      <c r="C3" s="140"/>
      <c r="D3" s="140"/>
      <c r="E3" s="140"/>
      <c r="F3" s="140"/>
      <c r="G3" s="140"/>
      <c r="H3" s="140"/>
    </row>
    <row r="4" spans="2:12">
      <c r="B4" s="140"/>
      <c r="C4" s="140"/>
      <c r="D4" s="140"/>
      <c r="E4" s="140"/>
      <c r="F4" s="140"/>
      <c r="G4" s="140"/>
      <c r="H4" s="140"/>
    </row>
    <row r="5" spans="2:12" ht="51">
      <c r="B5" s="10" t="s">
        <v>19</v>
      </c>
      <c r="C5" s="11" t="s">
        <v>56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>
      <c r="B6" s="2" t="s">
        <v>4</v>
      </c>
      <c r="C6" s="3">
        <f>'COSTOS GUANABANA'!F21</f>
        <v>524248</v>
      </c>
      <c r="D6" s="3">
        <f>'COSTOS GUANABANA'!F37</f>
        <v>514846</v>
      </c>
      <c r="E6" s="3">
        <f>'COSTOS GUANABANA'!F45</f>
        <v>0</v>
      </c>
      <c r="F6" s="3">
        <f>'COSTOS GUANABANA'!F49</f>
        <v>226857.52798399999</v>
      </c>
      <c r="G6" s="3">
        <f>'COSTOS GUANABANA'!F53</f>
        <v>33250</v>
      </c>
      <c r="H6" s="3">
        <f>SUM(C6:G6)</f>
        <v>1299201.527984</v>
      </c>
    </row>
    <row r="7" spans="2:12">
      <c r="B7" s="2" t="s">
        <v>14</v>
      </c>
      <c r="C7" s="4">
        <f>C6/H6</f>
        <v>0.40351553527918588</v>
      </c>
      <c r="D7" s="4">
        <f>D6/H6</f>
        <v>0.39627878270655825</v>
      </c>
      <c r="E7" s="4">
        <f>E6/H6</f>
        <v>0</v>
      </c>
      <c r="F7" s="4">
        <f>F6/H6</f>
        <v>0.17461303969986847</v>
      </c>
      <c r="G7" s="4">
        <f>G6/H6</f>
        <v>2.5592642314387334E-2</v>
      </c>
      <c r="H7" s="5">
        <f>SUM(C7:G7)</f>
        <v>0.99999999999999978</v>
      </c>
      <c r="I7" s="6"/>
    </row>
    <row r="9" spans="2:12">
      <c r="C9" s="9"/>
      <c r="J9" s="7"/>
    </row>
    <row r="11" spans="2:12">
      <c r="L11" s="12"/>
    </row>
    <row r="14" spans="2:12">
      <c r="L14" s="12"/>
    </row>
    <row r="15" spans="2:12">
      <c r="K15" s="8"/>
    </row>
    <row r="22" spans="12:1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GUANABANA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2019-04-25T16:23:21Z</cp:lastPrinted>
  <dcterms:created xsi:type="dcterms:W3CDTF">2014-09-10T02:29:02Z</dcterms:created>
  <dcterms:modified xsi:type="dcterms:W3CDTF">2019-04-25T16:50:36Z</dcterms:modified>
</cp:coreProperties>
</file>