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7545"/>
  </bookViews>
  <sheets>
    <sheet name="COSTOS GUANABANA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E49" i="1"/>
  <c r="E29"/>
  <c r="E45"/>
  <c r="F45" s="1"/>
  <c r="F46" s="1"/>
  <c r="F44"/>
  <c r="E41"/>
  <c r="F41" s="1"/>
  <c r="F42" s="1"/>
  <c r="F28"/>
  <c r="E28"/>
  <c r="E16"/>
  <c r="F16" s="1"/>
  <c r="D34" l="1"/>
  <c r="E34"/>
  <c r="D33"/>
  <c r="D31"/>
  <c r="D27"/>
  <c r="D49"/>
  <c r="F49" s="1"/>
  <c r="F50" s="1"/>
  <c r="F52" s="1"/>
  <c r="D25"/>
  <c r="D21"/>
  <c r="D14"/>
  <c r="F14" s="1"/>
  <c r="F17" s="1"/>
  <c r="E21"/>
  <c r="F21" l="1"/>
  <c r="F34"/>
  <c r="F29"/>
  <c r="E30"/>
  <c r="E31"/>
  <c r="F31" s="1"/>
  <c r="E32"/>
  <c r="F32" s="1"/>
  <c r="E33"/>
  <c r="F33" s="1"/>
  <c r="E27"/>
  <c r="E24"/>
  <c r="E25"/>
  <c r="F25" s="1"/>
  <c r="E26"/>
  <c r="F26" s="1"/>
  <c r="F24" l="1"/>
  <c r="F30"/>
  <c r="F27"/>
  <c r="E22"/>
  <c r="E23"/>
  <c r="F23" l="1"/>
  <c r="F22" l="1"/>
  <c r="F35" s="1"/>
  <c r="F37" s="1"/>
  <c r="F54" s="1"/>
  <c r="F57" s="1"/>
  <c r="G6" i="6"/>
  <c r="D6" l="1"/>
  <c r="E6"/>
  <c r="F6"/>
  <c r="C6" l="1"/>
  <c r="H6" l="1"/>
  <c r="G7" l="1"/>
  <c r="F7"/>
  <c r="E7"/>
  <c r="D7"/>
  <c r="C7"/>
  <c r="H7" l="1"/>
</calcChain>
</file>

<file path=xl/comments1.xml><?xml version="1.0" encoding="utf-8"?>
<comments xmlns="http://schemas.openxmlformats.org/spreadsheetml/2006/main">
  <authors>
    <author>acer</author>
  </authors>
  <commentList>
    <comment ref="E41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 GALON EQUIVALE A 3,78 LITROS,      VALOR TOMADO DE INTERNET A MARZO DE 2019 REVISTA DINERO</t>
        </r>
      </text>
    </comment>
  </commentList>
</comments>
</file>

<file path=xl/sharedStrings.xml><?xml version="1.0" encoding="utf-8"?>
<sst xmlns="http://schemas.openxmlformats.org/spreadsheetml/2006/main" count="120" uniqueCount="82">
  <si>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</si>
  <si>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</si>
  <si>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</si>
  <si>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</si>
  <si>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</si>
  <si>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</si>
  <si>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</si>
  <si>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</si>
  <si>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</si>
  <si>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</si>
  <si>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</si>
  <si>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</si>
  <si>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</si>
  <si>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</si>
  <si>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</si>
  <si>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</si>
  <si>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</si>
  <si>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</si>
  <si>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</si>
  <si>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</si>
  <si>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</si>
  <si>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</si>
  <si>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</si>
  <si>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</si>
  <si>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</si>
  <si>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</si>
  <si>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</si>
  <si>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</si>
  <si>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</si>
  <si>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</si>
  <si>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</si>
  <si>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</si>
  <si>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</si>
  <si>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</si>
  <si>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</si>
  <si>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</si>
  <si>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</si>
  <si>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</si>
  <si>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</si>
  <si>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</si>
  <si>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</si>
  <si>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</si>
  <si>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</si>
  <si>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</si>
  <si>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</si>
  <si>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</si>
  <si>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</si>
  <si>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</si>
  <si>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</si>
  <si>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COSTO TOTAL GUANABANA</t>
  </si>
  <si>
    <t>0,67 ha = 6,762 m²</t>
  </si>
  <si>
    <t xml:space="preserve"> 12 de Enero de 2012</t>
  </si>
  <si>
    <t>Bolsas para el fruto</t>
  </si>
  <si>
    <t xml:space="preserve">hora </t>
  </si>
  <si>
    <t xml:space="preserve">MATERIA PRIMA </t>
  </si>
  <si>
    <t>m2</t>
  </si>
  <si>
    <t>MATERIA PRIMA E INSUMOS  DIRECTOS</t>
  </si>
  <si>
    <t>SUBTOTAL  MATERIA PRIMA E INSUMOS   DIRECTOS:</t>
  </si>
  <si>
    <t>und</t>
  </si>
  <si>
    <t xml:space="preserve">MIGUEL ANGEL VILLALBA </t>
  </si>
  <si>
    <t>Guanábana</t>
  </si>
  <si>
    <t>Mantenimiento caseta (BPA).</t>
  </si>
  <si>
    <t>lt</t>
  </si>
  <si>
    <t>Marzo</t>
  </si>
  <si>
    <t>Agua</t>
  </si>
  <si>
    <t>Gasolina</t>
  </si>
  <si>
    <t>Aplicación de cicatrizante</t>
  </si>
  <si>
    <t>Cosecha</t>
  </si>
  <si>
    <t>Embolsado del fruto</t>
  </si>
  <si>
    <t>Manejo de arvenses (manual)</t>
  </si>
  <si>
    <t>Manejo de arvenses (mecánico-guadañas)</t>
  </si>
  <si>
    <t>Poda de altura</t>
  </si>
  <si>
    <t>Plateo</t>
  </si>
  <si>
    <t>Manejo de arvenses (mecánico-roto speed)</t>
  </si>
  <si>
    <t>Polinización artificial</t>
  </si>
  <si>
    <t>Recoleccion de bolsas caidas</t>
  </si>
  <si>
    <t>Recolección de frutos dañados</t>
  </si>
  <si>
    <t>Recoleccion de hojas</t>
  </si>
  <si>
    <t>Riego manual</t>
  </si>
  <si>
    <t>Instalaciòn del pediluvio para visita del ICA</t>
  </si>
  <si>
    <t>COSTOS DE PRODUCCIÓN CULTIVO DE GUANABANA MES DE MARZO DE 2019</t>
  </si>
  <si>
    <t>OK REVISADO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</si>
</sst>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-&quot;$&quot;* #,##0_-;\-&quot;$&quot;* #,##0_-;_-&quot;$&quot;* &quot;-&quot;??_-;_-@_-"/>
    <numFmt numFmtId="166" formatCode="0.0%"/>
    <numFmt numFmtId="167" formatCode="_(&quot;$&quot;* #,##0_);_(&quot;$&quot;* \(#,##0\);_(&quot;$&quot;* &quot;-&quot;??_);_(@_)"/>
    <numFmt numFmtId="168" formatCode="&quot;$&quot;\ #,##0.000_);[Red]\(&quot;$&quot;\ #,##0.000\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164" fontId="0" fillId="0" borderId="0" xfId="1" applyNumberFormat="1" applyFont="1"/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7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4" fontId="0" fillId="3" borderId="1" xfId="1" applyNumberFormat="1" applyFont="1" applyFill="1" applyBorder="1"/>
    <xf numFmtId="165" fontId="8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5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6" fillId="4" borderId="1" xfId="0" applyNumberFormat="1" applyFont="1" applyFill="1" applyBorder="1" applyAlignment="1">
      <alignment vertical="center"/>
    </xf>
    <xf numFmtId="0" fontId="10" fillId="0" borderId="8" xfId="0" applyFont="1" applyBorder="1" applyAlignment="1"/>
    <xf numFmtId="0" fontId="0" fillId="0" borderId="4" xfId="0" applyBorder="1" applyAlignment="1">
      <alignment horizontal="center"/>
    </xf>
    <xf numFmtId="0" fontId="0" fillId="0" borderId="8" xfId="0" applyFont="1" applyFill="1" applyBorder="1" applyAlignment="1">
      <alignment horizontal="left" vertical="center"/>
    </xf>
    <xf numFmtId="168" fontId="0" fillId="3" borderId="1" xfId="0" applyNumberFormat="1" applyFont="1" applyFill="1" applyBorder="1"/>
    <xf numFmtId="164" fontId="6" fillId="4" borderId="1" xfId="0" applyNumberFormat="1" applyFont="1" applyFill="1" applyBorder="1"/>
    <xf numFmtId="164" fontId="6" fillId="4" borderId="1" xfId="1" applyNumberFormat="1" applyFont="1" applyFill="1" applyBorder="1"/>
    <xf numFmtId="0" fontId="0" fillId="0" borderId="0" xfId="0" applyAlignment="1"/>
    <xf numFmtId="0" fontId="0" fillId="0" borderId="0" xfId="0" applyFill="1" applyBorder="1"/>
    <xf numFmtId="0" fontId="10" fillId="0" borderId="3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7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left"/>
    </xf>
    <xf numFmtId="0" fontId="10" fillId="0" borderId="3" xfId="0" applyFont="1" applyBorder="1" applyAlignment="1"/>
    <xf numFmtId="0" fontId="10" fillId="0" borderId="5" xfId="0" applyFont="1" applyBorder="1" applyAlignment="1"/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GUANABANA 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</a:t>
            </a:r>
            <a:r>
              <a:rPr lang="en-US" baseline="0"/>
              <a:t> MARZO </a:t>
            </a:r>
            <a:r>
              <a:rPr lang="en-US"/>
              <a:t>DE 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55461.264000000003</c:v>
                </c:pt>
                <c:pt idx="1">
                  <c:v>804596</c:v>
                </c:pt>
                <c:pt idx="2">
                  <c:v>12105.820105820108</c:v>
                </c:pt>
                <c:pt idx="3">
                  <c:v>226857.52798399999</c:v>
                </c:pt>
                <c:pt idx="4">
                  <c:v>38000</c:v>
                </c:pt>
                <c:pt idx="5">
                  <c:v>1137020.61208982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63836928"/>
        <c:axId val="63838464"/>
        <c:axId val="62484480"/>
      </c:bar3DChart>
      <c:catAx>
        <c:axId val="638369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838464"/>
        <c:crosses val="autoZero"/>
        <c:auto val="1"/>
        <c:lblAlgn val="ctr"/>
        <c:lblOffset val="100"/>
      </c:catAx>
      <c:valAx>
        <c:axId val="63838464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63836928"/>
        <c:crosses val="autoZero"/>
        <c:crossBetween val="between"/>
      </c:valAx>
      <c:serAx>
        <c:axId val="62484480"/>
        <c:scaling>
          <c:orientation val="minMax"/>
        </c:scaling>
        <c:delete val="1"/>
        <c:axPos val="b"/>
        <c:majorTickMark val="none"/>
        <c:tickLblPos val="none"/>
        <c:crossAx val="63838464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"/>
  <sheetViews>
    <sheetView tabSelected="1" topLeftCell="C50" zoomScale="90" zoomScaleNormal="90" workbookViewId="0">
      <selection activeCell="F61" sqref="F61"/>
    </sheetView>
  </sheetViews>
  <sheetFormatPr baseColWidth="10" defaultColWidth="11.42578125" defaultRowHeight="15"/>
  <cols>
    <col min="1" max="1" width="31.42578125" style="13" customWidth="1"/>
    <col min="2" max="2" width="18.7109375" style="13" customWidth="1"/>
    <col min="3" max="3" width="15.42578125" style="33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10" ht="34.5" customHeight="1">
      <c r="A1" s="46" t="s">
        <v>30</v>
      </c>
      <c r="B1" s="89"/>
      <c r="C1" s="89"/>
      <c r="D1" s="47"/>
      <c r="E1" s="47"/>
      <c r="F1" s="49"/>
    </row>
    <row r="2" spans="1:10" ht="22.5" customHeight="1">
      <c r="A2" s="46" t="s">
        <v>42</v>
      </c>
      <c r="B2" s="90" t="s">
        <v>63</v>
      </c>
      <c r="C2" s="90"/>
      <c r="D2" s="47"/>
      <c r="E2" s="47"/>
      <c r="F2" s="49"/>
    </row>
    <row r="3" spans="1:10" ht="22.5" customHeight="1">
      <c r="A3" s="46" t="s">
        <v>43</v>
      </c>
      <c r="B3" s="90">
        <v>2019</v>
      </c>
      <c r="C3" s="90"/>
      <c r="D3" s="47"/>
      <c r="E3" s="47"/>
      <c r="F3" s="49"/>
    </row>
    <row r="4" spans="1:10" ht="15.75" customHeight="1">
      <c r="A4" s="47" t="s">
        <v>44</v>
      </c>
      <c r="B4" s="90" t="s">
        <v>50</v>
      </c>
      <c r="C4" s="90"/>
      <c r="D4" s="47"/>
      <c r="E4" s="47"/>
      <c r="F4" s="49"/>
    </row>
    <row r="5" spans="1:10">
      <c r="A5" s="47" t="s">
        <v>45</v>
      </c>
      <c r="B5" s="90" t="s">
        <v>51</v>
      </c>
      <c r="C5" s="90"/>
      <c r="D5" s="47"/>
      <c r="E5" s="47"/>
      <c r="F5" s="49"/>
    </row>
    <row r="6" spans="1:10" ht="22.5" customHeight="1">
      <c r="A6" s="47" t="s">
        <v>29</v>
      </c>
      <c r="B6" s="90">
        <v>134</v>
      </c>
      <c r="C6" s="90"/>
      <c r="D6" s="47"/>
      <c r="E6" s="47"/>
      <c r="F6" s="49"/>
    </row>
    <row r="7" spans="1:10" ht="18" customHeight="1">
      <c r="A7" s="47" t="s">
        <v>22</v>
      </c>
      <c r="B7" s="90" t="s">
        <v>23</v>
      </c>
      <c r="C7" s="90"/>
      <c r="D7" s="49"/>
      <c r="E7" s="47"/>
      <c r="F7" s="49"/>
    </row>
    <row r="8" spans="1:10" ht="22.5" customHeight="1">
      <c r="A8" s="47" t="s">
        <v>20</v>
      </c>
      <c r="B8" s="90" t="s">
        <v>21</v>
      </c>
      <c r="C8" s="90"/>
      <c r="D8" s="47"/>
      <c r="E8" s="47"/>
      <c r="F8" s="49"/>
    </row>
    <row r="9" spans="1:10" ht="18" customHeight="1">
      <c r="A9" s="47" t="s">
        <v>24</v>
      </c>
      <c r="B9" s="90" t="s">
        <v>60</v>
      </c>
      <c r="C9" s="90"/>
      <c r="D9" s="47"/>
      <c r="E9" s="47"/>
      <c r="F9" s="49"/>
    </row>
    <row r="10" spans="1:10" ht="18" customHeight="1">
      <c r="A10" s="47"/>
      <c r="B10" s="47"/>
      <c r="C10" s="47"/>
      <c r="D10" s="49"/>
      <c r="E10" s="47"/>
      <c r="F10" s="49"/>
    </row>
    <row r="11" spans="1:10" ht="18" customHeight="1">
      <c r="A11" s="47"/>
      <c r="B11" s="47"/>
      <c r="C11" s="48"/>
      <c r="D11" s="47"/>
      <c r="E11" s="47"/>
      <c r="F11" s="49"/>
    </row>
    <row r="12" spans="1:10" ht="42" customHeight="1">
      <c r="A12" s="40" t="s">
        <v>34</v>
      </c>
      <c r="B12" s="39" t="s">
        <v>5</v>
      </c>
      <c r="C12" s="39" t="s">
        <v>13</v>
      </c>
      <c r="D12" s="39" t="s">
        <v>6</v>
      </c>
      <c r="E12" s="39" t="s">
        <v>25</v>
      </c>
      <c r="F12" s="39" t="s">
        <v>49</v>
      </c>
    </row>
    <row r="13" spans="1:10" ht="27.75" customHeight="1">
      <c r="A13" s="41" t="s">
        <v>35</v>
      </c>
      <c r="B13" s="36"/>
      <c r="C13" s="36"/>
      <c r="D13" s="36"/>
      <c r="E13" s="36"/>
      <c r="F13" s="36"/>
    </row>
    <row r="14" spans="1:10" ht="27" customHeight="1">
      <c r="A14" s="17" t="s">
        <v>52</v>
      </c>
      <c r="B14" s="15" t="s">
        <v>52</v>
      </c>
      <c r="C14" s="16" t="s">
        <v>58</v>
      </c>
      <c r="D14" s="16">
        <f>50</f>
        <v>50</v>
      </c>
      <c r="E14" s="35">
        <v>1109</v>
      </c>
      <c r="F14" s="71">
        <f>D14*E14</f>
        <v>55450</v>
      </c>
      <c r="G14"/>
    </row>
    <row r="15" spans="1:10" ht="28.5" customHeight="1">
      <c r="A15" s="41" t="s">
        <v>54</v>
      </c>
      <c r="B15" s="15"/>
      <c r="C15" s="34"/>
      <c r="D15" s="16"/>
      <c r="E15" s="35"/>
      <c r="F15" s="36"/>
    </row>
    <row r="16" spans="1:10" ht="28.5" customHeight="1">
      <c r="A16" s="81" t="s">
        <v>64</v>
      </c>
      <c r="B16" s="77" t="s">
        <v>64</v>
      </c>
      <c r="C16" s="80" t="s">
        <v>62</v>
      </c>
      <c r="D16" s="77">
        <v>352</v>
      </c>
      <c r="E16" s="82">
        <f>32/1000</f>
        <v>3.2000000000000001E-2</v>
      </c>
      <c r="F16" s="71">
        <f>D16*E16</f>
        <v>11.263999999999999</v>
      </c>
      <c r="G16"/>
      <c r="I16"/>
      <c r="J16"/>
    </row>
    <row r="17" spans="1:7" ht="28.5" customHeight="1">
      <c r="A17" s="93" t="s">
        <v>57</v>
      </c>
      <c r="B17" s="94"/>
      <c r="C17" s="94"/>
      <c r="D17" s="94"/>
      <c r="E17" s="95"/>
      <c r="F17" s="78">
        <f>SUM(F14:F16)</f>
        <v>55461.264000000003</v>
      </c>
      <c r="G17"/>
    </row>
    <row r="18" spans="1:7" ht="28.5" customHeight="1">
      <c r="A18" s="91"/>
      <c r="B18" s="92"/>
      <c r="C18" s="92"/>
      <c r="D18" s="92"/>
      <c r="E18" s="92"/>
      <c r="F18" s="92"/>
    </row>
    <row r="19" spans="1:7" ht="36.75" customHeight="1">
      <c r="A19" s="93" t="s">
        <v>26</v>
      </c>
      <c r="B19" s="95"/>
      <c r="C19" s="43" t="s">
        <v>13</v>
      </c>
      <c r="D19" s="44" t="s">
        <v>6</v>
      </c>
      <c r="E19" s="45" t="s">
        <v>25</v>
      </c>
      <c r="F19" s="39" t="s">
        <v>49</v>
      </c>
    </row>
    <row r="20" spans="1:7">
      <c r="A20" s="96" t="s">
        <v>28</v>
      </c>
      <c r="B20" s="97"/>
      <c r="C20" s="16"/>
      <c r="D20" s="16"/>
      <c r="E20" s="26"/>
      <c r="F20" s="36"/>
    </row>
    <row r="21" spans="1:7">
      <c r="A21" s="102" t="s">
        <v>66</v>
      </c>
      <c r="B21" s="103"/>
      <c r="C21" s="16" t="s">
        <v>27</v>
      </c>
      <c r="D21" s="16">
        <f>1+2+4+4+2+4+4+4+3+4+4+2</f>
        <v>38</v>
      </c>
      <c r="E21" s="26">
        <f>38000/8</f>
        <v>4750</v>
      </c>
      <c r="F21" s="37">
        <f>D21*E21</f>
        <v>180500</v>
      </c>
    </row>
    <row r="22" spans="1:7">
      <c r="A22" s="87" t="s">
        <v>67</v>
      </c>
      <c r="B22" s="88"/>
      <c r="C22" s="16" t="s">
        <v>53</v>
      </c>
      <c r="D22" s="16">
        <v>1</v>
      </c>
      <c r="E22" s="26">
        <f t="shared" ref="E22:E34" si="0">38000/8</f>
        <v>4750</v>
      </c>
      <c r="F22" s="37">
        <f t="shared" ref="F22:F34" si="1">D22*E22</f>
        <v>4750</v>
      </c>
    </row>
    <row r="23" spans="1:7">
      <c r="A23" s="87" t="s">
        <v>68</v>
      </c>
      <c r="B23" s="88"/>
      <c r="C23" s="16" t="s">
        <v>27</v>
      </c>
      <c r="D23" s="16">
        <v>12</v>
      </c>
      <c r="E23" s="26">
        <f t="shared" si="0"/>
        <v>4750</v>
      </c>
      <c r="F23" s="37">
        <f t="shared" si="1"/>
        <v>57000</v>
      </c>
      <c r="G23"/>
    </row>
    <row r="24" spans="1:7">
      <c r="A24" s="87" t="s">
        <v>69</v>
      </c>
      <c r="B24" s="88"/>
      <c r="C24" s="16" t="s">
        <v>27</v>
      </c>
      <c r="D24" s="16">
        <v>2</v>
      </c>
      <c r="E24" s="26">
        <f>38000/8</f>
        <v>4750</v>
      </c>
      <c r="F24" s="37">
        <f t="shared" si="1"/>
        <v>9500</v>
      </c>
      <c r="G24"/>
    </row>
    <row r="25" spans="1:7">
      <c r="A25" s="79" t="s">
        <v>70</v>
      </c>
      <c r="B25" s="76"/>
      <c r="C25" s="16" t="s">
        <v>27</v>
      </c>
      <c r="D25" s="16">
        <f>3+3+3</f>
        <v>9</v>
      </c>
      <c r="E25" s="26">
        <f t="shared" si="0"/>
        <v>4750</v>
      </c>
      <c r="F25" s="37">
        <f t="shared" si="1"/>
        <v>42750</v>
      </c>
    </row>
    <row r="26" spans="1:7">
      <c r="A26" s="87" t="s">
        <v>71</v>
      </c>
      <c r="B26" s="88"/>
      <c r="C26" s="16" t="s">
        <v>27</v>
      </c>
      <c r="D26" s="16">
        <v>46</v>
      </c>
      <c r="E26" s="26">
        <f t="shared" si="0"/>
        <v>4750</v>
      </c>
      <c r="F26" s="37">
        <f t="shared" si="1"/>
        <v>218500</v>
      </c>
      <c r="G26"/>
    </row>
    <row r="27" spans="1:7">
      <c r="A27" s="87" t="s">
        <v>72</v>
      </c>
      <c r="B27" s="88"/>
      <c r="C27" s="16" t="s">
        <v>27</v>
      </c>
      <c r="D27" s="16">
        <f>2+2+2+2+2</f>
        <v>10</v>
      </c>
      <c r="E27" s="26">
        <f t="shared" si="0"/>
        <v>4750</v>
      </c>
      <c r="F27" s="37">
        <f t="shared" si="1"/>
        <v>47500</v>
      </c>
    </row>
    <row r="28" spans="1:7">
      <c r="A28" s="102" t="s">
        <v>73</v>
      </c>
      <c r="B28" s="103"/>
      <c r="C28" s="77" t="s">
        <v>55</v>
      </c>
      <c r="D28" s="16">
        <v>6762</v>
      </c>
      <c r="E28" s="26">
        <f>80000/10000</f>
        <v>8</v>
      </c>
      <c r="F28" s="37">
        <f>D28*E28</f>
        <v>54096</v>
      </c>
    </row>
    <row r="29" spans="1:7">
      <c r="A29" s="104" t="s">
        <v>74</v>
      </c>
      <c r="B29" s="105"/>
      <c r="C29" s="16" t="s">
        <v>27</v>
      </c>
      <c r="D29" s="16">
        <v>1</v>
      </c>
      <c r="E29" s="26">
        <f>38000/8</f>
        <v>4750</v>
      </c>
      <c r="F29" s="37">
        <f t="shared" si="1"/>
        <v>4750</v>
      </c>
      <c r="G29"/>
    </row>
    <row r="30" spans="1:7">
      <c r="A30" s="87" t="s">
        <v>79</v>
      </c>
      <c r="B30" s="88"/>
      <c r="C30" s="16" t="s">
        <v>27</v>
      </c>
      <c r="D30" s="16">
        <v>4</v>
      </c>
      <c r="E30" s="26">
        <f t="shared" si="0"/>
        <v>4750</v>
      </c>
      <c r="F30" s="37">
        <f t="shared" si="1"/>
        <v>19000</v>
      </c>
      <c r="G30"/>
    </row>
    <row r="31" spans="1:7">
      <c r="A31" s="106" t="s">
        <v>75</v>
      </c>
      <c r="B31" s="107"/>
      <c r="C31" s="16" t="s">
        <v>27</v>
      </c>
      <c r="D31" s="16">
        <f>2+2+1+1</f>
        <v>6</v>
      </c>
      <c r="E31" s="26">
        <f t="shared" si="0"/>
        <v>4750</v>
      </c>
      <c r="F31" s="37">
        <f t="shared" si="1"/>
        <v>28500</v>
      </c>
    </row>
    <row r="32" spans="1:7">
      <c r="A32" s="87" t="s">
        <v>76</v>
      </c>
      <c r="B32" s="88"/>
      <c r="C32" s="16" t="s">
        <v>27</v>
      </c>
      <c r="D32" s="16">
        <v>3</v>
      </c>
      <c r="E32" s="26">
        <f t="shared" si="0"/>
        <v>4750</v>
      </c>
      <c r="F32" s="37">
        <f t="shared" si="1"/>
        <v>14250</v>
      </c>
    </row>
    <row r="33" spans="1:9">
      <c r="A33" s="87" t="s">
        <v>77</v>
      </c>
      <c r="B33" s="88"/>
      <c r="C33" s="16" t="s">
        <v>27</v>
      </c>
      <c r="D33" s="77">
        <f>2+4+2+2+3+2+4</f>
        <v>19</v>
      </c>
      <c r="E33" s="26">
        <f t="shared" si="0"/>
        <v>4750</v>
      </c>
      <c r="F33" s="37">
        <f t="shared" si="1"/>
        <v>90250</v>
      </c>
      <c r="G33"/>
    </row>
    <row r="34" spans="1:9">
      <c r="A34" s="87" t="s">
        <v>78</v>
      </c>
      <c r="B34" s="88"/>
      <c r="C34" s="16" t="s">
        <v>27</v>
      </c>
      <c r="D34" s="77">
        <f>2+2+1+2</f>
        <v>7</v>
      </c>
      <c r="E34" s="26">
        <f t="shared" si="0"/>
        <v>4750</v>
      </c>
      <c r="F34" s="37">
        <f t="shared" si="1"/>
        <v>33250</v>
      </c>
      <c r="G34"/>
    </row>
    <row r="35" spans="1:9" ht="30" customHeight="1">
      <c r="A35" s="93" t="s">
        <v>7</v>
      </c>
      <c r="B35" s="94"/>
      <c r="C35" s="94"/>
      <c r="D35" s="94"/>
      <c r="E35" s="95"/>
      <c r="F35" s="78">
        <f>SUM(F20:F34)</f>
        <v>804596</v>
      </c>
      <c r="G35"/>
    </row>
    <row r="36" spans="1:9">
      <c r="A36" s="98"/>
      <c r="B36" s="98"/>
      <c r="C36" s="98"/>
      <c r="D36" s="98"/>
      <c r="E36" s="98"/>
      <c r="F36" s="98"/>
    </row>
    <row r="37" spans="1:9" ht="38.25" customHeight="1">
      <c r="A37" s="99" t="s">
        <v>8</v>
      </c>
      <c r="B37" s="100"/>
      <c r="C37" s="100"/>
      <c r="D37" s="100"/>
      <c r="E37" s="101"/>
      <c r="F37" s="56">
        <f>F17+F35</f>
        <v>860057.26399999997</v>
      </c>
      <c r="G37" s="27"/>
    </row>
    <row r="38" spans="1:9">
      <c r="A38" s="91"/>
      <c r="B38" s="92"/>
      <c r="C38" s="92"/>
      <c r="D38" s="92"/>
      <c r="E38" s="92"/>
      <c r="F38" s="92"/>
    </row>
    <row r="39" spans="1:9" ht="30">
      <c r="A39" s="42" t="s">
        <v>31</v>
      </c>
      <c r="B39" s="39" t="s">
        <v>5</v>
      </c>
      <c r="C39" s="39" t="s">
        <v>13</v>
      </c>
      <c r="D39" s="39" t="s">
        <v>6</v>
      </c>
      <c r="E39" s="39" t="s">
        <v>25</v>
      </c>
      <c r="F39" s="39" t="s">
        <v>49</v>
      </c>
    </row>
    <row r="40" spans="1:9">
      <c r="A40" s="42" t="s">
        <v>9</v>
      </c>
      <c r="B40" s="14"/>
      <c r="C40" s="21"/>
      <c r="D40" s="22"/>
      <c r="E40" s="14"/>
      <c r="F40" s="36"/>
    </row>
    <row r="41" spans="1:9">
      <c r="A41" s="17" t="s">
        <v>9</v>
      </c>
      <c r="B41" s="15" t="s">
        <v>65</v>
      </c>
      <c r="C41" s="16" t="s">
        <v>62</v>
      </c>
      <c r="D41" s="16">
        <v>5</v>
      </c>
      <c r="E41" s="35">
        <f>9152/3.78</f>
        <v>2421.1640211640215</v>
      </c>
      <c r="F41" s="71">
        <f>D41*E41</f>
        <v>12105.820105820108</v>
      </c>
      <c r="G41"/>
    </row>
    <row r="42" spans="1:9" ht="24.75" customHeight="1">
      <c r="A42" s="94" t="s">
        <v>18</v>
      </c>
      <c r="B42" s="94"/>
      <c r="C42" s="94"/>
      <c r="D42" s="94"/>
      <c r="E42" s="95"/>
      <c r="F42" s="84">
        <f>SUM(F40:F41)</f>
        <v>12105.820105820108</v>
      </c>
      <c r="G42"/>
    </row>
    <row r="43" spans="1:9" ht="30">
      <c r="A43" s="108" t="s">
        <v>1</v>
      </c>
      <c r="B43" s="109"/>
      <c r="C43" s="39" t="s">
        <v>13</v>
      </c>
      <c r="D43" s="39" t="s">
        <v>6</v>
      </c>
      <c r="E43" s="39" t="s">
        <v>25</v>
      </c>
      <c r="F43" s="39" t="s">
        <v>49</v>
      </c>
      <c r="H43" s="50"/>
      <c r="I43" s="70"/>
    </row>
    <row r="44" spans="1:9" ht="16.5" customHeight="1">
      <c r="A44" s="112" t="s">
        <v>15</v>
      </c>
      <c r="B44" s="113"/>
      <c r="C44" s="23" t="s">
        <v>16</v>
      </c>
      <c r="D44" s="16">
        <v>1</v>
      </c>
      <c r="E44" s="68">
        <v>200000</v>
      </c>
      <c r="F44" s="38">
        <f>(D44*E44)</f>
        <v>200000</v>
      </c>
      <c r="G44"/>
      <c r="I44" s="69"/>
    </row>
    <row r="45" spans="1:9">
      <c r="A45" s="114" t="s">
        <v>17</v>
      </c>
      <c r="B45" s="115"/>
      <c r="C45" s="23" t="s">
        <v>16</v>
      </c>
      <c r="D45" s="16">
        <v>1</v>
      </c>
      <c r="E45" s="24">
        <f>(1985916*6762)/500000</f>
        <v>26857.527984</v>
      </c>
      <c r="F45" s="51">
        <f>(D45*E45)</f>
        <v>26857.527984</v>
      </c>
      <c r="G45" s="85"/>
    </row>
    <row r="46" spans="1:9" ht="30" customHeight="1">
      <c r="A46" s="93" t="s">
        <v>32</v>
      </c>
      <c r="B46" s="94"/>
      <c r="C46" s="94"/>
      <c r="D46" s="94"/>
      <c r="E46" s="95"/>
      <c r="F46" s="55">
        <f>SUM(F44:F45)</f>
        <v>226857.52798399999</v>
      </c>
      <c r="G46" s="85"/>
      <c r="H46" s="50"/>
    </row>
    <row r="47" spans="1:9">
      <c r="A47" s="25"/>
      <c r="B47" s="19"/>
      <c r="C47" s="20"/>
      <c r="D47" s="18"/>
      <c r="E47" s="19"/>
      <c r="F47" s="36"/>
    </row>
    <row r="48" spans="1:9" ht="30">
      <c r="A48" s="108" t="s">
        <v>10</v>
      </c>
      <c r="B48" s="109"/>
      <c r="C48" s="39" t="s">
        <v>13</v>
      </c>
      <c r="D48" s="39" t="s">
        <v>6</v>
      </c>
      <c r="E48" s="39" t="s">
        <v>25</v>
      </c>
      <c r="F48" s="39" t="s">
        <v>49</v>
      </c>
      <c r="G48" s="67"/>
    </row>
    <row r="49" spans="1:7">
      <c r="A49" s="104" t="s">
        <v>61</v>
      </c>
      <c r="B49" s="105"/>
      <c r="C49" s="16" t="s">
        <v>53</v>
      </c>
      <c r="D49" s="16">
        <f>2+3+2+1</f>
        <v>8</v>
      </c>
      <c r="E49" s="72">
        <f>38000/8</f>
        <v>4750</v>
      </c>
      <c r="F49" s="37">
        <f>D49*E49</f>
        <v>38000</v>
      </c>
    </row>
    <row r="50" spans="1:7" ht="24" customHeight="1">
      <c r="A50" s="93" t="s">
        <v>11</v>
      </c>
      <c r="B50" s="94"/>
      <c r="C50" s="94"/>
      <c r="D50" s="94"/>
      <c r="E50" s="95"/>
      <c r="F50" s="83">
        <f>SUM(F49:F49)</f>
        <v>38000</v>
      </c>
      <c r="G50" s="49"/>
    </row>
    <row r="51" spans="1:7">
      <c r="A51" s="91"/>
      <c r="B51" s="92"/>
      <c r="C51" s="92"/>
      <c r="D51" s="92"/>
      <c r="E51" s="92"/>
      <c r="F51" s="92"/>
    </row>
    <row r="52" spans="1:7" ht="30.75" customHeight="1">
      <c r="A52" s="99" t="s">
        <v>33</v>
      </c>
      <c r="B52" s="100"/>
      <c r="C52" s="100"/>
      <c r="D52" s="100"/>
      <c r="E52" s="101"/>
      <c r="F52" s="56">
        <f>F42+F46+F50</f>
        <v>276963.34808982012</v>
      </c>
      <c r="G52"/>
    </row>
    <row r="53" spans="1:7" ht="15.75">
      <c r="A53" s="110"/>
      <c r="B53" s="111"/>
      <c r="C53" s="111"/>
      <c r="D53" s="111"/>
      <c r="E53" s="111"/>
      <c r="F53" s="111"/>
    </row>
    <row r="54" spans="1:7" ht="36.75" customHeight="1">
      <c r="A54" s="99" t="s">
        <v>12</v>
      </c>
      <c r="B54" s="100"/>
      <c r="C54" s="100"/>
      <c r="D54" s="100"/>
      <c r="E54" s="101"/>
      <c r="F54" s="56">
        <f>F37+F52</f>
        <v>1137020.6120898202</v>
      </c>
      <c r="G54" s="27"/>
    </row>
    <row r="55" spans="1:7">
      <c r="B55" s="27"/>
      <c r="C55" s="28"/>
      <c r="D55" s="28"/>
      <c r="E55" s="29"/>
    </row>
    <row r="56" spans="1:7" ht="15.75">
      <c r="A56" s="119" t="s">
        <v>36</v>
      </c>
      <c r="B56" s="119"/>
      <c r="C56" s="119"/>
      <c r="D56" s="119"/>
      <c r="E56" s="119"/>
      <c r="F56" s="57">
        <v>23</v>
      </c>
      <c r="G56"/>
    </row>
    <row r="57" spans="1:7" ht="15" customHeight="1">
      <c r="A57" s="120" t="s">
        <v>37</v>
      </c>
      <c r="B57" s="121"/>
      <c r="C57" s="121"/>
      <c r="D57" s="121"/>
      <c r="E57" s="122"/>
      <c r="F57" s="73">
        <f>F54/F56</f>
        <v>49435.678786513919</v>
      </c>
      <c r="G57" s="86"/>
    </row>
    <row r="58" spans="1:7" ht="15" customHeight="1">
      <c r="A58" s="49"/>
      <c r="B58" s="49"/>
      <c r="C58" s="54"/>
      <c r="E58" s="30"/>
    </row>
    <row r="59" spans="1:7">
      <c r="A59" s="52"/>
      <c r="B59" s="53"/>
      <c r="C59" s="31"/>
      <c r="D59" s="32"/>
      <c r="E59" s="32"/>
      <c r="G59" s="27"/>
    </row>
    <row r="60" spans="1:7">
      <c r="A60" s="52"/>
      <c r="B60" s="53"/>
      <c r="C60" s="31"/>
      <c r="D60" s="32"/>
      <c r="E60" s="32"/>
      <c r="F60" s="49"/>
    </row>
    <row r="61" spans="1:7" ht="15.75">
      <c r="A61" s="58" t="s">
        <v>41</v>
      </c>
      <c r="B61" s="123" t="s">
        <v>59</v>
      </c>
      <c r="C61" s="123"/>
      <c r="D61" s="123"/>
      <c r="E61" s="59"/>
      <c r="F61" s="59" t="s">
        <v>81</v>
      </c>
    </row>
    <row r="62" spans="1:7" ht="15.75">
      <c r="A62" s="61" t="s">
        <v>38</v>
      </c>
      <c r="B62" s="124">
        <v>43577</v>
      </c>
      <c r="C62" s="125"/>
      <c r="D62" s="125"/>
      <c r="E62" s="60"/>
      <c r="F62" s="60"/>
    </row>
    <row r="63" spans="1:7" ht="15.75">
      <c r="A63" s="62"/>
      <c r="B63" s="63"/>
      <c r="C63" s="63"/>
      <c r="D63" s="63"/>
      <c r="E63" s="60"/>
      <c r="F63" s="60"/>
    </row>
    <row r="64" spans="1:7" ht="15.75">
      <c r="A64" s="118" t="s">
        <v>46</v>
      </c>
      <c r="B64" s="118"/>
      <c r="C64" s="118"/>
      <c r="D64" s="118"/>
      <c r="E64" s="118"/>
      <c r="F64" s="118"/>
    </row>
    <row r="65" spans="1:6" ht="47.25">
      <c r="A65" s="66" t="s">
        <v>47</v>
      </c>
      <c r="B65" s="64" t="s">
        <v>39</v>
      </c>
      <c r="C65" s="126"/>
      <c r="D65" s="127"/>
      <c r="E65" s="58" t="s">
        <v>40</v>
      </c>
      <c r="F65" s="75"/>
    </row>
    <row r="66" spans="1:6" ht="15.75">
      <c r="A66" s="61" t="s">
        <v>48</v>
      </c>
      <c r="B66" s="65" t="s">
        <v>38</v>
      </c>
      <c r="C66" s="116"/>
      <c r="D66" s="117"/>
      <c r="E66" s="61" t="s">
        <v>38</v>
      </c>
      <c r="F66" s="74"/>
    </row>
  </sheetData>
  <mergeCells count="49">
    <mergeCell ref="C66:D66"/>
    <mergeCell ref="A64:F64"/>
    <mergeCell ref="A56:E56"/>
    <mergeCell ref="A57:E57"/>
    <mergeCell ref="B61:D61"/>
    <mergeCell ref="B62:D62"/>
    <mergeCell ref="C65:D65"/>
    <mergeCell ref="A43:B43"/>
    <mergeCell ref="A48:B48"/>
    <mergeCell ref="A54:E54"/>
    <mergeCell ref="A53:F53"/>
    <mergeCell ref="A51:F51"/>
    <mergeCell ref="A46:E46"/>
    <mergeCell ref="A50:E50"/>
    <mergeCell ref="A52:E52"/>
    <mergeCell ref="A44:B44"/>
    <mergeCell ref="A45:B45"/>
    <mergeCell ref="A49:B49"/>
    <mergeCell ref="A42:E42"/>
    <mergeCell ref="A20:B20"/>
    <mergeCell ref="A38:F38"/>
    <mergeCell ref="A26:B26"/>
    <mergeCell ref="A36:F36"/>
    <mergeCell ref="A35:E35"/>
    <mergeCell ref="A37:E37"/>
    <mergeCell ref="A21:B21"/>
    <mergeCell ref="A22:B22"/>
    <mergeCell ref="A23:B23"/>
    <mergeCell ref="A28:B28"/>
    <mergeCell ref="A29:B29"/>
    <mergeCell ref="A30:B30"/>
    <mergeCell ref="A31:B31"/>
    <mergeCell ref="A32:B32"/>
    <mergeCell ref="A33:B33"/>
    <mergeCell ref="A27:B27"/>
    <mergeCell ref="A34:B34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24:B24"/>
    <mergeCell ref="A18:F18"/>
    <mergeCell ref="A17:E17"/>
    <mergeCell ref="A19:B19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C2" workbookViewId="0">
      <selection activeCell="K5" sqref="K5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28" t="s">
        <v>80</v>
      </c>
      <c r="C2" s="128"/>
      <c r="D2" s="128"/>
      <c r="E2" s="128"/>
      <c r="F2" s="128"/>
      <c r="G2" s="128"/>
      <c r="H2" s="128"/>
    </row>
    <row r="3" spans="2:12">
      <c r="B3" s="128"/>
      <c r="C3" s="128"/>
      <c r="D3" s="128"/>
      <c r="E3" s="128"/>
      <c r="F3" s="128"/>
      <c r="G3" s="128"/>
      <c r="H3" s="128"/>
    </row>
    <row r="4" spans="2:12">
      <c r="B4" s="128"/>
      <c r="C4" s="128"/>
      <c r="D4" s="128"/>
      <c r="E4" s="128"/>
      <c r="F4" s="128"/>
      <c r="G4" s="128"/>
      <c r="H4" s="128"/>
    </row>
    <row r="5" spans="2:12" ht="51">
      <c r="B5" s="10" t="s">
        <v>19</v>
      </c>
      <c r="C5" s="11" t="s">
        <v>56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GUANABANA'!F17</f>
        <v>55461.264000000003</v>
      </c>
      <c r="D6" s="3">
        <f>'COSTOS GUANABANA'!F35</f>
        <v>804596</v>
      </c>
      <c r="E6" s="3">
        <f>'COSTOS GUANABANA'!F42</f>
        <v>12105.820105820108</v>
      </c>
      <c r="F6" s="3">
        <f>'COSTOS GUANABANA'!F46</f>
        <v>226857.52798399999</v>
      </c>
      <c r="G6" s="3">
        <f>'COSTOS GUANABANA'!F50</f>
        <v>38000</v>
      </c>
      <c r="H6" s="3">
        <f>SUM(C6:G6)</f>
        <v>1137020.61208982</v>
      </c>
    </row>
    <row r="7" spans="2:12">
      <c r="B7" s="2" t="s">
        <v>14</v>
      </c>
      <c r="C7" s="4">
        <f>C6/H6</f>
        <v>4.8777712039945666E-2</v>
      </c>
      <c r="D7" s="4">
        <f>D6/H6</f>
        <v>0.70763536865103038</v>
      </c>
      <c r="E7" s="4">
        <f>E6/H6</f>
        <v>1.0646966270532129E-2</v>
      </c>
      <c r="F7" s="4">
        <f>F6/H6</f>
        <v>0.19951927482391074</v>
      </c>
      <c r="G7" s="4">
        <f>G6/H6</f>
        <v>3.3420678214581175E-2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GUANABANA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2019-04-25T17:27:29Z</cp:lastPrinted>
  <dcterms:created xsi:type="dcterms:W3CDTF">2014-09-10T02:29:02Z</dcterms:created>
  <dcterms:modified xsi:type="dcterms:W3CDTF">2019-04-25T17:28:31Z</dcterms:modified>
</cp:coreProperties>
</file>