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7050"/>
  </bookViews>
  <sheets>
    <sheet name="COSTOS GUAYABA" sheetId="1" r:id="rId1"/>
    <sheet name="GRAFICA" sheetId="6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1"/>
  <c r="F42" s="1"/>
  <c r="F43" s="1"/>
  <c r="F37"/>
  <c r="F35"/>
  <c r="F34"/>
  <c r="D27"/>
  <c r="D26"/>
  <c r="D24"/>
  <c r="D23"/>
  <c r="F18"/>
  <c r="F17"/>
  <c r="F19" l="1"/>
  <c r="G4" i="6" l="1"/>
  <c r="C4" l="1"/>
  <c r="E4" l="1"/>
  <c r="E27" i="1" l="1"/>
  <c r="F27" s="1"/>
  <c r="E26"/>
  <c r="F26" s="1"/>
  <c r="E24"/>
  <c r="F24" s="1"/>
  <c r="E23"/>
  <c r="F23" s="1"/>
  <c r="E25"/>
  <c r="F25" s="1"/>
  <c r="E38"/>
  <c r="F38" s="1"/>
  <c r="F39" s="1"/>
  <c r="F45" s="1"/>
  <c r="F28" l="1"/>
  <c r="F30" s="1"/>
  <c r="F47" s="1"/>
  <c r="F50" s="1"/>
  <c r="F4" i="6"/>
  <c r="D4"/>
  <c r="H4" l="1"/>
  <c r="G5" l="1"/>
  <c r="C5"/>
  <c r="E5"/>
  <c r="F5"/>
  <c r="D5"/>
  <c r="H5" l="1"/>
</calcChain>
</file>

<file path=xl/comments1.xml><?xml version="1.0" encoding="utf-8"?>
<comments xmlns="http://schemas.openxmlformats.org/spreadsheetml/2006/main">
  <authors>
    <author>FREDI</author>
    <author>Usuario</author>
    <author>alejandra sanchez</author>
  </authors>
  <commentList>
    <comment ref="D23" authorId="0">
      <text>
        <r>
          <rPr>
            <b/>
            <sz val="9"/>
            <color indexed="81"/>
            <rFont val="Tahoma"/>
            <family val="2"/>
          </rPr>
          <t>DE 2 OPERARIOS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DE 2 OPERARIOS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DE 2 OPERARIOS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DE 2 OPERARIOS</t>
        </r>
      </text>
    </comment>
    <comment ref="E34" authorId="1">
      <text>
        <r>
          <rPr>
            <b/>
            <sz val="9"/>
            <color indexed="81"/>
            <rFont val="Tahoma"/>
            <family val="2"/>
          </rPr>
          <t xml:space="preserve">https://www.eltiempo.com/colombia/otras-ciudades/los-precios-de-la-gasolina-para-el-ano-2019-310406
</t>
        </r>
      </text>
    </comment>
    <comment ref="A42" authorId="2">
      <text>
        <r>
          <rPr>
            <b/>
            <sz val="9"/>
            <color indexed="81"/>
            <rFont val="Tahoma"/>
            <charset val="1"/>
          </rPr>
          <t>CONTROL DE ARVENSES, LIMPIEZA DEL BARBECHO, APLICACIÓN DE CAL AL PEDILUVIO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<sst xmlns="http://schemas.openxmlformats.org/spreadsheetml/2006/main" count="101" uniqueCount="72">
  <si>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</si>
  <si>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</si>
  <si>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</si>
  <si>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</si>
  <si>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</si>
  <si>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</si>
  <si>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</si>
  <si>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</si>
  <si>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</si>
  <si>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</si>
  <si>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</si>
  <si>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</si>
  <si>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</si>
  <si>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</si>
  <si>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</si>
  <si>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</si>
  <si>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</si>
  <si>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</si>
  <si>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</si>
  <si>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</si>
  <si>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</si>
  <si>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</si>
  <si>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</si>
  <si>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</si>
  <si>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</si>
  <si>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</si>
  <si>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</si>
  <si>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MANTENIMIENTO</t>
  </si>
  <si>
    <t>COSECHA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</si>
  <si>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</si>
  <si>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</si>
  <si>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</si>
  <si>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</si>
  <si>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</si>
  <si>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</si>
  <si>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</si>
  <si>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PRODUCCION EN KG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</si>
  <si>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</si>
  <si>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</si>
  <si>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</si>
  <si>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</si>
  <si>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</si>
  <si>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</si>
  <si>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</si>
  <si>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</si>
  <si>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</si>
  <si>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</si>
  <si>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</si>
  <si>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</si>
  <si>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>LOTE 2</t>
  </si>
  <si>
    <t>COSTO TOTAL GUAYABA</t>
  </si>
  <si>
    <t>1,8 ha = 18000 m²</t>
  </si>
  <si>
    <t>GUAYABA</t>
  </si>
  <si>
    <t>MANEJO DE ARVENSES (MECANICO ROTOSPEED)</t>
  </si>
  <si>
    <t>MANEJO DE ARVENSES (MECANICO GUADAÑAS)</t>
  </si>
  <si>
    <t xml:space="preserve">CAMBIO DE TRAMPAS </t>
  </si>
  <si>
    <t>m2</t>
  </si>
  <si>
    <t>MANTENIMIENTO DE LA CASETA BPA</t>
  </si>
  <si>
    <t>MATERIA PRIMA E INSUMOS  DIRECTOS</t>
  </si>
  <si>
    <t>MATERIA PRIMA E INSUMOS  DIRECTOS:</t>
  </si>
  <si>
    <t>Gasolina</t>
  </si>
  <si>
    <t>Control fly</t>
  </si>
  <si>
    <t>ml</t>
  </si>
  <si>
    <t>MARZO</t>
  </si>
  <si>
    <t>COMBUSTIBLES</t>
  </si>
  <si>
    <t>MATERIA PRIMA</t>
  </si>
  <si>
    <t>COSTOS DE PRODUCCIÓN CULTIVO DE GUAYABA MES DE MARZO 2019</t>
  </si>
  <si>
    <t>MANEJO DE ARVENSES</t>
  </si>
  <si>
    <t>INSECTICIDA</t>
  </si>
  <si>
    <t>Success</t>
  </si>
  <si>
    <t>MIGUEL A. VILLALBA</t>
  </si>
  <si>
    <t>OK REVISADO</t>
  </si>
</sst>
</file>

<file path=xl/styles.xml><?xml version="1.0" encoding="utf-8"?>
<styleSheet xmlns="http://schemas.openxmlformats.org/spreadsheetml/2006/main">
  <numFmts count="6"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-&quot;$&quot;\ * #,##0.00_-;\-&quot;$&quot;\ * #,##0.00_-;_-&quot;$&quot;\ * &quot;-&quot;_-;_-@_-"/>
    <numFmt numFmtId="168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7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1" xfId="0" applyFont="1" applyFill="1" applyBorder="1"/>
    <xf numFmtId="44" fontId="0" fillId="3" borderId="1" xfId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8" fillId="0" borderId="1" xfId="0" applyFont="1" applyFill="1" applyBorder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0" fontId="6" fillId="3" borderId="4" xfId="0" applyFont="1" applyFill="1" applyBorder="1" applyAlignment="1">
      <alignment horizontal="center"/>
    </xf>
    <xf numFmtId="15" fontId="6" fillId="0" borderId="0" xfId="0" applyNumberFormat="1" applyFont="1" applyFill="1" applyAlignment="1">
      <alignment horizontal="left"/>
    </xf>
    <xf numFmtId="0" fontId="6" fillId="4" borderId="7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6" fillId="3" borderId="3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164" fontId="6" fillId="0" borderId="0" xfId="12" applyFont="1" applyFill="1"/>
    <xf numFmtId="164" fontId="6" fillId="4" borderId="1" xfId="12" applyFont="1" applyFill="1" applyBorder="1" applyAlignment="1">
      <alignment horizontal="center" vertical="center" wrapText="1"/>
    </xf>
    <xf numFmtId="164" fontId="0" fillId="0" borderId="1" xfId="12" applyFont="1" applyBorder="1"/>
    <xf numFmtId="164" fontId="0" fillId="3" borderId="3" xfId="12" applyFont="1" applyFill="1" applyBorder="1"/>
    <xf numFmtId="164" fontId="6" fillId="4" borderId="3" xfId="12" applyFont="1" applyFill="1" applyBorder="1" applyAlignment="1">
      <alignment horizontal="center" vertical="center" wrapText="1"/>
    </xf>
    <xf numFmtId="164" fontId="6" fillId="3" borderId="4" xfId="12" applyFont="1" applyFill="1" applyBorder="1"/>
    <xf numFmtId="164" fontId="0" fillId="0" borderId="3" xfId="12" applyFont="1" applyFill="1" applyBorder="1"/>
    <xf numFmtId="164" fontId="0" fillId="0" borderId="4" xfId="12" applyFont="1" applyFill="1" applyBorder="1"/>
    <xf numFmtId="164" fontId="0" fillId="3" borderId="4" xfId="12" applyFont="1" applyFill="1" applyBorder="1"/>
    <xf numFmtId="164" fontId="6" fillId="4" borderId="7" xfId="12" applyFont="1" applyFill="1" applyBorder="1" applyAlignment="1">
      <alignment horizontal="center" vertical="center" wrapText="1"/>
    </xf>
    <xf numFmtId="164" fontId="0" fillId="0" borderId="0" xfId="12" applyFont="1" applyFill="1" applyBorder="1"/>
    <xf numFmtId="164" fontId="6" fillId="0" borderId="0" xfId="12" applyFont="1" applyFill="1" applyBorder="1"/>
    <xf numFmtId="164" fontId="0" fillId="0" borderId="0" xfId="12" applyFont="1"/>
    <xf numFmtId="164" fontId="9" fillId="0" borderId="0" xfId="12" applyFont="1" applyFill="1"/>
    <xf numFmtId="164" fontId="9" fillId="0" borderId="0" xfId="12" applyFont="1"/>
    <xf numFmtId="164" fontId="8" fillId="0" borderId="1" xfId="12" applyFont="1" applyFill="1" applyBorder="1"/>
    <xf numFmtId="164" fontId="8" fillId="0" borderId="1" xfId="12" applyFont="1" applyBorder="1"/>
    <xf numFmtId="164" fontId="0" fillId="0" borderId="0" xfId="12" applyFont="1" applyFill="1"/>
    <xf numFmtId="164" fontId="6" fillId="4" borderId="1" xfId="12" applyFont="1" applyFill="1" applyBorder="1" applyAlignment="1">
      <alignment vertical="center"/>
    </xf>
    <xf numFmtId="164" fontId="8" fillId="5" borderId="1" xfId="12" applyFont="1" applyFill="1" applyBorder="1" applyAlignment="1">
      <alignment vertical="center"/>
    </xf>
    <xf numFmtId="164" fontId="6" fillId="4" borderId="2" xfId="12" applyFont="1" applyFill="1" applyBorder="1" applyAlignment="1">
      <alignment vertical="center"/>
    </xf>
    <xf numFmtId="164" fontId="0" fillId="0" borderId="5" xfId="12" applyFont="1" applyBorder="1"/>
    <xf numFmtId="164" fontId="8" fillId="0" borderId="1" xfId="12" applyFont="1" applyBorder="1" applyAlignment="1">
      <alignment horizontal="left" wrapText="1"/>
    </xf>
    <xf numFmtId="164" fontId="9" fillId="0" borderId="1" xfId="12" applyFont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167" fontId="0" fillId="0" borderId="1" xfId="12" applyNumberFormat="1" applyFont="1" applyBorder="1"/>
    <xf numFmtId="164" fontId="0" fillId="3" borderId="1" xfId="12" applyFont="1" applyFill="1" applyBorder="1"/>
    <xf numFmtId="0" fontId="0" fillId="3" borderId="4" xfId="0" applyFont="1" applyFill="1" applyBorder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64" fontId="6" fillId="3" borderId="1" xfId="12" applyFont="1" applyFill="1" applyBorder="1" applyAlignment="1">
      <alignment horizontal="center" wrapText="1"/>
    </xf>
    <xf numFmtId="0" fontId="0" fillId="3" borderId="0" xfId="0" applyFont="1" applyFill="1"/>
    <xf numFmtId="0" fontId="6" fillId="4" borderId="6" xfId="0" applyFont="1" applyFill="1" applyBorder="1" applyAlignment="1">
      <alignment horizontal="center"/>
    </xf>
    <xf numFmtId="0" fontId="0" fillId="0" borderId="0" xfId="0" applyFill="1"/>
    <xf numFmtId="0" fontId="0" fillId="3" borderId="1" xfId="0" applyFont="1" applyFill="1" applyBorder="1"/>
    <xf numFmtId="0" fontId="0" fillId="3" borderId="1" xfId="0" applyFill="1" applyBorder="1" applyAlignment="1">
      <alignment horizontal="left"/>
    </xf>
    <xf numFmtId="164" fontId="1" fillId="3" borderId="4" xfId="12" applyFont="1" applyFill="1" applyBorder="1"/>
    <xf numFmtId="44" fontId="0" fillId="3" borderId="1" xfId="1" applyFont="1" applyFill="1" applyBorder="1" applyAlignment="1">
      <alignment horizontal="left" wrapText="1"/>
    </xf>
    <xf numFmtId="164" fontId="0" fillId="0" borderId="1" xfId="12" applyNumberFormat="1" applyFont="1" applyBorder="1"/>
    <xf numFmtId="164" fontId="0" fillId="3" borderId="11" xfId="12" applyFont="1" applyFill="1" applyBorder="1" applyAlignment="1">
      <alignment horizontal="right" vertical="center" wrapText="1"/>
    </xf>
    <xf numFmtId="168" fontId="9" fillId="0" borderId="1" xfId="12" applyNumberFormat="1" applyFont="1" applyBorder="1"/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0" fillId="0" borderId="4" xfId="0" applyFont="1" applyBorder="1" applyAlignment="1"/>
    <xf numFmtId="0" fontId="0" fillId="0" borderId="5" xfId="0" applyFont="1" applyBorder="1" applyAlignment="1"/>
    <xf numFmtId="0" fontId="5" fillId="2" borderId="1" xfId="0" applyFont="1" applyFill="1" applyBorder="1" applyAlignment="1">
      <alignment horizontal="center" vertical="center" wrapText="1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GUAYABA MES DE MARZO 2019</a:t>
            </a:r>
          </a:p>
        </c:rich>
      </c:tx>
      <c:layout>
        <c:manualLayout>
          <c:xMode val="edge"/>
          <c:yMode val="edge"/>
          <c:x val="0.14376624608670918"/>
          <c:y val="4.1666666666666664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GRAFICA!$B$4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GRAFICA!$C$3:$H$3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GRAFICA!$C$4:$H$4</c:f>
              <c:numCache>
                <c:formatCode>_("$"\ * #,##0_);_("$"\ * \(#,##0\);_("$"\ * "-"??_);_(@_)</c:formatCode>
                <c:ptCount val="6"/>
                <c:pt idx="0" formatCode="_-&quot;$&quot;\ * #,##0_-;\-&quot;$&quot;\ * #,##0_-;_-&quot;$&quot;\ * &quot;-&quot;_-;_-@_-">
                  <c:v>77250</c:v>
                </c:pt>
                <c:pt idx="1">
                  <c:v>414000</c:v>
                </c:pt>
                <c:pt idx="2">
                  <c:v>7170</c:v>
                </c:pt>
                <c:pt idx="3">
                  <c:v>271492.97600000002</c:v>
                </c:pt>
                <c:pt idx="4">
                  <c:v>14250</c:v>
                </c:pt>
                <c:pt idx="5">
                  <c:v>784162.97600000002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AC-4C93-B5FB-C84ECD9D50E0}"/>
            </c:ext>
          </c:extLst>
        </c:ser>
        <c:dLbls>
          <c:showVal val="1"/>
        </c:dLbls>
        <c:shape val="box"/>
        <c:axId val="39207296"/>
        <c:axId val="39208832"/>
        <c:axId val="39022592"/>
      </c:bar3DChart>
      <c:catAx>
        <c:axId val="392072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08832"/>
        <c:crosses val="autoZero"/>
        <c:auto val="1"/>
        <c:lblAlgn val="ctr"/>
        <c:lblOffset val="100"/>
      </c:catAx>
      <c:valAx>
        <c:axId val="39208832"/>
        <c:scaling>
          <c:orientation val="minMax"/>
        </c:scaling>
        <c:delete val="1"/>
        <c:axPos val="l"/>
        <c:numFmt formatCode="_-&quot;$&quot;\ * #,##0_-;\-&quot;$&quot;\ * #,##0_-;_-&quot;$&quot;\ * &quot;-&quot;_-;_-@_-" sourceLinked="1"/>
        <c:majorTickMark val="none"/>
        <c:tickLblPos val="none"/>
        <c:crossAx val="39207296"/>
        <c:crosses val="autoZero"/>
        <c:crossBetween val="between"/>
      </c:valAx>
      <c:serAx>
        <c:axId val="39022592"/>
        <c:scaling>
          <c:orientation val="minMax"/>
        </c:scaling>
        <c:delete val="1"/>
        <c:axPos val="b"/>
        <c:majorTickMark val="none"/>
        <c:tickLblPos val="none"/>
        <c:crossAx val="39208832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7</xdr:row>
      <xdr:rowOff>14287</xdr:rowOff>
    </xdr:from>
    <xdr:to>
      <xdr:col>8</xdr:col>
      <xdr:colOff>0</xdr:colOff>
      <xdr:row>24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2BC9EE3C-C7B2-4937-8434-064011106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9"/>
  <sheetViews>
    <sheetView tabSelected="1" topLeftCell="B46" zoomScale="80" zoomScaleNormal="80" workbookViewId="0">
      <selection activeCell="H51" sqref="H51"/>
    </sheetView>
  </sheetViews>
  <sheetFormatPr baseColWidth="10" defaultColWidth="11.42578125" defaultRowHeight="15"/>
  <cols>
    <col min="1" max="1" width="31.42578125" style="13" customWidth="1"/>
    <col min="2" max="2" width="19.42578125" style="13" customWidth="1"/>
    <col min="3" max="3" width="15.42578125" style="25" customWidth="1"/>
    <col min="4" max="4" width="16" style="13" customWidth="1"/>
    <col min="5" max="5" width="17.5703125" style="66" customWidth="1"/>
    <col min="6" max="6" width="18.85546875" style="66" customWidth="1"/>
    <col min="7" max="16384" width="11.42578125" style="13"/>
  </cols>
  <sheetData>
    <row r="1" spans="1:6" ht="34.5" customHeight="1">
      <c r="A1" s="33" t="s">
        <v>30</v>
      </c>
      <c r="B1" s="34"/>
      <c r="C1" s="35"/>
      <c r="D1" s="34"/>
      <c r="E1" s="54"/>
      <c r="F1" s="71"/>
    </row>
    <row r="2" spans="1:6" ht="22.5" customHeight="1">
      <c r="A2" s="33" t="s">
        <v>42</v>
      </c>
      <c r="B2" s="34" t="s">
        <v>63</v>
      </c>
      <c r="C2" s="35"/>
      <c r="D2" s="34"/>
      <c r="E2" s="54"/>
      <c r="F2" s="71"/>
    </row>
    <row r="3" spans="1:6" ht="22.5" customHeight="1">
      <c r="A3" s="33" t="s">
        <v>43</v>
      </c>
      <c r="B3" s="37">
        <v>2019</v>
      </c>
      <c r="C3" s="35"/>
      <c r="D3" s="34"/>
      <c r="E3" s="54"/>
      <c r="F3" s="71"/>
    </row>
    <row r="4" spans="1:6" ht="15.75" customHeight="1">
      <c r="A4" s="34" t="s">
        <v>44</v>
      </c>
      <c r="B4" s="34" t="s">
        <v>51</v>
      </c>
      <c r="C4" s="34"/>
      <c r="D4" s="34"/>
      <c r="E4" s="54"/>
      <c r="F4" s="71"/>
    </row>
    <row r="5" spans="1:6">
      <c r="A5" s="34" t="s">
        <v>45</v>
      </c>
      <c r="B5" s="49">
        <v>39627</v>
      </c>
      <c r="C5" s="35"/>
      <c r="D5" s="34"/>
      <c r="E5" s="54"/>
      <c r="F5" s="71"/>
    </row>
    <row r="6" spans="1:6" ht="18" customHeight="1">
      <c r="A6" s="34" t="s">
        <v>29</v>
      </c>
      <c r="B6" s="37">
        <v>915</v>
      </c>
      <c r="C6" s="34"/>
      <c r="D6" s="34"/>
      <c r="E6" s="54"/>
      <c r="F6" s="71"/>
    </row>
    <row r="7" spans="1:6" ht="18" customHeight="1">
      <c r="A7" s="34" t="s">
        <v>21</v>
      </c>
      <c r="B7" s="34" t="s">
        <v>22</v>
      </c>
      <c r="C7" s="36"/>
      <c r="D7" s="36"/>
      <c r="E7" s="54"/>
      <c r="F7" s="71"/>
    </row>
    <row r="8" spans="1:6" ht="18" customHeight="1">
      <c r="A8" s="34" t="s">
        <v>20</v>
      </c>
      <c r="B8" s="34" t="s">
        <v>49</v>
      </c>
      <c r="C8" s="87"/>
      <c r="D8" s="36"/>
      <c r="E8" s="54"/>
      <c r="F8" s="71"/>
    </row>
    <row r="9" spans="1:6" ht="18" customHeight="1">
      <c r="A9" s="34" t="s">
        <v>23</v>
      </c>
      <c r="B9" s="34" t="s">
        <v>52</v>
      </c>
      <c r="C9" s="34"/>
      <c r="D9" s="36"/>
      <c r="E9" s="54"/>
      <c r="F9" s="71"/>
    </row>
    <row r="10" spans="1:6" ht="18" customHeight="1">
      <c r="A10" s="34"/>
      <c r="B10" s="34"/>
      <c r="C10" s="34"/>
      <c r="D10" s="36"/>
      <c r="E10" s="54"/>
      <c r="F10" s="71"/>
    </row>
    <row r="11" spans="1:6" ht="18" customHeight="1">
      <c r="A11" s="34"/>
      <c r="B11" s="34"/>
      <c r="C11" s="35"/>
      <c r="D11" s="34"/>
      <c r="E11" s="54"/>
      <c r="F11" s="71"/>
    </row>
    <row r="12" spans="1:6" ht="42" customHeight="1">
      <c r="A12" s="28" t="s">
        <v>34</v>
      </c>
      <c r="B12" s="27" t="s">
        <v>5</v>
      </c>
      <c r="C12" s="27" t="s">
        <v>13</v>
      </c>
      <c r="D12" s="27" t="s">
        <v>6</v>
      </c>
      <c r="E12" s="55" t="s">
        <v>24</v>
      </c>
      <c r="F12" s="55" t="s">
        <v>50</v>
      </c>
    </row>
    <row r="13" spans="1:6" ht="25.5" customHeight="1">
      <c r="A13" s="86" t="s">
        <v>65</v>
      </c>
      <c r="B13" s="83"/>
      <c r="C13" s="83"/>
      <c r="D13" s="83"/>
      <c r="E13" s="84"/>
      <c r="F13" s="84"/>
    </row>
    <row r="14" spans="1:6" ht="25.5" customHeight="1">
      <c r="A14" s="82"/>
      <c r="B14" s="83"/>
      <c r="C14" s="83"/>
      <c r="D14" s="83"/>
      <c r="E14" s="84"/>
      <c r="F14" s="84"/>
    </row>
    <row r="15" spans="1:6" ht="25.5" customHeight="1">
      <c r="A15" s="82"/>
      <c r="B15" s="83"/>
      <c r="C15" s="83"/>
      <c r="D15" s="83"/>
      <c r="E15" s="84"/>
      <c r="F15" s="84"/>
    </row>
    <row r="16" spans="1:6" ht="30.75" customHeight="1">
      <c r="A16" s="29" t="s">
        <v>35</v>
      </c>
      <c r="B16" s="26"/>
      <c r="C16" s="53"/>
      <c r="D16" s="26"/>
      <c r="E16" s="56"/>
      <c r="F16" s="56"/>
    </row>
    <row r="17" spans="1:6" ht="27.75" customHeight="1">
      <c r="A17" s="89" t="s">
        <v>68</v>
      </c>
      <c r="B17" s="81" t="s">
        <v>61</v>
      </c>
      <c r="C17" s="19" t="s">
        <v>62</v>
      </c>
      <c r="D17" s="88">
        <v>750</v>
      </c>
      <c r="E17" s="90">
        <v>35</v>
      </c>
      <c r="F17" s="56">
        <f>D17*E17</f>
        <v>26250</v>
      </c>
    </row>
    <row r="18" spans="1:6" ht="27.75" customHeight="1">
      <c r="A18" s="89" t="s">
        <v>68</v>
      </c>
      <c r="B18" s="91" t="s">
        <v>69</v>
      </c>
      <c r="C18" s="18" t="s">
        <v>62</v>
      </c>
      <c r="D18" s="78">
        <v>600</v>
      </c>
      <c r="E18" s="60">
        <v>85</v>
      </c>
      <c r="F18" s="56">
        <f>D18*E18</f>
        <v>51000</v>
      </c>
    </row>
    <row r="19" spans="1:6" ht="28.5" customHeight="1">
      <c r="A19" s="123" t="s">
        <v>59</v>
      </c>
      <c r="B19" s="124"/>
      <c r="C19" s="124"/>
      <c r="D19" s="124"/>
      <c r="E19" s="125"/>
      <c r="F19" s="72">
        <f>SUM(F16:F18)</f>
        <v>77250</v>
      </c>
    </row>
    <row r="20" spans="1:6" ht="28.5" customHeight="1">
      <c r="A20" s="117"/>
      <c r="B20" s="118"/>
      <c r="C20" s="118"/>
      <c r="D20" s="118"/>
      <c r="E20" s="118"/>
      <c r="F20" s="119"/>
    </row>
    <row r="21" spans="1:6" ht="36.75" customHeight="1">
      <c r="A21" s="123" t="s">
        <v>25</v>
      </c>
      <c r="B21" s="125"/>
      <c r="C21" s="31" t="s">
        <v>13</v>
      </c>
      <c r="D21" s="32" t="s">
        <v>6</v>
      </c>
      <c r="E21" s="58" t="s">
        <v>24</v>
      </c>
      <c r="F21" s="55" t="s">
        <v>50</v>
      </c>
    </row>
    <row r="22" spans="1:6">
      <c r="A22" s="133" t="s">
        <v>27</v>
      </c>
      <c r="B22" s="131"/>
      <c r="C22" s="15"/>
      <c r="D22" s="15"/>
      <c r="E22" s="57"/>
      <c r="F22" s="56"/>
    </row>
    <row r="23" spans="1:6">
      <c r="A23" s="130" t="s">
        <v>67</v>
      </c>
      <c r="B23" s="132"/>
      <c r="C23" s="15" t="s">
        <v>26</v>
      </c>
      <c r="D23" s="15">
        <f>17*2</f>
        <v>34</v>
      </c>
      <c r="E23" s="57">
        <f>38000/8</f>
        <v>4750</v>
      </c>
      <c r="F23" s="56">
        <f>D23*E23</f>
        <v>161500</v>
      </c>
    </row>
    <row r="24" spans="1:6">
      <c r="A24" s="130" t="s">
        <v>54</v>
      </c>
      <c r="B24" s="132"/>
      <c r="C24" s="15" t="s">
        <v>26</v>
      </c>
      <c r="D24" s="15">
        <f>3*2</f>
        <v>6</v>
      </c>
      <c r="E24" s="57">
        <f>38000/8</f>
        <v>4750</v>
      </c>
      <c r="F24" s="56">
        <f>D24*E24</f>
        <v>28500</v>
      </c>
    </row>
    <row r="25" spans="1:6">
      <c r="A25" s="130" t="s">
        <v>53</v>
      </c>
      <c r="B25" s="132"/>
      <c r="C25" s="15" t="s">
        <v>56</v>
      </c>
      <c r="D25" s="15">
        <v>9000</v>
      </c>
      <c r="E25" s="57">
        <f>80000/10000</f>
        <v>8</v>
      </c>
      <c r="F25" s="56">
        <f>D25*E25</f>
        <v>72000</v>
      </c>
    </row>
    <row r="26" spans="1:6">
      <c r="A26" s="134" t="s">
        <v>55</v>
      </c>
      <c r="B26" s="135"/>
      <c r="C26" s="15" t="s">
        <v>26</v>
      </c>
      <c r="D26" s="15">
        <f>4*2</f>
        <v>8</v>
      </c>
      <c r="E26" s="57">
        <f>38000/8</f>
        <v>4750</v>
      </c>
      <c r="F26" s="56">
        <f>D26*E26</f>
        <v>38000</v>
      </c>
    </row>
    <row r="27" spans="1:6">
      <c r="A27" s="130" t="s">
        <v>28</v>
      </c>
      <c r="B27" s="131"/>
      <c r="C27" s="15" t="s">
        <v>26</v>
      </c>
      <c r="D27" s="15">
        <f>12*2</f>
        <v>24</v>
      </c>
      <c r="E27" s="57">
        <f t="shared" ref="E27" si="0">38000/8</f>
        <v>4750</v>
      </c>
      <c r="F27" s="56">
        <f>D27*E27</f>
        <v>114000</v>
      </c>
    </row>
    <row r="28" spans="1:6" ht="30" customHeight="1">
      <c r="A28" s="123" t="s">
        <v>7</v>
      </c>
      <c r="B28" s="124"/>
      <c r="C28" s="124"/>
      <c r="D28" s="124"/>
      <c r="E28" s="125"/>
      <c r="F28" s="72">
        <f>SUM(F23:F27)</f>
        <v>414000</v>
      </c>
    </row>
    <row r="29" spans="1:6">
      <c r="A29" s="117"/>
      <c r="B29" s="118"/>
      <c r="C29" s="118"/>
      <c r="D29" s="118"/>
      <c r="E29" s="118"/>
      <c r="F29" s="119"/>
    </row>
    <row r="30" spans="1:6" ht="38.25" customHeight="1">
      <c r="A30" s="111" t="s">
        <v>8</v>
      </c>
      <c r="B30" s="112"/>
      <c r="C30" s="112"/>
      <c r="D30" s="112"/>
      <c r="E30" s="113"/>
      <c r="F30" s="73">
        <f>F19+F28</f>
        <v>491250</v>
      </c>
    </row>
    <row r="31" spans="1:6">
      <c r="A31" s="117"/>
      <c r="B31" s="118"/>
      <c r="C31" s="118"/>
      <c r="D31" s="118"/>
      <c r="E31" s="118"/>
      <c r="F31" s="119"/>
    </row>
    <row r="32" spans="1:6" ht="30">
      <c r="A32" s="30" t="s">
        <v>31</v>
      </c>
      <c r="B32" s="27" t="s">
        <v>5</v>
      </c>
      <c r="C32" s="27" t="s">
        <v>13</v>
      </c>
      <c r="D32" s="27" t="s">
        <v>6</v>
      </c>
      <c r="E32" s="55" t="s">
        <v>24</v>
      </c>
      <c r="F32" s="55" t="s">
        <v>50</v>
      </c>
    </row>
    <row r="33" spans="1:6">
      <c r="A33" s="30" t="s">
        <v>9</v>
      </c>
      <c r="B33" s="81"/>
      <c r="C33" s="19"/>
      <c r="D33" s="17"/>
      <c r="E33" s="59"/>
      <c r="F33" s="79"/>
    </row>
    <row r="34" spans="1:6">
      <c r="A34" s="16" t="s">
        <v>64</v>
      </c>
      <c r="B34" s="81" t="s">
        <v>60</v>
      </c>
      <c r="C34" s="19" t="s">
        <v>62</v>
      </c>
      <c r="D34" s="15">
        <v>3000</v>
      </c>
      <c r="E34" s="59">
        <v>2.39</v>
      </c>
      <c r="F34" s="92">
        <f>D34*E34</f>
        <v>7170</v>
      </c>
    </row>
    <row r="35" spans="1:6" ht="24.75" customHeight="1">
      <c r="A35" s="124" t="s">
        <v>18</v>
      </c>
      <c r="B35" s="124"/>
      <c r="C35" s="124"/>
      <c r="D35" s="124"/>
      <c r="E35" s="125"/>
      <c r="F35" s="72">
        <f>SUM(F33:F34)</f>
        <v>7170</v>
      </c>
    </row>
    <row r="36" spans="1:6" ht="30">
      <c r="A36" s="107" t="s">
        <v>1</v>
      </c>
      <c r="B36" s="108"/>
      <c r="C36" s="27" t="s">
        <v>13</v>
      </c>
      <c r="D36" s="27" t="s">
        <v>6</v>
      </c>
      <c r="E36" s="55" t="s">
        <v>24</v>
      </c>
      <c r="F36" s="55" t="s">
        <v>50</v>
      </c>
    </row>
    <row r="37" spans="1:6" ht="16.5" customHeight="1">
      <c r="A37" s="126" t="s">
        <v>15</v>
      </c>
      <c r="B37" s="127"/>
      <c r="C37" s="19" t="s">
        <v>16</v>
      </c>
      <c r="D37" s="15">
        <v>1</v>
      </c>
      <c r="E37" s="61">
        <v>200000</v>
      </c>
      <c r="F37" s="56">
        <f>(D37*E37)</f>
        <v>200000</v>
      </c>
    </row>
    <row r="38" spans="1:6">
      <c r="A38" s="128" t="s">
        <v>17</v>
      </c>
      <c r="B38" s="129"/>
      <c r="C38" s="19" t="s">
        <v>16</v>
      </c>
      <c r="D38" s="15">
        <v>1</v>
      </c>
      <c r="E38" s="62">
        <f>(1985916*18000)/500000</f>
        <v>71492.975999999995</v>
      </c>
      <c r="F38" s="56">
        <f>(D38*E38)</f>
        <v>71492.975999999995</v>
      </c>
    </row>
    <row r="39" spans="1:6" ht="30" customHeight="1">
      <c r="A39" s="120" t="s">
        <v>32</v>
      </c>
      <c r="B39" s="121"/>
      <c r="C39" s="121"/>
      <c r="D39" s="121"/>
      <c r="E39" s="122"/>
      <c r="F39" s="74">
        <f>SUM(F37:F38)</f>
        <v>271492.97600000002</v>
      </c>
    </row>
    <row r="40" spans="1:6" s="51" customFormat="1">
      <c r="A40" s="52"/>
      <c r="B40" s="14"/>
      <c r="C40" s="48"/>
      <c r="D40" s="14"/>
      <c r="E40" s="59"/>
      <c r="F40" s="75"/>
    </row>
    <row r="41" spans="1:6" ht="30">
      <c r="A41" s="109" t="s">
        <v>10</v>
      </c>
      <c r="B41" s="110"/>
      <c r="C41" s="50" t="s">
        <v>13</v>
      </c>
      <c r="D41" s="50" t="s">
        <v>6</v>
      </c>
      <c r="E41" s="63" t="s">
        <v>24</v>
      </c>
      <c r="F41" s="63" t="s">
        <v>50</v>
      </c>
    </row>
    <row r="42" spans="1:6" s="85" customFormat="1">
      <c r="A42" s="126" t="s">
        <v>57</v>
      </c>
      <c r="B42" s="127"/>
      <c r="C42" s="15" t="s">
        <v>26</v>
      </c>
      <c r="D42" s="20">
        <v>3</v>
      </c>
      <c r="E42" s="93">
        <f>38000/8</f>
        <v>4750</v>
      </c>
      <c r="F42" s="56">
        <f>D42*E42</f>
        <v>14250</v>
      </c>
    </row>
    <row r="43" spans="1:6" ht="24" customHeight="1">
      <c r="A43" s="123" t="s">
        <v>11</v>
      </c>
      <c r="B43" s="124"/>
      <c r="C43" s="124"/>
      <c r="D43" s="124"/>
      <c r="E43" s="125"/>
      <c r="F43" s="72">
        <f>F42</f>
        <v>14250</v>
      </c>
    </row>
    <row r="44" spans="1:6">
      <c r="A44" s="117"/>
      <c r="B44" s="118"/>
      <c r="C44" s="118"/>
      <c r="D44" s="118"/>
      <c r="E44" s="118"/>
      <c r="F44" s="119"/>
    </row>
    <row r="45" spans="1:6" ht="30.75" customHeight="1">
      <c r="A45" s="111" t="s">
        <v>33</v>
      </c>
      <c r="B45" s="112"/>
      <c r="C45" s="112"/>
      <c r="D45" s="112"/>
      <c r="E45" s="113"/>
      <c r="F45" s="73">
        <f>F35+F39+F43</f>
        <v>292912.97600000002</v>
      </c>
    </row>
    <row r="46" spans="1:6" ht="15.75">
      <c r="A46" s="114"/>
      <c r="B46" s="115"/>
      <c r="C46" s="115"/>
      <c r="D46" s="115"/>
      <c r="E46" s="115"/>
      <c r="F46" s="116"/>
    </row>
    <row r="47" spans="1:6" ht="36.75" customHeight="1">
      <c r="A47" s="111" t="s">
        <v>12</v>
      </c>
      <c r="B47" s="112"/>
      <c r="C47" s="112"/>
      <c r="D47" s="112"/>
      <c r="E47" s="113"/>
      <c r="F47" s="73">
        <f>F30+F45</f>
        <v>784162.97600000002</v>
      </c>
    </row>
    <row r="48" spans="1:6">
      <c r="B48" s="21"/>
      <c r="C48" s="22"/>
      <c r="D48" s="22"/>
      <c r="E48" s="64"/>
    </row>
    <row r="49" spans="1:6" ht="15.75">
      <c r="A49" s="98" t="s">
        <v>36</v>
      </c>
      <c r="B49" s="98"/>
      <c r="C49" s="98"/>
      <c r="D49" s="98"/>
      <c r="E49" s="98"/>
      <c r="F49" s="94">
        <v>43.2</v>
      </c>
    </row>
    <row r="50" spans="1:6" ht="15" customHeight="1">
      <c r="A50" s="99" t="s">
        <v>37</v>
      </c>
      <c r="B50" s="100"/>
      <c r="C50" s="100"/>
      <c r="D50" s="100"/>
      <c r="E50" s="101"/>
      <c r="F50" s="70">
        <f>F47/F49</f>
        <v>18151.920740740741</v>
      </c>
    </row>
    <row r="51" spans="1:6" ht="15" customHeight="1">
      <c r="A51" s="36"/>
      <c r="B51" s="36"/>
      <c r="C51" s="40"/>
      <c r="E51" s="65"/>
    </row>
    <row r="52" spans="1:6">
      <c r="A52" s="38"/>
      <c r="C52" s="13"/>
    </row>
    <row r="53" spans="1:6">
      <c r="A53" s="38"/>
      <c r="B53" s="39"/>
      <c r="C53" s="23"/>
      <c r="D53" s="24"/>
    </row>
    <row r="54" spans="1:6" ht="15.75">
      <c r="A54" s="41" t="s">
        <v>41</v>
      </c>
      <c r="B54" s="102" t="s">
        <v>70</v>
      </c>
      <c r="C54" s="102"/>
      <c r="D54" s="102"/>
      <c r="E54" s="67"/>
      <c r="F54" s="67" t="s">
        <v>71</v>
      </c>
    </row>
    <row r="55" spans="1:6" ht="15.75">
      <c r="A55" s="42" t="s">
        <v>38</v>
      </c>
      <c r="B55" s="103">
        <v>43567</v>
      </c>
      <c r="C55" s="104"/>
      <c r="D55" s="104"/>
      <c r="E55" s="68"/>
      <c r="F55" s="68"/>
    </row>
    <row r="56" spans="1:6" ht="15.75">
      <c r="A56" s="43"/>
      <c r="B56" s="44"/>
      <c r="C56" s="44"/>
      <c r="D56" s="44"/>
      <c r="E56" s="68"/>
      <c r="F56" s="68"/>
    </row>
    <row r="57" spans="1:6" ht="15.75">
      <c r="A57" s="97" t="s">
        <v>46</v>
      </c>
      <c r="B57" s="97"/>
      <c r="C57" s="97"/>
      <c r="D57" s="97"/>
      <c r="E57" s="97"/>
      <c r="F57" s="97"/>
    </row>
    <row r="58" spans="1:6" ht="47.25">
      <c r="A58" s="47" t="s">
        <v>47</v>
      </c>
      <c r="B58" s="45" t="s">
        <v>39</v>
      </c>
      <c r="C58" s="105"/>
      <c r="D58" s="106"/>
      <c r="E58" s="69" t="s">
        <v>40</v>
      </c>
      <c r="F58" s="76"/>
    </row>
    <row r="59" spans="1:6" ht="15.75">
      <c r="A59" s="42" t="s">
        <v>48</v>
      </c>
      <c r="B59" s="46" t="s">
        <v>38</v>
      </c>
      <c r="C59" s="95"/>
      <c r="D59" s="96"/>
      <c r="E59" s="70" t="s">
        <v>38</v>
      </c>
      <c r="F59" s="77"/>
    </row>
  </sheetData>
  <mergeCells count="32">
    <mergeCell ref="A35:E35"/>
    <mergeCell ref="A25:B25"/>
    <mergeCell ref="A22:B22"/>
    <mergeCell ref="A23:B23"/>
    <mergeCell ref="A31:F31"/>
    <mergeCell ref="A26:B26"/>
    <mergeCell ref="A20:F20"/>
    <mergeCell ref="A29:F29"/>
    <mergeCell ref="A19:E19"/>
    <mergeCell ref="A28:E28"/>
    <mergeCell ref="A30:E30"/>
    <mergeCell ref="A27:B27"/>
    <mergeCell ref="A21:B21"/>
    <mergeCell ref="A24:B24"/>
    <mergeCell ref="A36:B36"/>
    <mergeCell ref="A41:B41"/>
    <mergeCell ref="A47:E47"/>
    <mergeCell ref="A46:F46"/>
    <mergeCell ref="A44:F44"/>
    <mergeCell ref="A39:E39"/>
    <mergeCell ref="A43:E43"/>
    <mergeCell ref="A45:E45"/>
    <mergeCell ref="A37:B37"/>
    <mergeCell ref="A38:B38"/>
    <mergeCell ref="A42:B42"/>
    <mergeCell ref="C59:D59"/>
    <mergeCell ref="A57:F57"/>
    <mergeCell ref="A49:E49"/>
    <mergeCell ref="A50:E50"/>
    <mergeCell ref="B54:D54"/>
    <mergeCell ref="B55:D55"/>
    <mergeCell ref="C58:D58"/>
  </mergeCells>
  <pageMargins left="0.7" right="0.7" top="0.75" bottom="0.75" header="0.3" footer="0.3"/>
  <pageSetup paperSize="5" scale="6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0"/>
  <sheetViews>
    <sheetView topLeftCell="C1" workbookViewId="0">
      <selection activeCell="I5" sqref="I5"/>
    </sheetView>
  </sheetViews>
  <sheetFormatPr baseColWidth="10" defaultColWidth="11.42578125" defaultRowHeight="12.75"/>
  <cols>
    <col min="1" max="1" width="8.7109375" style="1" customWidth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1" spans="2:12">
      <c r="B1" s="136" t="s">
        <v>66</v>
      </c>
      <c r="C1" s="136"/>
      <c r="D1" s="136"/>
      <c r="E1" s="136"/>
      <c r="F1" s="136"/>
      <c r="G1" s="136"/>
      <c r="H1" s="136"/>
    </row>
    <row r="2" spans="2:12">
      <c r="B2" s="136"/>
      <c r="C2" s="136"/>
      <c r="D2" s="136"/>
      <c r="E2" s="136"/>
      <c r="F2" s="136"/>
      <c r="G2" s="136"/>
      <c r="H2" s="136"/>
    </row>
    <row r="3" spans="2:12" ht="51">
      <c r="B3" s="10" t="s">
        <v>19</v>
      </c>
      <c r="C3" s="11" t="s">
        <v>58</v>
      </c>
      <c r="D3" s="11" t="s">
        <v>0</v>
      </c>
      <c r="E3" s="11" t="s">
        <v>2</v>
      </c>
      <c r="F3" s="11" t="s">
        <v>1</v>
      </c>
      <c r="G3" s="11" t="s">
        <v>10</v>
      </c>
      <c r="H3" s="11" t="s">
        <v>3</v>
      </c>
    </row>
    <row r="4" spans="2:12" ht="15">
      <c r="B4" s="2" t="s">
        <v>4</v>
      </c>
      <c r="C4" s="80">
        <f>'COSTOS GUAYABA'!F19</f>
        <v>77250</v>
      </c>
      <c r="D4" s="3">
        <f>'COSTOS GUAYABA'!F28</f>
        <v>414000</v>
      </c>
      <c r="E4" s="3">
        <f>'COSTOS GUAYABA'!F35</f>
        <v>7170</v>
      </c>
      <c r="F4" s="3">
        <f>'COSTOS GUAYABA'!F39</f>
        <v>271492.97600000002</v>
      </c>
      <c r="G4" s="3">
        <f>'COSTOS GUAYABA'!F43</f>
        <v>14250</v>
      </c>
      <c r="H4" s="3">
        <f>SUM(C4:G4)</f>
        <v>784162.97600000002</v>
      </c>
    </row>
    <row r="5" spans="2:12">
      <c r="B5" s="2" t="s">
        <v>14</v>
      </c>
      <c r="C5" s="4">
        <f>C4/H4</f>
        <v>9.8512684689668381E-2</v>
      </c>
      <c r="D5" s="4">
        <f>D4/H4</f>
        <v>0.52795147523006747</v>
      </c>
      <c r="E5" s="4">
        <f>E4/H4</f>
        <v>9.143507433332327E-3</v>
      </c>
      <c r="F5" s="4">
        <f>F4/H4</f>
        <v>0.34622008984009978</v>
      </c>
      <c r="G5" s="4">
        <f>G4/H4</f>
        <v>1.8172242806832033E-2</v>
      </c>
      <c r="H5" s="5">
        <f>SUM(C5:G5)</f>
        <v>1</v>
      </c>
      <c r="I5" s="6"/>
    </row>
    <row r="7" spans="2:12">
      <c r="C7" s="9"/>
      <c r="J7" s="7"/>
    </row>
    <row r="9" spans="2:12">
      <c r="L9" s="12"/>
    </row>
    <row r="12" spans="2:12">
      <c r="L12" s="12"/>
    </row>
    <row r="13" spans="2:12">
      <c r="K13" s="8"/>
    </row>
    <row r="20" spans="12:12">
      <c r="L20" s="12"/>
    </row>
  </sheetData>
  <mergeCells count="1">
    <mergeCell ref="B1:H2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GUAYABA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2019-04-25T17:32:21Z</cp:lastPrinted>
  <dcterms:created xsi:type="dcterms:W3CDTF">2014-09-10T02:29:02Z</dcterms:created>
  <dcterms:modified xsi:type="dcterms:W3CDTF">2019-04-25T17:32:25Z</dcterms:modified>
</cp:coreProperties>
</file>