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20" yWindow="-120" windowWidth="15600" windowHeight="9240"/>
  </bookViews>
  <sheets>
    <sheet name="COSTOS MARACUYA" sheetId="1" r:id="rId1"/>
    <sheet name="GRAFICA MODULO C" sheetId="10" r:id="rId2"/>
    <sheet name="GRAFICA MODULO A" sheetId="6" r:id="rId3"/>
    <sheet name="INVERSION TUTORADO" sheetId="9" r:id="rId4"/>
  </sheets>
  <calcPr calcId="125725"/>
</workbook>
</file>

<file path=xl/calcChain.xml><?xml version="1.0" encoding="utf-8"?>
<calcChain xmlns="http://schemas.openxmlformats.org/spreadsheetml/2006/main">
  <c r="G57" i="1"/>
  <c r="F57"/>
  <c r="F49"/>
  <c r="E49"/>
  <c r="G49" s="1"/>
  <c r="E48"/>
  <c r="G48" s="1"/>
  <c r="G50" s="1"/>
  <c r="G5" i="6" s="1"/>
  <c r="F44" i="1"/>
  <c r="G43"/>
  <c r="F43"/>
  <c r="F45" s="1"/>
  <c r="F5" i="10" s="1"/>
  <c r="E44" i="1"/>
  <c r="G44" s="1"/>
  <c r="G40"/>
  <c r="E5" i="6" s="1"/>
  <c r="F39" i="1"/>
  <c r="F40" s="1"/>
  <c r="E39"/>
  <c r="G33"/>
  <c r="D5" i="6" s="1"/>
  <c r="F22" i="1"/>
  <c r="E22"/>
  <c r="G19"/>
  <c r="C5" i="6" s="1"/>
  <c r="F18" i="1"/>
  <c r="F16"/>
  <c r="F15"/>
  <c r="E5" i="10" l="1"/>
  <c r="G45" i="1"/>
  <c r="F5" i="6" s="1"/>
  <c r="H5"/>
  <c r="C6" s="1"/>
  <c r="E6"/>
  <c r="G35" i="1"/>
  <c r="F19"/>
  <c r="F48"/>
  <c r="F50" s="1"/>
  <c r="G5" i="10" s="1"/>
  <c r="G52" i="1"/>
  <c r="E23"/>
  <c r="F23" s="1"/>
  <c r="G54" l="1"/>
  <c r="G6" i="6"/>
  <c r="D6"/>
  <c r="H6" s="1"/>
  <c r="C5" i="10"/>
  <c r="F6" i="6"/>
  <c r="F52" i="1"/>
  <c r="E32"/>
  <c r="F32" s="1"/>
  <c r="E27"/>
  <c r="F27" s="1"/>
  <c r="E25"/>
  <c r="F25" s="1"/>
  <c r="E24"/>
  <c r="F24" s="1"/>
  <c r="E29"/>
  <c r="F29" s="1"/>
  <c r="E30"/>
  <c r="F30" s="1"/>
  <c r="E31"/>
  <c r="F31" s="1"/>
  <c r="E28"/>
  <c r="F28" s="1"/>
  <c r="E26" l="1"/>
  <c r="F26" s="1"/>
  <c r="F33" s="1"/>
  <c r="D5" i="10" l="1"/>
  <c r="F35" i="1"/>
  <c r="F54" s="1"/>
  <c r="E6" i="9"/>
  <c r="H5" i="10" l="1"/>
  <c r="D6" s="1"/>
  <c r="E11" i="9"/>
  <c r="E10"/>
  <c r="E9"/>
  <c r="E8"/>
  <c r="E7"/>
  <c r="F6" i="10" l="1"/>
  <c r="G6"/>
  <c r="E6"/>
  <c r="C6"/>
  <c r="E12" i="9"/>
  <c r="H15" s="1"/>
  <c r="I15" s="1"/>
  <c r="H6" i="10" l="1"/>
</calcChain>
</file>

<file path=xl/comments1.xml><?xml version="1.0" encoding="utf-8"?>
<comments xmlns="http://schemas.openxmlformats.org/spreadsheetml/2006/main">
  <authors>
    <author>MASTER</author>
    <author>Aprendiz Centro Agropecuario LaGranja</author>
    <author>majo useche</author>
    <author>Miguel Angel Villalba Rubiano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segun catalogo productos sena empresa</t>
        </r>
      </text>
    </comment>
    <comment ref="E39" authorId="1">
      <text>
        <r>
          <rPr>
            <b/>
            <sz val="9"/>
            <color indexed="81"/>
            <rFont val="Tahoma"/>
            <family val="2"/>
          </rPr>
          <t>1 GALON EQUIVALE A 3,78 LITROS  Y VALE $9.068</t>
        </r>
      </text>
    </comment>
    <comment ref="A48" authorId="2">
      <text>
        <r>
          <rPr>
            <b/>
            <sz val="9"/>
            <color indexed="81"/>
            <rFont val="Tahoma"/>
            <family val="2"/>
          </rPr>
          <t xml:space="preserve">plateo
lavado de tanque
limpieza de barbechos
aplicación de cal al pediluvio
revision de bioseguridad
</t>
        </r>
      </text>
    </comment>
    <comment ref="F56" authorId="3">
      <text>
        <r>
          <rPr>
            <b/>
            <sz val="9"/>
            <color indexed="81"/>
            <rFont val="Tahoma"/>
            <family val="2"/>
          </rPr>
          <t>PRODUCTO DE MARACUYA MODULO C EN PROCESO</t>
        </r>
      </text>
    </comment>
    <comment ref="G56" authorId="3">
      <text>
        <r>
          <rPr>
            <b/>
            <sz val="9"/>
            <color indexed="81"/>
            <rFont val="Tahoma"/>
            <family val="2"/>
          </rPr>
          <t>PRODUCTO DE MARACUYA MODULO A EN PROCESO</t>
        </r>
      </text>
    </comment>
  </commentList>
</comments>
</file>

<file path=xl/sharedStrings.xml><?xml version="1.0" encoding="utf-8"?>
<sst xmlns="http://schemas.openxmlformats.org/spreadsheetml/2006/main" count="165" uniqueCount="110">
  <si>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</si>
  <si>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</si>
  <si>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</si>
  <si>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</si>
  <si>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</si>
  <si>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</si>
  <si>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</si>
  <si>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</si>
  <si>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</si>
  <si>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</si>
  <si>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</si>
  <si>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</si>
  <si>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</si>
  <si>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</si>
  <si>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</si>
  <si>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</si>
  <si>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</si>
  <si>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</si>
  <si>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</si>
  <si>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</si>
  <si>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</si>
  <si>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</si>
  <si>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</si>
  <si>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</si>
  <si>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</si>
  <si>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</si>
  <si>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</si>
  <si>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</si>
  <si>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</si>
  <si>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</si>
  <si>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</si>
  <si>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</si>
  <si>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</si>
  <si>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</si>
  <si>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</si>
  <si>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</si>
  <si>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</si>
  <si>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</si>
  <si>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</si>
  <si>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</si>
  <si>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</si>
  <si>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</si>
  <si>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</si>
  <si>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agua</t>
  </si>
  <si>
    <t>CONTROL DE DOCUMENTO</t>
  </si>
  <si>
    <t>ELABORO: MARIA INES MIÑOZ, LINA VARGAS, MIGUEL A. VILLALBA</t>
  </si>
  <si>
    <t>FECHA: 19-09-2018</t>
  </si>
  <si>
    <t>LOTE 2</t>
  </si>
  <si>
    <t>MANTENIMIENTO CASETA BPA</t>
  </si>
  <si>
    <t>HORA</t>
  </si>
  <si>
    <t>COSTO TOTAL MODULO A</t>
  </si>
  <si>
    <t>COSTO TOTAL MODULO C</t>
  </si>
  <si>
    <t>MES</t>
  </si>
  <si>
    <t xml:space="preserve">                     CULTIVO: </t>
  </si>
  <si>
    <t xml:space="preserve">MARACUYA  </t>
  </si>
  <si>
    <t>CONCEPTO</t>
  </si>
  <si>
    <t>VALOR UNITARIO</t>
  </si>
  <si>
    <t>VALOR TOTAL</t>
  </si>
  <si>
    <t>TUTORADO</t>
  </si>
  <si>
    <t>Postes Reciclados</t>
  </si>
  <si>
    <t>und</t>
  </si>
  <si>
    <t>Postes negros</t>
  </si>
  <si>
    <t>tensor de cable</t>
  </si>
  <si>
    <t>alambre galvanizado</t>
  </si>
  <si>
    <t>kg</t>
  </si>
  <si>
    <t>varilla corugada /3mtr</t>
  </si>
  <si>
    <t>grapas</t>
  </si>
  <si>
    <t>TOTAL PRESUPUESTO DE INVERSION FISICA</t>
  </si>
  <si>
    <t>VIDA UTIL EN AÑOS</t>
  </si>
  <si>
    <t>DEPREC. POR AÑO</t>
  </si>
  <si>
    <t>DEPREC. POR MES</t>
  </si>
  <si>
    <t>OK REVISADO AL 12/12/2017</t>
  </si>
  <si>
    <t>MATERIA PRIMA</t>
  </si>
  <si>
    <t>METERIA PRIMA E INSUMOS DIRECTOS</t>
  </si>
  <si>
    <t>Mayo de 2011</t>
  </si>
  <si>
    <t>MARACUYA</t>
  </si>
  <si>
    <t>Agua para riego</t>
  </si>
  <si>
    <t>SUBTOTAL  MATERIA PRIMA E INSUMOS  DIRECTOS:</t>
  </si>
  <si>
    <t>PLATEO MANUAL</t>
  </si>
  <si>
    <t>2500 M2</t>
  </si>
  <si>
    <t xml:space="preserve">AREA TOTAL: </t>
  </si>
  <si>
    <t xml:space="preserve">10000 M2 </t>
  </si>
  <si>
    <t>DEPRECIACION TUTORADO AÑO 2016</t>
  </si>
  <si>
    <t>OK REVISADO</t>
  </si>
  <si>
    <t>MIGUEL ANGEL VILLALBA</t>
  </si>
  <si>
    <t xml:space="preserve">PLATEO MECANICO </t>
  </si>
  <si>
    <t>FERTILIZACION MODULO C</t>
  </si>
  <si>
    <t>LIMPIEZA FICHA TECNICA</t>
  </si>
  <si>
    <t>LIMPIEZA SEMILLERO</t>
  </si>
  <si>
    <t>RIEGO MODULO C</t>
  </si>
  <si>
    <t xml:space="preserve">INSUMOS   </t>
  </si>
  <si>
    <t>GASOLINA</t>
  </si>
  <si>
    <t>LT</t>
  </si>
  <si>
    <t>nativo</t>
  </si>
  <si>
    <t>cm3</t>
  </si>
  <si>
    <t>riego propagación</t>
  </si>
  <si>
    <t>llevado de sustrato al semillero</t>
  </si>
  <si>
    <t>fungicida</t>
  </si>
  <si>
    <t>MARZO</t>
  </si>
  <si>
    <t xml:space="preserve">FECHA DE RESIEMBRA: </t>
  </si>
  <si>
    <t>13 DE JUNIO DE 2016</t>
  </si>
  <si>
    <t>g</t>
  </si>
  <si>
    <t>FOSETIL ALUMINIO</t>
  </si>
  <si>
    <t>manejo de arvenses</t>
  </si>
  <si>
    <t>FERTILIZACION MODULO B</t>
  </si>
  <si>
    <t>RIEGO MODULO B</t>
  </si>
  <si>
    <t>PRODUCCION EN KG DE MARACUYA EN PROCESO</t>
  </si>
  <si>
    <t>COSTOS DE PRODUCCIÓN  CULTIVO DE MARACUYA ( MODULO C ) MES DE MARZO 2019</t>
  </si>
  <si>
    <t>COSTOS DE PRODUCCIÓN  CULTIVO DE MARACUYA ( MODULO A ) MES DE MARZO 2019</t>
  </si>
  <si>
    <t>NOTA: LA PRODUCCION DE MARACUYA EN EL MODULO C Y A , ESTA EN PROCESO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</si>
</sst>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-* #,##0_-;\-* #,##0_-;_-* &quot;-&quot;_-;_-@_-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0" fontId="7" fillId="3" borderId="4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7" fillId="3" borderId="2" xfId="0" applyFont="1" applyFill="1" applyBorder="1"/>
    <xf numFmtId="0" fontId="7" fillId="3" borderId="9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ill="1" applyBorder="1" applyAlignment="1">
      <alignment horizontal="center"/>
    </xf>
    <xf numFmtId="166" fontId="0" fillId="3" borderId="4" xfId="1" applyNumberFormat="1" applyFont="1" applyFill="1" applyBorder="1"/>
    <xf numFmtId="0" fontId="7" fillId="3" borderId="2" xfId="0" applyFont="1" applyFill="1" applyBorder="1" applyAlignment="1">
      <alignment horizontal="left"/>
    </xf>
    <xf numFmtId="0" fontId="0" fillId="3" borderId="9" xfId="0" applyFill="1" applyBorder="1"/>
    <xf numFmtId="166" fontId="0" fillId="3" borderId="3" xfId="1" applyNumberFormat="1" applyFont="1" applyFill="1" applyBorder="1"/>
    <xf numFmtId="166" fontId="0" fillId="3" borderId="9" xfId="1" applyNumberFormat="1" applyFont="1" applyFill="1" applyBorder="1"/>
    <xf numFmtId="0" fontId="0" fillId="0" borderId="0" xfId="0" applyAlignment="1">
      <alignment horizontal="center"/>
    </xf>
    <xf numFmtId="166" fontId="0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6" fontId="0" fillId="3" borderId="3" xfId="0" applyNumberFormat="1" applyFill="1" applyBorder="1"/>
    <xf numFmtId="0" fontId="0" fillId="0" borderId="1" xfId="0" applyBorder="1"/>
    <xf numFmtId="166" fontId="0" fillId="0" borderId="1" xfId="0" applyNumberFormat="1" applyBorder="1"/>
    <xf numFmtId="168" fontId="0" fillId="0" borderId="1" xfId="0" applyNumberForma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4" fontId="0" fillId="0" borderId="1" xfId="1" applyFont="1" applyBorder="1"/>
    <xf numFmtId="166" fontId="0" fillId="0" borderId="1" xfId="1" applyNumberFormat="1" applyFont="1" applyBorder="1"/>
    <xf numFmtId="166" fontId="1" fillId="3" borderId="3" xfId="1" applyNumberForma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6" fontId="0" fillId="0" borderId="1" xfId="0" applyNumberFormat="1" applyBorder="1"/>
    <xf numFmtId="166" fontId="9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44" fontId="0" fillId="0" borderId="0" xfId="0" applyNumberFormat="1"/>
    <xf numFmtId="0" fontId="0" fillId="3" borderId="5" xfId="0" applyFill="1" applyBorder="1" applyAlignment="1">
      <alignment horizontal="center"/>
    </xf>
    <xf numFmtId="6" fontId="0" fillId="3" borderId="4" xfId="0" applyNumberFormat="1" applyFill="1" applyBorder="1"/>
    <xf numFmtId="0" fontId="11" fillId="6" borderId="1" xfId="7" applyFont="1" applyFill="1" applyBorder="1" applyAlignment="1">
      <alignment horizontal="left" vertical="center"/>
    </xf>
    <xf numFmtId="3" fontId="11" fillId="3" borderId="1" xfId="7" applyNumberFormat="1" applyFont="1" applyFill="1" applyBorder="1" applyAlignment="1">
      <alignment horizontal="left"/>
    </xf>
    <xf numFmtId="3" fontId="11" fillId="3" borderId="1" xfId="7" applyNumberFormat="1" applyFont="1" applyFill="1" applyBorder="1"/>
    <xf numFmtId="0" fontId="11" fillId="3" borderId="1" xfId="7" applyFont="1" applyFill="1" applyBorder="1"/>
    <xf numFmtId="0" fontId="4" fillId="0" borderId="1" xfId="7" applyFont="1" applyBorder="1"/>
    <xf numFmtId="0" fontId="4" fillId="0" borderId="1" xfId="7" applyFont="1" applyBorder="1" applyAlignment="1">
      <alignment horizontal="center"/>
    </xf>
    <xf numFmtId="0" fontId="12" fillId="0" borderId="1" xfId="7" applyFont="1" applyBorder="1" applyAlignment="1">
      <alignment horizontal="center" vertical="center"/>
    </xf>
    <xf numFmtId="166" fontId="12" fillId="0" borderId="1" xfId="8" applyNumberFormat="1" applyFont="1" applyBorder="1"/>
    <xf numFmtId="0" fontId="12" fillId="0" borderId="1" xfId="7" applyFont="1" applyBorder="1"/>
    <xf numFmtId="0" fontId="12" fillId="0" borderId="1" xfId="7" applyFont="1" applyBorder="1" applyAlignment="1">
      <alignment horizontal="center"/>
    </xf>
    <xf numFmtId="166" fontId="11" fillId="0" borderId="1" xfId="8" applyNumberFormat="1" applyFont="1" applyBorder="1" applyAlignment="1">
      <alignment vertical="center"/>
    </xf>
    <xf numFmtId="0" fontId="5" fillId="7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0" fillId="0" borderId="0" xfId="0" applyNumberFormat="1"/>
    <xf numFmtId="0" fontId="0" fillId="0" borderId="2" xfId="0" applyBorder="1" applyAlignment="1">
      <alignment horizontal="left"/>
    </xf>
    <xf numFmtId="0" fontId="0" fillId="3" borderId="4" xfId="0" applyFill="1" applyBorder="1"/>
    <xf numFmtId="166" fontId="7" fillId="4" borderId="1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4" fontId="7" fillId="3" borderId="1" xfId="1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12" applyFont="1" applyBorder="1"/>
    <xf numFmtId="168" fontId="7" fillId="4" borderId="1" xfId="0" applyNumberFormat="1" applyFont="1" applyFill="1" applyBorder="1" applyAlignment="1">
      <alignment vertical="center"/>
    </xf>
    <xf numFmtId="44" fontId="7" fillId="4" borderId="1" xfId="1" applyFont="1" applyFill="1" applyBorder="1" applyAlignment="1">
      <alignment vertical="center"/>
    </xf>
    <xf numFmtId="167" fontId="1" fillId="0" borderId="6" xfId="2" applyNumberFormat="1" applyBorder="1" applyAlignment="1" applyProtection="1">
      <alignment horizontal="center" vertical="center"/>
      <protection hidden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10" fillId="0" borderId="4" xfId="0" applyFont="1" applyBorder="1" applyAlignment="1">
      <alignment horizontal="left"/>
    </xf>
    <xf numFmtId="165" fontId="0" fillId="0" borderId="1" xfId="13" applyFont="1" applyBorder="1"/>
    <xf numFmtId="165" fontId="0" fillId="0" borderId="1" xfId="0" applyNumberFormat="1" applyBorder="1"/>
    <xf numFmtId="0" fontId="0" fillId="3" borderId="1" xfId="0" applyFont="1" applyFill="1" applyBorder="1"/>
    <xf numFmtId="6" fontId="0" fillId="3" borderId="1" xfId="0" applyNumberFormat="1" applyFill="1" applyBorder="1"/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9" fillId="0" borderId="7" xfId="0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1" fillId="7" borderId="3" xfId="7" applyFont="1" applyFill="1" applyBorder="1" applyAlignment="1">
      <alignment horizontal="center" vertical="center" wrapText="1"/>
    </xf>
    <xf numFmtId="0" fontId="11" fillId="7" borderId="4" xfId="7" applyFont="1" applyFill="1" applyBorder="1" applyAlignment="1">
      <alignment horizontal="center" vertical="center" wrapText="1"/>
    </xf>
    <xf numFmtId="0" fontId="11" fillId="7" borderId="5" xfId="7" applyFont="1" applyFill="1" applyBorder="1" applyAlignment="1">
      <alignment horizontal="center" vertical="center" wrapText="1"/>
    </xf>
    <xf numFmtId="0" fontId="11" fillId="6" borderId="3" xfId="7" applyFont="1" applyFill="1" applyBorder="1" applyAlignment="1">
      <alignment horizontal="left" vertical="center"/>
    </xf>
    <xf numFmtId="0" fontId="11" fillId="6" borderId="4" xfId="7" applyFont="1" applyFill="1" applyBorder="1" applyAlignment="1">
      <alignment horizontal="left" vertical="center"/>
    </xf>
    <xf numFmtId="0" fontId="11" fillId="6" borderId="5" xfId="7" applyFont="1" applyFill="1" applyBorder="1" applyAlignment="1">
      <alignment horizontal="left" vertical="center"/>
    </xf>
    <xf numFmtId="0" fontId="11" fillId="7" borderId="1" xfId="7" applyFont="1" applyFill="1" applyBorder="1" applyAlignment="1">
      <alignment horizontal="center" vertical="center" wrapText="1"/>
    </xf>
  </cellXfs>
  <cellStyles count="14">
    <cellStyle name="Millares [0]" xfId="13" builtinId="6"/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 CULTIVO DE MARACUYA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( MODULO C ) MES DE MARZO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'GRAFICA MODULO C'!$B$5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MODULO C'!$C$4:$H$4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MODULO C'!$C$5:$H$5</c:f>
              <c:numCache>
                <c:formatCode>_("$"\ * #,##0_);_("$"\ * \(#,##0\);_("$"\ * "-"??_);_(@_)</c:formatCode>
                <c:ptCount val="6"/>
                <c:pt idx="0">
                  <c:v>3972.5</c:v>
                </c:pt>
                <c:pt idx="1">
                  <c:v>180500</c:v>
                </c:pt>
                <c:pt idx="2">
                  <c:v>9595.7671957671955</c:v>
                </c:pt>
                <c:pt idx="3">
                  <c:v>119859.16</c:v>
                </c:pt>
                <c:pt idx="4">
                  <c:v>43583.022999999994</c:v>
                </c:pt>
                <c:pt idx="5">
                  <c:v>357510.45019576716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52-47D3-B7E7-D807F9A4A08A}"/>
            </c:ext>
          </c:extLst>
        </c:ser>
        <c:gapWidth val="65"/>
        <c:shape val="box"/>
        <c:axId val="51962624"/>
        <c:axId val="51964160"/>
        <c:axId val="0"/>
      </c:bar3DChart>
      <c:catAx>
        <c:axId val="51962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64160"/>
        <c:crosses val="autoZero"/>
        <c:auto val="1"/>
        <c:lblAlgn val="ctr"/>
        <c:lblOffset val="100"/>
      </c:catAx>
      <c:valAx>
        <c:axId val="51964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 CULTIVO DE MARACUYA ( MODULO A ) MES DE MARZO 2019</a:t>
            </a:r>
          </a:p>
        </c:rich>
      </c:tx>
      <c:layout>
        <c:manualLayout>
          <c:xMode val="edge"/>
          <c:yMode val="edge"/>
          <c:x val="0.14755073298764484"/>
          <c:y val="5.01424411436496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'GRAFICA MODULO A'!$B$5</c:f>
              <c:strCache>
                <c:ptCount val="1"/>
                <c:pt idx="0">
                  <c:v>COSTOS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MODULO A'!$C$4:$H$4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MODULO A'!$C$5:$H$5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119859.16</c:v>
                </c:pt>
                <c:pt idx="4">
                  <c:v>43583.022999999994</c:v>
                </c:pt>
                <c:pt idx="5">
                  <c:v>163442.18299999999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50-40FC-B1F5-2084B3FFA6D2}"/>
            </c:ext>
          </c:extLst>
        </c:ser>
        <c:dLbls>
          <c:showVal val="1"/>
        </c:dLbls>
        <c:shape val="box"/>
        <c:axId val="51903488"/>
        <c:axId val="55407360"/>
        <c:axId val="0"/>
      </c:bar3DChart>
      <c:catAx>
        <c:axId val="519034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407360"/>
        <c:crosses val="autoZero"/>
        <c:auto val="1"/>
        <c:lblAlgn val="ctr"/>
        <c:lblOffset val="100"/>
      </c:catAx>
      <c:valAx>
        <c:axId val="55407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752476</xdr:colOff>
      <xdr:row>7</xdr:row>
      <xdr:rowOff>161925</xdr:rowOff>
    </xdr:from>
    <xdr:to>
      <xdr:col>8</xdr:col>
      <xdr:colOff>1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157161</xdr:rowOff>
    </xdr:from>
    <xdr:to>
      <xdr:col>8</xdr:col>
      <xdr:colOff>9524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"/>
  <sheetViews>
    <sheetView tabSelected="1" topLeftCell="A48" zoomScaleNormal="100" workbookViewId="0">
      <selection activeCell="A59" sqref="A59"/>
    </sheetView>
  </sheetViews>
  <sheetFormatPr baseColWidth="10" defaultColWidth="11.42578125" defaultRowHeight="15"/>
  <cols>
    <col min="1" max="1" width="43" customWidth="1"/>
    <col min="2" max="2" width="23.140625" customWidth="1"/>
    <col min="3" max="3" width="14.42578125" style="27" customWidth="1"/>
    <col min="4" max="4" width="14.7109375" customWidth="1"/>
    <col min="5" max="5" width="14.42578125" customWidth="1"/>
    <col min="6" max="6" width="18.85546875" customWidth="1"/>
    <col min="7" max="7" width="18.7109375" customWidth="1"/>
    <col min="8" max="8" width="18.28515625" customWidth="1"/>
    <col min="9" max="9" width="12.140625" bestFit="1" customWidth="1"/>
    <col min="10" max="10" width="13.28515625" bestFit="1" customWidth="1"/>
  </cols>
  <sheetData>
    <row r="1" spans="1:7" ht="34.5" customHeight="1">
      <c r="A1" s="45" t="s">
        <v>29</v>
      </c>
      <c r="B1" s="29"/>
      <c r="C1" s="30"/>
      <c r="D1" s="29"/>
      <c r="E1" s="29"/>
    </row>
    <row r="2" spans="1:7" ht="22.5" customHeight="1">
      <c r="A2" s="45" t="s">
        <v>40</v>
      </c>
      <c r="B2" s="29" t="s">
        <v>98</v>
      </c>
      <c r="C2" s="30"/>
      <c r="D2" s="29"/>
      <c r="E2" s="29"/>
    </row>
    <row r="3" spans="1:7" ht="52.5" customHeight="1">
      <c r="A3" s="45" t="s">
        <v>41</v>
      </c>
      <c r="B3" s="46">
        <v>2019</v>
      </c>
      <c r="C3" s="30"/>
      <c r="D3" s="29"/>
      <c r="E3" s="29"/>
      <c r="F3" s="83" t="s">
        <v>51</v>
      </c>
      <c r="G3" s="83" t="s">
        <v>50</v>
      </c>
    </row>
    <row r="4" spans="1:7" ht="15.75" customHeight="1">
      <c r="A4" s="29" t="s">
        <v>80</v>
      </c>
      <c r="B4" s="29" t="s">
        <v>81</v>
      </c>
      <c r="C4" s="29"/>
      <c r="D4" s="29"/>
      <c r="E4" s="29"/>
      <c r="F4" s="30" t="s">
        <v>79</v>
      </c>
      <c r="G4" s="30" t="s">
        <v>79</v>
      </c>
    </row>
    <row r="5" spans="1:7">
      <c r="A5" s="29" t="s">
        <v>42</v>
      </c>
      <c r="B5" s="29" t="s">
        <v>74</v>
      </c>
      <c r="C5" s="30"/>
      <c r="D5" s="29"/>
      <c r="E5" s="29"/>
    </row>
    <row r="6" spans="1:7">
      <c r="A6" s="29" t="s">
        <v>99</v>
      </c>
      <c r="B6" s="29" t="s">
        <v>100</v>
      </c>
      <c r="C6" s="30"/>
      <c r="D6" s="29"/>
      <c r="E6" s="29"/>
    </row>
    <row r="7" spans="1:7" ht="18" customHeight="1">
      <c r="A7" s="29" t="s">
        <v>28</v>
      </c>
      <c r="B7" s="46">
        <v>80</v>
      </c>
      <c r="C7" s="29"/>
      <c r="D7" s="29"/>
      <c r="E7" s="29"/>
    </row>
    <row r="8" spans="1:7" ht="18" customHeight="1">
      <c r="A8" s="29" t="s">
        <v>22</v>
      </c>
      <c r="B8" s="29" t="s">
        <v>23</v>
      </c>
      <c r="C8"/>
      <c r="E8" s="29"/>
    </row>
    <row r="9" spans="1:7" ht="18" customHeight="1">
      <c r="A9" s="29" t="s">
        <v>21</v>
      </c>
      <c r="B9" s="29" t="s">
        <v>47</v>
      </c>
      <c r="C9"/>
      <c r="E9" s="29"/>
    </row>
    <row r="10" spans="1:7" ht="18" customHeight="1">
      <c r="A10" s="29" t="s">
        <v>24</v>
      </c>
      <c r="B10" s="29" t="s">
        <v>75</v>
      </c>
      <c r="C10" s="29"/>
      <c r="E10" s="29"/>
    </row>
    <row r="11" spans="1:7" ht="18" customHeight="1">
      <c r="A11" s="29"/>
      <c r="B11" s="29"/>
      <c r="C11" s="29"/>
      <c r="E11" s="29"/>
    </row>
    <row r="12" spans="1:7" ht="18" customHeight="1">
      <c r="A12" s="29"/>
      <c r="B12" s="29"/>
      <c r="C12" s="30"/>
      <c r="D12" s="29"/>
      <c r="E12" s="29"/>
    </row>
    <row r="13" spans="1:7" ht="42" customHeight="1">
      <c r="A13" s="39" t="s">
        <v>33</v>
      </c>
      <c r="B13" s="38" t="s">
        <v>5</v>
      </c>
      <c r="C13" s="38" t="s">
        <v>13</v>
      </c>
      <c r="D13" s="38" t="s">
        <v>6</v>
      </c>
      <c r="E13" s="38" t="s">
        <v>25</v>
      </c>
      <c r="F13" s="38" t="s">
        <v>51</v>
      </c>
      <c r="G13" s="38" t="s">
        <v>50</v>
      </c>
    </row>
    <row r="14" spans="1:7" ht="27.75" customHeight="1">
      <c r="A14" s="40" t="s">
        <v>34</v>
      </c>
      <c r="B14" s="35"/>
      <c r="C14" s="35"/>
      <c r="D14" s="35"/>
      <c r="E14" s="94"/>
      <c r="F14" s="95"/>
      <c r="G14" s="35"/>
    </row>
    <row r="15" spans="1:7" ht="28.5" customHeight="1">
      <c r="A15" s="77" t="s">
        <v>97</v>
      </c>
      <c r="B15" s="35" t="s">
        <v>93</v>
      </c>
      <c r="C15" s="84" t="s">
        <v>94</v>
      </c>
      <c r="D15" s="84">
        <v>7.5</v>
      </c>
      <c r="E15" s="94">
        <v>123</v>
      </c>
      <c r="F15" s="95">
        <f>D15*E15</f>
        <v>922.5</v>
      </c>
      <c r="G15" s="47"/>
    </row>
    <row r="16" spans="1:7" ht="28.5" customHeight="1">
      <c r="A16" s="77" t="s">
        <v>97</v>
      </c>
      <c r="B16" s="24" t="s">
        <v>102</v>
      </c>
      <c r="C16" s="32" t="s">
        <v>101</v>
      </c>
      <c r="D16" s="33">
        <v>30</v>
      </c>
      <c r="E16" s="49">
        <v>59</v>
      </c>
      <c r="F16" s="48">
        <f>D16*E16</f>
        <v>1770</v>
      </c>
      <c r="G16" s="47"/>
    </row>
    <row r="17" spans="1:8" ht="28.5" customHeight="1">
      <c r="A17" s="40" t="s">
        <v>72</v>
      </c>
      <c r="B17" s="24"/>
      <c r="C17" s="32"/>
      <c r="D17" s="33"/>
      <c r="E17" s="49"/>
      <c r="F17" s="14"/>
      <c r="G17" s="97"/>
    </row>
    <row r="18" spans="1:8" ht="28.5" customHeight="1">
      <c r="A18" s="16" t="s">
        <v>76</v>
      </c>
      <c r="B18" s="14" t="s">
        <v>43</v>
      </c>
      <c r="C18" s="15" t="s">
        <v>14</v>
      </c>
      <c r="D18" s="15">
        <v>40</v>
      </c>
      <c r="E18" s="34">
        <v>32</v>
      </c>
      <c r="F18" s="52">
        <f>D18*E18</f>
        <v>1280</v>
      </c>
      <c r="G18" s="52"/>
    </row>
    <row r="19" spans="1:8" ht="28.5" customHeight="1">
      <c r="A19" s="109" t="s">
        <v>77</v>
      </c>
      <c r="B19" s="98"/>
      <c r="C19" s="98"/>
      <c r="D19" s="98"/>
      <c r="E19" s="99"/>
      <c r="F19" s="79">
        <f>SUM(F14:F18)</f>
        <v>3972.5</v>
      </c>
      <c r="G19" s="79">
        <f>SUM(G14:G18)</f>
        <v>0</v>
      </c>
      <c r="H19" s="76"/>
    </row>
    <row r="20" spans="1:8" ht="28.5" customHeight="1">
      <c r="A20" s="104"/>
      <c r="B20" s="105"/>
      <c r="C20" s="105"/>
      <c r="D20" s="105"/>
      <c r="E20" s="105"/>
      <c r="F20" s="105"/>
      <c r="G20" s="106"/>
    </row>
    <row r="21" spans="1:8" ht="36.75" customHeight="1">
      <c r="A21" s="109" t="s">
        <v>26</v>
      </c>
      <c r="B21" s="99"/>
      <c r="C21" s="42" t="s">
        <v>13</v>
      </c>
      <c r="D21" s="43" t="s">
        <v>6</v>
      </c>
      <c r="E21" s="44" t="s">
        <v>25</v>
      </c>
      <c r="F21" s="38" t="s">
        <v>51</v>
      </c>
      <c r="G21" s="38" t="s">
        <v>50</v>
      </c>
    </row>
    <row r="22" spans="1:8">
      <c r="A22" s="100" t="s">
        <v>78</v>
      </c>
      <c r="B22" s="101"/>
      <c r="C22" s="15" t="s">
        <v>27</v>
      </c>
      <c r="D22" s="15">
        <v>16</v>
      </c>
      <c r="E22" s="25">
        <f>38000/8</f>
        <v>4750</v>
      </c>
      <c r="F22" s="36">
        <f t="shared" ref="F22:F32" si="0">E22*D22</f>
        <v>76000</v>
      </c>
      <c r="G22" s="36"/>
    </row>
    <row r="23" spans="1:8">
      <c r="A23" s="100" t="s">
        <v>85</v>
      </c>
      <c r="B23" s="101"/>
      <c r="C23" s="15" t="s">
        <v>27</v>
      </c>
      <c r="D23" s="15">
        <v>3</v>
      </c>
      <c r="E23" s="25">
        <f t="shared" ref="E23:E32" si="1">38000/8</f>
        <v>4750</v>
      </c>
      <c r="F23" s="36">
        <f t="shared" si="0"/>
        <v>14250</v>
      </c>
      <c r="G23" s="36"/>
    </row>
    <row r="24" spans="1:8" ht="15.75">
      <c r="A24" s="93" t="s">
        <v>87</v>
      </c>
      <c r="B24" s="90"/>
      <c r="C24" s="15" t="s">
        <v>27</v>
      </c>
      <c r="D24" s="15">
        <v>3</v>
      </c>
      <c r="E24" s="25">
        <f t="shared" si="1"/>
        <v>4750</v>
      </c>
      <c r="F24" s="36">
        <f t="shared" si="0"/>
        <v>14250</v>
      </c>
      <c r="G24" s="36"/>
    </row>
    <row r="25" spans="1:8" ht="15.75">
      <c r="A25" s="93" t="s">
        <v>88</v>
      </c>
      <c r="B25" s="90"/>
      <c r="C25" s="15" t="s">
        <v>27</v>
      </c>
      <c r="D25" s="15">
        <v>3</v>
      </c>
      <c r="E25" s="25">
        <f t="shared" si="1"/>
        <v>4750</v>
      </c>
      <c r="F25" s="36">
        <f t="shared" si="0"/>
        <v>14250</v>
      </c>
      <c r="G25" s="36"/>
    </row>
    <row r="26" spans="1:8">
      <c r="A26" s="100" t="s">
        <v>86</v>
      </c>
      <c r="B26" s="101"/>
      <c r="C26" s="15" t="s">
        <v>27</v>
      </c>
      <c r="D26" s="15">
        <v>3</v>
      </c>
      <c r="E26" s="25">
        <f t="shared" si="1"/>
        <v>4750</v>
      </c>
      <c r="F26" s="36">
        <f t="shared" si="0"/>
        <v>14250</v>
      </c>
      <c r="G26" s="36"/>
    </row>
    <row r="27" spans="1:8">
      <c r="A27" s="89" t="s">
        <v>104</v>
      </c>
      <c r="B27" s="90"/>
      <c r="C27" s="15" t="s">
        <v>27</v>
      </c>
      <c r="D27" s="15">
        <v>2</v>
      </c>
      <c r="E27" s="25">
        <f t="shared" si="1"/>
        <v>4750</v>
      </c>
      <c r="F27" s="36">
        <f t="shared" si="0"/>
        <v>9500</v>
      </c>
      <c r="G27" s="36"/>
    </row>
    <row r="28" spans="1:8">
      <c r="A28" s="102" t="s">
        <v>96</v>
      </c>
      <c r="B28" s="103"/>
      <c r="C28" s="15" t="s">
        <v>27</v>
      </c>
      <c r="D28" s="15">
        <v>2</v>
      </c>
      <c r="E28" s="25">
        <f t="shared" si="1"/>
        <v>4750</v>
      </c>
      <c r="F28" s="36">
        <f t="shared" si="0"/>
        <v>9500</v>
      </c>
      <c r="G28" s="36"/>
    </row>
    <row r="29" spans="1:8">
      <c r="A29" s="91" t="s">
        <v>103</v>
      </c>
      <c r="B29" s="92"/>
      <c r="C29" s="15" t="s">
        <v>27</v>
      </c>
      <c r="D29" s="15">
        <v>2</v>
      </c>
      <c r="E29" s="25">
        <f t="shared" si="1"/>
        <v>4750</v>
      </c>
      <c r="F29" s="36">
        <f t="shared" si="0"/>
        <v>9500</v>
      </c>
      <c r="G29" s="36"/>
    </row>
    <row r="30" spans="1:8">
      <c r="A30" s="91" t="s">
        <v>95</v>
      </c>
      <c r="B30" s="92"/>
      <c r="C30" s="15" t="s">
        <v>27</v>
      </c>
      <c r="D30" s="15">
        <v>1</v>
      </c>
      <c r="E30" s="25">
        <f t="shared" si="1"/>
        <v>4750</v>
      </c>
      <c r="F30" s="36">
        <f t="shared" si="0"/>
        <v>4750</v>
      </c>
      <c r="G30" s="36"/>
    </row>
    <row r="31" spans="1:8">
      <c r="A31" s="102" t="s">
        <v>105</v>
      </c>
      <c r="B31" s="103"/>
      <c r="C31" s="15" t="s">
        <v>27</v>
      </c>
      <c r="D31" s="15">
        <v>1</v>
      </c>
      <c r="E31" s="25">
        <f t="shared" si="1"/>
        <v>4750</v>
      </c>
      <c r="F31" s="36">
        <f t="shared" si="0"/>
        <v>4750</v>
      </c>
      <c r="G31" s="35"/>
    </row>
    <row r="32" spans="1:8">
      <c r="A32" s="102" t="s">
        <v>89</v>
      </c>
      <c r="B32" s="103"/>
      <c r="C32" s="15" t="s">
        <v>27</v>
      </c>
      <c r="D32" s="15">
        <v>2</v>
      </c>
      <c r="E32" s="25">
        <f t="shared" si="1"/>
        <v>4750</v>
      </c>
      <c r="F32" s="36">
        <f t="shared" si="0"/>
        <v>9500</v>
      </c>
      <c r="G32" s="36"/>
    </row>
    <row r="33" spans="1:10">
      <c r="A33" s="109" t="s">
        <v>7</v>
      </c>
      <c r="B33" s="98"/>
      <c r="C33" s="98"/>
      <c r="D33" s="98"/>
      <c r="E33" s="99"/>
      <c r="F33" s="79">
        <f>SUM(F22:F32)</f>
        <v>180500</v>
      </c>
      <c r="G33" s="79">
        <f>SUM(G22:G32)</f>
        <v>0</v>
      </c>
    </row>
    <row r="34" spans="1:10" ht="30" customHeight="1">
      <c r="A34" s="107"/>
      <c r="B34" s="107"/>
      <c r="C34" s="107"/>
      <c r="D34" s="107"/>
      <c r="E34" s="107"/>
      <c r="F34" s="107"/>
      <c r="G34" s="108"/>
    </row>
    <row r="35" spans="1:10" ht="15.75">
      <c r="A35" s="110" t="s">
        <v>8</v>
      </c>
      <c r="B35" s="111"/>
      <c r="C35" s="111"/>
      <c r="D35" s="111"/>
      <c r="E35" s="112"/>
      <c r="F35" s="53">
        <f>F19+F33</f>
        <v>184472.5</v>
      </c>
      <c r="G35" s="53">
        <f>G19+G33</f>
        <v>0</v>
      </c>
    </row>
    <row r="36" spans="1:10" ht="18" customHeight="1">
      <c r="A36" s="104"/>
      <c r="B36" s="105"/>
      <c r="C36" s="105"/>
      <c r="D36" s="105"/>
      <c r="E36" s="105"/>
      <c r="F36" s="105"/>
      <c r="G36" s="106"/>
    </row>
    <row r="37" spans="1:10" ht="30">
      <c r="A37" s="41" t="s">
        <v>30</v>
      </c>
      <c r="B37" s="38" t="s">
        <v>5</v>
      </c>
      <c r="C37" s="38" t="s">
        <v>13</v>
      </c>
      <c r="D37" s="38" t="s">
        <v>6</v>
      </c>
      <c r="E37" s="38" t="s">
        <v>25</v>
      </c>
      <c r="F37" s="38" t="s">
        <v>51</v>
      </c>
      <c r="G37" s="38" t="s">
        <v>50</v>
      </c>
    </row>
    <row r="38" spans="1:10">
      <c r="A38" s="41" t="s">
        <v>9</v>
      </c>
      <c r="B38" s="78"/>
      <c r="C38" s="21"/>
      <c r="D38" s="20"/>
      <c r="E38" s="13"/>
      <c r="F38" s="35"/>
      <c r="G38" s="36"/>
    </row>
    <row r="39" spans="1:10">
      <c r="A39" s="35" t="s">
        <v>90</v>
      </c>
      <c r="B39" s="78" t="s">
        <v>91</v>
      </c>
      <c r="C39" s="21" t="s">
        <v>92</v>
      </c>
      <c r="D39" s="96">
        <v>4</v>
      </c>
      <c r="E39" s="22">
        <f>9068/3.78</f>
        <v>2398.9417989417989</v>
      </c>
      <c r="F39" s="36">
        <f>(D39*E39)</f>
        <v>9595.7671957671955</v>
      </c>
      <c r="G39" s="36"/>
    </row>
    <row r="40" spans="1:10">
      <c r="A40" s="98" t="s">
        <v>19</v>
      </c>
      <c r="B40" s="98"/>
      <c r="C40" s="98"/>
      <c r="D40" s="98"/>
      <c r="E40" s="99"/>
      <c r="F40" s="87">
        <f>SUM(F38:F39)</f>
        <v>9595.7671957671955</v>
      </c>
      <c r="G40" s="87">
        <f>SUM(G38:G39)</f>
        <v>0</v>
      </c>
    </row>
    <row r="41" spans="1:10" ht="24.75" customHeight="1">
      <c r="A41" s="80"/>
      <c r="B41" s="80"/>
      <c r="C41" s="80"/>
      <c r="D41" s="80"/>
      <c r="E41" s="81"/>
      <c r="F41" s="82"/>
      <c r="G41" s="82"/>
    </row>
    <row r="42" spans="1:10" ht="14.25" customHeight="1">
      <c r="A42" s="117" t="s">
        <v>1</v>
      </c>
      <c r="B42" s="118"/>
      <c r="C42" s="38" t="s">
        <v>13</v>
      </c>
      <c r="D42" s="38" t="s">
        <v>6</v>
      </c>
      <c r="E42" s="38" t="s">
        <v>25</v>
      </c>
      <c r="F42" s="38" t="s">
        <v>50</v>
      </c>
      <c r="G42" s="38" t="s">
        <v>51</v>
      </c>
    </row>
    <row r="43" spans="1:10">
      <c r="A43" s="119" t="s">
        <v>16</v>
      </c>
      <c r="B43" s="120"/>
      <c r="C43" s="21" t="s">
        <v>17</v>
      </c>
      <c r="D43" s="15">
        <v>1</v>
      </c>
      <c r="E43" s="61">
        <v>200000</v>
      </c>
      <c r="F43" s="37">
        <f>(E43*D43)/2</f>
        <v>100000</v>
      </c>
      <c r="G43" s="37">
        <f>(E43*D43)/2</f>
        <v>100000</v>
      </c>
    </row>
    <row r="44" spans="1:10" ht="16.5" customHeight="1">
      <c r="A44" s="121" t="s">
        <v>18</v>
      </c>
      <c r="B44" s="122"/>
      <c r="C44" s="21" t="s">
        <v>17</v>
      </c>
      <c r="D44" s="15">
        <v>1</v>
      </c>
      <c r="E44" s="22">
        <f>(1985916*10000)/500000</f>
        <v>39718.32</v>
      </c>
      <c r="F44" s="48">
        <f>(E44*D44)/2</f>
        <v>19859.16</v>
      </c>
      <c r="G44" s="48">
        <f>(E44*D44)/2</f>
        <v>19859.16</v>
      </c>
    </row>
    <row r="45" spans="1:10">
      <c r="A45" s="109" t="s">
        <v>31</v>
      </c>
      <c r="B45" s="98"/>
      <c r="C45" s="98"/>
      <c r="D45" s="98"/>
      <c r="E45" s="99"/>
      <c r="F45" s="86">
        <f>SUM(F43:F44)</f>
        <v>119859.16</v>
      </c>
      <c r="G45" s="86">
        <f>SUM(G43:G44)</f>
        <v>119859.16</v>
      </c>
    </row>
    <row r="46" spans="1:10" ht="16.5" customHeight="1">
      <c r="A46" s="23"/>
      <c r="B46" s="18"/>
      <c r="C46" s="19"/>
      <c r="D46" s="17"/>
      <c r="E46" s="18"/>
      <c r="F46" s="35"/>
      <c r="G46" s="36"/>
    </row>
    <row r="47" spans="1:10" ht="30">
      <c r="A47" s="117" t="s">
        <v>10</v>
      </c>
      <c r="B47" s="118"/>
      <c r="C47" s="38" t="s">
        <v>13</v>
      </c>
      <c r="D47" s="38" t="s">
        <v>6</v>
      </c>
      <c r="E47" s="38" t="s">
        <v>25</v>
      </c>
      <c r="F47" s="38" t="s">
        <v>51</v>
      </c>
      <c r="G47" s="38" t="s">
        <v>50</v>
      </c>
    </row>
    <row r="48" spans="1:10">
      <c r="A48" s="119" t="s">
        <v>48</v>
      </c>
      <c r="B48" s="120"/>
      <c r="C48" s="15" t="s">
        <v>49</v>
      </c>
      <c r="D48" s="60">
        <v>3</v>
      </c>
      <c r="E48" s="26">
        <f>38000/8</f>
        <v>4750</v>
      </c>
      <c r="F48" s="85">
        <f>(D48*E48)/2</f>
        <v>7125</v>
      </c>
      <c r="G48" s="36">
        <f>(E48*D48)/2</f>
        <v>7125</v>
      </c>
      <c r="H48" s="59"/>
      <c r="I48" s="59"/>
      <c r="J48" s="59"/>
    </row>
    <row r="49" spans="1:7">
      <c r="A49" s="119" t="s">
        <v>82</v>
      </c>
      <c r="B49" s="120"/>
      <c r="C49" s="60" t="s">
        <v>52</v>
      </c>
      <c r="D49" s="60">
        <v>1</v>
      </c>
      <c r="E49" s="26">
        <f>'INVERSION TUTORADO'!I15</f>
        <v>72916.045999999988</v>
      </c>
      <c r="F49" s="85">
        <f>(D49*E49)/2</f>
        <v>36458.022999999994</v>
      </c>
      <c r="G49" s="36">
        <f>(E49*D49)/2</f>
        <v>36458.022999999994</v>
      </c>
    </row>
    <row r="50" spans="1:7">
      <c r="A50" s="109" t="s">
        <v>11</v>
      </c>
      <c r="B50" s="98"/>
      <c r="C50" s="98"/>
      <c r="D50" s="98"/>
      <c r="E50" s="99"/>
      <c r="F50" s="79">
        <f>SUM(F48:F49)</f>
        <v>43583.022999999994</v>
      </c>
      <c r="G50" s="79">
        <f>SUM(G48:G49)</f>
        <v>43583.022999999994</v>
      </c>
    </row>
    <row r="51" spans="1:7" ht="24" customHeight="1">
      <c r="A51" s="104"/>
      <c r="B51" s="105"/>
      <c r="C51" s="105"/>
      <c r="D51" s="105"/>
      <c r="E51" s="105"/>
      <c r="F51" s="105"/>
      <c r="G51" s="106"/>
    </row>
    <row r="52" spans="1:7" ht="15.75">
      <c r="A52" s="110" t="s">
        <v>32</v>
      </c>
      <c r="B52" s="111"/>
      <c r="C52" s="111"/>
      <c r="D52" s="111"/>
      <c r="E52" s="112"/>
      <c r="F52" s="53">
        <f>F40+F45+F50</f>
        <v>173037.95019576719</v>
      </c>
      <c r="G52" s="53">
        <f>G40+G45+G50</f>
        <v>163442.18299999999</v>
      </c>
    </row>
    <row r="53" spans="1:7" ht="13.5" customHeight="1">
      <c r="A53" s="129"/>
      <c r="B53" s="130"/>
      <c r="C53" s="130"/>
      <c r="D53" s="130"/>
      <c r="E53" s="130"/>
      <c r="F53" s="130"/>
      <c r="G53" s="131"/>
    </row>
    <row r="54" spans="1:7" ht="15.75">
      <c r="A54" s="110" t="s">
        <v>12</v>
      </c>
      <c r="B54" s="111"/>
      <c r="C54" s="111"/>
      <c r="D54" s="111"/>
      <c r="E54" s="112"/>
      <c r="F54" s="53">
        <f>F35+F52</f>
        <v>357510.45019576722</v>
      </c>
      <c r="G54" s="53">
        <f>G35+G52</f>
        <v>163442.18299999999</v>
      </c>
    </row>
    <row r="55" spans="1:7" ht="36.75" customHeight="1">
      <c r="D55" s="27"/>
      <c r="E55" s="28"/>
    </row>
    <row r="56" spans="1:7" ht="15.75">
      <c r="A56" s="126" t="s">
        <v>106</v>
      </c>
      <c r="B56" s="127"/>
      <c r="C56" s="127"/>
      <c r="D56" s="127"/>
      <c r="E56" s="128"/>
      <c r="F56" s="54">
        <v>0</v>
      </c>
      <c r="G56" s="54">
        <v>0</v>
      </c>
    </row>
    <row r="57" spans="1:7" ht="15.75">
      <c r="A57" s="126" t="s">
        <v>35</v>
      </c>
      <c r="B57" s="127"/>
      <c r="C57" s="127"/>
      <c r="D57" s="127"/>
      <c r="E57" s="128"/>
      <c r="F57" s="88" t="str">
        <f>IF(F56=0,"--",F54/F56)</f>
        <v>--</v>
      </c>
      <c r="G57" s="88" t="str">
        <f>IF(G56=0,"--",G54/G56)</f>
        <v>--</v>
      </c>
    </row>
    <row r="58" spans="1:7" s="29" customFormat="1" ht="15" customHeight="1">
      <c r="A58"/>
      <c r="B58"/>
      <c r="C58" s="27"/>
      <c r="D58"/>
      <c r="F58"/>
      <c r="G58"/>
    </row>
    <row r="59" spans="1:7" ht="15" customHeight="1">
      <c r="A59" s="50" t="s">
        <v>109</v>
      </c>
      <c r="B59" s="51"/>
      <c r="C59" s="30"/>
      <c r="D59" s="31"/>
      <c r="E59" s="31"/>
    </row>
    <row r="60" spans="1:7">
      <c r="A60" s="50"/>
      <c r="B60" s="51"/>
      <c r="C60" s="30"/>
      <c r="D60" s="31"/>
      <c r="E60" s="31"/>
    </row>
    <row r="61" spans="1:7" ht="15.75">
      <c r="A61" s="54" t="s">
        <v>39</v>
      </c>
      <c r="B61" s="113" t="s">
        <v>84</v>
      </c>
      <c r="C61" s="125"/>
      <c r="D61" s="114"/>
      <c r="E61" s="55"/>
      <c r="F61" s="55"/>
      <c r="G61" t="s">
        <v>83</v>
      </c>
    </row>
    <row r="62" spans="1:7" ht="15.75">
      <c r="A62" s="54" t="s">
        <v>36</v>
      </c>
      <c r="B62" s="124">
        <v>43566</v>
      </c>
      <c r="C62" s="125"/>
      <c r="D62" s="114"/>
      <c r="E62" s="55"/>
      <c r="F62" s="55"/>
      <c r="G62" s="55"/>
    </row>
    <row r="63" spans="1:7" ht="15.75">
      <c r="A63" s="55"/>
      <c r="B63" s="56"/>
      <c r="C63" s="56"/>
      <c r="D63" s="56"/>
      <c r="E63" s="55"/>
      <c r="F63" s="55"/>
      <c r="G63" s="55"/>
    </row>
    <row r="64" spans="1:7" ht="15.75">
      <c r="A64" s="123" t="s">
        <v>44</v>
      </c>
      <c r="B64" s="123"/>
      <c r="C64" s="123"/>
      <c r="D64" s="123"/>
      <c r="E64" s="123"/>
      <c r="F64" s="123"/>
      <c r="G64" s="123"/>
    </row>
    <row r="65" spans="1:7" ht="31.5">
      <c r="A65" s="58" t="s">
        <v>45</v>
      </c>
      <c r="B65" s="57" t="s">
        <v>37</v>
      </c>
      <c r="C65" s="115"/>
      <c r="D65" s="116"/>
      <c r="E65" s="54" t="s">
        <v>38</v>
      </c>
      <c r="F65" s="115"/>
      <c r="G65" s="116"/>
    </row>
    <row r="66" spans="1:7" ht="15.75">
      <c r="A66" s="54" t="s">
        <v>46</v>
      </c>
      <c r="B66" s="57" t="s">
        <v>36</v>
      </c>
      <c r="C66" s="113"/>
      <c r="D66" s="114"/>
      <c r="E66" s="54" t="s">
        <v>36</v>
      </c>
      <c r="F66" s="113"/>
      <c r="G66" s="114"/>
    </row>
  </sheetData>
  <mergeCells count="35">
    <mergeCell ref="A53:G53"/>
    <mergeCell ref="A52:E52"/>
    <mergeCell ref="A51:G51"/>
    <mergeCell ref="A50:E50"/>
    <mergeCell ref="A49:B49"/>
    <mergeCell ref="C66:D66"/>
    <mergeCell ref="F65:G65"/>
    <mergeCell ref="F66:G66"/>
    <mergeCell ref="C65:D65"/>
    <mergeCell ref="A42:B42"/>
    <mergeCell ref="A47:B47"/>
    <mergeCell ref="A45:E45"/>
    <mergeCell ref="A43:B43"/>
    <mergeCell ref="A44:B44"/>
    <mergeCell ref="A48:B48"/>
    <mergeCell ref="A64:G64"/>
    <mergeCell ref="B62:D62"/>
    <mergeCell ref="B61:D61"/>
    <mergeCell ref="A57:E57"/>
    <mergeCell ref="A56:E56"/>
    <mergeCell ref="A54:E54"/>
    <mergeCell ref="A20:G20"/>
    <mergeCell ref="A34:G34"/>
    <mergeCell ref="A19:E19"/>
    <mergeCell ref="A33:E33"/>
    <mergeCell ref="A35:E35"/>
    <mergeCell ref="A31:B31"/>
    <mergeCell ref="A21:B21"/>
    <mergeCell ref="A32:B32"/>
    <mergeCell ref="A40:E40"/>
    <mergeCell ref="A22:B22"/>
    <mergeCell ref="A28:B28"/>
    <mergeCell ref="A36:G36"/>
    <mergeCell ref="A23:B23"/>
    <mergeCell ref="A26:B26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H6"/>
  <sheetViews>
    <sheetView topLeftCell="C2" zoomScaleNormal="100" workbookViewId="0">
      <selection activeCell="I6" sqref="I6"/>
    </sheetView>
  </sheetViews>
  <sheetFormatPr baseColWidth="10" defaultRowHeight="15"/>
  <cols>
    <col min="2" max="2" width="30" customWidth="1"/>
    <col min="6" max="6" width="12.140625" customWidth="1"/>
    <col min="7" max="7" width="14.140625" customWidth="1"/>
    <col min="8" max="8" width="14.7109375" customWidth="1"/>
  </cols>
  <sheetData>
    <row r="1" spans="2:8">
      <c r="B1" s="132" t="s">
        <v>107</v>
      </c>
      <c r="C1" s="133"/>
      <c r="D1" s="133"/>
      <c r="E1" s="133"/>
      <c r="F1" s="133"/>
      <c r="G1" s="133"/>
      <c r="H1" s="134"/>
    </row>
    <row r="2" spans="2:8">
      <c r="B2" s="135"/>
      <c r="C2" s="136"/>
      <c r="D2" s="136"/>
      <c r="E2" s="136"/>
      <c r="F2" s="136"/>
      <c r="G2" s="136"/>
      <c r="H2" s="137"/>
    </row>
    <row r="3" spans="2:8">
      <c r="B3" s="138"/>
      <c r="C3" s="139"/>
      <c r="D3" s="139"/>
      <c r="E3" s="139"/>
      <c r="F3" s="139"/>
      <c r="G3" s="139"/>
      <c r="H3" s="140"/>
    </row>
    <row r="4" spans="2:8" ht="51">
      <c r="B4" s="10" t="s">
        <v>20</v>
      </c>
      <c r="C4" s="11" t="s">
        <v>73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8">
      <c r="B5" s="2" t="s">
        <v>4</v>
      </c>
      <c r="C5" s="3">
        <f>'COSTOS MARACUYA'!F19</f>
        <v>3972.5</v>
      </c>
      <c r="D5" s="3">
        <f>'COSTOS MARACUYA'!F33</f>
        <v>180500</v>
      </c>
      <c r="E5" s="3">
        <f>'COSTOS MARACUYA'!F40</f>
        <v>9595.7671957671955</v>
      </c>
      <c r="F5" s="3">
        <f>'COSTOS MARACUYA'!F45</f>
        <v>119859.16</v>
      </c>
      <c r="G5" s="3">
        <f>'COSTOS MARACUYA'!F50</f>
        <v>43583.022999999994</v>
      </c>
      <c r="H5" s="3">
        <f>SUM(C5:G5)</f>
        <v>357510.45019576716</v>
      </c>
    </row>
    <row r="6" spans="2:8">
      <c r="B6" s="2" t="s">
        <v>15</v>
      </c>
      <c r="C6" s="4">
        <f>C5/H5</f>
        <v>1.1111563306260617E-2</v>
      </c>
      <c r="D6" s="4">
        <f>D5/H5</f>
        <v>0.50488034657773218</v>
      </c>
      <c r="E6" s="4">
        <f>E5/H5</f>
        <v>2.6840522257496818E-2</v>
      </c>
      <c r="F6" s="4">
        <f>F5/H5</f>
        <v>0.33526057751421529</v>
      </c>
      <c r="G6" s="4">
        <f>G5/H5</f>
        <v>0.12190699034429514</v>
      </c>
      <c r="H6" s="5">
        <f>SUM(C6:G6)</f>
        <v>1</v>
      </c>
    </row>
  </sheetData>
  <mergeCells count="1">
    <mergeCell ref="B1:H3"/>
  </mergeCells>
  <pageMargins left="0.7" right="0.7" top="0.75" bottom="0.75" header="0.3" footer="0.3"/>
  <pageSetup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1"/>
  <sheetViews>
    <sheetView topLeftCell="B3" zoomScaleNormal="100" workbookViewId="0">
      <selection activeCell="I5" sqref="I5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 ht="12.75" customHeight="1">
      <c r="B1" s="132" t="s">
        <v>108</v>
      </c>
      <c r="C1" s="133"/>
      <c r="D1" s="133"/>
      <c r="E1" s="133"/>
      <c r="F1" s="133"/>
      <c r="G1" s="133"/>
      <c r="H1" s="134"/>
    </row>
    <row r="2" spans="2:12">
      <c r="B2" s="135"/>
      <c r="C2" s="136"/>
      <c r="D2" s="136"/>
      <c r="E2" s="136"/>
      <c r="F2" s="136"/>
      <c r="G2" s="136"/>
      <c r="H2" s="137"/>
    </row>
    <row r="3" spans="2:12">
      <c r="B3" s="138"/>
      <c r="C3" s="139"/>
      <c r="D3" s="139"/>
      <c r="E3" s="139"/>
      <c r="F3" s="139"/>
      <c r="G3" s="139"/>
      <c r="H3" s="140"/>
    </row>
    <row r="4" spans="2:12" ht="51">
      <c r="B4" s="10" t="s">
        <v>20</v>
      </c>
      <c r="C4" s="11" t="s">
        <v>73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MARACUYA'!G19</f>
        <v>0</v>
      </c>
      <c r="D5" s="3">
        <f>'COSTOS MARACUYA'!G33</f>
        <v>0</v>
      </c>
      <c r="E5" s="3">
        <f>'COSTOS MARACUYA'!G40</f>
        <v>0</v>
      </c>
      <c r="F5" s="3">
        <f>'COSTOS MARACUYA'!G45</f>
        <v>119859.16</v>
      </c>
      <c r="G5" s="3">
        <f>'COSTOS MARACUYA'!G50</f>
        <v>43583.022999999994</v>
      </c>
      <c r="H5" s="3">
        <f>SUM(C5:G5)</f>
        <v>163442.18299999999</v>
      </c>
    </row>
    <row r="6" spans="2:12">
      <c r="B6" s="2" t="s">
        <v>15</v>
      </c>
      <c r="C6" s="4">
        <f>C5/H5</f>
        <v>0</v>
      </c>
      <c r="D6" s="4">
        <f>D5/H5</f>
        <v>0</v>
      </c>
      <c r="E6" s="4">
        <f>E5/H5</f>
        <v>0</v>
      </c>
      <c r="F6" s="4">
        <f>F5/H5</f>
        <v>0.73334287269033849</v>
      </c>
      <c r="G6" s="4">
        <f>G5/H5</f>
        <v>0.26665712730966151</v>
      </c>
      <c r="H6" s="5">
        <f>SUM(C6:G6)</f>
        <v>1</v>
      </c>
      <c r="I6" s="6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E12" sqref="E12"/>
    </sheetView>
  </sheetViews>
  <sheetFormatPr baseColWidth="10" defaultRowHeight="15"/>
  <cols>
    <col min="1" max="1" width="26.5703125" customWidth="1"/>
  </cols>
  <sheetData>
    <row r="1" spans="1:9">
      <c r="A1" s="62" t="s">
        <v>53</v>
      </c>
      <c r="B1" s="144" t="s">
        <v>54</v>
      </c>
      <c r="C1" s="145"/>
      <c r="D1" s="145"/>
      <c r="E1" s="146"/>
      <c r="F1" s="1"/>
      <c r="G1" s="1"/>
      <c r="H1" s="1"/>
      <c r="I1" s="1"/>
    </row>
    <row r="2" spans="1:9">
      <c r="A2" s="147" t="s">
        <v>55</v>
      </c>
      <c r="B2" s="147" t="s">
        <v>13</v>
      </c>
      <c r="C2" s="147" t="s">
        <v>6</v>
      </c>
      <c r="D2" s="147" t="s">
        <v>56</v>
      </c>
      <c r="E2" s="147" t="s">
        <v>57</v>
      </c>
      <c r="F2" s="1"/>
      <c r="G2" s="1"/>
      <c r="H2" s="1"/>
      <c r="I2" s="1"/>
    </row>
    <row r="3" spans="1:9">
      <c r="A3" s="147"/>
      <c r="B3" s="147"/>
      <c r="C3" s="147"/>
      <c r="D3" s="147"/>
      <c r="E3" s="147"/>
      <c r="F3" s="1"/>
      <c r="G3" s="1"/>
      <c r="H3" s="1"/>
      <c r="I3" s="1"/>
    </row>
    <row r="4" spans="1:9">
      <c r="A4" s="147"/>
      <c r="B4" s="147"/>
      <c r="C4" s="147"/>
      <c r="D4" s="147"/>
      <c r="E4" s="147"/>
      <c r="F4" s="1"/>
      <c r="G4" s="1"/>
      <c r="H4" s="1"/>
      <c r="I4" s="1"/>
    </row>
    <row r="5" spans="1:9">
      <c r="A5" s="63" t="s">
        <v>58</v>
      </c>
      <c r="B5" s="64"/>
      <c r="C5" s="65"/>
      <c r="D5" s="65"/>
      <c r="E5" s="64"/>
      <c r="F5" s="1"/>
      <c r="G5" s="1"/>
      <c r="H5" s="1"/>
      <c r="I5" s="1"/>
    </row>
    <row r="6" spans="1:9">
      <c r="A6" s="66" t="s">
        <v>59</v>
      </c>
      <c r="B6" s="67" t="s">
        <v>60</v>
      </c>
      <c r="C6" s="68">
        <v>149</v>
      </c>
      <c r="D6" s="69">
        <v>3000</v>
      </c>
      <c r="E6" s="69">
        <f>+D6*C6</f>
        <v>447000</v>
      </c>
      <c r="F6" s="1"/>
      <c r="G6" s="1"/>
      <c r="H6" s="1"/>
      <c r="I6" s="1"/>
    </row>
    <row r="7" spans="1:9">
      <c r="A7" s="66" t="s">
        <v>61</v>
      </c>
      <c r="B7" s="67" t="s">
        <v>60</v>
      </c>
      <c r="C7" s="68">
        <v>234</v>
      </c>
      <c r="D7" s="69">
        <v>27000</v>
      </c>
      <c r="E7" s="69">
        <f>+D7*C7</f>
        <v>6318000</v>
      </c>
      <c r="F7" s="1"/>
      <c r="G7" s="1"/>
      <c r="H7" s="1"/>
      <c r="I7" s="1"/>
    </row>
    <row r="8" spans="1:9">
      <c r="A8" s="70" t="s">
        <v>62</v>
      </c>
      <c r="B8" s="67" t="s">
        <v>60</v>
      </c>
      <c r="C8" s="68">
        <v>31</v>
      </c>
      <c r="D8" s="69">
        <v>3800</v>
      </c>
      <c r="E8" s="69">
        <f t="shared" ref="E8:E9" si="0">+D8*C8</f>
        <v>117800</v>
      </c>
      <c r="F8" s="1"/>
      <c r="G8" s="1"/>
      <c r="H8" s="1"/>
      <c r="I8" s="1"/>
    </row>
    <row r="9" spans="1:9">
      <c r="A9" s="70" t="s">
        <v>63</v>
      </c>
      <c r="B9" s="71" t="s">
        <v>64</v>
      </c>
      <c r="C9" s="68">
        <v>123.22</v>
      </c>
      <c r="D9" s="69">
        <v>5716</v>
      </c>
      <c r="E9" s="69">
        <f t="shared" si="0"/>
        <v>704325.52</v>
      </c>
      <c r="F9" s="1"/>
      <c r="G9" s="1"/>
      <c r="H9" s="1"/>
      <c r="I9" s="1"/>
    </row>
    <row r="10" spans="1:9">
      <c r="A10" s="70" t="s">
        <v>65</v>
      </c>
      <c r="B10" s="67" t="s">
        <v>60</v>
      </c>
      <c r="C10" s="68">
        <v>26</v>
      </c>
      <c r="D10" s="69">
        <v>6800</v>
      </c>
      <c r="E10" s="69">
        <f>+D10*C10</f>
        <v>176800</v>
      </c>
      <c r="F10" s="1"/>
      <c r="G10" s="1"/>
      <c r="H10" s="1"/>
      <c r="I10" s="1"/>
    </row>
    <row r="11" spans="1:9">
      <c r="A11" s="70" t="s">
        <v>66</v>
      </c>
      <c r="B11" s="67" t="s">
        <v>60</v>
      </c>
      <c r="C11" s="68">
        <v>145</v>
      </c>
      <c r="D11" s="69">
        <v>6800</v>
      </c>
      <c r="E11" s="69">
        <f>+D11*C11</f>
        <v>986000</v>
      </c>
      <c r="F11" s="1"/>
      <c r="G11" s="1"/>
      <c r="H11" s="1"/>
      <c r="I11" s="1"/>
    </row>
    <row r="12" spans="1:9">
      <c r="A12" s="141" t="s">
        <v>67</v>
      </c>
      <c r="B12" s="142"/>
      <c r="C12" s="142"/>
      <c r="D12" s="143"/>
      <c r="E12" s="72">
        <f>SUM(E6:E11)</f>
        <v>8749925.5199999996</v>
      </c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 ht="26.25">
      <c r="A14" s="1"/>
      <c r="B14" s="1"/>
      <c r="C14" s="1"/>
      <c r="D14" s="1"/>
      <c r="E14" s="1"/>
      <c r="F14" s="1"/>
      <c r="G14" s="73" t="s">
        <v>68</v>
      </c>
      <c r="H14" s="73" t="s">
        <v>69</v>
      </c>
      <c r="I14" s="73" t="s">
        <v>70</v>
      </c>
    </row>
    <row r="15" spans="1:9">
      <c r="A15" s="1"/>
      <c r="B15" s="1"/>
      <c r="C15" s="1"/>
      <c r="D15" s="1"/>
      <c r="E15" s="1"/>
      <c r="F15" s="1"/>
      <c r="G15" s="74">
        <v>10</v>
      </c>
      <c r="H15" s="75">
        <f>+E12/G15</f>
        <v>874992.55199999991</v>
      </c>
      <c r="I15" s="75">
        <f>H15/12</f>
        <v>72916.045999999988</v>
      </c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G18" s="29" t="s">
        <v>71</v>
      </c>
    </row>
  </sheetData>
  <sheetProtection algorithmName="SHA-512" hashValue="b1lDyQx6HMNg9yGhTc7XMLkJcPG59daSg6q1m0eszR9gSCERYhs5fTKbB/73fOl/ZblEsd3LIzM1/06CFdSKMg==" saltValue="dAoxQ31IgFM/27C2Dg8Gtg==" spinCount="100000" sheet="1" objects="1" scenarios="1"/>
  <mergeCells count="7">
    <mergeCell ref="A12:D12"/>
    <mergeCell ref="B1:E1"/>
    <mergeCell ref="A2:A4"/>
    <mergeCell ref="B2:B4"/>
    <mergeCell ref="C2:C4"/>
    <mergeCell ref="D2:D4"/>
    <mergeCell ref="E2:E4"/>
  </mergeCells>
  <pageMargins left="0.7" right="0.7" top="0.75" bottom="0.75" header="0.3" footer="0.3"/>
  <pageSetup scale="7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COSTOS MARACUYA</vt:lpstr>
      <vt:lpstr>GRAFICA MODULO C</vt:lpstr>
      <vt:lpstr>GRAFICA MODULO A</vt:lpstr>
      <vt:lpstr>INVERSION TUTORADO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2019-04-25T17:37:22Z</cp:lastPrinted>
  <dcterms:created xsi:type="dcterms:W3CDTF">2014-09-10T02:29:02Z</dcterms:created>
  <dcterms:modified xsi:type="dcterms:W3CDTF">2019-04-25T17:39:18Z</dcterms:modified>
</cp:coreProperties>
</file>