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5445"/>
  </bookViews>
  <sheets>
    <sheet name="COSTOS PLATANO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/>
  <c r="F47" l="1"/>
  <c r="F48" s="1"/>
  <c r="G4" i="6" s="1"/>
  <c r="F42" i="1"/>
  <c r="F39"/>
  <c r="F40" s="1"/>
  <c r="F15"/>
  <c r="F14"/>
  <c r="E4" i="6" l="1"/>
  <c r="E22" i="1"/>
  <c r="E23"/>
  <c r="E24"/>
  <c r="E25"/>
  <c r="E26"/>
  <c r="E27"/>
  <c r="E28"/>
  <c r="E29"/>
  <c r="E30"/>
  <c r="E31"/>
  <c r="E32"/>
  <c r="E21"/>
  <c r="F21" s="1"/>
  <c r="D17"/>
  <c r="F17" s="1"/>
  <c r="F18" s="1"/>
  <c r="C4" i="6" l="1"/>
  <c r="F32" i="1"/>
  <c r="F31"/>
  <c r="F30"/>
  <c r="F29"/>
  <c r="F28"/>
  <c r="F27"/>
  <c r="F26"/>
  <c r="E43" l="1"/>
  <c r="F43" s="1"/>
  <c r="F44" s="1"/>
  <c r="F4" i="6" l="1"/>
  <c r="F50" i="1"/>
  <c r="F24"/>
  <c r="F23"/>
  <c r="F25" l="1"/>
  <c r="F22"/>
  <c r="F33" s="1"/>
  <c r="D4" i="6" l="1"/>
  <c r="F35" i="1"/>
  <c r="F52" s="1"/>
  <c r="D5" i="6" l="1"/>
  <c r="H4"/>
  <c r="E5" l="1"/>
  <c r="G5"/>
  <c r="C5"/>
  <c r="H5" s="1"/>
  <c r="F5"/>
</calcChain>
</file>

<file path=xl/sharedStrings.xml><?xml version="1.0" encoding="utf-8"?>
<sst xmlns="http://schemas.openxmlformats.org/spreadsheetml/2006/main" count="113" uniqueCount="80">
  <si>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</si>
  <si>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</si>
  <si>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</si>
  <si>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</si>
  <si>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</si>
  <si>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</si>
  <si>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</si>
  <si>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</si>
  <si>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</si>
  <si>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</si>
  <si>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</si>
  <si>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</si>
  <si>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</si>
  <si>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</si>
  <si>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</si>
  <si>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</si>
  <si>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</si>
  <si>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</si>
  <si>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</si>
  <si>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</si>
  <si>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</si>
  <si>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</si>
  <si>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</si>
  <si>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</si>
  <si>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</si>
  <si>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</si>
  <si>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</si>
  <si>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</si>
  <si>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</si>
  <si>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</si>
  <si>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</si>
  <si>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</si>
  <si>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</si>
  <si>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</si>
  <si>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</si>
  <si>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</si>
  <si>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</si>
  <si>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</si>
  <si>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</si>
  <si>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</si>
  <si>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</si>
  <si>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</si>
  <si>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</si>
  <si>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</si>
  <si>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</si>
  <si>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LOTE 2</t>
  </si>
  <si>
    <t xml:space="preserve">MATERIA PRIMA </t>
  </si>
  <si>
    <t>MATERIA PRIMA E INSUMOS  DIRECTOS</t>
  </si>
  <si>
    <t>MATERIA PRIMA E INSUMOS  DIRECTOS:</t>
  </si>
  <si>
    <t>1982 m2</t>
  </si>
  <si>
    <t>PLATANO</t>
  </si>
  <si>
    <t xml:space="preserve">COSTO TOTAL </t>
  </si>
  <si>
    <t>MARZO</t>
  </si>
  <si>
    <t>ERRADICACION DE MATERIAL VEGETAL</t>
  </si>
  <si>
    <t>horas</t>
  </si>
  <si>
    <t>IDEA DE MEJORA( BANCO DE GERMINACION)</t>
  </si>
  <si>
    <t>MANEJO  DE TRAMPAS</t>
  </si>
  <si>
    <t>MANEJO DE DRENAJE</t>
  </si>
  <si>
    <t>MONITOREO</t>
  </si>
  <si>
    <t>DESHOJE</t>
  </si>
  <si>
    <t>DESHIJE</t>
  </si>
  <si>
    <t>RIEGO MANUAL</t>
  </si>
  <si>
    <t>CASCARILLA DE ARROZ</t>
  </si>
  <si>
    <t>paca</t>
  </si>
  <si>
    <t>$36.000</t>
  </si>
  <si>
    <t>Trichoderma</t>
  </si>
  <si>
    <t>agua</t>
  </si>
  <si>
    <t>lb</t>
  </si>
  <si>
    <t>COSTO UNITARIO $</t>
  </si>
  <si>
    <t>INSUMO</t>
  </si>
  <si>
    <t>FUNGICIDA</t>
  </si>
  <si>
    <t>AGUA PARA RIEGO</t>
  </si>
  <si>
    <t>M3</t>
  </si>
  <si>
    <t>AHOYAR</t>
  </si>
  <si>
    <t>MANEJO DE ARVENSES</t>
  </si>
  <si>
    <t xml:space="preserve">ARREGLO DEL COMPOSTAJE  </t>
  </si>
  <si>
    <t>PRODUCCION EN KG DE PLATANO EN PROCESO</t>
  </si>
  <si>
    <t>MIGUEL ANGEL VILLALBA</t>
  </si>
  <si>
    <t>OK REVISADO</t>
  </si>
  <si>
    <t>COSTOS DE PRODUCCIÓN CULTIVO DE PLATANO MES DE MARZO 2019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</si>
</sst>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-&quot;$&quot;\ * #,##0.00_-;\-&quot;$&quot;\ * #,##0.00_-;_-&quot;$&quot;\ * &quot;-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Font="1"/>
    <xf numFmtId="0" fontId="4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8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0" fontId="6" fillId="0" borderId="1" xfId="0" applyFont="1" applyFill="1" applyBorder="1"/>
    <xf numFmtId="0" fontId="6" fillId="0" borderId="1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44" fontId="0" fillId="0" borderId="0" xfId="0" applyNumberFormat="1" applyFont="1"/>
    <xf numFmtId="0" fontId="4" fillId="3" borderId="4" xfId="0" applyFont="1" applyFill="1" applyBorder="1" applyAlignment="1">
      <alignment horizontal="center"/>
    </xf>
    <xf numFmtId="15" fontId="4" fillId="0" borderId="0" xfId="0" applyNumberFormat="1" applyFont="1" applyFill="1" applyAlignment="1">
      <alignment horizontal="left"/>
    </xf>
    <xf numFmtId="0" fontId="4" fillId="4" borderId="6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4" fillId="3" borderId="3" xfId="0" applyFont="1" applyFill="1" applyBorder="1" applyAlignment="1">
      <alignment horizontal="left"/>
    </xf>
    <xf numFmtId="164" fontId="4" fillId="0" borderId="0" xfId="12" applyFont="1" applyFill="1"/>
    <xf numFmtId="164" fontId="4" fillId="4" borderId="1" xfId="12" applyFont="1" applyFill="1" applyBorder="1" applyAlignment="1">
      <alignment horizontal="center" vertical="center" wrapText="1"/>
    </xf>
    <xf numFmtId="164" fontId="0" fillId="0" borderId="1" xfId="12" applyFont="1" applyBorder="1"/>
    <xf numFmtId="164" fontId="0" fillId="3" borderId="3" xfId="12" applyFont="1" applyFill="1" applyBorder="1"/>
    <xf numFmtId="164" fontId="4" fillId="4" borderId="3" xfId="12" applyFont="1" applyFill="1" applyBorder="1" applyAlignment="1">
      <alignment horizontal="center" vertical="center" wrapText="1"/>
    </xf>
    <xf numFmtId="164" fontId="4" fillId="3" borderId="4" xfId="12" applyFont="1" applyFill="1" applyBorder="1"/>
    <xf numFmtId="164" fontId="0" fillId="0" borderId="4" xfId="12" applyFont="1" applyFill="1" applyBorder="1"/>
    <xf numFmtId="164" fontId="0" fillId="3" borderId="4" xfId="12" applyFont="1" applyFill="1" applyBorder="1"/>
    <xf numFmtId="164" fontId="4" fillId="4" borderId="6" xfId="12" applyFont="1" applyFill="1" applyBorder="1" applyAlignment="1">
      <alignment horizontal="center" vertical="center" wrapText="1"/>
    </xf>
    <xf numFmtId="164" fontId="0" fillId="0" borderId="0" xfId="12" applyFont="1" applyFill="1" applyBorder="1"/>
    <xf numFmtId="164" fontId="4" fillId="0" borderId="0" xfId="12" applyFont="1" applyFill="1" applyBorder="1"/>
    <xf numFmtId="164" fontId="0" fillId="0" borderId="0" xfId="12" applyFont="1"/>
    <xf numFmtId="164" fontId="7" fillId="0" borderId="0" xfId="12" applyFont="1" applyFill="1"/>
    <xf numFmtId="164" fontId="7" fillId="0" borderId="0" xfId="12" applyFont="1"/>
    <xf numFmtId="164" fontId="6" fillId="0" borderId="1" xfId="12" applyFont="1" applyFill="1" applyBorder="1"/>
    <xf numFmtId="164" fontId="6" fillId="0" borderId="1" xfId="12" applyFont="1" applyBorder="1"/>
    <xf numFmtId="164" fontId="0" fillId="0" borderId="0" xfId="12" applyFont="1" applyFill="1"/>
    <xf numFmtId="164" fontId="4" fillId="4" borderId="1" xfId="12" applyFont="1" applyFill="1" applyBorder="1" applyAlignment="1">
      <alignment vertical="center"/>
    </xf>
    <xf numFmtId="164" fontId="6" fillId="5" borderId="1" xfId="12" applyFont="1" applyFill="1" applyBorder="1" applyAlignment="1">
      <alignment vertical="center"/>
    </xf>
    <xf numFmtId="164" fontId="4" fillId="4" borderId="2" xfId="12" applyFont="1" applyFill="1" applyBorder="1" applyAlignment="1">
      <alignment vertical="center"/>
    </xf>
    <xf numFmtId="164" fontId="0" fillId="0" borderId="5" xfId="12" applyFont="1" applyBorder="1"/>
    <xf numFmtId="164" fontId="6" fillId="0" borderId="1" xfId="12" applyFont="1" applyBorder="1" applyAlignment="1">
      <alignment horizontal="left" wrapText="1"/>
    </xf>
    <xf numFmtId="164" fontId="7" fillId="0" borderId="1" xfId="12" applyFont="1" applyBorder="1" applyAlignment="1">
      <alignment horizontal="center"/>
    </xf>
    <xf numFmtId="167" fontId="0" fillId="0" borderId="1" xfId="12" applyNumberFormat="1" applyFont="1" applyBorder="1"/>
    <xf numFmtId="164" fontId="0" fillId="3" borderId="1" xfId="12" applyFont="1" applyFill="1" applyBorder="1"/>
    <xf numFmtId="0" fontId="0" fillId="3" borderId="4" xfId="0" applyFont="1" applyFill="1" applyBorder="1"/>
    <xf numFmtId="165" fontId="0" fillId="0" borderId="1" xfId="0" applyNumberFormat="1" applyFont="1" applyBorder="1" applyAlignment="1">
      <alignment horizontal="left"/>
    </xf>
    <xf numFmtId="0" fontId="0" fillId="3" borderId="11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64" fontId="0" fillId="3" borderId="10" xfId="12" applyFont="1" applyFill="1" applyBorder="1" applyAlignment="1">
      <alignment horizontal="right" vertical="center" wrapText="1"/>
    </xf>
    <xf numFmtId="164" fontId="0" fillId="3" borderId="6" xfId="12" applyFont="1" applyFill="1" applyBorder="1" applyAlignment="1">
      <alignment horizontal="right" vertical="center" wrapText="1"/>
    </xf>
    <xf numFmtId="0" fontId="0" fillId="3" borderId="2" xfId="0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right"/>
    </xf>
    <xf numFmtId="6" fontId="0" fillId="3" borderId="3" xfId="0" applyNumberFormat="1" applyFont="1" applyFill="1" applyBorder="1" applyAlignment="1">
      <alignment horizontal="right"/>
    </xf>
    <xf numFmtId="0" fontId="0" fillId="0" borderId="0" xfId="0" applyFill="1"/>
    <xf numFmtId="0" fontId="0" fillId="0" borderId="1" xfId="0" applyFont="1" applyBorder="1"/>
    <xf numFmtId="165" fontId="0" fillId="0" borderId="1" xfId="1" applyNumberFormat="1" applyFont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  <xf numFmtId="1" fontId="7" fillId="0" borderId="1" xfId="12" applyNumberFormat="1" applyFont="1" applyBorder="1"/>
    <xf numFmtId="166" fontId="1" fillId="0" borderId="6" xfId="2" applyNumberFormat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/>
    <xf numFmtId="166" fontId="0" fillId="0" borderId="1" xfId="2" applyNumberFormat="1" applyFont="1" applyBorder="1"/>
    <xf numFmtId="9" fontId="0" fillId="0" borderId="1" xfId="2" applyFont="1" applyBorder="1"/>
    <xf numFmtId="165" fontId="0" fillId="0" borderId="0" xfId="0" applyNumberFormat="1" applyFont="1"/>
    <xf numFmtId="9" fontId="0" fillId="0" borderId="0" xfId="2" applyFont="1"/>
    <xf numFmtId="9" fontId="0" fillId="0" borderId="0" xfId="0" applyNumberFormat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4" fillId="4" borderId="3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PLATANO MES DE MARZO</a:t>
            </a:r>
            <a:r>
              <a:rPr lang="en-US" b="1" baseline="0"/>
              <a:t> </a:t>
            </a:r>
            <a:r>
              <a:rPr lang="en-US" b="1"/>
              <a:t> 2019</a:t>
            </a:r>
          </a:p>
        </c:rich>
      </c:tx>
      <c:layout>
        <c:manualLayout>
          <c:xMode val="edge"/>
          <c:yMode val="edge"/>
          <c:x val="0.14376624608670927"/>
          <c:y val="4.1666666666666664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GRAFICA!$B$4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GRAFICA!$C$3:$H$3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GRAFICA!$C$4:$H$4</c:f>
              <c:numCache>
                <c:formatCode>_("$"\ * #,##0_);_("$"\ * \(#,##0\);_("$"\ * "-"??_);_(@_)</c:formatCode>
                <c:ptCount val="6"/>
                <c:pt idx="0" formatCode="_-&quot;$&quot;\ * #,##0_-;\-&quot;$&quot;\ * #,##0_-;_-&quot;$&quot;\ * &quot;-&quot;_-;_-@_-">
                  <c:v>190176</c:v>
                </c:pt>
                <c:pt idx="1">
                  <c:v>304000</c:v>
                </c:pt>
                <c:pt idx="2">
                  <c:v>0</c:v>
                </c:pt>
                <c:pt idx="3">
                  <c:v>207872.17102400001</c:v>
                </c:pt>
                <c:pt idx="4">
                  <c:v>0</c:v>
                </c:pt>
                <c:pt idx="5">
                  <c:v>702048.17102400004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AC-4C93-B5FB-C84ECD9D50E0}"/>
            </c:ext>
          </c:extLst>
        </c:ser>
        <c:dLbls>
          <c:showVal val="1"/>
        </c:dLbls>
        <c:shape val="box"/>
        <c:axId val="55833344"/>
        <c:axId val="55834880"/>
        <c:axId val="55406592"/>
      </c:bar3DChart>
      <c:catAx>
        <c:axId val="55833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834880"/>
        <c:crosses val="autoZero"/>
        <c:auto val="1"/>
        <c:lblAlgn val="ctr"/>
        <c:lblOffset val="100"/>
      </c:catAx>
      <c:valAx>
        <c:axId val="55834880"/>
        <c:scaling>
          <c:orientation val="minMax"/>
        </c:scaling>
        <c:delete val="1"/>
        <c:axPos val="l"/>
        <c:numFmt formatCode="_-&quot;$&quot;\ * #,##0_-;\-&quot;$&quot;\ * #,##0_-;_-&quot;$&quot;\ * &quot;-&quot;_-;_-@_-" sourceLinked="1"/>
        <c:majorTickMark val="none"/>
        <c:tickLblPos val="none"/>
        <c:crossAx val="55833344"/>
        <c:crosses val="autoZero"/>
        <c:crossBetween val="between"/>
      </c:valAx>
      <c:serAx>
        <c:axId val="55406592"/>
        <c:scaling>
          <c:orientation val="minMax"/>
        </c:scaling>
        <c:delete val="1"/>
        <c:axPos val="b"/>
        <c:majorTickMark val="none"/>
        <c:tickLblPos val="none"/>
        <c:crossAx val="5583488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554355</xdr:colOff>
      <xdr:row>6</xdr:row>
      <xdr:rowOff>14288</xdr:rowOff>
    </xdr:from>
    <xdr:to>
      <xdr:col>7</xdr:col>
      <xdr:colOff>931334</xdr:colOff>
      <xdr:row>22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BC9EE3C-C7B2-4937-8434-06401110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topLeftCell="B47" zoomScale="80" zoomScaleNormal="80" workbookViewId="0">
      <selection activeCell="G59" sqref="G59"/>
    </sheetView>
  </sheetViews>
  <sheetFormatPr baseColWidth="10" defaultColWidth="11.42578125" defaultRowHeight="15"/>
  <cols>
    <col min="1" max="1" width="31.42578125" style="1" customWidth="1"/>
    <col min="2" max="2" width="23.42578125" style="1" customWidth="1"/>
    <col min="3" max="3" width="15.42578125" style="13" customWidth="1"/>
    <col min="4" max="4" width="16" style="1" customWidth="1"/>
    <col min="5" max="5" width="17.5703125" style="55" customWidth="1"/>
    <col min="6" max="6" width="18.85546875" style="55" customWidth="1"/>
    <col min="7" max="7" width="18.28515625" style="1" customWidth="1"/>
    <col min="8" max="8" width="12.140625" style="1" bestFit="1" customWidth="1"/>
    <col min="9" max="9" width="13.28515625" style="1" bestFit="1" customWidth="1"/>
    <col min="10" max="16384" width="11.42578125" style="1"/>
  </cols>
  <sheetData>
    <row r="1" spans="1:7" ht="34.5" customHeight="1">
      <c r="A1" s="22" t="s">
        <v>27</v>
      </c>
      <c r="B1" s="23"/>
      <c r="C1" s="24"/>
      <c r="D1" s="23"/>
      <c r="E1" s="44"/>
      <c r="F1" s="60"/>
    </row>
    <row r="2" spans="1:7" ht="22.5" customHeight="1">
      <c r="A2" s="22" t="s">
        <v>38</v>
      </c>
      <c r="B2" s="23" t="s">
        <v>52</v>
      </c>
      <c r="C2" s="24"/>
      <c r="D2" s="23"/>
      <c r="E2" s="44"/>
      <c r="F2" s="60"/>
    </row>
    <row r="3" spans="1:7" ht="22.5" customHeight="1">
      <c r="A3" s="22" t="s">
        <v>39</v>
      </c>
      <c r="B3" s="26">
        <v>2019</v>
      </c>
      <c r="C3" s="24"/>
      <c r="D3" s="23"/>
      <c r="E3" s="44"/>
      <c r="F3" s="60"/>
    </row>
    <row r="4" spans="1:7" ht="15.75" customHeight="1">
      <c r="A4" s="23" t="s">
        <v>40</v>
      </c>
      <c r="B4" s="23" t="s">
        <v>49</v>
      </c>
      <c r="C4" s="23"/>
      <c r="D4" s="23"/>
      <c r="E4" s="44"/>
      <c r="F4" s="60"/>
    </row>
    <row r="5" spans="1:7">
      <c r="A5" s="23" t="s">
        <v>41</v>
      </c>
      <c r="B5" s="40">
        <v>42327</v>
      </c>
      <c r="C5" s="24"/>
      <c r="D5" s="23"/>
      <c r="E5" s="44"/>
      <c r="F5" s="60"/>
    </row>
    <row r="6" spans="1:7" ht="18" customHeight="1">
      <c r="A6" s="23" t="s">
        <v>26</v>
      </c>
      <c r="B6" s="26">
        <v>350</v>
      </c>
      <c r="C6" s="23"/>
      <c r="D6" s="23"/>
      <c r="E6" s="44"/>
      <c r="F6" s="60"/>
    </row>
    <row r="7" spans="1:7" ht="18" customHeight="1">
      <c r="A7" s="23" t="s">
        <v>21</v>
      </c>
      <c r="B7" s="23" t="s">
        <v>22</v>
      </c>
      <c r="C7" s="25"/>
      <c r="D7" s="25"/>
      <c r="E7" s="44"/>
      <c r="F7" s="60"/>
    </row>
    <row r="8" spans="1:7" ht="18" customHeight="1">
      <c r="A8" s="23" t="s">
        <v>20</v>
      </c>
      <c r="B8" s="23" t="s">
        <v>45</v>
      </c>
      <c r="C8" s="80"/>
      <c r="D8" s="25"/>
      <c r="E8" s="44"/>
      <c r="F8" s="60"/>
    </row>
    <row r="9" spans="1:7" ht="18" customHeight="1">
      <c r="A9" s="23" t="s">
        <v>23</v>
      </c>
      <c r="B9" s="23" t="s">
        <v>50</v>
      </c>
      <c r="C9" s="23"/>
      <c r="D9" s="25"/>
      <c r="E9" s="44"/>
      <c r="F9" s="60"/>
    </row>
    <row r="10" spans="1:7" ht="18" customHeight="1">
      <c r="A10" s="23"/>
      <c r="B10" s="23"/>
      <c r="C10" s="23"/>
      <c r="D10" s="25"/>
      <c r="E10" s="44"/>
      <c r="F10" s="60"/>
    </row>
    <row r="11" spans="1:7" ht="18" customHeight="1">
      <c r="A11" s="23"/>
      <c r="B11" s="23"/>
      <c r="C11" s="24"/>
      <c r="D11" s="23"/>
      <c r="E11" s="44"/>
      <c r="F11" s="60"/>
    </row>
    <row r="12" spans="1:7" ht="42" customHeight="1">
      <c r="A12" s="17" t="s">
        <v>31</v>
      </c>
      <c r="B12" s="16" t="s">
        <v>5</v>
      </c>
      <c r="C12" s="16" t="s">
        <v>13</v>
      </c>
      <c r="D12" s="16" t="s">
        <v>6</v>
      </c>
      <c r="E12" s="45" t="s">
        <v>68</v>
      </c>
      <c r="F12" s="45" t="s">
        <v>51</v>
      </c>
    </row>
    <row r="13" spans="1:7" ht="27.75" customHeight="1">
      <c r="A13" s="18" t="s">
        <v>32</v>
      </c>
      <c r="B13" s="81"/>
      <c r="C13" s="81"/>
      <c r="D13" s="81"/>
      <c r="E13" s="81"/>
      <c r="F13" s="81"/>
    </row>
    <row r="14" spans="1:7" ht="27.75" customHeight="1">
      <c r="A14" s="83" t="s">
        <v>69</v>
      </c>
      <c r="B14" s="8" t="s">
        <v>62</v>
      </c>
      <c r="C14" s="15" t="s">
        <v>63</v>
      </c>
      <c r="D14" s="77">
        <v>1</v>
      </c>
      <c r="E14" s="78" t="s">
        <v>64</v>
      </c>
      <c r="F14" s="82">
        <f>D14*E14</f>
        <v>36000</v>
      </c>
      <c r="G14"/>
    </row>
    <row r="15" spans="1:7" ht="28.5" customHeight="1">
      <c r="A15" s="83" t="s">
        <v>70</v>
      </c>
      <c r="B15" s="77" t="s">
        <v>65</v>
      </c>
      <c r="C15" s="4" t="s">
        <v>67</v>
      </c>
      <c r="D15" s="4">
        <v>2</v>
      </c>
      <c r="E15" s="79">
        <v>77080</v>
      </c>
      <c r="F15" s="82">
        <f>D15*E15</f>
        <v>154160</v>
      </c>
      <c r="G15"/>
    </row>
    <row r="16" spans="1:7" ht="28.5" customHeight="1">
      <c r="A16" s="18" t="s">
        <v>46</v>
      </c>
      <c r="B16" s="3"/>
      <c r="C16" s="14"/>
      <c r="D16" s="4"/>
      <c r="E16" s="47"/>
      <c r="F16" s="46"/>
    </row>
    <row r="17" spans="1:9" ht="28.5" customHeight="1">
      <c r="A17" s="86" t="s">
        <v>71</v>
      </c>
      <c r="B17" s="84" t="s">
        <v>66</v>
      </c>
      <c r="C17" s="87" t="s">
        <v>72</v>
      </c>
      <c r="D17" s="84">
        <f>500/1000</f>
        <v>0.5</v>
      </c>
      <c r="E17" s="84">
        <v>32</v>
      </c>
      <c r="F17" s="85">
        <f>D17*E17</f>
        <v>16</v>
      </c>
      <c r="G17"/>
      <c r="H17"/>
      <c r="I17"/>
    </row>
    <row r="18" spans="1:9" ht="28.5" customHeight="1">
      <c r="A18" s="130" t="s">
        <v>48</v>
      </c>
      <c r="B18" s="131"/>
      <c r="C18" s="131"/>
      <c r="D18" s="131"/>
      <c r="E18" s="132"/>
      <c r="F18" s="61">
        <f>SUM(F14:F17)</f>
        <v>190176</v>
      </c>
      <c r="G18"/>
      <c r="H18"/>
      <c r="I18"/>
    </row>
    <row r="19" spans="1:9" ht="28.5" customHeight="1">
      <c r="A19" s="124"/>
      <c r="B19" s="125"/>
      <c r="C19" s="125"/>
      <c r="D19" s="125"/>
      <c r="E19" s="125"/>
      <c r="F19" s="126"/>
    </row>
    <row r="20" spans="1:9" ht="36.75" customHeight="1">
      <c r="A20" s="130" t="s">
        <v>25</v>
      </c>
      <c r="B20" s="132"/>
      <c r="C20" s="20" t="s">
        <v>13</v>
      </c>
      <c r="D20" s="21" t="s">
        <v>6</v>
      </c>
      <c r="E20" s="48" t="s">
        <v>24</v>
      </c>
      <c r="F20" s="45" t="s">
        <v>51</v>
      </c>
    </row>
    <row r="21" spans="1:9">
      <c r="A21" s="137" t="s">
        <v>53</v>
      </c>
      <c r="B21" s="138"/>
      <c r="C21" s="4" t="s">
        <v>54</v>
      </c>
      <c r="D21" s="4">
        <v>8</v>
      </c>
      <c r="E21" s="47">
        <f>38000/8</f>
        <v>4750</v>
      </c>
      <c r="F21" s="46">
        <f>E21*D21</f>
        <v>38000</v>
      </c>
      <c r="G21"/>
    </row>
    <row r="22" spans="1:9">
      <c r="A22" s="139" t="s">
        <v>73</v>
      </c>
      <c r="B22" s="138"/>
      <c r="C22" s="4" t="s">
        <v>54</v>
      </c>
      <c r="D22" s="4">
        <v>4</v>
      </c>
      <c r="E22" s="47">
        <f t="shared" ref="E22:E32" si="0">38000/8</f>
        <v>4750</v>
      </c>
      <c r="F22" s="46">
        <f t="shared" ref="F22:F32" si="1">E22*D22</f>
        <v>19000</v>
      </c>
      <c r="G22"/>
    </row>
    <row r="23" spans="1:9">
      <c r="A23" s="137" t="s">
        <v>55</v>
      </c>
      <c r="B23" s="138"/>
      <c r="C23" s="4" t="s">
        <v>54</v>
      </c>
      <c r="D23" s="4">
        <v>12</v>
      </c>
      <c r="E23" s="47">
        <f t="shared" si="0"/>
        <v>4750</v>
      </c>
      <c r="F23" s="46">
        <f t="shared" si="1"/>
        <v>57000</v>
      </c>
      <c r="G23"/>
    </row>
    <row r="24" spans="1:9">
      <c r="A24" s="137" t="s">
        <v>56</v>
      </c>
      <c r="B24" s="138"/>
      <c r="C24" s="4" t="s">
        <v>54</v>
      </c>
      <c r="D24" s="4">
        <v>4</v>
      </c>
      <c r="E24" s="47">
        <f t="shared" si="0"/>
        <v>4750</v>
      </c>
      <c r="F24" s="46">
        <f t="shared" si="1"/>
        <v>19000</v>
      </c>
      <c r="G24"/>
    </row>
    <row r="25" spans="1:9">
      <c r="A25" s="139" t="s">
        <v>75</v>
      </c>
      <c r="B25" s="138"/>
      <c r="C25" s="4" t="s">
        <v>54</v>
      </c>
      <c r="D25" s="4">
        <v>4</v>
      </c>
      <c r="E25" s="47">
        <f t="shared" si="0"/>
        <v>4750</v>
      </c>
      <c r="F25" s="46">
        <f t="shared" si="1"/>
        <v>19000</v>
      </c>
      <c r="G25"/>
    </row>
    <row r="26" spans="1:9">
      <c r="A26" s="137" t="s">
        <v>57</v>
      </c>
      <c r="B26" s="138"/>
      <c r="C26" s="4" t="s">
        <v>54</v>
      </c>
      <c r="D26" s="4">
        <v>8</v>
      </c>
      <c r="E26" s="47">
        <f t="shared" si="0"/>
        <v>4750</v>
      </c>
      <c r="F26" s="70">
        <f t="shared" si="1"/>
        <v>38000</v>
      </c>
      <c r="G26"/>
    </row>
    <row r="27" spans="1:9">
      <c r="A27" s="137" t="s">
        <v>58</v>
      </c>
      <c r="B27" s="138"/>
      <c r="C27" s="4" t="s">
        <v>54</v>
      </c>
      <c r="D27" s="4">
        <v>4</v>
      </c>
      <c r="E27" s="47">
        <f t="shared" si="0"/>
        <v>4750</v>
      </c>
      <c r="F27" s="70">
        <f t="shared" si="1"/>
        <v>19000</v>
      </c>
      <c r="G27"/>
    </row>
    <row r="28" spans="1:9">
      <c r="A28" s="139" t="s">
        <v>74</v>
      </c>
      <c r="B28" s="138"/>
      <c r="C28" s="4" t="s">
        <v>54</v>
      </c>
      <c r="D28" s="4">
        <v>4</v>
      </c>
      <c r="E28" s="47">
        <f t="shared" si="0"/>
        <v>4750</v>
      </c>
      <c r="F28" s="70">
        <f t="shared" si="1"/>
        <v>19000</v>
      </c>
      <c r="G28"/>
    </row>
    <row r="29" spans="1:9">
      <c r="A29" s="137" t="s">
        <v>59</v>
      </c>
      <c r="B29" s="138"/>
      <c r="C29" s="4" t="s">
        <v>54</v>
      </c>
      <c r="D29" s="4">
        <v>4</v>
      </c>
      <c r="E29" s="47">
        <f t="shared" si="0"/>
        <v>4750</v>
      </c>
      <c r="F29" s="70">
        <f t="shared" si="1"/>
        <v>19000</v>
      </c>
      <c r="G29"/>
    </row>
    <row r="30" spans="1:9">
      <c r="A30" s="137" t="s">
        <v>60</v>
      </c>
      <c r="B30" s="138"/>
      <c r="C30" s="4" t="s">
        <v>54</v>
      </c>
      <c r="D30" s="4">
        <v>4</v>
      </c>
      <c r="E30" s="47">
        <f t="shared" si="0"/>
        <v>4750</v>
      </c>
      <c r="F30" s="70">
        <f t="shared" si="1"/>
        <v>19000</v>
      </c>
      <c r="G30"/>
    </row>
    <row r="31" spans="1:9">
      <c r="A31" s="137" t="s">
        <v>53</v>
      </c>
      <c r="B31" s="138"/>
      <c r="C31" s="4" t="s">
        <v>54</v>
      </c>
      <c r="D31" s="4">
        <v>4</v>
      </c>
      <c r="E31" s="47">
        <f t="shared" si="0"/>
        <v>4750</v>
      </c>
      <c r="F31" s="70">
        <f t="shared" si="1"/>
        <v>19000</v>
      </c>
      <c r="G31"/>
    </row>
    <row r="32" spans="1:9">
      <c r="A32" s="140" t="s">
        <v>61</v>
      </c>
      <c r="B32" s="134"/>
      <c r="C32" s="4" t="s">
        <v>54</v>
      </c>
      <c r="D32" s="4">
        <v>4</v>
      </c>
      <c r="E32" s="47">
        <f t="shared" si="0"/>
        <v>4750</v>
      </c>
      <c r="F32" s="70">
        <f t="shared" si="1"/>
        <v>19000</v>
      </c>
      <c r="G32"/>
      <c r="H32"/>
    </row>
    <row r="33" spans="1:9">
      <c r="A33" s="130" t="s">
        <v>7</v>
      </c>
      <c r="B33" s="131"/>
      <c r="C33" s="131"/>
      <c r="D33" s="131"/>
      <c r="E33" s="132"/>
      <c r="F33" s="61">
        <f>SUM(F21:F32)</f>
        <v>304000</v>
      </c>
      <c r="G33"/>
    </row>
    <row r="34" spans="1:9" ht="17.25" customHeight="1">
      <c r="A34" s="124"/>
      <c r="B34" s="125"/>
      <c r="C34" s="125"/>
      <c r="D34" s="125"/>
      <c r="E34" s="125"/>
      <c r="F34" s="126"/>
      <c r="G34" s="9"/>
    </row>
    <row r="35" spans="1:9" ht="15.75">
      <c r="A35" s="118" t="s">
        <v>8</v>
      </c>
      <c r="B35" s="119"/>
      <c r="C35" s="119"/>
      <c r="D35" s="119"/>
      <c r="E35" s="120"/>
      <c r="F35" s="62">
        <f>F18+F33</f>
        <v>494176</v>
      </c>
      <c r="G35" s="9"/>
    </row>
    <row r="36" spans="1:9">
      <c r="A36" s="124"/>
      <c r="B36" s="125"/>
      <c r="C36" s="125"/>
      <c r="D36" s="125"/>
      <c r="E36" s="125"/>
      <c r="F36" s="126"/>
    </row>
    <row r="37" spans="1:9" ht="30">
      <c r="A37" s="19" t="s">
        <v>28</v>
      </c>
      <c r="B37" s="16" t="s">
        <v>5</v>
      </c>
      <c r="C37" s="16" t="s">
        <v>13</v>
      </c>
      <c r="D37" s="16" t="s">
        <v>6</v>
      </c>
      <c r="E37" s="45" t="s">
        <v>24</v>
      </c>
      <c r="F37" s="45" t="s">
        <v>51</v>
      </c>
    </row>
    <row r="38" spans="1:9">
      <c r="A38" s="19" t="s">
        <v>9</v>
      </c>
      <c r="B38" s="69"/>
      <c r="C38" s="7"/>
      <c r="D38" s="6"/>
      <c r="E38" s="49"/>
      <c r="F38" s="67"/>
    </row>
    <row r="39" spans="1:9" ht="18" customHeight="1">
      <c r="A39" s="5"/>
      <c r="B39" s="69"/>
      <c r="C39" s="7"/>
      <c r="D39" s="6"/>
      <c r="E39" s="49"/>
      <c r="F39" s="46">
        <f>D39*E39</f>
        <v>0</v>
      </c>
      <c r="G39"/>
    </row>
    <row r="40" spans="1:9">
      <c r="A40" s="131" t="s">
        <v>18</v>
      </c>
      <c r="B40" s="131"/>
      <c r="C40" s="131"/>
      <c r="D40" s="131"/>
      <c r="E40" s="132"/>
      <c r="F40" s="61">
        <f>SUM(F38:F39)</f>
        <v>0</v>
      </c>
      <c r="G40"/>
    </row>
    <row r="41" spans="1:9" ht="28.15" customHeight="1">
      <c r="A41" s="114" t="s">
        <v>1</v>
      </c>
      <c r="B41" s="115"/>
      <c r="C41" s="16" t="s">
        <v>13</v>
      </c>
      <c r="D41" s="16" t="s">
        <v>6</v>
      </c>
      <c r="E41" s="45" t="s">
        <v>24</v>
      </c>
      <c r="F41" s="45" t="s">
        <v>51</v>
      </c>
    </row>
    <row r="42" spans="1:9" ht="18.75" customHeight="1">
      <c r="A42" s="133" t="s">
        <v>15</v>
      </c>
      <c r="B42" s="134"/>
      <c r="C42" s="7" t="s">
        <v>16</v>
      </c>
      <c r="D42" s="4">
        <v>1</v>
      </c>
      <c r="E42" s="50">
        <v>200000</v>
      </c>
      <c r="F42" s="46">
        <f>(D42*E42)</f>
        <v>200000</v>
      </c>
      <c r="G42" s="88"/>
      <c r="H42" s="30"/>
    </row>
    <row r="43" spans="1:9" ht="16.5" customHeight="1">
      <c r="A43" s="135" t="s">
        <v>17</v>
      </c>
      <c r="B43" s="136"/>
      <c r="C43" s="7" t="s">
        <v>16</v>
      </c>
      <c r="D43" s="4">
        <v>1</v>
      </c>
      <c r="E43" s="51">
        <f>(1985916*1982)/500000</f>
        <v>7872.1710240000002</v>
      </c>
      <c r="F43" s="46">
        <f>E43*D43</f>
        <v>7872.1710240000002</v>
      </c>
      <c r="G43" s="88"/>
    </row>
    <row r="44" spans="1:9" s="42" customFormat="1">
      <c r="A44" s="127" t="s">
        <v>29</v>
      </c>
      <c r="B44" s="128"/>
      <c r="C44" s="128"/>
      <c r="D44" s="128"/>
      <c r="E44" s="129"/>
      <c r="F44" s="63">
        <f>SUM(F42:F43)</f>
        <v>207872.17102400001</v>
      </c>
      <c r="G44" s="89"/>
    </row>
    <row r="45" spans="1:9">
      <c r="A45" s="43"/>
      <c r="B45" s="2"/>
      <c r="C45" s="39"/>
      <c r="D45" s="2"/>
      <c r="E45" s="49"/>
      <c r="F45" s="64"/>
      <c r="G45" s="38"/>
      <c r="H45" s="38"/>
      <c r="I45" s="38"/>
    </row>
    <row r="46" spans="1:9" ht="30">
      <c r="A46" s="116" t="s">
        <v>10</v>
      </c>
      <c r="B46" s="117"/>
      <c r="C46" s="41" t="s">
        <v>13</v>
      </c>
      <c r="D46" s="41" t="s">
        <v>6</v>
      </c>
      <c r="E46" s="52" t="s">
        <v>24</v>
      </c>
      <c r="F46" s="52" t="s">
        <v>51</v>
      </c>
      <c r="G46" s="38"/>
      <c r="H46" s="38"/>
      <c r="I46" s="38"/>
    </row>
    <row r="47" spans="1:9">
      <c r="A47" s="72"/>
      <c r="B47" s="71"/>
      <c r="C47" s="73"/>
      <c r="D47" s="74"/>
      <c r="E47" s="75"/>
      <c r="F47" s="76">
        <f>D47*E47</f>
        <v>0</v>
      </c>
      <c r="G47" s="91"/>
    </row>
    <row r="48" spans="1:9">
      <c r="A48" s="130" t="s">
        <v>11</v>
      </c>
      <c r="B48" s="131"/>
      <c r="C48" s="131"/>
      <c r="D48" s="131"/>
      <c r="E48" s="132"/>
      <c r="F48" s="61">
        <f>SUM(F47:F47)</f>
        <v>0</v>
      </c>
      <c r="G48" s="91"/>
    </row>
    <row r="49" spans="1:14" ht="15.75" customHeight="1">
      <c r="A49" s="124"/>
      <c r="B49" s="125"/>
      <c r="C49" s="125"/>
      <c r="D49" s="125"/>
      <c r="E49" s="125"/>
      <c r="F49" s="126"/>
    </row>
    <row r="50" spans="1:14" ht="15.75">
      <c r="A50" s="118" t="s">
        <v>30</v>
      </c>
      <c r="B50" s="119"/>
      <c r="C50" s="119"/>
      <c r="D50" s="119"/>
      <c r="E50" s="120"/>
      <c r="F50" s="62">
        <f>F40+F44+F48</f>
        <v>207872.17102400001</v>
      </c>
      <c r="G50"/>
    </row>
    <row r="51" spans="1:14" ht="19.5" customHeight="1">
      <c r="A51" s="121"/>
      <c r="B51" s="122"/>
      <c r="C51" s="122"/>
      <c r="D51" s="122"/>
      <c r="E51" s="122"/>
      <c r="F51" s="123"/>
    </row>
    <row r="52" spans="1:14" ht="15.75">
      <c r="A52" s="118" t="s">
        <v>12</v>
      </c>
      <c r="B52" s="119"/>
      <c r="C52" s="119"/>
      <c r="D52" s="119"/>
      <c r="E52" s="120"/>
      <c r="F52" s="62">
        <f>F35+F50</f>
        <v>702048.17102400004</v>
      </c>
      <c r="G52"/>
    </row>
    <row r="53" spans="1:14">
      <c r="B53" s="9"/>
      <c r="C53" s="10"/>
      <c r="D53" s="10"/>
      <c r="E53" s="53"/>
    </row>
    <row r="54" spans="1:14" ht="15" customHeight="1">
      <c r="A54" s="105" t="s">
        <v>76</v>
      </c>
      <c r="B54" s="105"/>
      <c r="C54" s="105"/>
      <c r="D54" s="105"/>
      <c r="E54" s="105"/>
      <c r="F54" s="92">
        <v>0</v>
      </c>
      <c r="G54" s="90"/>
    </row>
    <row r="55" spans="1:14" ht="15" customHeight="1">
      <c r="A55" s="106" t="s">
        <v>33</v>
      </c>
      <c r="B55" s="107"/>
      <c r="C55" s="107"/>
      <c r="D55" s="107"/>
      <c r="E55" s="108"/>
      <c r="F55" s="93" t="str">
        <f>IF(F54=0,"--",F52/F54)</f>
        <v>--</v>
      </c>
      <c r="G55" s="90"/>
    </row>
    <row r="56" spans="1:14">
      <c r="A56" s="25"/>
      <c r="B56" s="25"/>
      <c r="C56" s="29"/>
      <c r="E56" s="54"/>
    </row>
    <row r="57" spans="1:14">
      <c r="A57" s="27"/>
      <c r="C57" s="1"/>
    </row>
    <row r="58" spans="1:14">
      <c r="A58" s="27"/>
      <c r="B58" s="28"/>
      <c r="C58" s="11"/>
      <c r="D58" s="12"/>
    </row>
    <row r="59" spans="1:14" ht="15.75">
      <c r="A59" s="31" t="s">
        <v>37</v>
      </c>
      <c r="B59" s="109" t="s">
        <v>77</v>
      </c>
      <c r="C59" s="109"/>
      <c r="D59" s="109"/>
      <c r="E59" s="56"/>
      <c r="F59" s="56" t="s">
        <v>78</v>
      </c>
    </row>
    <row r="60" spans="1:14" ht="15.75">
      <c r="A60" s="32" t="s">
        <v>34</v>
      </c>
      <c r="B60" s="110">
        <v>43579</v>
      </c>
      <c r="C60" s="111"/>
      <c r="D60" s="111"/>
      <c r="E60" s="57"/>
      <c r="F60" s="57"/>
      <c r="M60" s="12"/>
      <c r="N60" s="25"/>
    </row>
    <row r="61" spans="1:14" ht="15.75">
      <c r="A61" s="33"/>
      <c r="B61" s="34"/>
      <c r="C61" s="34"/>
      <c r="D61" s="34"/>
      <c r="E61" s="57"/>
      <c r="F61" s="57"/>
    </row>
    <row r="62" spans="1:14" ht="15.75">
      <c r="A62" s="104" t="s">
        <v>42</v>
      </c>
      <c r="B62" s="104"/>
      <c r="C62" s="104"/>
      <c r="D62" s="104"/>
      <c r="E62" s="104"/>
      <c r="F62" s="104"/>
    </row>
    <row r="63" spans="1:14" ht="47.25">
      <c r="A63" s="37" t="s">
        <v>43</v>
      </c>
      <c r="B63" s="35" t="s">
        <v>35</v>
      </c>
      <c r="C63" s="112"/>
      <c r="D63" s="113"/>
      <c r="E63" s="58" t="s">
        <v>36</v>
      </c>
      <c r="F63" s="65"/>
    </row>
    <row r="64" spans="1:14" ht="15.75">
      <c r="A64" s="32" t="s">
        <v>44</v>
      </c>
      <c r="B64" s="36" t="s">
        <v>34</v>
      </c>
      <c r="C64" s="102"/>
      <c r="D64" s="103"/>
      <c r="E64" s="59" t="s">
        <v>34</v>
      </c>
      <c r="F64" s="66"/>
    </row>
  </sheetData>
  <mergeCells count="37">
    <mergeCell ref="A40:E40"/>
    <mergeCell ref="A24:B24"/>
    <mergeCell ref="A21:B21"/>
    <mergeCell ref="A22:B22"/>
    <mergeCell ref="A36:F36"/>
    <mergeCell ref="A25:B25"/>
    <mergeCell ref="A26:B26"/>
    <mergeCell ref="A19:F19"/>
    <mergeCell ref="A34:F34"/>
    <mergeCell ref="A18:E18"/>
    <mergeCell ref="A33:E33"/>
    <mergeCell ref="A35:E35"/>
    <mergeCell ref="A20:B20"/>
    <mergeCell ref="A23:B23"/>
    <mergeCell ref="A27:B27"/>
    <mergeCell ref="A28:B28"/>
    <mergeCell ref="A29:B29"/>
    <mergeCell ref="A30:B30"/>
    <mergeCell ref="A31:B31"/>
    <mergeCell ref="A32:B32"/>
    <mergeCell ref="A41:B41"/>
    <mergeCell ref="A46:B46"/>
    <mergeCell ref="A52:E52"/>
    <mergeCell ref="A51:F51"/>
    <mergeCell ref="A49:F49"/>
    <mergeCell ref="A44:E44"/>
    <mergeCell ref="A48:E48"/>
    <mergeCell ref="A50:E50"/>
    <mergeCell ref="A42:B42"/>
    <mergeCell ref="A43:B43"/>
    <mergeCell ref="C64:D64"/>
    <mergeCell ref="A62:F62"/>
    <mergeCell ref="A54:E54"/>
    <mergeCell ref="A55:E55"/>
    <mergeCell ref="B59:D59"/>
    <mergeCell ref="B60:D60"/>
    <mergeCell ref="C63:D63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9"/>
  <sheetViews>
    <sheetView topLeftCell="A2" zoomScale="90" zoomScaleNormal="90" workbookViewId="0">
      <selection activeCell="I6" sqref="I6"/>
    </sheetView>
  </sheetViews>
  <sheetFormatPr baseColWidth="10" defaultColWidth="11.42578125" defaultRowHeight="15"/>
  <cols>
    <col min="1" max="1" width="8.7109375" style="1" customWidth="1"/>
    <col min="2" max="2" width="29.140625" style="1" customWidth="1"/>
    <col min="3" max="3" width="14" style="1" customWidth="1"/>
    <col min="4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41" t="s">
        <v>79</v>
      </c>
      <c r="C1" s="141"/>
      <c r="D1" s="141"/>
      <c r="E1" s="141"/>
      <c r="F1" s="141"/>
      <c r="G1" s="141"/>
      <c r="H1" s="141"/>
    </row>
    <row r="2" spans="2:12">
      <c r="B2" s="141"/>
      <c r="C2" s="141"/>
      <c r="D2" s="141"/>
      <c r="E2" s="141"/>
      <c r="F2" s="141"/>
      <c r="G2" s="141"/>
      <c r="H2" s="141"/>
    </row>
    <row r="3" spans="2:12" ht="60">
      <c r="B3" s="94" t="s">
        <v>19</v>
      </c>
      <c r="C3" s="95" t="s">
        <v>47</v>
      </c>
      <c r="D3" s="95" t="s">
        <v>0</v>
      </c>
      <c r="E3" s="95" t="s">
        <v>2</v>
      </c>
      <c r="F3" s="95" t="s">
        <v>1</v>
      </c>
      <c r="G3" s="95" t="s">
        <v>10</v>
      </c>
      <c r="H3" s="95" t="s">
        <v>3</v>
      </c>
    </row>
    <row r="4" spans="2:12">
      <c r="B4" s="81" t="s">
        <v>4</v>
      </c>
      <c r="C4" s="68">
        <f>'COSTOS PLATANO'!F18</f>
        <v>190176</v>
      </c>
      <c r="D4" s="96">
        <f>'COSTOS PLATANO'!F33</f>
        <v>304000</v>
      </c>
      <c r="E4" s="96">
        <f>'COSTOS PLATANO'!F40</f>
        <v>0</v>
      </c>
      <c r="F4" s="96">
        <f>'COSTOS PLATANO'!F44</f>
        <v>207872.17102400001</v>
      </c>
      <c r="G4" s="96">
        <f>'COSTOS PLATANO'!F48</f>
        <v>0</v>
      </c>
      <c r="H4" s="96">
        <f>SUM(C4:G4)</f>
        <v>702048.17102400004</v>
      </c>
      <c r="I4"/>
    </row>
    <row r="5" spans="2:12">
      <c r="B5" s="81" t="s">
        <v>14</v>
      </c>
      <c r="C5" s="97">
        <f>C4/H4</f>
        <v>0.27088739469630879</v>
      </c>
      <c r="D5" s="97">
        <f>D4/H4</f>
        <v>0.43301871943714176</v>
      </c>
      <c r="E5" s="97">
        <f>E4/H4</f>
        <v>0</v>
      </c>
      <c r="F5" s="97">
        <f>F4/H4</f>
        <v>0.29609388586654939</v>
      </c>
      <c r="G5" s="97">
        <f>G4/H4</f>
        <v>0</v>
      </c>
      <c r="H5" s="98">
        <f>SUM(C5:G5)</f>
        <v>1</v>
      </c>
      <c r="I5" s="101"/>
    </row>
    <row r="8" spans="2:12">
      <c r="L8" s="99"/>
    </row>
    <row r="11" spans="2:12">
      <c r="L11" s="99"/>
    </row>
    <row r="12" spans="2:12">
      <c r="K12" s="100"/>
    </row>
    <row r="19" spans="12:12">
      <c r="L19" s="99"/>
    </row>
  </sheetData>
  <mergeCells count="1">
    <mergeCell ref="B1:H2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PLATANO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2019-04-25T17:40:32Z</cp:lastPrinted>
  <dcterms:created xsi:type="dcterms:W3CDTF">2014-09-10T02:29:02Z</dcterms:created>
  <dcterms:modified xsi:type="dcterms:W3CDTF">2019-04-25T17:41:30Z</dcterms:modified>
</cp:coreProperties>
</file>