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3110" windowHeight="5550"/>
  </bookViews>
  <sheets>
    <sheet name="COSTOS UVA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H6" i="6"/>
  <c r="G6"/>
  <c r="F6"/>
  <c r="E6"/>
  <c r="D6"/>
  <c r="C6"/>
  <c r="H5"/>
  <c r="F51" i="1"/>
  <c r="F48" l="1"/>
  <c r="F46"/>
  <c r="F44"/>
  <c r="F43"/>
  <c r="F42"/>
  <c r="E38"/>
  <c r="F38" s="1"/>
  <c r="F37"/>
  <c r="F35"/>
  <c r="E20"/>
  <c r="F20" s="1"/>
  <c r="F16"/>
  <c r="F15"/>
  <c r="F17" s="1"/>
  <c r="F39" l="1"/>
  <c r="E27" l="1"/>
  <c r="F27" s="1"/>
  <c r="E42"/>
  <c r="E26"/>
  <c r="F26" s="1"/>
  <c r="E25"/>
  <c r="E24"/>
  <c r="E23"/>
  <c r="E22"/>
  <c r="E21"/>
  <c r="F25" l="1"/>
  <c r="E5" i="6" l="1"/>
  <c r="C5"/>
  <c r="F22" i="1"/>
  <c r="F21" l="1"/>
  <c r="F23"/>
  <c r="F24"/>
  <c r="F28" l="1"/>
  <c r="F30" s="1"/>
  <c r="F5" i="6"/>
  <c r="D5" l="1"/>
  <c r="G5" l="1"/>
</calcChain>
</file>

<file path=xl/sharedStrings.xml><?xml version="1.0" encoding="utf-8"?>
<sst xmlns="http://schemas.openxmlformats.org/spreadsheetml/2006/main" count="106" uniqueCount="75">
  <si>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</si>
  <si>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</si>
  <si>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</si>
  <si>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</si>
  <si>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</si>
  <si>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</si>
  <si>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</si>
  <si>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</si>
  <si>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</si>
  <si>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</si>
  <si>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</si>
  <si>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</si>
  <si>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</si>
  <si>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</si>
  <si>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</si>
  <si>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</si>
  <si>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</si>
  <si>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</si>
  <si>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</si>
  <si>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</si>
  <si>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</si>
  <si>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</si>
  <si>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</si>
  <si>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</si>
  <si>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</si>
  <si>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</si>
  <si>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</si>
  <si>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</si>
  <si>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</si>
  <si>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</si>
  <si>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</si>
  <si>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</si>
  <si>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</si>
  <si>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</si>
  <si>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</si>
  <si>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</si>
  <si>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</si>
  <si>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</si>
  <si>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</si>
  <si>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</si>
  <si>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</si>
  <si>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</si>
  <si>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</si>
  <si>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LOTE 2</t>
  </si>
  <si>
    <t>MANEJO DE ARVENSES</t>
  </si>
  <si>
    <t>APORQUE</t>
  </si>
  <si>
    <t>MATERIA PRIMA E INSUMOS DIRECTOS</t>
  </si>
  <si>
    <t>INSUMOS INDIRECTOS</t>
  </si>
  <si>
    <t>PODAS</t>
  </si>
  <si>
    <t>SUBTOTAL  MATERIA PRIMA E INSUMOS DIRECTOS</t>
  </si>
  <si>
    <t>MIGUEL ANGEL VILLALBA</t>
  </si>
  <si>
    <t>2325M2</t>
  </si>
  <si>
    <t>O3 DE FEBRERO DE 2013</t>
  </si>
  <si>
    <t>UVA</t>
  </si>
  <si>
    <t>COSTO TOTAL UVA</t>
  </si>
  <si>
    <t xml:space="preserve">CICATRIZACION DE PLANTULAS </t>
  </si>
  <si>
    <t xml:space="preserve">RECOLECCION DE MATERIAL ORGANICO </t>
  </si>
  <si>
    <t xml:space="preserve">ASISTENCIA TECNICA </t>
  </si>
  <si>
    <t xml:space="preserve">VIGILANCIA </t>
  </si>
  <si>
    <t xml:space="preserve">lorsban </t>
  </si>
  <si>
    <t>gr</t>
  </si>
  <si>
    <t>pintura de agua premium</t>
  </si>
  <si>
    <t>cm3</t>
  </si>
  <si>
    <t>MARZO</t>
  </si>
  <si>
    <t>MATERIA PRIMA</t>
  </si>
  <si>
    <t>INSECTICIDA</t>
  </si>
  <si>
    <t>MATERIAL DIRECTO</t>
  </si>
  <si>
    <t>PLATEO</t>
  </si>
  <si>
    <t>INJERTOS</t>
  </si>
  <si>
    <t xml:space="preserve">CONSTRUCCION DE BANCO DE GERMINACION </t>
  </si>
  <si>
    <t>ORNATO ALREDEDOR DE LA CASETA BPA</t>
  </si>
  <si>
    <t>MANTENIMIENTO CASETA BPA</t>
  </si>
  <si>
    <t>PRODUCCION EN KG DE UVA EN PROCESO</t>
  </si>
  <si>
    <t>OK REVISADO</t>
  </si>
  <si>
    <t>COSTOS DE PRODUCCIÓN  CULTIVO DE UVA MES DE MARZO 2019</t>
  </si>
</sst>
</file>

<file path=xl/styles.xml><?xml version="1.0" encoding="utf-8"?>
<styleSheet xmlns="http://schemas.openxmlformats.org/spreadsheetml/2006/main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_([$$-240A]\ * #,##0.00_);_([$$-240A]\ * \(#,##0.00\);_([$$-240A]\ 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164" fontId="0" fillId="3" borderId="7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9" fillId="0" borderId="1" xfId="0" applyFont="1" applyBorder="1" applyAlignment="1">
      <alignment horizontal="center"/>
    </xf>
    <xf numFmtId="164" fontId="6" fillId="4" borderId="1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1" xfId="1" applyFont="1" applyFill="1" applyBorder="1" applyAlignment="1">
      <alignment vertical="center"/>
    </xf>
    <xf numFmtId="44" fontId="0" fillId="0" borderId="0" xfId="0" applyNumberFormat="1" applyFont="1" applyFill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164" fontId="0" fillId="0" borderId="1" xfId="0" applyNumberFormat="1" applyFont="1" applyBorder="1"/>
    <xf numFmtId="167" fontId="0" fillId="0" borderId="1" xfId="12" applyNumberFormat="1" applyFont="1" applyBorder="1"/>
    <xf numFmtId="168" fontId="0" fillId="0" borderId="1" xfId="1" applyNumberFormat="1" applyFont="1" applyBorder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7" fontId="0" fillId="0" borderId="1" xfId="12" applyNumberFormat="1" applyFont="1" applyBorder="1" applyAlignment="1">
      <alignment horizontal="center"/>
    </xf>
    <xf numFmtId="164" fontId="0" fillId="3" borderId="1" xfId="1" applyNumberFormat="1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Alignment="1"/>
    <xf numFmtId="165" fontId="1" fillId="0" borderId="10" xfId="2" applyNumberFormat="1" applyBorder="1" applyAlignment="1" applyProtection="1">
      <alignment horizontal="center" vertical="center"/>
      <protection hidden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illares" xfId="12" builtinId="3"/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 CULTIVO DE UVA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 MARZO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INSUMOS INDIRECTOS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604</c:v>
                </c:pt>
                <c:pt idx="1">
                  <c:v>180500</c:v>
                </c:pt>
                <c:pt idx="2">
                  <c:v>0</c:v>
                </c:pt>
                <c:pt idx="3">
                  <c:v>209234.50940000001</c:v>
                </c:pt>
                <c:pt idx="4">
                  <c:v>33250</c:v>
                </c:pt>
                <c:pt idx="5">
                  <c:v>423588.50939999998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4C-4E19-9EEB-65E7E2DF170E}"/>
            </c:ext>
          </c:extLst>
        </c:ser>
        <c:gapWidth val="65"/>
        <c:shape val="box"/>
        <c:axId val="58548224"/>
        <c:axId val="58549760"/>
        <c:axId val="0"/>
      </c:bar3DChart>
      <c:catAx>
        <c:axId val="58548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49760"/>
        <c:crosses val="autoZero"/>
        <c:auto val="1"/>
        <c:lblAlgn val="ctr"/>
        <c:lblOffset val="100"/>
      </c:catAx>
      <c:valAx>
        <c:axId val="58549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9524</xdr:rowOff>
    </xdr:from>
    <xdr:to>
      <xdr:col>7</xdr:col>
      <xdr:colOff>1028700</xdr:colOff>
      <xdr:row>26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44" zoomScale="86" zoomScaleNormal="86" workbookViewId="0">
      <selection activeCell="H44" sqref="H44"/>
    </sheetView>
  </sheetViews>
  <sheetFormatPr baseColWidth="10" defaultColWidth="11.42578125" defaultRowHeight="15"/>
  <cols>
    <col min="1" max="1" width="31.42578125" style="13" customWidth="1"/>
    <col min="2" max="2" width="24.42578125" style="13" customWidth="1"/>
    <col min="3" max="3" width="15.42578125" style="32" customWidth="1"/>
    <col min="4" max="4" width="16" style="13" customWidth="1"/>
    <col min="5" max="5" width="17.5703125" style="13" customWidth="1"/>
    <col min="6" max="6" width="20.14062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7" ht="34.5" customHeight="1">
      <c r="A1" s="41" t="s">
        <v>25</v>
      </c>
      <c r="B1" s="42"/>
      <c r="C1" s="43"/>
      <c r="D1" s="42"/>
      <c r="E1" s="42"/>
      <c r="F1" s="44"/>
    </row>
    <row r="2" spans="1:7" ht="22.5" customHeight="1">
      <c r="A2" s="41" t="s">
        <v>36</v>
      </c>
      <c r="B2" s="42" t="s">
        <v>63</v>
      </c>
      <c r="C2" s="43"/>
      <c r="D2" s="42"/>
      <c r="E2" s="42"/>
      <c r="F2" s="44"/>
    </row>
    <row r="3" spans="1:7" ht="22.5" customHeight="1">
      <c r="A3" s="41" t="s">
        <v>37</v>
      </c>
      <c r="B3" s="45">
        <v>2019</v>
      </c>
      <c r="C3" s="43"/>
      <c r="D3" s="42"/>
      <c r="E3" s="42"/>
      <c r="F3" s="44"/>
    </row>
    <row r="4" spans="1:7" ht="15.75" customHeight="1">
      <c r="A4" s="42" t="s">
        <v>38</v>
      </c>
      <c r="B4" s="42" t="s">
        <v>51</v>
      </c>
      <c r="C4" s="42"/>
      <c r="D4" s="42"/>
      <c r="E4" s="42"/>
      <c r="F4" s="44"/>
    </row>
    <row r="5" spans="1:7">
      <c r="A5" s="42" t="s">
        <v>39</v>
      </c>
      <c r="B5" s="45" t="s">
        <v>52</v>
      </c>
      <c r="C5" s="43"/>
      <c r="D5" s="42"/>
      <c r="E5" s="42"/>
      <c r="F5" s="44"/>
    </row>
    <row r="6" spans="1:7" ht="18" customHeight="1">
      <c r="A6" s="42" t="s">
        <v>24</v>
      </c>
      <c r="B6" s="45">
        <v>207</v>
      </c>
      <c r="C6" s="42"/>
      <c r="D6" s="42"/>
      <c r="E6" s="42"/>
      <c r="F6" s="44"/>
    </row>
    <row r="7" spans="1:7" ht="18" customHeight="1">
      <c r="A7" s="42" t="s">
        <v>18</v>
      </c>
      <c r="B7" s="42" t="s">
        <v>19</v>
      </c>
      <c r="C7" s="44"/>
      <c r="D7" s="44"/>
      <c r="E7" s="42"/>
      <c r="F7" s="44"/>
    </row>
    <row r="8" spans="1:7" ht="18" customHeight="1">
      <c r="A8" s="42" t="s">
        <v>17</v>
      </c>
      <c r="B8" s="42" t="s">
        <v>43</v>
      </c>
      <c r="C8" s="73"/>
      <c r="D8" s="44"/>
      <c r="E8" s="42"/>
      <c r="F8" s="44"/>
    </row>
    <row r="9" spans="1:7" ht="18" customHeight="1">
      <c r="A9" s="42" t="s">
        <v>20</v>
      </c>
      <c r="B9" s="42" t="s">
        <v>53</v>
      </c>
      <c r="C9" s="42"/>
      <c r="D9" s="44"/>
      <c r="E9" s="42"/>
      <c r="F9" s="44"/>
    </row>
    <row r="10" spans="1:7" ht="18" customHeight="1">
      <c r="A10" s="42"/>
      <c r="B10" s="42"/>
      <c r="C10" s="43"/>
      <c r="D10" s="42"/>
      <c r="E10" s="42"/>
      <c r="F10" s="44"/>
    </row>
    <row r="11" spans="1:7" ht="53.25" customHeight="1">
      <c r="A11" s="35" t="s">
        <v>29</v>
      </c>
      <c r="B11" s="34" t="s">
        <v>4</v>
      </c>
      <c r="C11" s="34" t="s">
        <v>12</v>
      </c>
      <c r="D11" s="34" t="s">
        <v>5</v>
      </c>
      <c r="E11" s="34" t="s">
        <v>21</v>
      </c>
      <c r="F11" s="34" t="s">
        <v>54</v>
      </c>
    </row>
    <row r="12" spans="1:7" ht="53.25" customHeight="1">
      <c r="A12" s="74" t="s">
        <v>64</v>
      </c>
      <c r="B12" s="33"/>
      <c r="C12" s="33"/>
      <c r="D12" s="33"/>
      <c r="E12" s="33"/>
      <c r="F12" s="33"/>
    </row>
    <row r="13" spans="1:7" ht="30.75" customHeight="1">
      <c r="A13" s="75"/>
      <c r="B13" s="76"/>
      <c r="C13" s="76"/>
      <c r="D13" s="76"/>
      <c r="E13" s="76"/>
      <c r="F13" s="76"/>
    </row>
    <row r="14" spans="1:7" ht="30" customHeight="1">
      <c r="A14" s="36" t="s">
        <v>30</v>
      </c>
      <c r="B14" s="33"/>
      <c r="C14" s="33"/>
      <c r="D14" s="71"/>
      <c r="E14" s="72"/>
      <c r="F14" s="33"/>
    </row>
    <row r="15" spans="1:7" ht="30" customHeight="1">
      <c r="A15" s="80" t="s">
        <v>65</v>
      </c>
      <c r="B15" s="33" t="s">
        <v>59</v>
      </c>
      <c r="C15" s="77" t="s">
        <v>60</v>
      </c>
      <c r="D15" s="78">
        <v>100</v>
      </c>
      <c r="E15" s="72">
        <v>5.8</v>
      </c>
      <c r="F15" s="33">
        <f>E15*D15</f>
        <v>580</v>
      </c>
      <c r="G15"/>
    </row>
    <row r="16" spans="1:7" ht="30" customHeight="1">
      <c r="A16" s="81" t="s">
        <v>66</v>
      </c>
      <c r="B16" s="33" t="s">
        <v>61</v>
      </c>
      <c r="C16" s="77" t="s">
        <v>62</v>
      </c>
      <c r="D16" s="78">
        <v>200</v>
      </c>
      <c r="E16" s="72">
        <v>0.12</v>
      </c>
      <c r="F16" s="33">
        <f>D16*E16</f>
        <v>24</v>
      </c>
      <c r="G16"/>
    </row>
    <row r="17" spans="1:8" ht="28.5" customHeight="1">
      <c r="A17" s="102" t="s">
        <v>49</v>
      </c>
      <c r="B17" s="103"/>
      <c r="C17" s="103"/>
      <c r="D17" s="103"/>
      <c r="E17" s="104"/>
      <c r="F17" s="64">
        <f>SUM(F13:F16)</f>
        <v>604</v>
      </c>
      <c r="G17"/>
      <c r="H17"/>
    </row>
    <row r="18" spans="1:8" ht="28.5" customHeight="1">
      <c r="A18" s="99"/>
      <c r="B18" s="100"/>
      <c r="C18" s="100"/>
      <c r="D18" s="100"/>
      <c r="E18" s="100"/>
      <c r="F18" s="101"/>
    </row>
    <row r="19" spans="1:8" ht="28.5" customHeight="1">
      <c r="A19" s="102" t="s">
        <v>22</v>
      </c>
      <c r="B19" s="104"/>
      <c r="C19" s="38" t="s">
        <v>12</v>
      </c>
      <c r="D19" s="39" t="s">
        <v>5</v>
      </c>
      <c r="E19" s="40" t="s">
        <v>21</v>
      </c>
      <c r="F19" s="34" t="s">
        <v>54</v>
      </c>
    </row>
    <row r="20" spans="1:8" ht="36.75" customHeight="1">
      <c r="A20" s="108" t="s">
        <v>44</v>
      </c>
      <c r="B20" s="109"/>
      <c r="C20" s="15" t="s">
        <v>23</v>
      </c>
      <c r="D20" s="15">
        <v>3</v>
      </c>
      <c r="E20" s="24">
        <f>38000/8</f>
        <v>4750</v>
      </c>
      <c r="F20" s="50">
        <f>D20*E20</f>
        <v>14250</v>
      </c>
    </row>
    <row r="21" spans="1:8">
      <c r="A21" s="108" t="s">
        <v>68</v>
      </c>
      <c r="B21" s="109"/>
      <c r="C21" s="15" t="s">
        <v>23</v>
      </c>
      <c r="D21" s="15">
        <v>2</v>
      </c>
      <c r="E21" s="24">
        <f t="shared" ref="E21:E26" si="0">38000/8</f>
        <v>4750</v>
      </c>
      <c r="F21" s="50">
        <f t="shared" ref="F21:F25" si="1">D21*E21</f>
        <v>9500</v>
      </c>
      <c r="G21"/>
    </row>
    <row r="22" spans="1:8">
      <c r="A22" s="108" t="s">
        <v>67</v>
      </c>
      <c r="B22" s="109"/>
      <c r="C22" s="15" t="s">
        <v>23</v>
      </c>
      <c r="D22" s="15">
        <v>1</v>
      </c>
      <c r="E22" s="24">
        <f t="shared" si="0"/>
        <v>4750</v>
      </c>
      <c r="F22" s="50">
        <f t="shared" si="1"/>
        <v>4750</v>
      </c>
      <c r="G22"/>
    </row>
    <row r="23" spans="1:8">
      <c r="A23" s="108" t="s">
        <v>48</v>
      </c>
      <c r="B23" s="109"/>
      <c r="C23" s="15" t="s">
        <v>23</v>
      </c>
      <c r="D23" s="15">
        <v>14</v>
      </c>
      <c r="E23" s="24">
        <f t="shared" si="0"/>
        <v>4750</v>
      </c>
      <c r="F23" s="50">
        <f t="shared" si="1"/>
        <v>66500</v>
      </c>
      <c r="G23"/>
    </row>
    <row r="24" spans="1:8">
      <c r="A24" s="108" t="s">
        <v>55</v>
      </c>
      <c r="B24" s="109"/>
      <c r="C24" s="15" t="s">
        <v>23</v>
      </c>
      <c r="D24" s="15">
        <v>12</v>
      </c>
      <c r="E24" s="24">
        <f t="shared" si="0"/>
        <v>4750</v>
      </c>
      <c r="F24" s="50">
        <f t="shared" si="1"/>
        <v>57000</v>
      </c>
      <c r="G24"/>
    </row>
    <row r="25" spans="1:8">
      <c r="A25" s="110" t="s">
        <v>45</v>
      </c>
      <c r="B25" s="109"/>
      <c r="C25" s="15" t="s">
        <v>23</v>
      </c>
      <c r="D25" s="15">
        <v>1</v>
      </c>
      <c r="E25" s="24">
        <f t="shared" si="0"/>
        <v>4750</v>
      </c>
      <c r="F25" s="50">
        <f t="shared" si="1"/>
        <v>4750</v>
      </c>
      <c r="G25"/>
    </row>
    <row r="26" spans="1:8">
      <c r="A26" s="110" t="s">
        <v>56</v>
      </c>
      <c r="B26" s="109"/>
      <c r="C26" s="15" t="s">
        <v>23</v>
      </c>
      <c r="D26" s="15">
        <v>4</v>
      </c>
      <c r="E26" s="24">
        <f t="shared" si="0"/>
        <v>4750</v>
      </c>
      <c r="F26" s="50">
        <f>D26*E26</f>
        <v>19000</v>
      </c>
      <c r="G26"/>
    </row>
    <row r="27" spans="1:8">
      <c r="A27" s="111" t="s">
        <v>69</v>
      </c>
      <c r="B27" s="111"/>
      <c r="C27" s="15" t="s">
        <v>23</v>
      </c>
      <c r="D27" s="15">
        <v>1</v>
      </c>
      <c r="E27" s="79">
        <f>38000/8</f>
        <v>4750</v>
      </c>
      <c r="F27" s="70">
        <f>D27*E27</f>
        <v>4750</v>
      </c>
      <c r="G27"/>
    </row>
    <row r="28" spans="1:8">
      <c r="A28" s="102" t="s">
        <v>6</v>
      </c>
      <c r="B28" s="103"/>
      <c r="C28" s="103"/>
      <c r="D28" s="103"/>
      <c r="E28" s="104"/>
      <c r="F28" s="64">
        <f>SUM(F20:F27)</f>
        <v>180500</v>
      </c>
      <c r="G28"/>
    </row>
    <row r="29" spans="1:8">
      <c r="A29" s="99"/>
      <c r="B29" s="100"/>
      <c r="C29" s="100"/>
      <c r="D29" s="100"/>
      <c r="E29" s="100"/>
      <c r="F29" s="101"/>
    </row>
    <row r="30" spans="1:8" ht="15.75">
      <c r="A30" s="105" t="s">
        <v>7</v>
      </c>
      <c r="B30" s="106"/>
      <c r="C30" s="106"/>
      <c r="D30" s="106"/>
      <c r="E30" s="107"/>
      <c r="F30" s="52">
        <f>F17+F28</f>
        <v>181104</v>
      </c>
      <c r="G30"/>
    </row>
    <row r="31" spans="1:8" ht="30" customHeight="1">
      <c r="A31" s="99"/>
      <c r="B31" s="100"/>
      <c r="C31" s="100"/>
      <c r="D31" s="100"/>
      <c r="E31" s="100"/>
      <c r="F31" s="101"/>
    </row>
    <row r="32" spans="1:8" ht="30">
      <c r="A32" s="37" t="s">
        <v>26</v>
      </c>
      <c r="B32" s="34" t="s">
        <v>4</v>
      </c>
      <c r="C32" s="34" t="s">
        <v>12</v>
      </c>
      <c r="D32" s="34" t="s">
        <v>5</v>
      </c>
      <c r="E32" s="34" t="s">
        <v>21</v>
      </c>
      <c r="F32" s="34" t="s">
        <v>54</v>
      </c>
    </row>
    <row r="33" spans="1:9" ht="38.25" customHeight="1">
      <c r="A33" s="37" t="s">
        <v>8</v>
      </c>
      <c r="B33" s="14"/>
      <c r="C33" s="19"/>
      <c r="D33" s="20"/>
      <c r="E33" s="14"/>
      <c r="F33" s="33"/>
    </row>
    <row r="34" spans="1:9" ht="15" customHeight="1">
      <c r="A34" s="82"/>
      <c r="B34" s="20"/>
      <c r="C34" s="83"/>
      <c r="D34" s="20"/>
      <c r="E34" s="20"/>
      <c r="F34" s="84"/>
    </row>
    <row r="35" spans="1:9">
      <c r="A35" s="103" t="s">
        <v>15</v>
      </c>
      <c r="B35" s="103"/>
      <c r="C35" s="103"/>
      <c r="D35" s="103"/>
      <c r="E35" s="104"/>
      <c r="F35" s="66">
        <f>SUM(F34)</f>
        <v>0</v>
      </c>
      <c r="G35"/>
    </row>
    <row r="36" spans="1:9" ht="30">
      <c r="A36" s="114" t="s">
        <v>1</v>
      </c>
      <c r="B36" s="115"/>
      <c r="C36" s="34" t="s">
        <v>12</v>
      </c>
      <c r="D36" s="34" t="s">
        <v>5</v>
      </c>
      <c r="E36" s="34" t="s">
        <v>21</v>
      </c>
      <c r="F36" s="34" t="s">
        <v>54</v>
      </c>
    </row>
    <row r="37" spans="1:9">
      <c r="A37" s="118" t="s">
        <v>57</v>
      </c>
      <c r="B37" s="117"/>
      <c r="C37" s="21" t="s">
        <v>14</v>
      </c>
      <c r="D37" s="15">
        <v>1</v>
      </c>
      <c r="E37" s="22">
        <v>200000</v>
      </c>
      <c r="F37" s="46">
        <f>(D37*E37)</f>
        <v>200000</v>
      </c>
      <c r="G37"/>
    </row>
    <row r="38" spans="1:9" ht="18.75" customHeight="1">
      <c r="A38" s="119" t="s">
        <v>58</v>
      </c>
      <c r="B38" s="120"/>
      <c r="C38" s="21" t="s">
        <v>14</v>
      </c>
      <c r="D38" s="15">
        <v>1</v>
      </c>
      <c r="E38" s="22">
        <f>1985916*2325/500000</f>
        <v>9234.5094000000008</v>
      </c>
      <c r="F38" s="46">
        <f>(D38*E38)</f>
        <v>9234.5094000000008</v>
      </c>
      <c r="G38" s="85"/>
    </row>
    <row r="39" spans="1:9">
      <c r="A39" s="102" t="s">
        <v>27</v>
      </c>
      <c r="B39" s="103"/>
      <c r="C39" s="103"/>
      <c r="D39" s="103"/>
      <c r="E39" s="104"/>
      <c r="F39" s="65">
        <f>SUM(F37:F38)</f>
        <v>209234.50940000001</v>
      </c>
      <c r="G39" s="85"/>
    </row>
    <row r="40" spans="1:9" ht="16.5" customHeight="1">
      <c r="A40" s="23"/>
      <c r="B40" s="17"/>
      <c r="C40" s="18"/>
      <c r="D40" s="16"/>
      <c r="E40" s="17"/>
      <c r="F40" s="33"/>
    </row>
    <row r="41" spans="1:9" ht="30">
      <c r="A41" s="114" t="s">
        <v>9</v>
      </c>
      <c r="B41" s="115"/>
      <c r="C41" s="34" t="s">
        <v>12</v>
      </c>
      <c r="D41" s="34" t="s">
        <v>5</v>
      </c>
      <c r="E41" s="34" t="s">
        <v>21</v>
      </c>
      <c r="F41" s="34" t="s">
        <v>54</v>
      </c>
      <c r="G41" s="67"/>
      <c r="H41" s="51"/>
    </row>
    <row r="42" spans="1:9" ht="30" customHeight="1">
      <c r="A42" s="116" t="s">
        <v>71</v>
      </c>
      <c r="B42" s="117"/>
      <c r="C42" s="15" t="s">
        <v>23</v>
      </c>
      <c r="D42" s="15">
        <v>5</v>
      </c>
      <c r="E42" s="25">
        <f>38000/8</f>
        <v>4750</v>
      </c>
      <c r="F42" s="70">
        <f>D42*E42</f>
        <v>23750</v>
      </c>
      <c r="G42" s="44"/>
    </row>
    <row r="43" spans="1:9" ht="30" customHeight="1">
      <c r="A43" s="112" t="s">
        <v>70</v>
      </c>
      <c r="B43" s="113"/>
      <c r="C43" s="15" t="s">
        <v>23</v>
      </c>
      <c r="D43" s="15">
        <v>2</v>
      </c>
      <c r="E43" s="79">
        <v>4750</v>
      </c>
      <c r="F43" s="70">
        <f>E43*D43</f>
        <v>9500</v>
      </c>
      <c r="G43" s="44"/>
    </row>
    <row r="44" spans="1:9">
      <c r="A44" s="124" t="s">
        <v>10</v>
      </c>
      <c r="B44" s="124"/>
      <c r="C44" s="124"/>
      <c r="D44" s="124"/>
      <c r="E44" s="124"/>
      <c r="F44" s="64">
        <f>SUM(F42:F43)</f>
        <v>33250</v>
      </c>
      <c r="G44" s="44"/>
    </row>
    <row r="45" spans="1:9">
      <c r="A45" s="99"/>
      <c r="B45" s="100"/>
      <c r="C45" s="100"/>
      <c r="D45" s="100"/>
      <c r="E45" s="100"/>
      <c r="F45" s="101"/>
      <c r="G45" s="44"/>
      <c r="H45" s="67"/>
      <c r="I45" s="62"/>
    </row>
    <row r="46" spans="1:9" ht="15.75">
      <c r="A46" s="105" t="s">
        <v>28</v>
      </c>
      <c r="B46" s="106"/>
      <c r="C46" s="106"/>
      <c r="D46" s="106"/>
      <c r="E46" s="107"/>
      <c r="F46" s="52">
        <f>F35+F39+F44</f>
        <v>242484.50940000001</v>
      </c>
      <c r="G46" s="44"/>
      <c r="H46" s="44"/>
    </row>
    <row r="47" spans="1:9" ht="24" customHeight="1">
      <c r="A47" s="121"/>
      <c r="B47" s="122"/>
      <c r="C47" s="122"/>
      <c r="D47" s="122"/>
      <c r="E47" s="122"/>
      <c r="F47" s="123"/>
      <c r="G47" s="44"/>
      <c r="H47" s="44"/>
    </row>
    <row r="48" spans="1:9" ht="15.75">
      <c r="A48" s="105" t="s">
        <v>11</v>
      </c>
      <c r="B48" s="106"/>
      <c r="C48" s="106"/>
      <c r="D48" s="106"/>
      <c r="E48" s="107"/>
      <c r="F48" s="52">
        <f>F30+F46</f>
        <v>423588.50939999998</v>
      </c>
      <c r="G48" s="44"/>
      <c r="H48" s="73"/>
    </row>
    <row r="49" spans="1:8" ht="30.75" customHeight="1">
      <c r="B49" s="26"/>
      <c r="C49" s="27"/>
      <c r="D49" s="27"/>
      <c r="E49" s="28"/>
      <c r="H49" s="44"/>
    </row>
    <row r="50" spans="1:8" ht="15.75">
      <c r="A50" s="90" t="s">
        <v>72</v>
      </c>
      <c r="B50" s="90"/>
      <c r="C50" s="90"/>
      <c r="D50" s="90"/>
      <c r="E50" s="90"/>
      <c r="F50" s="69">
        <v>0</v>
      </c>
      <c r="G50"/>
      <c r="H50" s="44"/>
    </row>
    <row r="51" spans="1:8" ht="36.75" customHeight="1">
      <c r="A51" s="91" t="s">
        <v>31</v>
      </c>
      <c r="B51" s="92"/>
      <c r="C51" s="92"/>
      <c r="D51" s="92"/>
      <c r="E51" s="93"/>
      <c r="F51" s="86" t="str">
        <f>IF(F50=0,"--",F48/F50)</f>
        <v>--</v>
      </c>
      <c r="G51" s="26"/>
    </row>
    <row r="52" spans="1:8">
      <c r="A52" s="44"/>
      <c r="B52" s="44"/>
      <c r="C52" s="49"/>
      <c r="E52" s="29"/>
    </row>
    <row r="53" spans="1:8">
      <c r="A53" s="47"/>
      <c r="B53" s="48"/>
      <c r="C53" s="30"/>
      <c r="D53" s="31"/>
      <c r="E53" s="31"/>
    </row>
    <row r="54" spans="1:8" ht="15" customHeight="1">
      <c r="A54" s="47"/>
      <c r="B54" s="48"/>
      <c r="C54" s="30"/>
      <c r="D54" s="31"/>
      <c r="E54" s="31"/>
    </row>
    <row r="55" spans="1:8" ht="15" customHeight="1">
      <c r="A55" s="53" t="s">
        <v>35</v>
      </c>
      <c r="B55" s="94" t="s">
        <v>50</v>
      </c>
      <c r="C55" s="94"/>
      <c r="D55" s="94"/>
      <c r="E55" s="54"/>
      <c r="F55" s="73" t="s">
        <v>73</v>
      </c>
      <c r="G55"/>
    </row>
    <row r="56" spans="1:8" ht="15.75">
      <c r="A56" s="56" t="s">
        <v>32</v>
      </c>
      <c r="B56" s="95">
        <v>43567</v>
      </c>
      <c r="C56" s="96"/>
      <c r="D56" s="96"/>
      <c r="E56" s="55"/>
      <c r="F56" s="55"/>
    </row>
    <row r="57" spans="1:8" ht="15.75">
      <c r="A57" s="57"/>
      <c r="B57" s="58"/>
      <c r="C57" s="58"/>
      <c r="D57" s="58"/>
      <c r="E57" s="55"/>
      <c r="F57" s="55"/>
    </row>
    <row r="58" spans="1:8" ht="15.75">
      <c r="A58" s="89" t="s">
        <v>40</v>
      </c>
      <c r="B58" s="89"/>
      <c r="C58" s="89"/>
      <c r="D58" s="89"/>
      <c r="E58" s="89"/>
      <c r="F58" s="89"/>
    </row>
    <row r="59" spans="1:8" ht="47.25">
      <c r="A59" s="61" t="s">
        <v>41</v>
      </c>
      <c r="B59" s="59" t="s">
        <v>33</v>
      </c>
      <c r="C59" s="97"/>
      <c r="D59" s="98"/>
      <c r="E59" s="53" t="s">
        <v>34</v>
      </c>
      <c r="F59" s="68"/>
    </row>
    <row r="60" spans="1:8" ht="15.75">
      <c r="A60" s="56" t="s">
        <v>42</v>
      </c>
      <c r="B60" s="60" t="s">
        <v>32</v>
      </c>
      <c r="C60" s="87"/>
      <c r="D60" s="88"/>
      <c r="E60" s="56" t="s">
        <v>32</v>
      </c>
      <c r="F60" s="63"/>
    </row>
  </sheetData>
  <mergeCells count="35">
    <mergeCell ref="A48:E48"/>
    <mergeCell ref="A37:B37"/>
    <mergeCell ref="A38:B38"/>
    <mergeCell ref="A47:F47"/>
    <mergeCell ref="A45:F45"/>
    <mergeCell ref="A39:E39"/>
    <mergeCell ref="A44:E44"/>
    <mergeCell ref="A46:E46"/>
    <mergeCell ref="A43:B43"/>
    <mergeCell ref="A35:E35"/>
    <mergeCell ref="A22:B22"/>
    <mergeCell ref="A23:B23"/>
    <mergeCell ref="A24:B24"/>
    <mergeCell ref="A31:F31"/>
    <mergeCell ref="A36:B36"/>
    <mergeCell ref="A41:B41"/>
    <mergeCell ref="A42:B42"/>
    <mergeCell ref="A18:F18"/>
    <mergeCell ref="A29:F29"/>
    <mergeCell ref="A17:E17"/>
    <mergeCell ref="A28:E28"/>
    <mergeCell ref="A30:E30"/>
    <mergeCell ref="A19:B19"/>
    <mergeCell ref="A20:B20"/>
    <mergeCell ref="A21:B21"/>
    <mergeCell ref="A25:B25"/>
    <mergeCell ref="A26:B26"/>
    <mergeCell ref="A27:B27"/>
    <mergeCell ref="C60:D60"/>
    <mergeCell ref="A58:F58"/>
    <mergeCell ref="A50:E50"/>
    <mergeCell ref="A51:E51"/>
    <mergeCell ref="B55:D55"/>
    <mergeCell ref="B56:D56"/>
    <mergeCell ref="C59:D59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B2" zoomScaleNormal="100" workbookViewId="0">
      <selection activeCell="I5" sqref="I5"/>
    </sheetView>
  </sheetViews>
  <sheetFormatPr baseColWidth="10" defaultColWidth="11.42578125" defaultRowHeight="12.75"/>
  <cols>
    <col min="1" max="1" width="11.42578125" style="1"/>
    <col min="2" max="2" width="25.7109375" style="1" customWidth="1"/>
    <col min="3" max="3" width="13.7109375" style="1" customWidth="1"/>
    <col min="4" max="5" width="13" style="1" bestFit="1" customWidth="1"/>
    <col min="6" max="6" width="13.5703125" style="1" customWidth="1"/>
    <col min="7" max="7" width="13.42578125" style="1" customWidth="1"/>
    <col min="8" max="8" width="15.5703125" style="1" customWidth="1"/>
    <col min="9" max="16384" width="11.42578125" style="1"/>
  </cols>
  <sheetData>
    <row r="1" spans="2:12">
      <c r="B1" s="125" t="s">
        <v>74</v>
      </c>
      <c r="C1" s="125"/>
      <c r="D1" s="125"/>
      <c r="E1" s="125"/>
      <c r="F1" s="125"/>
      <c r="G1" s="125"/>
      <c r="H1" s="125"/>
    </row>
    <row r="2" spans="2:12">
      <c r="B2" s="125"/>
      <c r="C2" s="125"/>
      <c r="D2" s="125"/>
      <c r="E2" s="125"/>
      <c r="F2" s="125"/>
      <c r="G2" s="125"/>
      <c r="H2" s="125"/>
    </row>
    <row r="3" spans="2:12">
      <c r="B3" s="125"/>
      <c r="C3" s="125"/>
      <c r="D3" s="125"/>
      <c r="E3" s="125"/>
      <c r="F3" s="125"/>
      <c r="G3" s="125"/>
      <c r="H3" s="125"/>
    </row>
    <row r="4" spans="2:12" ht="38.25">
      <c r="B4" s="10" t="s">
        <v>16</v>
      </c>
      <c r="C4" s="11" t="s">
        <v>46</v>
      </c>
      <c r="D4" s="11" t="s">
        <v>0</v>
      </c>
      <c r="E4" s="11" t="s">
        <v>47</v>
      </c>
      <c r="F4" s="11" t="s">
        <v>1</v>
      </c>
      <c r="G4" s="11" t="s">
        <v>9</v>
      </c>
      <c r="H4" s="11" t="s">
        <v>2</v>
      </c>
    </row>
    <row r="5" spans="2:12">
      <c r="B5" s="2" t="s">
        <v>3</v>
      </c>
      <c r="C5" s="3">
        <f>'COSTOS UVA'!F17</f>
        <v>604</v>
      </c>
      <c r="D5" s="3">
        <f>'COSTOS UVA'!F28</f>
        <v>180500</v>
      </c>
      <c r="E5" s="3">
        <f>'COSTOS UVA'!F35</f>
        <v>0</v>
      </c>
      <c r="F5" s="3">
        <f>'COSTOS UVA'!F39</f>
        <v>209234.50940000001</v>
      </c>
      <c r="G5" s="3">
        <f>'COSTOS UVA'!F44</f>
        <v>33250</v>
      </c>
      <c r="H5" s="3">
        <f>SUM(C5:G5)</f>
        <v>423588.50939999998</v>
      </c>
    </row>
    <row r="6" spans="2:12">
      <c r="B6" s="2" t="s">
        <v>13</v>
      </c>
      <c r="C6" s="4">
        <f>C5/H5</f>
        <v>1.4259121449152323E-3</v>
      </c>
      <c r="D6" s="4">
        <f>D5/H5</f>
        <v>0.42612109628675404</v>
      </c>
      <c r="E6" s="4">
        <f>E5/H5</f>
        <v>0</v>
      </c>
      <c r="F6" s="4">
        <f>F5/H5</f>
        <v>0.49395700014708666</v>
      </c>
      <c r="G6" s="4">
        <f>G5/H5</f>
        <v>7.8495991421244166E-2</v>
      </c>
      <c r="H6" s="5">
        <f>SUM(C6:G6)</f>
        <v>1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UVA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2019-04-25T17:43:35Z</cp:lastPrinted>
  <dcterms:created xsi:type="dcterms:W3CDTF">2014-09-10T02:29:02Z</dcterms:created>
  <dcterms:modified xsi:type="dcterms:W3CDTF">2019-04-25T17:44:19Z</dcterms:modified>
</cp:coreProperties>
</file>