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665"/>
  </bookViews>
  <sheets>
    <sheet name="COSTOS " sheetId="1" r:id="rId1"/>
    <sheet name="GRAFICA" sheetId="6" r:id="rId2"/>
  </sheets>
  <calcPr calcId="125725"/>
</workbook>
</file>

<file path=xl/calcChain.xml><?xml version="1.0" encoding="utf-8"?>
<calcChain xmlns="http://schemas.openxmlformats.org/spreadsheetml/2006/main">
  <c r="F54" i="1"/>
  <c r="F51"/>
  <c r="F49"/>
  <c r="F34"/>
  <c r="F32"/>
  <c r="F20"/>
  <c r="F18"/>
  <c r="F41"/>
  <c r="F43" s="1"/>
  <c r="F39"/>
  <c r="F31"/>
  <c r="F30"/>
  <c r="F29"/>
  <c r="F28"/>
  <c r="F27"/>
  <c r="F26"/>
  <c r="F25"/>
  <c r="F24"/>
  <c r="F23"/>
  <c r="F19"/>
  <c r="F16"/>
  <c r="F15"/>
  <c r="F14"/>
  <c r="F47"/>
  <c r="D25"/>
  <c r="E42"/>
  <c r="F42" s="1"/>
  <c r="E41"/>
  <c r="D31"/>
  <c r="D30"/>
  <c r="D29"/>
  <c r="D28"/>
  <c r="D27"/>
  <c r="E24"/>
  <c r="D24"/>
  <c r="D23"/>
  <c r="E16"/>
  <c r="E15"/>
  <c r="D14"/>
  <c r="E14"/>
  <c r="G6" i="6" l="1"/>
  <c r="C6" l="1"/>
  <c r="D6"/>
  <c r="E6"/>
  <c r="F6" l="1"/>
  <c r="H6" l="1"/>
  <c r="F7" s="1"/>
  <c r="G7" l="1"/>
  <c r="C7"/>
  <c r="E7"/>
  <c r="D7"/>
  <c r="H7" l="1"/>
</calcChain>
</file>

<file path=xl/comments1.xml><?xml version="1.0" encoding="utf-8"?>
<comments xmlns="http://schemas.openxmlformats.org/spreadsheetml/2006/main">
  <authors>
    <author>FREDI</author>
    <author>Miguel Angel Villalba Rubiano</author>
  </authors>
  <commentList>
    <comment ref="D14" authorId="0">
      <text>
        <r>
          <rPr>
            <b/>
            <sz val="9"/>
            <color indexed="81"/>
            <rFont val="Tahoma"/>
            <family val="2"/>
          </rPr>
          <t>SE APLICO 10 KG X HECTAREA.
SE LE APLICO A 1 HA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1 BOLSA CONTIENE 5 KG Y VALE $271.400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1 BOLSA CONTIENE 5 KG Y VALE $271.400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1 BOLSA CONTIENE 5 KG Y VALE $136.134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CONFIRMADO CON INSTRUCTOR YOFAN CAMPOS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SE HIZO 1 APLICACIÓN FOLIAR 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CONFIRMADO POR INSTRUCTOR YOFAN CAMPOS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PARA LA ACTIVIDAD DE DRENAJE SE COBRA A $50.000 JORNAL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SE HIZO UN PASE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SE HICIERON 2 PASES 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SE HIZO UN PASE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SE HIZO UN PASE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SE HIZO UN PASE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SE HIZO UN PASE
</t>
        </r>
      </text>
    </comment>
    <comment ref="E41" authorId="1">
      <text>
        <r>
          <rPr>
            <b/>
            <sz val="9"/>
            <color indexed="81"/>
            <rFont val="Tahoma"/>
            <family val="2"/>
          </rPr>
          <t>EL TECNICO COBRA $60.000 / HA / SEMESTRE . 
COMO SE TIENE 6 HA SE MULTIPLICA $60.000 X6  Y SE DIVIDE EN 6 PARA DETERMINAR EL VALOR MES</t>
        </r>
      </text>
    </comment>
  </commentList>
</comments>
</file>

<file path=xl/sharedStrings.xml><?xml version="1.0" encoding="utf-8"?>
<sst xmlns="http://schemas.openxmlformats.org/spreadsheetml/2006/main" count="114" uniqueCount="80">
  <si>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</si>
  <si>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</si>
  <si>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</si>
  <si>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</si>
  <si>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</si>
  <si>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</si>
  <si>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</si>
  <si>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</si>
  <si>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</si>
  <si>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</si>
  <si>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</si>
  <si>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</si>
  <si>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</si>
  <si>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</si>
  <si>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</si>
  <si>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</si>
  <si>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</si>
  <si>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</si>
  <si>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</si>
  <si>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</si>
  <si>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</si>
  <si>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</si>
  <si>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</si>
  <si>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</si>
  <si>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</si>
  <si>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</si>
  <si>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</si>
  <si>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</si>
  <si>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</si>
  <si>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</si>
  <si>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</si>
  <si>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</si>
  <si>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</si>
  <si>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</si>
  <si>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</si>
  <si>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</si>
  <si>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</si>
  <si>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</si>
  <si>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</si>
  <si>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</si>
  <si>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</si>
  <si>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</si>
  <si>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</si>
  <si>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</si>
  <si>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 xml:space="preserve">MATERIA PRIMA </t>
  </si>
  <si>
    <t>SUBTOTAL  MATERIA PRIMA E INSUMOS   DIRECTOS:</t>
  </si>
  <si>
    <t>MATERIA PRIMA E INSUMOS  DIRECTOS</t>
  </si>
  <si>
    <t>ABRIL</t>
  </si>
  <si>
    <t>lt</t>
  </si>
  <si>
    <t>Glifosato</t>
  </si>
  <si>
    <t>LOTE 3</t>
  </si>
  <si>
    <t>6 ha = 60,000 m²</t>
  </si>
  <si>
    <t>09 de Abril de 2019</t>
  </si>
  <si>
    <t>PENDIENTE POR DEFINIR</t>
  </si>
  <si>
    <t>ALGODÓN</t>
  </si>
  <si>
    <t>COSTO TOTAL ALGODÓN</t>
  </si>
  <si>
    <t>SEMILLA FM-1830</t>
  </si>
  <si>
    <t>SEMILLA STOM-VILE -6182</t>
  </si>
  <si>
    <t>SEMILLA DE ALGODÓN TRANSGENICA</t>
  </si>
  <si>
    <t>kg</t>
  </si>
  <si>
    <t>SEMILLA REFUGIO FM-9250</t>
  </si>
  <si>
    <t>Herbicida</t>
  </si>
  <si>
    <t>INEX-A</t>
  </si>
  <si>
    <t>COADYUVANTE</t>
  </si>
  <si>
    <t>APLICACIÓN FOLIAR</t>
  </si>
  <si>
    <t>ha</t>
  </si>
  <si>
    <t>DRENAJE</t>
  </si>
  <si>
    <t>SIEMBRA</t>
  </si>
  <si>
    <t>Fumigaciòn</t>
  </si>
  <si>
    <t>PRODUCCION EN KG ( PRODUCTO DE ALGODON EN PROCESO )</t>
  </si>
  <si>
    <t xml:space="preserve">MIGUEL A. VILLALBA </t>
  </si>
  <si>
    <t>SERVICIO PREPARACION DE TERRENO ( PASE X HA DE RASTRA )</t>
  </si>
  <si>
    <t>SERVICIO PREPARACION DE TERRENO ( PASE X HA DE RASTRILLO )</t>
  </si>
  <si>
    <t>SERVICIO PREPARACION DE TERRENO ( PASE X HA DE SUBSOLADO )</t>
  </si>
  <si>
    <t>SERVICIO PREPARACION DE TERRENO ( PASE X HA DE NIVELACION )</t>
  </si>
  <si>
    <t>SERVICIO PREPARACION DE TERRENO ( PASE X HA DE EMBALCONADO )</t>
  </si>
  <si>
    <t>COSTOS DE PRODUCCIÓN ALGODON ( LOTE 3 ) MES DE ABRIL DE  2019</t>
  </si>
  <si>
    <t>OK REVISADO</t>
  </si>
  <si>
    <t>FECHA: 19-09-2018</t>
  </si>
  <si>
    <t>ELABORO: MARIA INES MUÑOZ, LINA VARGAS, MIGUEL A. VILLALBA</t>
  </si>
</sst>
</file>

<file path=xl/styles.xml><?xml version="1.0" encoding="utf-8"?>
<styleSheet xmlns="http://schemas.openxmlformats.org/spreadsheetml/2006/main">
  <numFmts count="6">
    <numFmt numFmtId="6" formatCode="&quot;$&quot;\ #,##0_);[Red]\(&quot;$&quot;\ #,##0\)"/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6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4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0" fontId="0" fillId="0" borderId="0" xfId="0" applyFont="1" applyBorder="1"/>
    <xf numFmtId="164" fontId="6" fillId="4" borderId="1" xfId="0" applyNumberFormat="1" applyFont="1" applyFill="1" applyBorder="1" applyAlignment="1">
      <alignment vertical="center"/>
    </xf>
    <xf numFmtId="44" fontId="6" fillId="4" borderId="1" xfId="1" applyFont="1" applyFill="1" applyBorder="1" applyAlignment="1">
      <alignment vertical="center"/>
    </xf>
    <xf numFmtId="6" fontId="0" fillId="3" borderId="4" xfId="0" applyNumberFormat="1" applyFont="1" applyFill="1" applyBorder="1"/>
    <xf numFmtId="164" fontId="0" fillId="0" borderId="0" xfId="1" applyNumberFormat="1" applyFont="1"/>
    <xf numFmtId="166" fontId="6" fillId="4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165" fontId="1" fillId="0" borderId="9" xfId="2" applyNumberFormat="1" applyFont="1" applyBorder="1" applyAlignment="1" applyProtection="1">
      <alignment horizontal="center" vertical="center"/>
      <protection hidden="1"/>
    </xf>
    <xf numFmtId="0" fontId="10" fillId="0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/>
    </xf>
    <xf numFmtId="166" fontId="0" fillId="0" borderId="1" xfId="1" applyNumberFormat="1" applyFont="1" applyBorder="1"/>
    <xf numFmtId="14" fontId="4" fillId="0" borderId="0" xfId="0" applyNumberFormat="1" applyFont="1"/>
    <xf numFmtId="44" fontId="0" fillId="0" borderId="1" xfId="1" applyFont="1" applyBorder="1"/>
    <xf numFmtId="0" fontId="6" fillId="0" borderId="0" xfId="12" applyNumberFormat="1" applyFont="1" applyFill="1" applyAlignment="1">
      <alignment horizontal="left"/>
    </xf>
    <xf numFmtId="0" fontId="0" fillId="0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2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6" fontId="0" fillId="0" borderId="1" xfId="0" applyNumberFormat="1" applyFont="1" applyBorder="1"/>
    <xf numFmtId="0" fontId="0" fillId="0" borderId="0" xfId="0" applyFill="1" applyBorder="1"/>
    <xf numFmtId="164" fontId="0" fillId="0" borderId="1" xfId="1" applyNumberFormat="1" applyFont="1" applyBorder="1"/>
    <xf numFmtId="164" fontId="0" fillId="3" borderId="1" xfId="1" applyNumberFormat="1" applyFont="1" applyFill="1" applyBorder="1" applyAlignment="1">
      <alignment horizontal="center"/>
    </xf>
    <xf numFmtId="164" fontId="0" fillId="3" borderId="1" xfId="1" applyNumberFormat="1" applyFont="1" applyFill="1" applyBorder="1"/>
    <xf numFmtId="164" fontId="0" fillId="3" borderId="5" xfId="1" applyNumberFormat="1" applyFont="1" applyFill="1" applyBorder="1"/>
    <xf numFmtId="164" fontId="6" fillId="4" borderId="1" xfId="0" applyNumberFormat="1" applyFont="1" applyFill="1" applyBorder="1"/>
    <xf numFmtId="44" fontId="0" fillId="0" borderId="0" xfId="0" applyNumberFormat="1"/>
    <xf numFmtId="14" fontId="0" fillId="0" borderId="0" xfId="0" applyNumberFormat="1" applyFont="1" applyFill="1" applyBorder="1"/>
    <xf numFmtId="0" fontId="0" fillId="3" borderId="2" xfId="0" applyFont="1" applyFill="1" applyBorder="1" applyAlignment="1">
      <alignment horizontal="center"/>
    </xf>
    <xf numFmtId="44" fontId="0" fillId="0" borderId="0" xfId="1" applyFont="1" applyAlignment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illares" xfId="12" builtinId="3"/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ALGODON ( LOTE 3 )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MES DE ABRIL DE  2019</a:t>
            </a:r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3880294</c:v>
                </c:pt>
                <c:pt idx="1">
                  <c:v>4086000</c:v>
                </c:pt>
                <c:pt idx="2">
                  <c:v>0</c:v>
                </c:pt>
                <c:pt idx="3">
                  <c:v>298309.92000000004</c:v>
                </c:pt>
                <c:pt idx="4">
                  <c:v>0</c:v>
                </c:pt>
                <c:pt idx="5">
                  <c:v>8264603.9199999999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C7-4D96-9EEE-724165E5BBB7}"/>
            </c:ext>
          </c:extLst>
        </c:ser>
        <c:gapWidth val="65"/>
        <c:shape val="box"/>
        <c:axId val="61177856"/>
        <c:axId val="61179392"/>
        <c:axId val="0"/>
      </c:bar3DChart>
      <c:catAx>
        <c:axId val="611778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79392"/>
        <c:crosses val="autoZero"/>
        <c:auto val="1"/>
        <c:lblAlgn val="ctr"/>
        <c:lblOffset val="100"/>
      </c:catAx>
      <c:valAx>
        <c:axId val="61179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8</xdr:row>
      <xdr:rowOff>152400</xdr:rowOff>
    </xdr:from>
    <xdr:to>
      <xdr:col>7</xdr:col>
      <xdr:colOff>962025</xdr:colOff>
      <xdr:row>25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4"/>
  <sheetViews>
    <sheetView tabSelected="1" topLeftCell="A53" zoomScale="86" zoomScaleNormal="86" workbookViewId="0">
      <selection activeCell="A62" sqref="A62"/>
    </sheetView>
  </sheetViews>
  <sheetFormatPr baseColWidth="10" defaultColWidth="11.42578125" defaultRowHeight="15"/>
  <cols>
    <col min="1" max="1" width="34.42578125" style="13" customWidth="1"/>
    <col min="2" max="2" width="34.5703125" style="13" customWidth="1"/>
    <col min="3" max="3" width="15.42578125" style="32" customWidth="1"/>
    <col min="4" max="4" width="16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6.140625" style="13" bestFit="1" customWidth="1"/>
    <col min="9" max="9" width="13.28515625" style="13" bestFit="1" customWidth="1"/>
    <col min="10" max="16384" width="11.42578125" style="13"/>
  </cols>
  <sheetData>
    <row r="1" spans="1:12" ht="34.5" customHeight="1">
      <c r="A1" s="45" t="s">
        <v>28</v>
      </c>
      <c r="B1" s="46"/>
      <c r="C1" s="47"/>
      <c r="D1" s="46"/>
      <c r="E1" s="46"/>
      <c r="F1" s="48"/>
    </row>
    <row r="2" spans="1:12" ht="22.5" customHeight="1">
      <c r="A2" s="45" t="s">
        <v>39</v>
      </c>
      <c r="B2" s="46" t="s">
        <v>47</v>
      </c>
      <c r="C2" s="47"/>
      <c r="D2" s="46"/>
      <c r="E2" s="46"/>
      <c r="F2" s="48"/>
    </row>
    <row r="3" spans="1:12" ht="22.5" customHeight="1">
      <c r="A3" s="45" t="s">
        <v>40</v>
      </c>
      <c r="B3" s="49">
        <v>2019</v>
      </c>
      <c r="C3" s="47"/>
      <c r="D3" s="46"/>
      <c r="E3" s="46"/>
      <c r="F3" s="48"/>
    </row>
    <row r="4" spans="1:12" ht="15.75" customHeight="1">
      <c r="A4" s="46" t="s">
        <v>41</v>
      </c>
      <c r="B4" s="46" t="s">
        <v>51</v>
      </c>
      <c r="C4" s="46"/>
      <c r="D4" s="46"/>
      <c r="E4" s="46"/>
      <c r="F4" s="48"/>
    </row>
    <row r="5" spans="1:12">
      <c r="A5" s="46" t="s">
        <v>42</v>
      </c>
      <c r="B5" s="46" t="s">
        <v>52</v>
      </c>
      <c r="C5" s="49"/>
      <c r="D5" s="46"/>
      <c r="E5" s="46"/>
      <c r="F5" s="48"/>
    </row>
    <row r="6" spans="1:12" ht="18" customHeight="1">
      <c r="A6" s="46" t="s">
        <v>27</v>
      </c>
      <c r="B6" s="80" t="s">
        <v>53</v>
      </c>
      <c r="C6" s="46"/>
      <c r="D6" s="46"/>
      <c r="E6" s="46"/>
      <c r="F6" s="48"/>
    </row>
    <row r="7" spans="1:12" ht="18" customHeight="1">
      <c r="A7" s="46" t="s">
        <v>21</v>
      </c>
      <c r="B7" s="46" t="s">
        <v>22</v>
      </c>
      <c r="C7" s="48"/>
      <c r="D7" s="48"/>
      <c r="E7" s="46"/>
      <c r="F7" s="48"/>
    </row>
    <row r="8" spans="1:12" ht="18" customHeight="1">
      <c r="A8" s="46" t="s">
        <v>20</v>
      </c>
      <c r="B8" s="46" t="s">
        <v>50</v>
      </c>
      <c r="C8" s="81"/>
      <c r="D8" s="48"/>
      <c r="E8" s="46"/>
      <c r="F8" s="48"/>
    </row>
    <row r="9" spans="1:12" ht="18" customHeight="1">
      <c r="A9" s="46" t="s">
        <v>23</v>
      </c>
      <c r="B9" s="46" t="s">
        <v>54</v>
      </c>
      <c r="C9" s="46"/>
      <c r="D9" s="46"/>
      <c r="E9" s="46"/>
      <c r="F9" s="48"/>
    </row>
    <row r="10" spans="1:12" ht="18" customHeight="1">
      <c r="A10" s="46"/>
      <c r="B10" s="46"/>
      <c r="C10" s="46"/>
      <c r="D10" s="48"/>
      <c r="E10" s="46"/>
      <c r="F10" s="48"/>
      <c r="G10" s="48"/>
      <c r="H10" s="48"/>
      <c r="I10" s="48"/>
      <c r="J10" s="48"/>
      <c r="K10" s="48"/>
      <c r="L10" s="48"/>
    </row>
    <row r="11" spans="1:12" ht="18" customHeight="1">
      <c r="A11" s="46"/>
      <c r="B11" s="46"/>
      <c r="C11" s="47"/>
      <c r="D11" s="46"/>
      <c r="E11" s="46"/>
      <c r="F11" s="48"/>
      <c r="G11" s="26"/>
      <c r="H11" s="26"/>
      <c r="I11" s="26"/>
      <c r="J11" s="26"/>
      <c r="K11" s="26"/>
      <c r="L11" s="48"/>
    </row>
    <row r="12" spans="1:12" ht="51" customHeight="1">
      <c r="A12" s="39" t="s">
        <v>32</v>
      </c>
      <c r="B12" s="38" t="s">
        <v>5</v>
      </c>
      <c r="C12" s="38" t="s">
        <v>13</v>
      </c>
      <c r="D12" s="38" t="s">
        <v>6</v>
      </c>
      <c r="E12" s="38" t="s">
        <v>24</v>
      </c>
      <c r="F12" s="38" t="s">
        <v>55</v>
      </c>
      <c r="G12" s="75"/>
      <c r="H12" s="75"/>
      <c r="I12" s="75"/>
      <c r="J12" s="75"/>
      <c r="K12" s="75"/>
      <c r="L12" s="48"/>
    </row>
    <row r="13" spans="1:12" ht="18" customHeight="1">
      <c r="A13" s="40" t="s">
        <v>44</v>
      </c>
      <c r="B13" s="15"/>
      <c r="C13" s="33"/>
      <c r="D13" s="16"/>
      <c r="E13" s="34"/>
      <c r="F13" s="35"/>
      <c r="G13" s="26"/>
      <c r="H13" s="26"/>
      <c r="I13" s="26"/>
      <c r="J13" s="26"/>
      <c r="K13" s="26"/>
      <c r="L13" s="48"/>
    </row>
    <row r="14" spans="1:12" ht="18" customHeight="1">
      <c r="A14" s="82" t="s">
        <v>56</v>
      </c>
      <c r="B14" s="83" t="s">
        <v>58</v>
      </c>
      <c r="C14" s="85" t="s">
        <v>59</v>
      </c>
      <c r="D14" s="16">
        <f>10*1</f>
        <v>10</v>
      </c>
      <c r="E14" s="25">
        <f>271400/5</f>
        <v>54280</v>
      </c>
      <c r="F14" s="87">
        <f>D14*E14</f>
        <v>542800</v>
      </c>
      <c r="G14" s="88"/>
      <c r="H14" s="26"/>
      <c r="I14" s="26"/>
      <c r="J14" s="26"/>
      <c r="K14" s="26"/>
      <c r="L14" s="48"/>
    </row>
    <row r="15" spans="1:12" ht="18" customHeight="1">
      <c r="A15" s="82" t="s">
        <v>57</v>
      </c>
      <c r="B15" s="83" t="s">
        <v>58</v>
      </c>
      <c r="C15" s="85" t="s">
        <v>59</v>
      </c>
      <c r="D15" s="16">
        <v>50</v>
      </c>
      <c r="E15" s="25">
        <f>271400/5</f>
        <v>54280</v>
      </c>
      <c r="F15" s="87">
        <f>D15*E15</f>
        <v>2714000</v>
      </c>
      <c r="G15" s="88"/>
      <c r="H15" s="26"/>
      <c r="I15" s="26"/>
      <c r="J15" s="26"/>
      <c r="K15" s="26"/>
      <c r="L15" s="48"/>
    </row>
    <row r="16" spans="1:12" ht="21" customHeight="1">
      <c r="A16" s="82" t="s">
        <v>60</v>
      </c>
      <c r="B16" s="83" t="s">
        <v>58</v>
      </c>
      <c r="C16" s="86" t="s">
        <v>59</v>
      </c>
      <c r="D16" s="16">
        <v>5</v>
      </c>
      <c r="E16" s="25">
        <f>136134/5</f>
        <v>27226.799999999999</v>
      </c>
      <c r="F16" s="89">
        <f>D16*E16</f>
        <v>136134</v>
      </c>
      <c r="G16" s="88"/>
      <c r="H16" s="26"/>
      <c r="I16" s="26"/>
      <c r="J16" s="26"/>
      <c r="K16" s="26"/>
      <c r="L16" s="48"/>
    </row>
    <row r="17" spans="1:12" ht="27.75" customHeight="1">
      <c r="A17" s="40" t="s">
        <v>33</v>
      </c>
      <c r="B17" s="35"/>
      <c r="C17" s="35"/>
      <c r="D17" s="35"/>
      <c r="E17" s="79"/>
      <c r="F17" s="79"/>
      <c r="G17" s="26"/>
      <c r="H17" s="26"/>
      <c r="I17" s="26"/>
      <c r="J17" s="26"/>
      <c r="K17" s="26"/>
      <c r="L17" s="48"/>
    </row>
    <row r="18" spans="1:12" ht="27.75" customHeight="1">
      <c r="A18" s="84" t="s">
        <v>63</v>
      </c>
      <c r="B18" s="96" t="s">
        <v>62</v>
      </c>
      <c r="C18" s="86" t="s">
        <v>48</v>
      </c>
      <c r="D18" s="16">
        <v>2</v>
      </c>
      <c r="E18" s="91">
        <v>35000</v>
      </c>
      <c r="F18" s="91">
        <f>D18*E18</f>
        <v>70000</v>
      </c>
      <c r="G18" s="88"/>
      <c r="H18" s="26"/>
      <c r="I18" s="88"/>
      <c r="J18" s="26"/>
      <c r="K18" s="26"/>
      <c r="L18" s="48"/>
    </row>
    <row r="19" spans="1:12" ht="25.5" customHeight="1">
      <c r="A19" s="84" t="s">
        <v>61</v>
      </c>
      <c r="B19" s="16" t="s">
        <v>49</v>
      </c>
      <c r="C19" s="16" t="s">
        <v>48</v>
      </c>
      <c r="D19" s="16">
        <v>16</v>
      </c>
      <c r="E19" s="90">
        <v>26085</v>
      </c>
      <c r="F19" s="91">
        <f>E19*D19</f>
        <v>417360</v>
      </c>
      <c r="G19" s="88"/>
      <c r="H19" s="88"/>
      <c r="I19" s="95"/>
      <c r="J19" s="26"/>
      <c r="K19" s="26"/>
      <c r="L19" s="48"/>
    </row>
    <row r="20" spans="1:12" ht="28.5" customHeight="1">
      <c r="A20" s="123" t="s">
        <v>45</v>
      </c>
      <c r="B20" s="124"/>
      <c r="C20" s="124"/>
      <c r="D20" s="124"/>
      <c r="E20" s="125"/>
      <c r="F20" s="66">
        <f>SUM(F14:F19)</f>
        <v>3880294</v>
      </c>
      <c r="G20" s="88"/>
      <c r="H20" s="26"/>
      <c r="I20" s="26"/>
      <c r="J20" s="65"/>
      <c r="K20" s="65"/>
    </row>
    <row r="21" spans="1:12" ht="30" customHeight="1">
      <c r="A21" s="120"/>
      <c r="B21" s="121"/>
      <c r="C21" s="121"/>
      <c r="D21" s="121"/>
      <c r="E21" s="121"/>
      <c r="F21" s="122"/>
      <c r="G21" s="65"/>
      <c r="H21" s="65"/>
      <c r="I21" s="65"/>
      <c r="J21" s="65"/>
      <c r="K21" s="65"/>
    </row>
    <row r="22" spans="1:12" ht="45.75" customHeight="1">
      <c r="A22" s="123" t="s">
        <v>25</v>
      </c>
      <c r="B22" s="125"/>
      <c r="C22" s="42" t="s">
        <v>13</v>
      </c>
      <c r="D22" s="43" t="s">
        <v>6</v>
      </c>
      <c r="E22" s="44" t="s">
        <v>24</v>
      </c>
      <c r="F22" s="38" t="s">
        <v>55</v>
      </c>
      <c r="G22" s="65"/>
      <c r="H22" s="65"/>
      <c r="I22" s="65"/>
      <c r="J22" s="65"/>
      <c r="K22" s="65"/>
    </row>
    <row r="23" spans="1:12" ht="28.5" customHeight="1">
      <c r="A23" s="133" t="s">
        <v>64</v>
      </c>
      <c r="B23" s="134"/>
      <c r="C23" s="86" t="s">
        <v>65</v>
      </c>
      <c r="D23" s="16">
        <f>6*1</f>
        <v>6</v>
      </c>
      <c r="E23" s="25">
        <v>23000</v>
      </c>
      <c r="F23" s="36">
        <f t="shared" ref="F23:F31" si="0">D23*E23</f>
        <v>138000</v>
      </c>
      <c r="G23" s="88"/>
      <c r="H23" s="65"/>
      <c r="I23" s="65"/>
      <c r="J23" s="65"/>
      <c r="K23" s="65"/>
    </row>
    <row r="24" spans="1:12" ht="28.5" customHeight="1">
      <c r="A24" s="135" t="s">
        <v>66</v>
      </c>
      <c r="B24" s="136"/>
      <c r="C24" s="86" t="s">
        <v>26</v>
      </c>
      <c r="D24" s="16">
        <f>8*3</f>
        <v>24</v>
      </c>
      <c r="E24" s="25">
        <f>50000/8</f>
        <v>6250</v>
      </c>
      <c r="F24" s="36">
        <f t="shared" si="0"/>
        <v>150000</v>
      </c>
      <c r="G24" s="88"/>
      <c r="H24" s="65"/>
      <c r="I24" s="65"/>
      <c r="J24" s="65"/>
      <c r="K24" s="65"/>
    </row>
    <row r="25" spans="1:12" ht="21.75" customHeight="1">
      <c r="A25" s="130" t="s">
        <v>67</v>
      </c>
      <c r="B25" s="130"/>
      <c r="C25" s="85" t="s">
        <v>65</v>
      </c>
      <c r="D25" s="16">
        <f>6*1</f>
        <v>6</v>
      </c>
      <c r="E25" s="92">
        <v>70000</v>
      </c>
      <c r="F25" s="36">
        <f t="shared" si="0"/>
        <v>420000</v>
      </c>
      <c r="G25"/>
      <c r="H25" s="26"/>
      <c r="I25" s="26"/>
      <c r="J25" s="26"/>
      <c r="K25" s="26"/>
      <c r="L25" s="48"/>
    </row>
    <row r="26" spans="1:12" ht="27" customHeight="1">
      <c r="A26" s="131" t="s">
        <v>68</v>
      </c>
      <c r="B26" s="132"/>
      <c r="C26" s="86" t="s">
        <v>65</v>
      </c>
      <c r="D26" s="16">
        <v>6</v>
      </c>
      <c r="E26" s="25">
        <v>23000</v>
      </c>
      <c r="F26" s="36">
        <f t="shared" si="0"/>
        <v>138000</v>
      </c>
      <c r="G26" s="88"/>
      <c r="H26" s="26"/>
      <c r="I26" s="26"/>
      <c r="J26" s="26"/>
      <c r="K26" s="26"/>
      <c r="L26" s="48"/>
    </row>
    <row r="27" spans="1:12" ht="27" customHeight="1">
      <c r="A27" s="112" t="s">
        <v>71</v>
      </c>
      <c r="B27" s="113"/>
      <c r="C27" s="86" t="s">
        <v>65</v>
      </c>
      <c r="D27" s="24">
        <f>2*6</f>
        <v>12</v>
      </c>
      <c r="E27" s="25">
        <v>90000</v>
      </c>
      <c r="F27" s="36">
        <f t="shared" si="0"/>
        <v>1080000</v>
      </c>
      <c r="G27"/>
      <c r="H27" s="26"/>
      <c r="I27" s="26"/>
      <c r="J27" s="26"/>
      <c r="K27" s="26"/>
      <c r="L27" s="48"/>
    </row>
    <row r="28" spans="1:12" ht="27" customHeight="1">
      <c r="A28" s="112" t="s">
        <v>72</v>
      </c>
      <c r="B28" s="113"/>
      <c r="C28" s="86" t="s">
        <v>65</v>
      </c>
      <c r="D28" s="16">
        <f>6*1</f>
        <v>6</v>
      </c>
      <c r="E28" s="91">
        <v>70000</v>
      </c>
      <c r="F28" s="36">
        <f t="shared" si="0"/>
        <v>420000</v>
      </c>
      <c r="G28"/>
      <c r="H28" s="26"/>
      <c r="I28" s="26"/>
      <c r="J28" s="26"/>
      <c r="K28" s="26"/>
      <c r="L28" s="48"/>
    </row>
    <row r="29" spans="1:12" ht="27" customHeight="1">
      <c r="A29" s="112" t="s">
        <v>73</v>
      </c>
      <c r="B29" s="113"/>
      <c r="C29" s="86" t="s">
        <v>65</v>
      </c>
      <c r="D29" s="16">
        <f>6*1</f>
        <v>6</v>
      </c>
      <c r="E29" s="91">
        <v>150000</v>
      </c>
      <c r="F29" s="36">
        <f t="shared" si="0"/>
        <v>900000</v>
      </c>
      <c r="G29"/>
      <c r="H29" s="26"/>
      <c r="I29" s="26"/>
      <c r="J29" s="26"/>
      <c r="K29" s="26"/>
      <c r="L29" s="48"/>
    </row>
    <row r="30" spans="1:12" ht="27" customHeight="1">
      <c r="A30" s="112" t="s">
        <v>74</v>
      </c>
      <c r="B30" s="113"/>
      <c r="C30" s="86" t="s">
        <v>65</v>
      </c>
      <c r="D30" s="16">
        <f>6*1</f>
        <v>6</v>
      </c>
      <c r="E30" s="92">
        <v>70000</v>
      </c>
      <c r="F30" s="36">
        <f t="shared" si="0"/>
        <v>420000</v>
      </c>
      <c r="G30"/>
      <c r="H30" s="26"/>
      <c r="I30" s="26"/>
      <c r="J30" s="26"/>
      <c r="K30" s="26"/>
      <c r="L30" s="48"/>
    </row>
    <row r="31" spans="1:12" ht="27" customHeight="1">
      <c r="A31" s="112" t="s">
        <v>75</v>
      </c>
      <c r="B31" s="113"/>
      <c r="C31" s="86" t="s">
        <v>65</v>
      </c>
      <c r="D31" s="16">
        <f>6*1</f>
        <v>6</v>
      </c>
      <c r="E31" s="92">
        <v>70000</v>
      </c>
      <c r="F31" s="36">
        <f t="shared" si="0"/>
        <v>420000</v>
      </c>
      <c r="G31"/>
      <c r="H31" s="26"/>
      <c r="I31" s="26"/>
      <c r="J31" s="26"/>
      <c r="K31" s="26"/>
      <c r="L31" s="48"/>
    </row>
    <row r="32" spans="1:12" ht="28.5" customHeight="1">
      <c r="A32" s="123" t="s">
        <v>7</v>
      </c>
      <c r="B32" s="124"/>
      <c r="C32" s="124"/>
      <c r="D32" s="124"/>
      <c r="E32" s="125"/>
      <c r="F32" s="66">
        <f>SUM(F23:F31)</f>
        <v>4086000</v>
      </c>
      <c r="G32" s="88"/>
      <c r="H32" s="74"/>
      <c r="I32" s="74"/>
      <c r="J32" s="74"/>
      <c r="K32" s="74"/>
      <c r="L32" s="48"/>
    </row>
    <row r="33" spans="1:12" ht="28.5" customHeight="1">
      <c r="A33" s="120"/>
      <c r="B33" s="121"/>
      <c r="C33" s="121"/>
      <c r="D33" s="121"/>
      <c r="E33" s="121"/>
      <c r="F33" s="122"/>
      <c r="G33" s="48"/>
      <c r="H33" s="48"/>
      <c r="I33" s="48"/>
      <c r="J33" s="48"/>
      <c r="K33" s="48"/>
      <c r="L33" s="48"/>
    </row>
    <row r="34" spans="1:12" ht="36.75" customHeight="1">
      <c r="A34" s="114" t="s">
        <v>8</v>
      </c>
      <c r="B34" s="115"/>
      <c r="C34" s="115"/>
      <c r="D34" s="115"/>
      <c r="E34" s="116"/>
      <c r="F34" s="54">
        <f>F20+F32</f>
        <v>7966294</v>
      </c>
      <c r="G34" s="48"/>
      <c r="H34" s="48"/>
      <c r="I34" s="48"/>
      <c r="J34" s="48"/>
      <c r="K34" s="48"/>
      <c r="L34" s="48"/>
    </row>
    <row r="35" spans="1:12">
      <c r="A35" s="120"/>
      <c r="B35" s="121"/>
      <c r="C35" s="121"/>
      <c r="D35" s="121"/>
      <c r="E35" s="121"/>
      <c r="F35" s="122"/>
      <c r="G35" s="48"/>
      <c r="H35" s="48"/>
      <c r="I35" s="48"/>
      <c r="J35" s="48"/>
      <c r="K35" s="48"/>
      <c r="L35" s="48"/>
    </row>
    <row r="36" spans="1:12" ht="30">
      <c r="A36" s="41" t="s">
        <v>29</v>
      </c>
      <c r="B36" s="38" t="s">
        <v>5</v>
      </c>
      <c r="C36" s="38" t="s">
        <v>13</v>
      </c>
      <c r="D36" s="38" t="s">
        <v>6</v>
      </c>
      <c r="E36" s="38" t="s">
        <v>24</v>
      </c>
      <c r="F36" s="38" t="s">
        <v>55</v>
      </c>
      <c r="G36" s="48"/>
      <c r="H36" s="48"/>
      <c r="I36" s="48"/>
      <c r="J36" s="48"/>
      <c r="K36" s="48"/>
      <c r="L36" s="48"/>
    </row>
    <row r="37" spans="1:12">
      <c r="A37" s="41" t="s">
        <v>9</v>
      </c>
      <c r="B37" s="14"/>
      <c r="C37" s="21"/>
      <c r="D37" s="22"/>
      <c r="E37" s="14"/>
      <c r="F37" s="35"/>
      <c r="G37" s="48"/>
      <c r="H37" s="48"/>
      <c r="I37" s="48"/>
      <c r="J37" s="48"/>
      <c r="K37" s="48"/>
      <c r="L37" s="48"/>
    </row>
    <row r="38" spans="1:12">
      <c r="A38" s="17"/>
      <c r="B38" s="14"/>
      <c r="C38" s="21"/>
      <c r="D38" s="22"/>
      <c r="E38" s="14"/>
      <c r="F38" s="35"/>
      <c r="G38" s="81"/>
      <c r="H38" s="48"/>
      <c r="I38" s="48"/>
      <c r="J38" s="48"/>
      <c r="K38" s="48"/>
      <c r="L38" s="48"/>
    </row>
    <row r="39" spans="1:12">
      <c r="A39" s="124" t="s">
        <v>18</v>
      </c>
      <c r="B39" s="124"/>
      <c r="C39" s="124"/>
      <c r="D39" s="124"/>
      <c r="E39" s="125"/>
      <c r="F39" s="67">
        <f>SUM(F37:F38)</f>
        <v>0</v>
      </c>
      <c r="G39" s="81"/>
      <c r="H39" s="48"/>
      <c r="I39" s="48"/>
      <c r="J39" s="48"/>
      <c r="K39" s="48"/>
      <c r="L39" s="48"/>
    </row>
    <row r="40" spans="1:12" ht="30">
      <c r="A40" s="110" t="s">
        <v>1</v>
      </c>
      <c r="B40" s="111"/>
      <c r="C40" s="38" t="s">
        <v>13</v>
      </c>
      <c r="D40" s="38" t="s">
        <v>6</v>
      </c>
      <c r="E40" s="38" t="s">
        <v>24</v>
      </c>
      <c r="F40" s="38" t="s">
        <v>55</v>
      </c>
      <c r="G40" s="48"/>
      <c r="H40" s="48"/>
      <c r="I40" s="48"/>
      <c r="J40" s="48"/>
      <c r="K40" s="48"/>
      <c r="L40" s="48"/>
    </row>
    <row r="41" spans="1:12" ht="21" customHeight="1">
      <c r="A41" s="126" t="s">
        <v>15</v>
      </c>
      <c r="B41" s="113"/>
      <c r="C41" s="76" t="s">
        <v>16</v>
      </c>
      <c r="D41" s="16">
        <v>1</v>
      </c>
      <c r="E41" s="68">
        <f>(60000*6)/6</f>
        <v>60000</v>
      </c>
      <c r="F41" s="37">
        <f>(D41*E41)</f>
        <v>60000</v>
      </c>
      <c r="G41" s="81"/>
      <c r="H41" s="48"/>
      <c r="I41" s="48"/>
      <c r="J41" s="48"/>
      <c r="K41" s="48"/>
      <c r="L41" s="48"/>
    </row>
    <row r="42" spans="1:12" ht="21" customHeight="1">
      <c r="A42" s="127" t="s">
        <v>17</v>
      </c>
      <c r="B42" s="128"/>
      <c r="C42" s="23" t="s">
        <v>16</v>
      </c>
      <c r="D42" s="16">
        <v>1</v>
      </c>
      <c r="E42" s="69">
        <f>(1985916*60000)/500000</f>
        <v>238309.92</v>
      </c>
      <c r="F42" s="77">
        <f>D42*E42</f>
        <v>238309.92</v>
      </c>
      <c r="G42" s="81"/>
      <c r="H42" s="48"/>
      <c r="I42" s="48"/>
      <c r="J42" s="48"/>
      <c r="K42" s="48"/>
      <c r="L42" s="48"/>
    </row>
    <row r="43" spans="1:12" ht="38.25" customHeight="1">
      <c r="A43" s="123" t="s">
        <v>30</v>
      </c>
      <c r="B43" s="124"/>
      <c r="C43" s="124"/>
      <c r="D43" s="124"/>
      <c r="E43" s="125"/>
      <c r="F43" s="70">
        <f>SUM(F41:F42)</f>
        <v>298309.92000000004</v>
      </c>
      <c r="G43" s="88"/>
      <c r="H43" s="48"/>
      <c r="I43" s="48"/>
      <c r="J43" s="48"/>
      <c r="K43" s="48"/>
      <c r="L43" s="48"/>
    </row>
    <row r="44" spans="1:12">
      <c r="A44" s="120"/>
      <c r="B44" s="122"/>
      <c r="C44" s="20"/>
      <c r="D44" s="18"/>
      <c r="E44" s="19"/>
      <c r="F44" s="35"/>
    </row>
    <row r="45" spans="1:12" ht="30">
      <c r="A45" s="110" t="s">
        <v>10</v>
      </c>
      <c r="B45" s="111"/>
      <c r="C45" s="38" t="s">
        <v>13</v>
      </c>
      <c r="D45" s="38" t="s">
        <v>6</v>
      </c>
      <c r="E45" s="38" t="s">
        <v>24</v>
      </c>
      <c r="F45" s="38" t="s">
        <v>55</v>
      </c>
    </row>
    <row r="46" spans="1:12">
      <c r="A46" s="129"/>
      <c r="B46" s="129"/>
      <c r="C46" s="35"/>
      <c r="D46" s="35"/>
      <c r="E46" s="35"/>
      <c r="F46" s="35"/>
    </row>
    <row r="47" spans="1:12">
      <c r="A47" s="123" t="s">
        <v>11</v>
      </c>
      <c r="B47" s="124"/>
      <c r="C47" s="124"/>
      <c r="D47" s="124"/>
      <c r="E47" s="125"/>
      <c r="F47" s="93">
        <f>SUM(F46)</f>
        <v>0</v>
      </c>
      <c r="G47"/>
      <c r="H47"/>
    </row>
    <row r="48" spans="1:12" ht="24.75" customHeight="1">
      <c r="A48" s="120"/>
      <c r="B48" s="121"/>
      <c r="C48" s="121"/>
      <c r="D48" s="121"/>
      <c r="E48" s="121"/>
      <c r="F48" s="122"/>
    </row>
    <row r="49" spans="1:9" ht="15.75">
      <c r="A49" s="114" t="s">
        <v>31</v>
      </c>
      <c r="B49" s="115"/>
      <c r="C49" s="115"/>
      <c r="D49" s="115"/>
      <c r="E49" s="116"/>
      <c r="F49" s="54">
        <f>F39+F43+F47</f>
        <v>298309.92000000004</v>
      </c>
      <c r="G49" s="81"/>
    </row>
    <row r="50" spans="1:9" ht="16.5" customHeight="1">
      <c r="A50" s="117"/>
      <c r="B50" s="118"/>
      <c r="C50" s="118"/>
      <c r="D50" s="118"/>
      <c r="E50" s="118"/>
      <c r="F50" s="119"/>
    </row>
    <row r="51" spans="1:9" ht="15.75">
      <c r="A51" s="114" t="s">
        <v>12</v>
      </c>
      <c r="B51" s="115"/>
      <c r="C51" s="115"/>
      <c r="D51" s="115"/>
      <c r="E51" s="116"/>
      <c r="F51" s="54">
        <f>F34+F49</f>
        <v>8264603.9199999999</v>
      </c>
      <c r="G51"/>
      <c r="H51" s="97"/>
    </row>
    <row r="52" spans="1:9" ht="30" customHeight="1">
      <c r="B52" s="26"/>
      <c r="C52" s="27"/>
      <c r="D52" s="27"/>
      <c r="E52" s="28"/>
      <c r="G52" s="53"/>
    </row>
    <row r="53" spans="1:9" ht="15.75">
      <c r="A53" s="101" t="s">
        <v>69</v>
      </c>
      <c r="B53" s="101"/>
      <c r="C53" s="101"/>
      <c r="D53" s="101"/>
      <c r="E53" s="101"/>
      <c r="F53" s="58">
        <v>0</v>
      </c>
      <c r="G53"/>
    </row>
    <row r="54" spans="1:9" ht="15.75">
      <c r="A54" s="102" t="s">
        <v>34</v>
      </c>
      <c r="B54" s="103"/>
      <c r="C54" s="103"/>
      <c r="D54" s="103"/>
      <c r="E54" s="104"/>
      <c r="F54" s="73" t="str">
        <f>IF(F53=0,"--",F51/F53)</f>
        <v>--</v>
      </c>
      <c r="G54" s="94"/>
      <c r="H54" s="64"/>
      <c r="I54" s="64"/>
    </row>
    <row r="55" spans="1:9">
      <c r="A55" s="48"/>
      <c r="B55" s="48"/>
      <c r="C55" s="52"/>
      <c r="E55" s="29"/>
      <c r="F55" s="48"/>
      <c r="G55" s="48"/>
      <c r="H55" s="48"/>
      <c r="I55" s="48"/>
    </row>
    <row r="56" spans="1:9" ht="24" customHeight="1">
      <c r="A56" s="50"/>
      <c r="B56" s="51"/>
      <c r="C56" s="30"/>
      <c r="D56" s="31"/>
      <c r="E56" s="31"/>
      <c r="F56" s="48"/>
      <c r="G56" s="48"/>
      <c r="H56" s="48"/>
      <c r="I56" s="48"/>
    </row>
    <row r="57" spans="1:9">
      <c r="A57" s="50"/>
      <c r="B57" s="51"/>
      <c r="C57" s="30"/>
      <c r="D57" s="31"/>
      <c r="E57" s="31"/>
      <c r="G57" s="48"/>
      <c r="H57" s="48"/>
      <c r="I57" s="48"/>
    </row>
    <row r="58" spans="1:9" ht="30.75" customHeight="1">
      <c r="A58" s="55" t="s">
        <v>38</v>
      </c>
      <c r="B58" s="105" t="s">
        <v>70</v>
      </c>
      <c r="C58" s="105"/>
      <c r="D58" s="105"/>
      <c r="E58" s="56"/>
      <c r="F58" s="81" t="s">
        <v>77</v>
      </c>
    </row>
    <row r="59" spans="1:9" ht="15.75">
      <c r="A59" s="58" t="s">
        <v>35</v>
      </c>
      <c r="B59" s="106">
        <v>43641</v>
      </c>
      <c r="C59" s="107"/>
      <c r="D59" s="107"/>
      <c r="E59" s="57"/>
      <c r="F59" s="57"/>
    </row>
    <row r="60" spans="1:9" ht="36.75" customHeight="1">
      <c r="A60" s="59"/>
      <c r="B60" s="60"/>
      <c r="C60" s="60"/>
      <c r="D60" s="60"/>
      <c r="E60" s="57"/>
      <c r="F60" s="57"/>
    </row>
    <row r="61" spans="1:9" ht="15.75">
      <c r="A61" s="100" t="s">
        <v>43</v>
      </c>
      <c r="B61" s="100"/>
      <c r="C61" s="100"/>
      <c r="D61" s="100"/>
      <c r="E61" s="100"/>
      <c r="F61" s="100"/>
    </row>
    <row r="62" spans="1:9" ht="47.25">
      <c r="A62" s="63" t="s">
        <v>79</v>
      </c>
      <c r="B62" s="61" t="s">
        <v>36</v>
      </c>
      <c r="C62" s="108"/>
      <c r="D62" s="109"/>
      <c r="E62" s="55" t="s">
        <v>37</v>
      </c>
      <c r="F62" s="72"/>
    </row>
    <row r="63" spans="1:9" ht="15" customHeight="1">
      <c r="A63" s="58" t="s">
        <v>78</v>
      </c>
      <c r="B63" s="62" t="s">
        <v>35</v>
      </c>
      <c r="C63" s="98"/>
      <c r="D63" s="99"/>
      <c r="E63" s="58" t="s">
        <v>35</v>
      </c>
      <c r="F63" s="71"/>
      <c r="G63" s="26"/>
    </row>
    <row r="64" spans="1:9" ht="15" customHeight="1"/>
  </sheetData>
  <mergeCells count="36">
    <mergeCell ref="A40:B40"/>
    <mergeCell ref="A39:E39"/>
    <mergeCell ref="A35:F35"/>
    <mergeCell ref="A21:F21"/>
    <mergeCell ref="A33:F33"/>
    <mergeCell ref="A23:B23"/>
    <mergeCell ref="A24:B24"/>
    <mergeCell ref="A20:E20"/>
    <mergeCell ref="A32:E32"/>
    <mergeCell ref="A34:E34"/>
    <mergeCell ref="A25:B25"/>
    <mergeCell ref="A22:B22"/>
    <mergeCell ref="A26:B26"/>
    <mergeCell ref="A45:B45"/>
    <mergeCell ref="A27:B27"/>
    <mergeCell ref="A51:E51"/>
    <mergeCell ref="A50:F50"/>
    <mergeCell ref="A48:F48"/>
    <mergeCell ref="A43:E43"/>
    <mergeCell ref="A47:E47"/>
    <mergeCell ref="A49:E49"/>
    <mergeCell ref="A41:B41"/>
    <mergeCell ref="A42:B42"/>
    <mergeCell ref="A28:B28"/>
    <mergeCell ref="A29:B29"/>
    <mergeCell ref="A30:B30"/>
    <mergeCell ref="A31:B31"/>
    <mergeCell ref="A46:B46"/>
    <mergeCell ref="A44:B44"/>
    <mergeCell ref="C63:D63"/>
    <mergeCell ref="A61:F61"/>
    <mergeCell ref="A53:E53"/>
    <mergeCell ref="A54:E54"/>
    <mergeCell ref="B58:D58"/>
    <mergeCell ref="B59:D59"/>
    <mergeCell ref="C62:D62"/>
  </mergeCells>
  <pageMargins left="0.7" right="0.7" top="0.75" bottom="0.75" header="0.3" footer="0.3"/>
  <pageSetup paperSize="5" scale="5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opLeftCell="B1" workbookViewId="0">
      <selection activeCell="I1" sqref="I1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ht="12.75" customHeight="1">
      <c r="B2" s="137" t="s">
        <v>76</v>
      </c>
      <c r="C2" s="137"/>
      <c r="D2" s="137"/>
      <c r="E2" s="137"/>
      <c r="F2" s="137"/>
      <c r="G2" s="137"/>
      <c r="H2" s="137"/>
    </row>
    <row r="3" spans="2:12">
      <c r="B3" s="137"/>
      <c r="C3" s="137"/>
      <c r="D3" s="137"/>
      <c r="E3" s="137"/>
      <c r="F3" s="137"/>
      <c r="G3" s="137"/>
      <c r="H3" s="137"/>
    </row>
    <row r="4" spans="2:12">
      <c r="B4" s="137"/>
      <c r="C4" s="137"/>
      <c r="D4" s="137"/>
      <c r="E4" s="137"/>
      <c r="F4" s="137"/>
      <c r="G4" s="137"/>
      <c r="H4" s="137"/>
    </row>
    <row r="5" spans="2:12" ht="51">
      <c r="B5" s="10" t="s">
        <v>19</v>
      </c>
      <c r="C5" s="11" t="s">
        <v>46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>
      <c r="B6" s="2" t="s">
        <v>4</v>
      </c>
      <c r="C6" s="3">
        <f>'COSTOS '!F20</f>
        <v>3880294</v>
      </c>
      <c r="D6" s="3">
        <f>'COSTOS '!F32</f>
        <v>4086000</v>
      </c>
      <c r="E6" s="3">
        <f>'COSTOS '!F39</f>
        <v>0</v>
      </c>
      <c r="F6" s="3">
        <f>'COSTOS '!F43</f>
        <v>298309.92000000004</v>
      </c>
      <c r="G6" s="3">
        <f>'COSTOS '!F47</f>
        <v>0</v>
      </c>
      <c r="H6" s="3">
        <f>SUM(C6:G6)</f>
        <v>8264603.9199999999</v>
      </c>
      <c r="J6" s="78"/>
    </row>
    <row r="7" spans="2:12">
      <c r="B7" s="2" t="s">
        <v>14</v>
      </c>
      <c r="C7" s="4">
        <f>C6/H6</f>
        <v>0.46950755747772122</v>
      </c>
      <c r="D7" s="4">
        <f>D6/H6</f>
        <v>0.49439755849787898</v>
      </c>
      <c r="E7" s="4">
        <f>E6/H6</f>
        <v>0</v>
      </c>
      <c r="F7" s="4">
        <f>F6/H6</f>
        <v>3.6094884024399809E-2</v>
      </c>
      <c r="G7" s="4">
        <f>G6/H6</f>
        <v>0</v>
      </c>
      <c r="H7" s="5">
        <f>SUM(C7:G7)</f>
        <v>1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2019-06-26T04:00:06Z</cp:lastPrinted>
  <dcterms:created xsi:type="dcterms:W3CDTF">2014-09-10T02:29:02Z</dcterms:created>
  <dcterms:modified xsi:type="dcterms:W3CDTF">2019-06-26T04:01:57Z</dcterms:modified>
</cp:coreProperties>
</file>