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AROMATICAS" sheetId="1" r:id="rId1"/>
    <sheet name="GRAFICA" sheetId="11" r:id="rId2"/>
  </sheets>
  <calcPr calcId="125725"/>
</workbook>
</file>

<file path=xl/calcChain.xml><?xml version="1.0" encoding="utf-8"?>
<calcChain xmlns="http://schemas.openxmlformats.org/spreadsheetml/2006/main">
  <c r="G5" i="11"/>
  <c r="F5"/>
  <c r="E5"/>
  <c r="D5"/>
  <c r="C5"/>
  <c r="H51" i="1"/>
  <c r="G51"/>
  <c r="F51"/>
  <c r="H48"/>
  <c r="G48"/>
  <c r="F48"/>
  <c r="H46"/>
  <c r="G46"/>
  <c r="F46"/>
  <c r="H44"/>
  <c r="G44"/>
  <c r="F44"/>
  <c r="H40"/>
  <c r="G40"/>
  <c r="F40"/>
  <c r="H39"/>
  <c r="G39"/>
  <c r="F39"/>
  <c r="E39"/>
  <c r="H38"/>
  <c r="G38"/>
  <c r="F38"/>
  <c r="H35"/>
  <c r="G35"/>
  <c r="F35"/>
  <c r="H30"/>
  <c r="G30"/>
  <c r="F30"/>
  <c r="H28"/>
  <c r="G28"/>
  <c r="F28"/>
  <c r="D19"/>
  <c r="G19" s="1"/>
  <c r="G22" s="1"/>
  <c r="D18"/>
  <c r="F18" s="1"/>
  <c r="F22" s="1"/>
  <c r="D17"/>
  <c r="H17" s="1"/>
  <c r="H22" s="1"/>
  <c r="H5" i="11" l="1"/>
  <c r="E6" s="1"/>
  <c r="E26" i="1"/>
  <c r="E27"/>
  <c r="E25"/>
  <c r="F6" i="11" l="1"/>
  <c r="G6"/>
  <c r="C6"/>
  <c r="H6" s="1"/>
  <c r="D6"/>
  <c r="H25" i="1"/>
  <c r="G25"/>
  <c r="F25"/>
  <c r="H27"/>
  <c r="G27"/>
  <c r="F27"/>
  <c r="H26"/>
  <c r="G26"/>
  <c r="F26"/>
</calcChain>
</file>

<file path=xl/sharedStrings.xml><?xml version="1.0" encoding="utf-8"?>
<sst xmlns="http://schemas.openxmlformats.org/spreadsheetml/2006/main" count="111" uniqueCount="72">
  <si>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</si>
  <si>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</si>
  <si>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</si>
  <si>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</si>
  <si>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</si>
  <si>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</si>
  <si>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</si>
  <si>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</si>
  <si>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</si>
  <si>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</si>
  <si>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</si>
  <si>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</si>
  <si>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</si>
  <si>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</si>
  <si>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</si>
  <si>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</si>
  <si>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</si>
  <si>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</si>
  <si>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</si>
  <si>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</si>
  <si>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</si>
  <si>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</si>
  <si>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</si>
  <si>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</si>
  <si>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</si>
  <si>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</si>
  <si>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</si>
  <si>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</si>
  <si>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</si>
  <si>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</si>
  <si>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</si>
  <si>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</si>
  <si>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</si>
  <si>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</si>
  <si>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</si>
  <si>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</si>
  <si>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</si>
  <si>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</si>
  <si>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</si>
  <si>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</si>
  <si>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</si>
  <si>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</si>
  <si>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</si>
  <si>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</si>
  <si>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</si>
  <si>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agua para riego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</si>
  <si>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</si>
  <si>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</si>
  <si>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</si>
  <si>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</si>
  <si>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PRODUCCION EN KG  ( PRODUCTOS DE HORTALIZAS EN PROCESO )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</si>
  <si>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</si>
  <si>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</si>
  <si>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</si>
  <si>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</si>
  <si>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</si>
  <si>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</si>
  <si>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</si>
  <si>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</si>
  <si>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11X1,30</t>
  </si>
  <si>
    <t>508m2</t>
  </si>
  <si>
    <t>manejo de arvenses</t>
  </si>
  <si>
    <t>hora</t>
  </si>
  <si>
    <t>riego</t>
  </si>
  <si>
    <t>MATERIA PRIMA</t>
  </si>
  <si>
    <t>ABRIL</t>
  </si>
  <si>
    <t>ornato</t>
  </si>
  <si>
    <t>16 de septiembre 2016</t>
  </si>
  <si>
    <t>MIGUEL A. VILLALBA</t>
  </si>
  <si>
    <t>COSTOS DE PRODUCCION CULTIVOS DE AROMATICAS ABRIL DE 2019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</si>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</sst>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0.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 wrapText="1"/>
    </xf>
    <xf numFmtId="0" fontId="6" fillId="4" borderId="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6" fillId="4" borderId="9" xfId="0" applyFont="1" applyFill="1" applyBorder="1"/>
    <xf numFmtId="0" fontId="6" fillId="4" borderId="1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65" fontId="0" fillId="4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3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167" fontId="6" fillId="5" borderId="1" xfId="0" applyNumberFormat="1" applyFont="1" applyFill="1" applyBorder="1"/>
    <xf numFmtId="165" fontId="8" fillId="6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1" fontId="0" fillId="0" borderId="1" xfId="1" applyNumberFormat="1" applyFont="1" applyBorder="1"/>
    <xf numFmtId="44" fontId="0" fillId="0" borderId="0" xfId="1" applyFont="1"/>
    <xf numFmtId="165" fontId="0" fillId="0" borderId="0" xfId="0" applyNumberFormat="1" applyFont="1"/>
    <xf numFmtId="6" fontId="0" fillId="4" borderId="4" xfId="0" applyNumberFormat="1" applyFont="1" applyFill="1" applyBorder="1"/>
    <xf numFmtId="165" fontId="6" fillId="5" borderId="1" xfId="0" applyNumberFormat="1" applyFont="1" applyFill="1" applyBorder="1" applyAlignment="1">
      <alignment vertical="center"/>
    </xf>
    <xf numFmtId="165" fontId="0" fillId="4" borderId="4" xfId="1" applyNumberFormat="1" applyFont="1" applyFill="1" applyBorder="1"/>
    <xf numFmtId="165" fontId="6" fillId="5" borderId="1" xfId="0" applyNumberFormat="1" applyFont="1" applyFill="1" applyBorder="1" applyAlignment="1">
      <alignment horizontal="center" vertical="center"/>
    </xf>
    <xf numFmtId="166" fontId="1" fillId="0" borderId="7" xfId="2" applyNumberFormat="1" applyFont="1" applyBorder="1" applyAlignment="1" applyProtection="1">
      <alignment horizontal="center" vertical="center"/>
      <protection hidden="1"/>
    </xf>
    <xf numFmtId="165" fontId="0" fillId="0" borderId="1" xfId="0" applyNumberFormat="1" applyFont="1" applyBorder="1"/>
    <xf numFmtId="164" fontId="0" fillId="0" borderId="1" xfId="12" applyFont="1" applyBorder="1"/>
    <xf numFmtId="0" fontId="6" fillId="4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164" fontId="6" fillId="4" borderId="4" xfId="12" applyFont="1" applyFill="1" applyBorder="1"/>
    <xf numFmtId="164" fontId="0" fillId="0" borderId="0" xfId="0" applyNumberFormat="1" applyFont="1"/>
    <xf numFmtId="165" fontId="6" fillId="4" borderId="1" xfId="0" applyNumberFormat="1" applyFont="1" applyFill="1" applyBorder="1" applyAlignment="1"/>
    <xf numFmtId="0" fontId="6" fillId="4" borderId="3" xfId="0" applyFont="1" applyFill="1" applyBorder="1" applyAlignment="1">
      <alignment horizontal="center"/>
    </xf>
    <xf numFmtId="0" fontId="0" fillId="4" borderId="1" xfId="0" applyFont="1" applyFill="1" applyBorder="1" applyAlignment="1"/>
    <xf numFmtId="165" fontId="0" fillId="4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168" fontId="4" fillId="0" borderId="1" xfId="2" applyNumberFormat="1" applyFont="1" applyBorder="1"/>
    <xf numFmtId="14" fontId="0" fillId="0" borderId="0" xfId="0" applyNumberFormat="1" applyFont="1"/>
    <xf numFmtId="0" fontId="0" fillId="4" borderId="3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6" fillId="5" borderId="4" xfId="12" applyFont="1" applyFill="1" applyBorder="1" applyAlignment="1">
      <alignment horizontal="center" vertical="center"/>
    </xf>
    <xf numFmtId="164" fontId="6" fillId="5" borderId="5" xfId="12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 AROMATICAS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ABRIL DE 2019</a:t>
            </a:r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12.48</c:v>
                </c:pt>
                <c:pt idx="1">
                  <c:v>95000</c:v>
                </c:pt>
                <c:pt idx="2">
                  <c:v>0</c:v>
                </c:pt>
                <c:pt idx="3">
                  <c:v>202017.69065600005</c:v>
                </c:pt>
                <c:pt idx="4">
                  <c:v>0</c:v>
                </c:pt>
                <c:pt idx="5">
                  <c:v>297030.17065600003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0%">
                  <c:v>4.2015933844153092E-5</c:v>
                </c:pt>
                <c:pt idx="1">
                  <c:v>0.31983282974315252</c:v>
                </c:pt>
                <c:pt idx="2">
                  <c:v>0</c:v>
                </c:pt>
                <c:pt idx="3">
                  <c:v>0.68012515432300336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gapWidth val="65"/>
        <c:shape val="box"/>
        <c:axId val="38440320"/>
        <c:axId val="38548992"/>
        <c:axId val="0"/>
      </c:bar3DChart>
      <c:catAx>
        <c:axId val="38440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48992"/>
        <c:crosses val="autoZero"/>
        <c:auto val="1"/>
        <c:lblAlgn val="ctr"/>
        <c:lblOffset val="100"/>
      </c:catAx>
      <c:valAx>
        <c:axId val="38548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topLeftCell="A43" zoomScale="86" zoomScaleNormal="86" workbookViewId="0">
      <selection activeCell="I43" sqref="I43"/>
    </sheetView>
  </sheetViews>
  <sheetFormatPr baseColWidth="10" defaultColWidth="11.42578125" defaultRowHeight="15"/>
  <cols>
    <col min="1" max="1" width="31.42578125" style="10" customWidth="1"/>
    <col min="2" max="2" width="18.7109375" style="10" customWidth="1"/>
    <col min="3" max="3" width="13.7109375" style="31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9" ht="34.5" customHeight="1">
      <c r="A1" s="42" t="s">
        <v>27</v>
      </c>
      <c r="B1" s="43"/>
      <c r="C1" s="44"/>
      <c r="D1" s="43"/>
      <c r="E1" s="43"/>
      <c r="F1" s="45"/>
      <c r="G1" s="45"/>
      <c r="H1" s="45"/>
    </row>
    <row r="2" spans="1:9" ht="22.5" customHeight="1">
      <c r="A2" s="42" t="s">
        <v>38</v>
      </c>
      <c r="B2" s="43" t="s">
        <v>65</v>
      </c>
      <c r="C2" s="44"/>
      <c r="D2" s="43"/>
      <c r="E2" s="43"/>
      <c r="F2" s="45"/>
      <c r="G2" s="45"/>
      <c r="H2" s="45"/>
    </row>
    <row r="3" spans="1:9" ht="22.5" customHeight="1">
      <c r="A3" s="42" t="s">
        <v>39</v>
      </c>
      <c r="B3" s="46">
        <v>2019</v>
      </c>
      <c r="C3" s="44"/>
      <c r="D3" s="43"/>
      <c r="E3" s="43"/>
      <c r="F3" s="44" t="s">
        <v>51</v>
      </c>
      <c r="G3" s="44" t="s">
        <v>52</v>
      </c>
      <c r="H3" s="44" t="s">
        <v>53</v>
      </c>
      <c r="I3" s="44"/>
    </row>
    <row r="4" spans="1:9" ht="15.75" customHeight="1">
      <c r="A4" s="43" t="s">
        <v>40</v>
      </c>
      <c r="B4" s="43" t="s">
        <v>60</v>
      </c>
      <c r="C4" s="43"/>
      <c r="D4" s="43"/>
      <c r="E4" s="43"/>
      <c r="F4" s="51" t="s">
        <v>59</v>
      </c>
      <c r="G4" s="51" t="s">
        <v>59</v>
      </c>
      <c r="H4" s="51" t="s">
        <v>59</v>
      </c>
      <c r="I4" s="51"/>
    </row>
    <row r="5" spans="1:9">
      <c r="A5" s="43" t="s">
        <v>41</v>
      </c>
      <c r="B5" s="43" t="s">
        <v>67</v>
      </c>
      <c r="C5" s="44"/>
      <c r="D5" s="43"/>
      <c r="E5" s="43"/>
      <c r="F5" s="124">
        <v>43259</v>
      </c>
      <c r="G5" s="124">
        <v>43504</v>
      </c>
      <c r="H5" s="124">
        <v>43297</v>
      </c>
      <c r="I5" s="51"/>
    </row>
    <row r="6" spans="1:9" ht="18" customHeight="1">
      <c r="A6" s="43" t="s">
        <v>26</v>
      </c>
      <c r="B6" s="46">
        <v>195</v>
      </c>
      <c r="C6" s="43"/>
      <c r="D6" s="43"/>
      <c r="E6" s="43"/>
      <c r="F6" s="51">
        <v>82</v>
      </c>
      <c r="G6" s="51">
        <v>55</v>
      </c>
      <c r="H6" s="51">
        <v>58</v>
      </c>
      <c r="I6" s="45"/>
    </row>
    <row r="7" spans="1:9" ht="18" customHeight="1">
      <c r="A7" s="43" t="s">
        <v>21</v>
      </c>
      <c r="B7" s="43" t="s">
        <v>22</v>
      </c>
      <c r="C7" s="45"/>
      <c r="D7" s="45"/>
      <c r="E7" s="43"/>
      <c r="F7" s="51"/>
      <c r="G7" s="51"/>
      <c r="H7" s="51"/>
      <c r="I7" s="45"/>
    </row>
    <row r="8" spans="1:9" ht="18" customHeight="1">
      <c r="A8" s="43" t="s">
        <v>20</v>
      </c>
      <c r="B8" s="43" t="s">
        <v>54</v>
      </c>
      <c r="C8" s="45"/>
      <c r="D8" s="45"/>
      <c r="E8" s="43"/>
      <c r="F8" s="51"/>
      <c r="G8" s="51"/>
      <c r="H8" s="51"/>
    </row>
    <row r="9" spans="1:9" ht="18" customHeight="1">
      <c r="A9" s="43" t="s">
        <v>23</v>
      </c>
      <c r="B9" s="43" t="s">
        <v>55</v>
      </c>
      <c r="C9" s="43"/>
      <c r="D9" s="45"/>
      <c r="E9" s="43"/>
      <c r="F9" s="51"/>
      <c r="G9" s="51"/>
      <c r="H9" s="51"/>
    </row>
    <row r="10" spans="1:9" ht="18" customHeight="1">
      <c r="A10" s="43"/>
      <c r="B10" s="43"/>
      <c r="C10" s="43"/>
      <c r="D10" s="45"/>
      <c r="E10" s="43"/>
      <c r="F10" s="45"/>
      <c r="G10" s="45"/>
      <c r="H10" s="45"/>
    </row>
    <row r="11" spans="1:9" ht="18" customHeight="1">
      <c r="A11" s="43"/>
      <c r="B11" s="43"/>
      <c r="C11" s="44"/>
      <c r="D11" s="43"/>
      <c r="E11" s="43"/>
      <c r="F11" s="45"/>
      <c r="G11" s="45"/>
      <c r="H11" s="45"/>
    </row>
    <row r="12" spans="1:9" ht="42" customHeight="1">
      <c r="A12" s="36" t="s">
        <v>31</v>
      </c>
      <c r="B12" s="35" t="s">
        <v>4</v>
      </c>
      <c r="C12" s="35" t="s">
        <v>12</v>
      </c>
      <c r="D12" s="35" t="s">
        <v>5</v>
      </c>
      <c r="E12" s="35" t="s">
        <v>24</v>
      </c>
      <c r="F12" s="35" t="s">
        <v>56</v>
      </c>
      <c r="G12" s="35" t="s">
        <v>57</v>
      </c>
      <c r="H12" s="35" t="s">
        <v>58</v>
      </c>
    </row>
    <row r="13" spans="1:9" ht="27" hidden="1" customHeight="1">
      <c r="A13" s="11"/>
      <c r="B13" s="13"/>
      <c r="C13" s="13"/>
      <c r="D13" s="13"/>
      <c r="E13" s="13"/>
      <c r="F13" s="13"/>
      <c r="G13" s="13"/>
      <c r="H13" s="13"/>
    </row>
    <row r="14" spans="1:9" ht="16.5" hidden="1" customHeight="1">
      <c r="A14" s="11"/>
      <c r="B14" s="34"/>
      <c r="C14" s="34"/>
      <c r="D14" s="34"/>
      <c r="E14" s="34"/>
      <c r="F14" s="34"/>
      <c r="G14" s="34"/>
      <c r="H14" s="34"/>
    </row>
    <row r="15" spans="1:9" ht="14.25" hidden="1" customHeight="1">
      <c r="A15" s="12"/>
      <c r="B15" s="34"/>
      <c r="C15" s="34"/>
      <c r="D15" s="34"/>
      <c r="E15" s="34"/>
      <c r="F15" s="34"/>
      <c r="G15" s="34"/>
      <c r="H15" s="34"/>
    </row>
    <row r="16" spans="1:9" ht="21" customHeight="1">
      <c r="A16" s="77" t="s">
        <v>64</v>
      </c>
      <c r="B16" s="76"/>
      <c r="C16" s="76"/>
      <c r="D16" s="76"/>
      <c r="E16" s="76"/>
      <c r="F16" s="76"/>
      <c r="G16" s="76"/>
      <c r="H16" s="76"/>
    </row>
    <row r="17" spans="1:13" ht="27" customHeight="1">
      <c r="A17" s="82" t="s">
        <v>45</v>
      </c>
      <c r="B17" s="15" t="s">
        <v>42</v>
      </c>
      <c r="C17" s="15" t="s">
        <v>13</v>
      </c>
      <c r="D17" s="15">
        <f>(58*2)*(1)/1000</f>
        <v>0.11600000000000001</v>
      </c>
      <c r="E17" s="24">
        <v>32</v>
      </c>
      <c r="F17" s="80"/>
      <c r="G17" s="76"/>
      <c r="H17" s="83">
        <f>D17*E17</f>
        <v>3.7120000000000002</v>
      </c>
    </row>
    <row r="18" spans="1:13" ht="27.75" customHeight="1">
      <c r="A18" s="82" t="s">
        <v>45</v>
      </c>
      <c r="B18" s="15" t="s">
        <v>42</v>
      </c>
      <c r="C18" s="15" t="s">
        <v>13</v>
      </c>
      <c r="D18" s="84">
        <f>(82*2)*(1)/1000</f>
        <v>0.16400000000000001</v>
      </c>
      <c r="E18" s="24">
        <v>32</v>
      </c>
      <c r="F18" s="74">
        <f>D18*E18</f>
        <v>5.2480000000000002</v>
      </c>
      <c r="G18" s="32"/>
      <c r="H18" s="32"/>
    </row>
    <row r="19" spans="1:13" ht="28.5" customHeight="1">
      <c r="A19" s="82" t="s">
        <v>45</v>
      </c>
      <c r="B19" s="15" t="s">
        <v>42</v>
      </c>
      <c r="C19" s="15" t="s">
        <v>13</v>
      </c>
      <c r="D19" s="15">
        <f>(55*2)*(1)/1000</f>
        <v>0.11</v>
      </c>
      <c r="E19" s="24">
        <v>32</v>
      </c>
      <c r="F19" s="66"/>
      <c r="G19" s="74">
        <f>D19*E19</f>
        <v>3.52</v>
      </c>
      <c r="H19" s="74"/>
    </row>
    <row r="20" spans="1:13" ht="28.5" customHeight="1">
      <c r="A20" s="37" t="s">
        <v>32</v>
      </c>
      <c r="B20" s="15"/>
      <c r="C20" s="15"/>
      <c r="D20" s="15"/>
      <c r="E20" s="24"/>
      <c r="F20" s="52"/>
      <c r="G20" s="48"/>
      <c r="H20" s="74"/>
    </row>
    <row r="21" spans="1:13" ht="28.5" customHeight="1">
      <c r="A21" s="16"/>
      <c r="B21" s="15"/>
      <c r="C21" s="15"/>
      <c r="D21" s="15"/>
      <c r="E21" s="24"/>
      <c r="F21" s="52"/>
      <c r="G21" s="74"/>
      <c r="H21" s="52"/>
    </row>
    <row r="22" spans="1:13" ht="28.5" customHeight="1">
      <c r="A22" s="91" t="s">
        <v>47</v>
      </c>
      <c r="B22" s="92"/>
      <c r="C22" s="92"/>
      <c r="D22" s="92"/>
      <c r="E22" s="93"/>
      <c r="F22" s="70">
        <f>SUM(F17:F21)</f>
        <v>5.2480000000000002</v>
      </c>
      <c r="G22" s="70">
        <f>SUM(G17:G21)</f>
        <v>3.52</v>
      </c>
      <c r="H22" s="70">
        <f>SUM(H17:H21)</f>
        <v>3.7120000000000002</v>
      </c>
    </row>
    <row r="23" spans="1:13" ht="28.5" customHeight="1">
      <c r="A23" s="103"/>
      <c r="B23" s="104"/>
      <c r="C23" s="104"/>
      <c r="D23" s="104"/>
      <c r="E23" s="104"/>
      <c r="F23" s="104"/>
      <c r="G23" s="104"/>
      <c r="H23" s="104"/>
    </row>
    <row r="24" spans="1:13" ht="36.75" customHeight="1">
      <c r="A24" s="91" t="s">
        <v>25</v>
      </c>
      <c r="B24" s="93"/>
      <c r="C24" s="39" t="s">
        <v>12</v>
      </c>
      <c r="D24" s="40" t="s">
        <v>5</v>
      </c>
      <c r="E24" s="41" t="s">
        <v>24</v>
      </c>
      <c r="F24" s="35" t="s">
        <v>56</v>
      </c>
      <c r="G24" s="35" t="s">
        <v>57</v>
      </c>
      <c r="H24" s="35" t="s">
        <v>58</v>
      </c>
    </row>
    <row r="25" spans="1:13">
      <c r="A25" s="102" t="s">
        <v>61</v>
      </c>
      <c r="B25" s="98"/>
      <c r="C25" s="15" t="s">
        <v>62</v>
      </c>
      <c r="D25" s="15">
        <v>10</v>
      </c>
      <c r="E25" s="24">
        <f>38000/8</f>
        <v>4750</v>
      </c>
      <c r="F25" s="74">
        <f>(D25/3)*E25</f>
        <v>15833.333333333334</v>
      </c>
      <c r="G25" s="75">
        <f>(D25/3)*E25</f>
        <v>15833.333333333334</v>
      </c>
      <c r="H25" s="75">
        <f>(D25/3)*E25</f>
        <v>15833.333333333334</v>
      </c>
      <c r="I25" s="68"/>
    </row>
    <row r="26" spans="1:13" ht="15.75">
      <c r="A26" s="97" t="s">
        <v>66</v>
      </c>
      <c r="B26" s="98"/>
      <c r="C26" s="15" t="s">
        <v>62</v>
      </c>
      <c r="D26" s="15">
        <v>7</v>
      </c>
      <c r="E26" s="24">
        <f t="shared" ref="E26:E27" si="0">38000/8</f>
        <v>4750</v>
      </c>
      <c r="F26" s="74">
        <f>(D26/3)*E26</f>
        <v>11083.333333333334</v>
      </c>
      <c r="G26" s="75">
        <f>(D26/3)*E26</f>
        <v>11083.333333333334</v>
      </c>
      <c r="H26" s="75">
        <f>(D26/3)*E26</f>
        <v>11083.333333333334</v>
      </c>
      <c r="J26" s="68"/>
      <c r="K26" s="68"/>
    </row>
    <row r="27" spans="1:13">
      <c r="A27" s="99" t="s">
        <v>63</v>
      </c>
      <c r="B27" s="98"/>
      <c r="C27" s="15" t="s">
        <v>62</v>
      </c>
      <c r="D27" s="15">
        <v>3</v>
      </c>
      <c r="E27" s="24">
        <f t="shared" si="0"/>
        <v>4750</v>
      </c>
      <c r="F27" s="74">
        <f>(D27/3)*E27</f>
        <v>4750</v>
      </c>
      <c r="G27" s="75">
        <f>(D27/3)*E27</f>
        <v>4750</v>
      </c>
      <c r="H27" s="75">
        <f>(D27/3)*E27</f>
        <v>4750</v>
      </c>
      <c r="J27" s="68"/>
      <c r="K27" s="68"/>
    </row>
    <row r="28" spans="1:13" ht="30" customHeight="1">
      <c r="A28" s="91" t="s">
        <v>6</v>
      </c>
      <c r="B28" s="92"/>
      <c r="C28" s="92"/>
      <c r="D28" s="92"/>
      <c r="E28" s="93"/>
      <c r="F28" s="70">
        <f>SUM(F25:F27)</f>
        <v>31666.666666666668</v>
      </c>
      <c r="G28" s="70">
        <f>SUM(G25:G27)</f>
        <v>31666.666666666668</v>
      </c>
      <c r="H28" s="70">
        <f>SUM(H25:H27)</f>
        <v>31666.666666666668</v>
      </c>
      <c r="I28" s="25"/>
      <c r="J28" s="68"/>
      <c r="K28" s="68"/>
    </row>
    <row r="29" spans="1:13">
      <c r="A29" s="105"/>
      <c r="B29" s="105"/>
      <c r="C29" s="105"/>
      <c r="D29" s="105"/>
      <c r="E29" s="105"/>
      <c r="F29" s="105"/>
      <c r="G29" s="105"/>
      <c r="H29" s="105"/>
    </row>
    <row r="30" spans="1:13" ht="38.25" customHeight="1">
      <c r="A30" s="94" t="s">
        <v>7</v>
      </c>
      <c r="B30" s="95"/>
      <c r="C30" s="95"/>
      <c r="D30" s="95"/>
      <c r="E30" s="96"/>
      <c r="F30" s="55">
        <f>F22+F28</f>
        <v>31671.914666666667</v>
      </c>
      <c r="G30" s="55">
        <f>G22+G28</f>
        <v>31670.186666666668</v>
      </c>
      <c r="H30" s="55">
        <f>H22+H28</f>
        <v>31670.378666666667</v>
      </c>
      <c r="I30" s="25"/>
    </row>
    <row r="31" spans="1:13">
      <c r="A31" s="103"/>
      <c r="B31" s="104"/>
      <c r="C31" s="104"/>
      <c r="D31" s="104"/>
      <c r="E31" s="104"/>
      <c r="F31" s="104"/>
      <c r="G31" s="104"/>
      <c r="H31" s="104"/>
    </row>
    <row r="32" spans="1:13" ht="30">
      <c r="A32" s="38" t="s">
        <v>28</v>
      </c>
      <c r="B32" s="35" t="s">
        <v>4</v>
      </c>
      <c r="C32" s="35" t="s">
        <v>12</v>
      </c>
      <c r="D32" s="35" t="s">
        <v>5</v>
      </c>
      <c r="E32" s="35" t="s">
        <v>24</v>
      </c>
      <c r="F32" s="35" t="s">
        <v>56</v>
      </c>
      <c r="G32" s="35" t="s">
        <v>57</v>
      </c>
      <c r="H32" s="35" t="s">
        <v>58</v>
      </c>
      <c r="K32" s="67"/>
      <c r="M32" s="68"/>
    </row>
    <row r="33" spans="1:13">
      <c r="A33" s="38" t="s">
        <v>8</v>
      </c>
      <c r="B33" s="14"/>
      <c r="C33" s="20"/>
      <c r="D33" s="21"/>
      <c r="E33" s="14"/>
      <c r="F33" s="32"/>
      <c r="G33" s="32"/>
      <c r="H33" s="32"/>
      <c r="M33" s="65"/>
    </row>
    <row r="34" spans="1:13">
      <c r="A34" s="16"/>
      <c r="B34" s="14"/>
      <c r="C34" s="20"/>
      <c r="D34" s="21"/>
      <c r="E34" s="78"/>
      <c r="F34" s="75"/>
      <c r="G34" s="75"/>
      <c r="H34" s="75"/>
      <c r="I34" s="79"/>
    </row>
    <row r="35" spans="1:13" ht="24.75" customHeight="1">
      <c r="A35" s="100" t="s">
        <v>18</v>
      </c>
      <c r="B35" s="100"/>
      <c r="C35" s="100"/>
      <c r="D35" s="100"/>
      <c r="E35" s="101"/>
      <c r="F35" s="70">
        <f>SUM(F33:F34)</f>
        <v>0</v>
      </c>
      <c r="G35" s="70">
        <f>SUM(G33:G34)</f>
        <v>0</v>
      </c>
      <c r="H35" s="70">
        <f>SUM(H33:H34)</f>
        <v>0</v>
      </c>
      <c r="K35" s="79"/>
    </row>
    <row r="36" spans="1:13" ht="17.25" customHeight="1">
      <c r="A36" s="16"/>
      <c r="B36" s="14"/>
      <c r="C36" s="81"/>
      <c r="D36" s="21"/>
      <c r="E36" s="78"/>
      <c r="F36" s="75"/>
      <c r="G36" s="75"/>
      <c r="H36" s="75"/>
      <c r="K36" s="79"/>
    </row>
    <row r="37" spans="1:13" ht="30">
      <c r="A37" s="106" t="s">
        <v>1</v>
      </c>
      <c r="B37" s="107"/>
      <c r="C37" s="35" t="s">
        <v>12</v>
      </c>
      <c r="D37" s="35" t="s">
        <v>5</v>
      </c>
      <c r="E37" s="35" t="s">
        <v>24</v>
      </c>
      <c r="F37" s="35" t="s">
        <v>56</v>
      </c>
      <c r="G37" s="35" t="s">
        <v>57</v>
      </c>
      <c r="H37" s="35" t="s">
        <v>58</v>
      </c>
    </row>
    <row r="38" spans="1:13" ht="16.5" customHeight="1">
      <c r="A38" s="87" t="s">
        <v>15</v>
      </c>
      <c r="B38" s="88"/>
      <c r="C38" s="22" t="s">
        <v>16</v>
      </c>
      <c r="D38" s="15">
        <v>1</v>
      </c>
      <c r="E38" s="69">
        <v>200000</v>
      </c>
      <c r="F38" s="33">
        <f>($D$38*$E$38)/3</f>
        <v>66666.666666666672</v>
      </c>
      <c r="G38" s="33">
        <f>($D$38*$E$38)/3</f>
        <v>66666.666666666672</v>
      </c>
      <c r="H38" s="33">
        <f>($D$38*$E$38)/3</f>
        <v>66666.666666666672</v>
      </c>
    </row>
    <row r="39" spans="1:13">
      <c r="A39" s="89" t="s">
        <v>17</v>
      </c>
      <c r="B39" s="90"/>
      <c r="C39" s="22" t="s">
        <v>16</v>
      </c>
      <c r="D39" s="15">
        <v>1</v>
      </c>
      <c r="E39" s="71">
        <f>(1985916*508)/500000</f>
        <v>2017.690656</v>
      </c>
      <c r="F39" s="48">
        <f>($D$39*$E$39)/3</f>
        <v>672.56355199999996</v>
      </c>
      <c r="G39" s="48">
        <f>($D$39*$E$39)/3</f>
        <v>672.56355199999996</v>
      </c>
      <c r="H39" s="48">
        <f>($D$39*$E$39)/3</f>
        <v>672.56355199999996</v>
      </c>
      <c r="I39" s="53"/>
      <c r="J39" s="53"/>
    </row>
    <row r="40" spans="1:13" ht="30" customHeight="1">
      <c r="A40" s="91" t="s">
        <v>29</v>
      </c>
      <c r="B40" s="92"/>
      <c r="C40" s="92"/>
      <c r="D40" s="92"/>
      <c r="E40" s="93"/>
      <c r="F40" s="54">
        <f>SUM(F38:F39)</f>
        <v>67339.230218666678</v>
      </c>
      <c r="G40" s="54">
        <f>SUM(G38:G39)</f>
        <v>67339.230218666678</v>
      </c>
      <c r="H40" s="54">
        <f>SUM(H38:H39)</f>
        <v>67339.230218666678</v>
      </c>
      <c r="I40" s="53"/>
    </row>
    <row r="41" spans="1:13">
      <c r="A41" s="23"/>
      <c r="B41" s="18"/>
      <c r="C41" s="19"/>
      <c r="D41" s="17"/>
      <c r="E41" s="18"/>
      <c r="F41" s="75"/>
      <c r="G41" s="75"/>
      <c r="H41" s="75"/>
    </row>
    <row r="42" spans="1:13" ht="30">
      <c r="A42" s="106" t="s">
        <v>9</v>
      </c>
      <c r="B42" s="107"/>
      <c r="C42" s="35" t="s">
        <v>12</v>
      </c>
      <c r="D42" s="35" t="s">
        <v>5</v>
      </c>
      <c r="E42" s="35" t="s">
        <v>24</v>
      </c>
      <c r="F42" s="35" t="s">
        <v>56</v>
      </c>
      <c r="G42" s="35" t="s">
        <v>57</v>
      </c>
      <c r="H42" s="35" t="s">
        <v>58</v>
      </c>
      <c r="I42" s="65"/>
      <c r="J42" s="65"/>
      <c r="K42" s="65"/>
    </row>
    <row r="43" spans="1:13">
      <c r="A43" s="16"/>
      <c r="B43" s="14"/>
      <c r="C43" s="81"/>
      <c r="D43" s="21"/>
      <c r="E43" s="78"/>
      <c r="F43" s="75"/>
      <c r="G43" s="75"/>
      <c r="H43" s="75"/>
      <c r="I43" s="65"/>
      <c r="J43" s="65"/>
      <c r="K43" s="65"/>
    </row>
    <row r="44" spans="1:13" ht="24" customHeight="1">
      <c r="A44" s="91" t="s">
        <v>10</v>
      </c>
      <c r="B44" s="92"/>
      <c r="C44" s="92"/>
      <c r="D44" s="92"/>
      <c r="E44" s="93"/>
      <c r="F44" s="72">
        <f>SUM(F43)</f>
        <v>0</v>
      </c>
      <c r="G44" s="72">
        <f>SUM(G43)</f>
        <v>0</v>
      </c>
      <c r="H44" s="72">
        <f>SUM(H43)</f>
        <v>0</v>
      </c>
    </row>
    <row r="45" spans="1:13">
      <c r="A45" s="103"/>
      <c r="B45" s="104"/>
      <c r="C45" s="104"/>
      <c r="D45" s="104"/>
      <c r="E45" s="104"/>
      <c r="F45" s="104"/>
      <c r="G45" s="104"/>
      <c r="H45" s="104"/>
    </row>
    <row r="46" spans="1:13" ht="30.75" customHeight="1">
      <c r="A46" s="94" t="s">
        <v>30</v>
      </c>
      <c r="B46" s="95"/>
      <c r="C46" s="95"/>
      <c r="D46" s="95"/>
      <c r="E46" s="96"/>
      <c r="F46" s="55">
        <f>F35+F40+F44</f>
        <v>67339.230218666678</v>
      </c>
      <c r="G46" s="55">
        <f>G35+G40+G44</f>
        <v>67339.230218666678</v>
      </c>
      <c r="H46" s="55">
        <f>H35+H40+H44</f>
        <v>67339.230218666678</v>
      </c>
    </row>
    <row r="47" spans="1:13" ht="15.75">
      <c r="A47" s="121"/>
      <c r="B47" s="122"/>
      <c r="C47" s="122"/>
      <c r="D47" s="122"/>
      <c r="E47" s="122"/>
      <c r="F47" s="122"/>
      <c r="G47" s="122"/>
      <c r="H47" s="122"/>
    </row>
    <row r="48" spans="1:13" ht="36.75" customHeight="1">
      <c r="A48" s="94" t="s">
        <v>11</v>
      </c>
      <c r="B48" s="95"/>
      <c r="C48" s="95"/>
      <c r="D48" s="95"/>
      <c r="E48" s="96"/>
      <c r="F48" s="55">
        <f>F30+F46</f>
        <v>99011.144885333342</v>
      </c>
      <c r="G48" s="55">
        <f>G30+G46</f>
        <v>99009.416885333339</v>
      </c>
      <c r="H48" s="55">
        <f>H30+H46</f>
        <v>99009.608885333349</v>
      </c>
      <c r="I48" s="25"/>
    </row>
    <row r="49" spans="1:9">
      <c r="B49" s="25"/>
      <c r="C49" s="26"/>
      <c r="D49" s="26"/>
      <c r="E49" s="27"/>
    </row>
    <row r="50" spans="1:9" ht="15.75">
      <c r="A50" s="113" t="s">
        <v>50</v>
      </c>
      <c r="B50" s="113"/>
      <c r="C50" s="113"/>
      <c r="D50" s="113"/>
      <c r="E50" s="113"/>
      <c r="F50" s="59">
        <v>0</v>
      </c>
      <c r="G50" s="59">
        <v>0</v>
      </c>
      <c r="H50" s="59">
        <v>0</v>
      </c>
    </row>
    <row r="51" spans="1:9" ht="15" customHeight="1">
      <c r="A51" s="114" t="s">
        <v>33</v>
      </c>
      <c r="B51" s="115"/>
      <c r="C51" s="115"/>
      <c r="D51" s="115"/>
      <c r="E51" s="116"/>
      <c r="F51" s="73" t="str">
        <f>IF(F50=0,"--",F48/F50)</f>
        <v>--</v>
      </c>
      <c r="G51" s="73" t="str">
        <f>IF(G50=0,"--",G48/G50)</f>
        <v>--</v>
      </c>
      <c r="H51" s="73" t="str">
        <f>IF(H50=0,"--",H48/H50)</f>
        <v>--</v>
      </c>
      <c r="I51" s="25"/>
    </row>
    <row r="52" spans="1:9" ht="15" customHeight="1">
      <c r="A52" s="45"/>
      <c r="B52" s="45"/>
      <c r="C52" s="51"/>
      <c r="E52" s="28"/>
    </row>
    <row r="53" spans="1:9">
      <c r="A53" s="49"/>
      <c r="B53" s="50"/>
      <c r="C53" s="29"/>
      <c r="D53" s="30"/>
      <c r="E53" s="30"/>
    </row>
    <row r="54" spans="1:9">
      <c r="A54" s="49"/>
      <c r="B54" s="50"/>
      <c r="C54" s="29"/>
      <c r="D54" s="30"/>
      <c r="E54" s="30"/>
      <c r="F54" s="45"/>
      <c r="G54" s="45"/>
      <c r="H54" s="45"/>
    </row>
    <row r="55" spans="1:9" ht="15.75">
      <c r="A55" s="56" t="s">
        <v>37</v>
      </c>
      <c r="B55" s="117" t="s">
        <v>68</v>
      </c>
      <c r="C55" s="117"/>
      <c r="D55" s="117"/>
      <c r="E55" s="57"/>
      <c r="F55" s="57" t="s">
        <v>71</v>
      </c>
      <c r="G55" s="57"/>
      <c r="H55" s="57"/>
      <c r="I55" s="86"/>
    </row>
    <row r="56" spans="1:9" ht="15.75">
      <c r="A56" s="59" t="s">
        <v>34</v>
      </c>
      <c r="B56" s="118">
        <v>43620</v>
      </c>
      <c r="C56" s="111"/>
      <c r="D56" s="111"/>
      <c r="E56" s="58"/>
      <c r="F56" s="58"/>
      <c r="G56" s="58"/>
      <c r="H56" s="58"/>
    </row>
    <row r="57" spans="1:9" ht="15.75">
      <c r="A57" s="60"/>
      <c r="B57" s="61"/>
      <c r="C57" s="61"/>
      <c r="D57" s="61"/>
      <c r="E57" s="58"/>
      <c r="F57" s="58"/>
      <c r="G57" s="58"/>
      <c r="H57" s="58"/>
    </row>
    <row r="58" spans="1:9" ht="15.75">
      <c r="A58" s="112" t="s">
        <v>43</v>
      </c>
      <c r="B58" s="112"/>
      <c r="C58" s="112"/>
      <c r="D58" s="112"/>
      <c r="E58" s="112"/>
      <c r="F58" s="112"/>
      <c r="G58" s="112"/>
      <c r="H58" s="112"/>
    </row>
    <row r="59" spans="1:9" ht="47.25">
      <c r="A59" s="64" t="s">
        <v>70</v>
      </c>
      <c r="B59" s="62" t="s">
        <v>35</v>
      </c>
      <c r="C59" s="119"/>
      <c r="D59" s="120"/>
      <c r="E59" s="56" t="s">
        <v>36</v>
      </c>
      <c r="F59" s="110"/>
      <c r="G59" s="110"/>
      <c r="H59" s="110"/>
    </row>
    <row r="60" spans="1:9" ht="15.75">
      <c r="A60" s="59" t="s">
        <v>44</v>
      </c>
      <c r="B60" s="63" t="s">
        <v>34</v>
      </c>
      <c r="C60" s="108"/>
      <c r="D60" s="109"/>
      <c r="E60" s="59" t="s">
        <v>34</v>
      </c>
      <c r="F60" s="111"/>
      <c r="G60" s="111"/>
      <c r="H60" s="111"/>
    </row>
  </sheetData>
  <mergeCells count="30">
    <mergeCell ref="A42:B42"/>
    <mergeCell ref="A48:E48"/>
    <mergeCell ref="A47:H47"/>
    <mergeCell ref="A45:H45"/>
    <mergeCell ref="A40:E40"/>
    <mergeCell ref="A44:E44"/>
    <mergeCell ref="A46:E46"/>
    <mergeCell ref="C60:D60"/>
    <mergeCell ref="F59:H59"/>
    <mergeCell ref="F60:H60"/>
    <mergeCell ref="A58:H58"/>
    <mergeCell ref="A50:E50"/>
    <mergeCell ref="A51:E51"/>
    <mergeCell ref="B55:D55"/>
    <mergeCell ref="B56:D56"/>
    <mergeCell ref="C59:D59"/>
    <mergeCell ref="A38:B38"/>
    <mergeCell ref="A39:B39"/>
    <mergeCell ref="A22:E22"/>
    <mergeCell ref="A28:E28"/>
    <mergeCell ref="A30:E30"/>
    <mergeCell ref="A26:B26"/>
    <mergeCell ref="A24:B24"/>
    <mergeCell ref="A27:B27"/>
    <mergeCell ref="A35:E35"/>
    <mergeCell ref="A25:B25"/>
    <mergeCell ref="A31:H31"/>
    <mergeCell ref="A23:H23"/>
    <mergeCell ref="A29:H29"/>
    <mergeCell ref="A37:B37"/>
  </mergeCells>
  <pageMargins left="0.7" right="0.7" top="0.75" bottom="0.75" header="0.3" footer="0.3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A6" sqref="A6"/>
    </sheetView>
  </sheetViews>
  <sheetFormatPr baseColWidth="10" defaultRowHeight="1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>
      <c r="A1" s="1"/>
      <c r="B1" s="123" t="s">
        <v>69</v>
      </c>
      <c r="C1" s="123"/>
      <c r="D1" s="123"/>
      <c r="E1" s="123"/>
      <c r="F1" s="123"/>
      <c r="G1" s="123"/>
      <c r="H1" s="123"/>
      <c r="I1" s="1"/>
    </row>
    <row r="2" spans="1:10">
      <c r="A2" s="1"/>
      <c r="B2" s="123"/>
      <c r="C2" s="123"/>
      <c r="D2" s="123"/>
      <c r="E2" s="123"/>
      <c r="F2" s="123"/>
      <c r="G2" s="123"/>
      <c r="H2" s="123"/>
      <c r="I2" s="1"/>
    </row>
    <row r="3" spans="1:10">
      <c r="A3" s="1"/>
      <c r="B3" s="123"/>
      <c r="C3" s="123"/>
      <c r="D3" s="123"/>
      <c r="E3" s="123"/>
      <c r="F3" s="123"/>
      <c r="G3" s="123"/>
      <c r="H3" s="123"/>
      <c r="I3" s="1"/>
    </row>
    <row r="4" spans="1:10" ht="51">
      <c r="A4" s="1"/>
      <c r="B4" s="8" t="s">
        <v>19</v>
      </c>
      <c r="C4" s="9" t="s">
        <v>46</v>
      </c>
      <c r="D4" s="9" t="s">
        <v>0</v>
      </c>
      <c r="E4" s="9" t="s">
        <v>48</v>
      </c>
      <c r="F4" s="9" t="s">
        <v>49</v>
      </c>
      <c r="G4" s="9" t="s">
        <v>9</v>
      </c>
      <c r="H4" s="9" t="s">
        <v>2</v>
      </c>
      <c r="I4" s="1"/>
    </row>
    <row r="5" spans="1:10">
      <c r="A5" s="1"/>
      <c r="B5" s="2" t="s">
        <v>3</v>
      </c>
      <c r="C5" s="3">
        <f>'COSTOS AROMATICAS'!F22+'COSTOS AROMATICAS'!G22+'COSTOS AROMATICAS'!H22</f>
        <v>12.48</v>
      </c>
      <c r="D5" s="3">
        <f>'COSTOS AROMATICAS'!F28+'COSTOS AROMATICAS'!G28+'COSTOS AROMATICAS'!H28</f>
        <v>95000</v>
      </c>
      <c r="E5" s="3">
        <f>'COSTOS AROMATICAS'!F35+'COSTOS AROMATICAS'!G35+'COSTOS AROMATICAS'!H35</f>
        <v>0</v>
      </c>
      <c r="F5" s="3">
        <f>'COSTOS AROMATICAS'!F40+'COSTOS AROMATICAS'!G40+'COSTOS AROMATICAS'!H40</f>
        <v>202017.69065600005</v>
      </c>
      <c r="G5" s="3">
        <f>'COSTOS AROMATICAS'!F44+'COSTOS AROMATICAS'!G44+'COSTOS AROMATICAS'!H44</f>
        <v>0</v>
      </c>
      <c r="H5" s="3">
        <f>SUM(C5:G5)</f>
        <v>297030.17065600003</v>
      </c>
      <c r="I5" s="1"/>
      <c r="J5" s="47"/>
    </row>
    <row r="6" spans="1:10">
      <c r="A6" s="1"/>
      <c r="B6" s="2" t="s">
        <v>14</v>
      </c>
      <c r="C6" s="85">
        <f>C5/H5</f>
        <v>4.2015933844153092E-5</v>
      </c>
      <c r="D6" s="4">
        <f>D5/H5</f>
        <v>0.31983282974315252</v>
      </c>
      <c r="E6" s="4">
        <f>E5/H5</f>
        <v>0</v>
      </c>
      <c r="F6" s="4">
        <f>F5/H5</f>
        <v>0.68012515432300336</v>
      </c>
      <c r="G6" s="4">
        <f>G5/H5</f>
        <v>0</v>
      </c>
      <c r="H6" s="5">
        <f>SUM(C6:G6)</f>
        <v>1</v>
      </c>
      <c r="I6" s="6"/>
    </row>
    <row r="7" spans="1:10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/>
      <c r="B8" s="1"/>
      <c r="C8" s="7"/>
      <c r="D8" s="1"/>
      <c r="E8" s="1"/>
      <c r="F8" s="1"/>
      <c r="G8" s="1"/>
      <c r="H8" s="1"/>
      <c r="I8" s="1"/>
    </row>
    <row r="9" spans="1:10">
      <c r="A9" s="1"/>
      <c r="B9" s="1"/>
      <c r="C9" s="1"/>
      <c r="D9" s="1"/>
      <c r="E9" s="1"/>
      <c r="F9" s="1"/>
      <c r="G9" s="1"/>
      <c r="H9" s="1"/>
      <c r="I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2019-06-26T04:18:26Z</cp:lastPrinted>
  <dcterms:created xsi:type="dcterms:W3CDTF">2014-09-10T02:29:02Z</dcterms:created>
  <dcterms:modified xsi:type="dcterms:W3CDTF">2019-06-26T04:18:44Z</dcterms:modified>
</cp:coreProperties>
</file>