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545"/>
  </bookViews>
  <sheets>
    <sheet name="COSTOS CACAO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G6"/>
  <c r="F6"/>
  <c r="E6"/>
  <c r="D6"/>
  <c r="C6"/>
  <c r="G49" i="1"/>
  <c r="G46"/>
  <c r="G44"/>
  <c r="G42"/>
  <c r="G41"/>
  <c r="G38"/>
  <c r="G37"/>
  <c r="G36"/>
  <c r="G34"/>
  <c r="G33"/>
  <c r="G29"/>
  <c r="G27"/>
  <c r="G26"/>
  <c r="G25"/>
  <c r="G24"/>
  <c r="G23"/>
  <c r="G22"/>
  <c r="G21"/>
  <c r="G18"/>
  <c r="G17"/>
  <c r="G16"/>
  <c r="G15"/>
  <c r="G13"/>
  <c r="E41" l="1"/>
  <c r="E37"/>
  <c r="E33"/>
  <c r="E24"/>
  <c r="E23"/>
  <c r="E22"/>
  <c r="E17"/>
  <c r="E16"/>
  <c r="D13"/>
  <c r="E26" l="1"/>
  <c r="E25" l="1"/>
  <c r="D25"/>
  <c r="E21" l="1"/>
  <c r="E13"/>
  <c r="F44" l="1"/>
  <c r="F36"/>
  <c r="F38" s="1"/>
  <c r="F41" l="1"/>
  <c r="F42" s="1"/>
  <c r="F21"/>
  <c r="E15"/>
  <c r="F13"/>
  <c r="F15" l="1"/>
  <c r="F22" l="1"/>
  <c r="F23" l="1"/>
  <c r="F24" l="1"/>
  <c r="F27"/>
  <c r="F29" l="1"/>
</calcChain>
</file>

<file path=xl/comments1.xml><?xml version="1.0" encoding="utf-8"?>
<comments xmlns="http://schemas.openxmlformats.org/spreadsheetml/2006/main">
  <authors>
    <author>Asus</author>
    <author>FREDI</author>
  </authors>
  <commentList>
    <comment ref="E16" authorId="0">
      <text>
        <r>
          <rPr>
            <b/>
            <sz val="9"/>
            <color indexed="81"/>
            <rFont val="Tahoma"/>
            <charset val="1"/>
          </rPr>
          <t>https://listado.mercadolibre.com.co/cal-agricola#stayOnWeb
1 libra equivale a 453,6 gramos</t>
        </r>
      </text>
    </comment>
    <comment ref="E17" authorId="1">
      <text>
        <r>
          <rPr>
            <b/>
            <sz val="9"/>
            <color indexed="81"/>
            <rFont val="Tahoma"/>
            <family val="2"/>
          </rPr>
          <t>1 KG VALE $1.816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realizo control de arvenses en dos modulos
</t>
        </r>
      </text>
    </comment>
    <comment ref="E33" authorId="0">
      <text>
        <r>
          <rPr>
            <sz val="9"/>
            <color indexed="81"/>
            <rFont val="Tahoma"/>
            <charset val="1"/>
          </rPr>
          <t>1 GALON DE GASOLINA VALE $9.586 Y EQUIVALE A 3,78 LITROS</t>
        </r>
      </text>
    </comment>
  </commentList>
</comments>
</file>

<file path=xl/sharedStrings.xml><?xml version="1.0" encoding="utf-8"?>
<sst xmlns="http://schemas.openxmlformats.org/spreadsheetml/2006/main" count="113" uniqueCount="81">
  <si>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</si>
  <si>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</si>
  <si>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</si>
  <si>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</si>
  <si>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</si>
  <si>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</si>
  <si>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</si>
  <si>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</si>
  <si>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</si>
  <si>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</si>
  <si>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</si>
  <si>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</si>
  <si>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</si>
  <si>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</si>
  <si>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</si>
  <si>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</si>
  <si>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</si>
  <si>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</si>
  <si>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</si>
  <si>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</si>
  <si>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</si>
  <si>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</si>
  <si>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</si>
  <si>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</si>
  <si>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</si>
  <si>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</si>
  <si>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</si>
  <si>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</si>
  <si>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</si>
  <si>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</si>
  <si>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</si>
  <si>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</si>
  <si>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</si>
  <si>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</si>
  <si>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</si>
  <si>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</si>
  <si>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</si>
  <si>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</si>
  <si>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</si>
  <si>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</si>
  <si>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</si>
  <si>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</si>
  <si>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 xml:space="preserve">MATERIA PRIMA </t>
  </si>
  <si>
    <t>MATERIA PRIMA E INSUMOS  DIRECTOS</t>
  </si>
  <si>
    <t>SUBTOTAL  MATERIA PRIMA E INSUMOS   DIRECTOS:</t>
  </si>
  <si>
    <t>Abril</t>
  </si>
  <si>
    <t>10000m2</t>
  </si>
  <si>
    <t>Agricola</t>
  </si>
  <si>
    <t>Lote 1</t>
  </si>
  <si>
    <t>Cacao</t>
  </si>
  <si>
    <t>Agua</t>
  </si>
  <si>
    <t>COSTO TOTAL CACAO</t>
  </si>
  <si>
    <t>Oxicloruro de cobre</t>
  </si>
  <si>
    <t>Cal</t>
  </si>
  <si>
    <t>gr</t>
  </si>
  <si>
    <t>Urea</t>
  </si>
  <si>
    <t>Fertilizacion</t>
  </si>
  <si>
    <t>Hora</t>
  </si>
  <si>
    <t>Manejo de arvenses</t>
  </si>
  <si>
    <t>Manejo de la caseta BPA</t>
  </si>
  <si>
    <t>Podas</t>
  </si>
  <si>
    <t>Riego Manual</t>
  </si>
  <si>
    <t>ASISTENCIA TECNICA</t>
  </si>
  <si>
    <t>VIGILANCIA</t>
  </si>
  <si>
    <t>m2</t>
  </si>
  <si>
    <t>hora</t>
  </si>
  <si>
    <t>COMBUSTIBLE</t>
  </si>
  <si>
    <t>Agua para riego</t>
  </si>
  <si>
    <t>m3</t>
  </si>
  <si>
    <t>Fungicida</t>
  </si>
  <si>
    <t>Material directo</t>
  </si>
  <si>
    <t>Idea de mejora ( Sombrìo )</t>
  </si>
  <si>
    <t>Manejo de arvenses (guadaña)</t>
  </si>
  <si>
    <t>Manejo de arvenses (Roto Speed)</t>
  </si>
  <si>
    <t>GASOLINA</t>
  </si>
  <si>
    <t>lt</t>
  </si>
  <si>
    <t>MES</t>
  </si>
  <si>
    <t>MIGUEL A. VILLALBA</t>
  </si>
  <si>
    <t>PRODUCCION EN KG  ( PRODUCTO DE CACAO EN PROCESO )</t>
  </si>
  <si>
    <t>COSTOS DE PRODUCCIÓN CULTIVO DE CACAO MES DE ABRIL 2019</t>
  </si>
  <si>
    <t>OK REVISADO</t>
  </si>
</sst>
</file>

<file path=xl/styles.xml><?xml version="1.0" encoding="utf-8"?>
<styleSheet xmlns="http://schemas.openxmlformats.org/spreadsheetml/2006/main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&quot;$&quot;\ #,##0.0_);[Red]\(&quot;$&quot;\ #,##0.0\)"/>
    <numFmt numFmtId="169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2D69B"/>
        <bgColor rgb="FFC2D69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7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5" fontId="8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8" fontId="0" fillId="3" borderId="3" xfId="0" applyNumberFormat="1" applyFont="1" applyFill="1" applyBorder="1"/>
    <xf numFmtId="164" fontId="6" fillId="4" borderId="1" xfId="0" applyNumberFormat="1" applyFont="1" applyFill="1" applyBorder="1"/>
    <xf numFmtId="164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15" fontId="6" fillId="0" borderId="0" xfId="0" applyNumberFormat="1" applyFont="1" applyFill="1"/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6" fontId="6" fillId="4" borderId="1" xfId="0" applyNumberFormat="1" applyFont="1" applyFill="1" applyBorder="1" applyAlignment="1">
      <alignment vertical="center"/>
    </xf>
    <xf numFmtId="164" fontId="6" fillId="5" borderId="1" xfId="0" applyNumberFormat="1" applyFont="1" applyFill="1" applyBorder="1"/>
    <xf numFmtId="0" fontId="0" fillId="0" borderId="8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169" fontId="0" fillId="0" borderId="0" xfId="0" applyNumberFormat="1" applyFont="1"/>
    <xf numFmtId="0" fontId="0" fillId="0" borderId="0" xfId="0" applyFill="1" applyBorder="1"/>
    <xf numFmtId="164" fontId="6" fillId="5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3" xfId="0" applyFill="1" applyBorder="1" applyAlignment="1">
      <alignment horizontal="center"/>
    </xf>
    <xf numFmtId="166" fontId="0" fillId="4" borderId="9" xfId="0" applyNumberFormat="1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CACAO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 DE ABRIL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20654.392768959435</c:v>
                </c:pt>
                <c:pt idx="1">
                  <c:v>254656</c:v>
                </c:pt>
                <c:pt idx="2">
                  <c:v>20287.83068783069</c:v>
                </c:pt>
                <c:pt idx="3">
                  <c:v>239718.32</c:v>
                </c:pt>
                <c:pt idx="4">
                  <c:v>19000</c:v>
                </c:pt>
                <c:pt idx="5">
                  <c:v>554316.54345679015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60687104"/>
        <c:axId val="60688640"/>
        <c:axId val="60190720"/>
      </c:bar3DChart>
      <c:catAx>
        <c:axId val="60687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688640"/>
        <c:crosses val="autoZero"/>
        <c:auto val="1"/>
        <c:lblAlgn val="ctr"/>
        <c:lblOffset val="100"/>
      </c:catAx>
      <c:valAx>
        <c:axId val="6068864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60687104"/>
        <c:crosses val="autoZero"/>
        <c:crossBetween val="between"/>
      </c:valAx>
      <c:serAx>
        <c:axId val="60190720"/>
        <c:scaling>
          <c:orientation val="minMax"/>
        </c:scaling>
        <c:delete val="1"/>
        <c:axPos val="b"/>
        <c:majorTickMark val="none"/>
        <c:tickLblPos val="none"/>
        <c:crossAx val="6068864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46" zoomScale="110" zoomScaleNormal="110" workbookViewId="0">
      <selection activeCell="E53" sqref="E53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3.28515625" style="31" customWidth="1"/>
    <col min="4" max="4" width="11.28515625" style="13" customWidth="1"/>
    <col min="5" max="5" width="17.5703125" style="13" customWidth="1"/>
    <col min="6" max="6" width="18.85546875" style="13" hidden="1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10" ht="34.5" customHeight="1">
      <c r="A1" s="44" t="s">
        <v>23</v>
      </c>
      <c r="B1" s="45"/>
      <c r="C1" s="46"/>
      <c r="D1" s="45"/>
      <c r="E1" s="45"/>
      <c r="F1" s="47"/>
    </row>
    <row r="2" spans="1:10" ht="22.5" customHeight="1">
      <c r="A2" s="44" t="s">
        <v>34</v>
      </c>
      <c r="B2" s="45" t="s">
        <v>45</v>
      </c>
      <c r="C2" s="46"/>
      <c r="D2" s="45"/>
      <c r="E2" s="45"/>
      <c r="F2" s="47"/>
    </row>
    <row r="3" spans="1:10" ht="22.5" customHeight="1">
      <c r="A3" s="44" t="s">
        <v>35</v>
      </c>
      <c r="B3" s="48">
        <v>2019</v>
      </c>
      <c r="C3" s="46"/>
      <c r="D3" s="45"/>
      <c r="E3" s="45"/>
      <c r="F3" s="47"/>
    </row>
    <row r="4" spans="1:10" ht="15.75" customHeight="1">
      <c r="A4" s="45" t="s">
        <v>36</v>
      </c>
      <c r="B4" s="45" t="s">
        <v>46</v>
      </c>
      <c r="C4" s="45"/>
      <c r="D4" s="45"/>
      <c r="E4" s="45"/>
      <c r="F4" s="47"/>
    </row>
    <row r="5" spans="1:10">
      <c r="A5" s="45" t="s">
        <v>37</v>
      </c>
      <c r="B5" s="87">
        <v>40492</v>
      </c>
      <c r="C5" s="46"/>
      <c r="D5" s="45"/>
      <c r="E5" s="45"/>
      <c r="F5" s="47"/>
    </row>
    <row r="6" spans="1:10" ht="18" customHeight="1">
      <c r="A6" s="45" t="s">
        <v>22</v>
      </c>
      <c r="B6" s="48">
        <v>328</v>
      </c>
      <c r="C6" s="45"/>
      <c r="D6" s="45"/>
      <c r="E6" s="45"/>
      <c r="F6" s="47"/>
    </row>
    <row r="7" spans="1:10" ht="18" customHeight="1">
      <c r="A7" s="45" t="s">
        <v>18</v>
      </c>
      <c r="B7" s="45" t="s">
        <v>47</v>
      </c>
      <c r="C7" s="47"/>
      <c r="D7" s="47"/>
      <c r="E7" s="45"/>
      <c r="F7" s="47"/>
    </row>
    <row r="8" spans="1:10" ht="18" customHeight="1">
      <c r="A8" s="45" t="s">
        <v>17</v>
      </c>
      <c r="B8" s="45" t="s">
        <v>48</v>
      </c>
      <c r="C8" s="47"/>
      <c r="D8" s="47"/>
      <c r="E8" s="45"/>
      <c r="F8" s="47"/>
    </row>
    <row r="9" spans="1:10" ht="18" customHeight="1">
      <c r="A9" s="45" t="s">
        <v>19</v>
      </c>
      <c r="B9" s="45" t="s">
        <v>49</v>
      </c>
      <c r="C9" s="45"/>
      <c r="D9" s="47"/>
      <c r="E9" s="45"/>
      <c r="F9" s="47"/>
    </row>
    <row r="10" spans="1:10" ht="18" customHeight="1">
      <c r="A10" s="45"/>
      <c r="B10" s="45"/>
      <c r="C10" s="45"/>
      <c r="D10" s="47"/>
      <c r="E10" s="45"/>
      <c r="F10" s="47"/>
    </row>
    <row r="11" spans="1:10" ht="42" customHeight="1">
      <c r="A11" s="38" t="s">
        <v>27</v>
      </c>
      <c r="B11" s="37" t="s">
        <v>5</v>
      </c>
      <c r="C11" s="37" t="s">
        <v>13</v>
      </c>
      <c r="D11" s="37" t="s">
        <v>6</v>
      </c>
      <c r="E11" s="37" t="s">
        <v>20</v>
      </c>
      <c r="F11" s="37" t="s">
        <v>51</v>
      </c>
      <c r="G11" s="37" t="s">
        <v>51</v>
      </c>
    </row>
    <row r="12" spans="1:10" ht="26.25" customHeight="1">
      <c r="A12" s="39" t="s">
        <v>42</v>
      </c>
      <c r="B12" s="74"/>
      <c r="C12" s="75"/>
      <c r="D12" s="76"/>
      <c r="E12" s="77"/>
      <c r="F12" s="78"/>
      <c r="G12" s="78"/>
    </row>
    <row r="13" spans="1:10" ht="33" customHeight="1">
      <c r="A13" s="93" t="s">
        <v>67</v>
      </c>
      <c r="B13" s="15" t="s">
        <v>50</v>
      </c>
      <c r="C13" s="94" t="s">
        <v>68</v>
      </c>
      <c r="D13" s="16">
        <f>2800/1000</f>
        <v>2.8</v>
      </c>
      <c r="E13" s="71">
        <f>32000/1000</f>
        <v>32</v>
      </c>
      <c r="F13" s="69">
        <f>D13*E13</f>
        <v>89.6</v>
      </c>
      <c r="G13" s="69">
        <f>D13*E13</f>
        <v>89.6</v>
      </c>
      <c r="H13"/>
      <c r="I13"/>
      <c r="J13"/>
    </row>
    <row r="14" spans="1:10" ht="27.75" customHeight="1">
      <c r="A14" s="39" t="s">
        <v>28</v>
      </c>
      <c r="B14" s="34"/>
      <c r="C14" s="34"/>
      <c r="D14" s="34"/>
      <c r="E14" s="34"/>
      <c r="F14" s="34"/>
      <c r="G14" s="34"/>
      <c r="I14"/>
      <c r="J14"/>
    </row>
    <row r="15" spans="1:10" ht="28.5" customHeight="1">
      <c r="A15" s="95" t="s">
        <v>69</v>
      </c>
      <c r="B15" s="83" t="s">
        <v>52</v>
      </c>
      <c r="C15" s="32" t="s">
        <v>54</v>
      </c>
      <c r="D15" s="16">
        <v>500</v>
      </c>
      <c r="E15" s="33">
        <f>29845/1000</f>
        <v>29.844999999999999</v>
      </c>
      <c r="F15" s="69">
        <f>D15*E15</f>
        <v>14922.5</v>
      </c>
      <c r="G15" s="69">
        <f>D15*E15</f>
        <v>14922.5</v>
      </c>
      <c r="H15"/>
    </row>
    <row r="16" spans="1:10" ht="28.5" customHeight="1">
      <c r="A16" s="95" t="s">
        <v>70</v>
      </c>
      <c r="B16" s="84" t="s">
        <v>53</v>
      </c>
      <c r="C16" s="32" t="s">
        <v>54</v>
      </c>
      <c r="D16" s="16">
        <v>500</v>
      </c>
      <c r="E16" s="79">
        <f>1000/453.6</f>
        <v>2.204585537918871</v>
      </c>
      <c r="F16" s="69"/>
      <c r="G16" s="69">
        <f>D16*E16</f>
        <v>1102.2927689594355</v>
      </c>
      <c r="H16"/>
      <c r="J16" s="96"/>
    </row>
    <row r="17" spans="1:8" ht="28.5" customHeight="1">
      <c r="A17" s="82" t="s">
        <v>56</v>
      </c>
      <c r="B17" s="84" t="s">
        <v>55</v>
      </c>
      <c r="C17" s="32" t="s">
        <v>54</v>
      </c>
      <c r="D17" s="16">
        <v>2500</v>
      </c>
      <c r="E17" s="79">
        <f>1816/1000</f>
        <v>1.8160000000000001</v>
      </c>
      <c r="F17" s="69"/>
      <c r="G17" s="69">
        <f>D17*E17</f>
        <v>4540</v>
      </c>
      <c r="H17"/>
    </row>
    <row r="18" spans="1:8" ht="28.5" customHeight="1">
      <c r="A18" s="112" t="s">
        <v>44</v>
      </c>
      <c r="B18" s="104"/>
      <c r="C18" s="104"/>
      <c r="D18" s="104"/>
      <c r="E18" s="105"/>
      <c r="F18" s="81"/>
      <c r="G18" s="81">
        <f>SUM(G13:G17)</f>
        <v>20654.392768959435</v>
      </c>
      <c r="H18"/>
    </row>
    <row r="19" spans="1:8" ht="28.5" customHeight="1">
      <c r="A19" s="108"/>
      <c r="B19" s="109"/>
      <c r="C19" s="109"/>
      <c r="D19" s="109"/>
      <c r="E19" s="109"/>
      <c r="F19" s="110"/>
    </row>
    <row r="20" spans="1:8" ht="28.5" customHeight="1">
      <c r="A20" s="112" t="s">
        <v>21</v>
      </c>
      <c r="B20" s="105"/>
      <c r="C20" s="41" t="s">
        <v>13</v>
      </c>
      <c r="D20" s="42" t="s">
        <v>6</v>
      </c>
      <c r="E20" s="43" t="s">
        <v>20</v>
      </c>
      <c r="F20" s="37" t="s">
        <v>51</v>
      </c>
      <c r="G20" s="37" t="s">
        <v>51</v>
      </c>
    </row>
    <row r="21" spans="1:8" ht="18" customHeight="1">
      <c r="A21" s="106" t="s">
        <v>71</v>
      </c>
      <c r="B21" s="107"/>
      <c r="C21" s="16" t="s">
        <v>57</v>
      </c>
      <c r="D21" s="16">
        <v>4</v>
      </c>
      <c r="E21" s="24">
        <f>38000/8</f>
        <v>4750</v>
      </c>
      <c r="F21" s="35">
        <f>E21*D21</f>
        <v>19000</v>
      </c>
      <c r="G21" s="35">
        <f t="shared" ref="G21:G26" si="0">E21*D21</f>
        <v>19000</v>
      </c>
      <c r="H21" s="97"/>
    </row>
    <row r="22" spans="1:8" ht="16.5" customHeight="1">
      <c r="A22" s="111" t="s">
        <v>58</v>
      </c>
      <c r="B22" s="107"/>
      <c r="C22" s="16" t="s">
        <v>57</v>
      </c>
      <c r="D22" s="16">
        <v>16</v>
      </c>
      <c r="E22" s="24">
        <f>38000/8</f>
        <v>4750</v>
      </c>
      <c r="F22" s="35">
        <f>E22*D22</f>
        <v>76000</v>
      </c>
      <c r="G22" s="35">
        <f t="shared" si="0"/>
        <v>76000</v>
      </c>
      <c r="H22" s="97"/>
    </row>
    <row r="23" spans="1:8">
      <c r="A23" s="111" t="s">
        <v>60</v>
      </c>
      <c r="B23" s="107"/>
      <c r="C23" s="16" t="s">
        <v>57</v>
      </c>
      <c r="D23" s="16">
        <v>7</v>
      </c>
      <c r="E23" s="24">
        <f>38000/8</f>
        <v>4750</v>
      </c>
      <c r="F23" s="35">
        <f>E23*D23</f>
        <v>33250</v>
      </c>
      <c r="G23" s="35">
        <f t="shared" si="0"/>
        <v>33250</v>
      </c>
      <c r="H23" s="97"/>
    </row>
    <row r="24" spans="1:8">
      <c r="A24" s="111" t="s">
        <v>61</v>
      </c>
      <c r="B24" s="107"/>
      <c r="C24" s="16" t="s">
        <v>57</v>
      </c>
      <c r="D24" s="16">
        <v>7</v>
      </c>
      <c r="E24" s="24">
        <f>38000/8</f>
        <v>4750</v>
      </c>
      <c r="F24" s="35">
        <f>E24*D24</f>
        <v>33250</v>
      </c>
      <c r="G24" s="35">
        <f t="shared" si="0"/>
        <v>33250</v>
      </c>
      <c r="H24" s="97"/>
    </row>
    <row r="25" spans="1:8">
      <c r="A25" s="106" t="s">
        <v>73</v>
      </c>
      <c r="B25" s="107"/>
      <c r="C25" s="16" t="s">
        <v>64</v>
      </c>
      <c r="D25" s="16">
        <f>1666*2</f>
        <v>3332</v>
      </c>
      <c r="E25" s="24">
        <f>(1*80000)/10000</f>
        <v>8</v>
      </c>
      <c r="F25" s="35"/>
      <c r="G25" s="35">
        <f t="shared" si="0"/>
        <v>26656</v>
      </c>
      <c r="H25" s="97"/>
    </row>
    <row r="26" spans="1:8">
      <c r="A26" s="106" t="s">
        <v>72</v>
      </c>
      <c r="B26" s="116"/>
      <c r="C26" s="16" t="s">
        <v>65</v>
      </c>
      <c r="D26" s="16">
        <v>14</v>
      </c>
      <c r="E26" s="24">
        <f>38000/8</f>
        <v>4750</v>
      </c>
      <c r="F26" s="34"/>
      <c r="G26" s="35">
        <f t="shared" si="0"/>
        <v>66500</v>
      </c>
      <c r="H26" s="97"/>
    </row>
    <row r="27" spans="1:8">
      <c r="A27" s="112" t="s">
        <v>7</v>
      </c>
      <c r="B27" s="104"/>
      <c r="C27" s="104"/>
      <c r="D27" s="104"/>
      <c r="E27" s="105"/>
      <c r="F27" s="80">
        <f>SUM(F21:F24)</f>
        <v>161500</v>
      </c>
      <c r="G27" s="80">
        <f>SUM(G21:G26)</f>
        <v>254656</v>
      </c>
      <c r="H27" s="97"/>
    </row>
    <row r="28" spans="1:8">
      <c r="A28" s="108"/>
      <c r="B28" s="109"/>
      <c r="C28" s="109"/>
      <c r="D28" s="109"/>
      <c r="E28" s="109"/>
      <c r="F28" s="110"/>
    </row>
    <row r="29" spans="1:8" ht="30" customHeight="1">
      <c r="A29" s="113" t="s">
        <v>8</v>
      </c>
      <c r="B29" s="114"/>
      <c r="C29" s="114"/>
      <c r="D29" s="114"/>
      <c r="E29" s="115"/>
      <c r="F29" s="55">
        <f>F27</f>
        <v>161500</v>
      </c>
      <c r="G29" s="98">
        <f>SUM(G18+G27)</f>
        <v>275310.39276895946</v>
      </c>
      <c r="H29" s="25"/>
    </row>
    <row r="30" spans="1:8">
      <c r="A30" s="108"/>
      <c r="B30" s="109"/>
      <c r="C30" s="109"/>
      <c r="D30" s="109"/>
      <c r="E30" s="109"/>
      <c r="F30" s="110"/>
    </row>
    <row r="31" spans="1:8" ht="38.25" customHeight="1">
      <c r="A31" s="85" t="s">
        <v>24</v>
      </c>
      <c r="B31" s="37" t="s">
        <v>5</v>
      </c>
      <c r="C31" s="37" t="s">
        <v>13</v>
      </c>
      <c r="D31" s="37" t="s">
        <v>6</v>
      </c>
      <c r="E31" s="37" t="s">
        <v>20</v>
      </c>
      <c r="F31" s="37" t="s">
        <v>51</v>
      </c>
      <c r="G31" s="37" t="s">
        <v>51</v>
      </c>
    </row>
    <row r="32" spans="1:8">
      <c r="A32" s="40" t="s">
        <v>9</v>
      </c>
      <c r="B32" s="14"/>
      <c r="C32" s="20"/>
      <c r="D32" s="21"/>
      <c r="E32" s="14"/>
      <c r="F32" s="34"/>
      <c r="G32" s="34"/>
    </row>
    <row r="33" spans="1:9">
      <c r="A33" s="99" t="s">
        <v>66</v>
      </c>
      <c r="B33" s="100" t="s">
        <v>74</v>
      </c>
      <c r="C33" s="94" t="s">
        <v>75</v>
      </c>
      <c r="D33" s="16">
        <v>8</v>
      </c>
      <c r="E33" s="24">
        <f>9586/3.78</f>
        <v>2535.9788359788363</v>
      </c>
      <c r="F33" s="35"/>
      <c r="G33" s="69">
        <f>E33*D33</f>
        <v>20287.83068783069</v>
      </c>
      <c r="H33"/>
    </row>
    <row r="34" spans="1:9">
      <c r="A34" s="104" t="s">
        <v>15</v>
      </c>
      <c r="B34" s="104"/>
      <c r="C34" s="104"/>
      <c r="D34" s="104"/>
      <c r="E34" s="105"/>
      <c r="F34" s="86"/>
      <c r="G34" s="86">
        <f>SUM(G33)</f>
        <v>20287.83068783069</v>
      </c>
      <c r="H34"/>
    </row>
    <row r="35" spans="1:9" ht="30">
      <c r="A35" s="117" t="s">
        <v>1</v>
      </c>
      <c r="B35" s="118"/>
      <c r="C35" s="37" t="s">
        <v>13</v>
      </c>
      <c r="D35" s="37" t="s">
        <v>6</v>
      </c>
      <c r="E35" s="37" t="s">
        <v>20</v>
      </c>
      <c r="F35" s="37" t="s">
        <v>41</v>
      </c>
      <c r="G35" s="37" t="s">
        <v>51</v>
      </c>
    </row>
    <row r="36" spans="1:9" ht="24.75" customHeight="1">
      <c r="A36" s="122" t="s">
        <v>62</v>
      </c>
      <c r="B36" s="123"/>
      <c r="C36" s="101" t="s">
        <v>76</v>
      </c>
      <c r="D36" s="16">
        <v>1</v>
      </c>
      <c r="E36" s="66">
        <v>200000</v>
      </c>
      <c r="F36" s="36">
        <f>E36*D36</f>
        <v>200000</v>
      </c>
      <c r="G36" s="36">
        <f>E36*D36</f>
        <v>200000</v>
      </c>
      <c r="H36"/>
    </row>
    <row r="37" spans="1:9">
      <c r="A37" s="124" t="s">
        <v>63</v>
      </c>
      <c r="B37" s="125"/>
      <c r="C37" s="101" t="s">
        <v>76</v>
      </c>
      <c r="D37" s="16">
        <v>1</v>
      </c>
      <c r="E37" s="22">
        <f>10000*1985916/500000</f>
        <v>39718.32</v>
      </c>
      <c r="F37" s="50"/>
      <c r="G37" s="50">
        <f>E37*D37</f>
        <v>39718.32</v>
      </c>
      <c r="H37" s="49"/>
      <c r="I37" s="68"/>
    </row>
    <row r="38" spans="1:9" ht="16.5" customHeight="1">
      <c r="A38" s="112" t="s">
        <v>25</v>
      </c>
      <c r="B38" s="104"/>
      <c r="C38" s="104"/>
      <c r="D38" s="105"/>
      <c r="E38" s="91"/>
      <c r="F38" s="54">
        <f>SUM(F36:F37)</f>
        <v>200000</v>
      </c>
      <c r="G38" s="54">
        <f>SUM(G36:G37)</f>
        <v>239718.32</v>
      </c>
      <c r="H38"/>
      <c r="I38" s="67"/>
    </row>
    <row r="39" spans="1:9">
      <c r="A39" s="23"/>
      <c r="B39" s="18"/>
      <c r="C39" s="19"/>
      <c r="D39" s="17"/>
      <c r="E39" s="18"/>
      <c r="F39" s="34"/>
      <c r="G39" s="34"/>
    </row>
    <row r="40" spans="1:9" ht="30" customHeight="1">
      <c r="A40" s="117" t="s">
        <v>10</v>
      </c>
      <c r="B40" s="118"/>
      <c r="C40" s="37" t="s">
        <v>13</v>
      </c>
      <c r="D40" s="37" t="s">
        <v>6</v>
      </c>
      <c r="E40" s="37" t="s">
        <v>20</v>
      </c>
      <c r="F40" s="37" t="s">
        <v>41</v>
      </c>
      <c r="G40" s="37" t="s">
        <v>51</v>
      </c>
      <c r="H40" s="49"/>
    </row>
    <row r="41" spans="1:9">
      <c r="A41" s="106" t="s">
        <v>59</v>
      </c>
      <c r="B41" s="107"/>
      <c r="C41" s="16" t="s">
        <v>57</v>
      </c>
      <c r="D41" s="16">
        <v>4</v>
      </c>
      <c r="E41" s="24">
        <f>38000/8</f>
        <v>4750</v>
      </c>
      <c r="F41" s="35">
        <f>E41*D41</f>
        <v>19000</v>
      </c>
      <c r="G41" s="35">
        <f>E41*D41</f>
        <v>19000</v>
      </c>
    </row>
    <row r="42" spans="1:9">
      <c r="A42" s="88" t="s">
        <v>11</v>
      </c>
      <c r="B42" s="89"/>
      <c r="C42" s="89"/>
      <c r="D42" s="89"/>
      <c r="E42" s="90"/>
      <c r="F42" s="80">
        <f>F41</f>
        <v>19000</v>
      </c>
      <c r="G42" s="80">
        <f>G41</f>
        <v>19000</v>
      </c>
    </row>
    <row r="43" spans="1:9">
      <c r="A43" s="108"/>
      <c r="B43" s="109"/>
      <c r="C43" s="109"/>
      <c r="D43" s="109"/>
      <c r="E43" s="109"/>
      <c r="F43" s="110"/>
    </row>
    <row r="44" spans="1:9" ht="24" customHeight="1">
      <c r="A44" s="113" t="s">
        <v>26</v>
      </c>
      <c r="B44" s="114"/>
      <c r="C44" s="114"/>
      <c r="D44" s="114"/>
      <c r="E44" s="115"/>
      <c r="F44" s="55">
        <f>H42</f>
        <v>0</v>
      </c>
      <c r="G44" s="92">
        <f>G34+G38+G42</f>
        <v>279006.1506878307</v>
      </c>
      <c r="H44"/>
    </row>
    <row r="45" spans="1:9" ht="15.75">
      <c r="A45" s="119"/>
      <c r="B45" s="120"/>
      <c r="C45" s="120"/>
      <c r="D45" s="120"/>
      <c r="E45" s="120"/>
      <c r="F45" s="121"/>
    </row>
    <row r="46" spans="1:9" ht="30.75" customHeight="1">
      <c r="A46" s="113" t="s">
        <v>12</v>
      </c>
      <c r="B46" s="114"/>
      <c r="C46" s="114"/>
      <c r="D46" s="114"/>
      <c r="E46" s="115"/>
      <c r="F46" s="55"/>
      <c r="G46" s="92">
        <f>G29+G44</f>
        <v>554316.54345679015</v>
      </c>
      <c r="H46" s="25"/>
    </row>
    <row r="47" spans="1:9">
      <c r="B47" s="25"/>
      <c r="C47" s="26"/>
      <c r="D47" s="26"/>
      <c r="E47" s="27"/>
    </row>
    <row r="48" spans="1:9" ht="36.75" customHeight="1">
      <c r="A48" s="129" t="s">
        <v>78</v>
      </c>
      <c r="B48" s="130"/>
      <c r="C48" s="130"/>
      <c r="D48" s="130"/>
      <c r="E48" s="131"/>
      <c r="F48" s="56"/>
      <c r="G48" s="103">
        <v>0</v>
      </c>
      <c r="H48"/>
    </row>
    <row r="49" spans="1:7" ht="15.75">
      <c r="A49" s="132" t="s">
        <v>29</v>
      </c>
      <c r="B49" s="133"/>
      <c r="C49" s="133"/>
      <c r="D49" s="133"/>
      <c r="E49" s="134"/>
      <c r="F49" s="70"/>
      <c r="G49" s="102" t="str">
        <f>IF(G48=0,"--",G46/G48)</f>
        <v>--</v>
      </c>
    </row>
    <row r="50" spans="1:7">
      <c r="A50" s="47"/>
      <c r="B50" s="47"/>
      <c r="C50" s="53"/>
      <c r="E50" s="28"/>
    </row>
    <row r="51" spans="1:7" ht="15" customHeight="1">
      <c r="A51" s="51"/>
      <c r="B51" s="52"/>
      <c r="C51" s="29"/>
      <c r="D51" s="30"/>
      <c r="E51" s="30"/>
      <c r="G51" s="25"/>
    </row>
    <row r="52" spans="1:7" ht="15" customHeight="1">
      <c r="A52" s="51"/>
      <c r="B52" s="52"/>
      <c r="C52" s="29"/>
      <c r="D52" s="30"/>
      <c r="E52" s="30"/>
      <c r="F52" s="47"/>
    </row>
    <row r="53" spans="1:7" ht="15.75">
      <c r="A53" s="57" t="s">
        <v>33</v>
      </c>
      <c r="B53" s="135" t="s">
        <v>77</v>
      </c>
      <c r="C53" s="135"/>
      <c r="D53" s="135"/>
      <c r="E53" s="58"/>
      <c r="F53" s="58"/>
      <c r="G53" s="97" t="s">
        <v>80</v>
      </c>
    </row>
    <row r="54" spans="1:7" ht="15.75">
      <c r="A54" s="60" t="s">
        <v>30</v>
      </c>
      <c r="B54" s="136">
        <v>43600</v>
      </c>
      <c r="C54" s="137"/>
      <c r="D54" s="137"/>
      <c r="E54" s="59"/>
      <c r="F54" s="59"/>
    </row>
    <row r="55" spans="1:7" ht="15.75">
      <c r="A55" s="61"/>
      <c r="B55" s="62"/>
      <c r="C55" s="62"/>
      <c r="D55" s="62"/>
      <c r="E55" s="59"/>
      <c r="F55" s="59"/>
    </row>
    <row r="56" spans="1:7" ht="15.75">
      <c r="A56" s="128" t="s">
        <v>38</v>
      </c>
      <c r="B56" s="128"/>
      <c r="C56" s="128"/>
      <c r="D56" s="128"/>
      <c r="E56" s="128"/>
      <c r="F56" s="128"/>
    </row>
    <row r="57" spans="1:7" ht="47.25">
      <c r="A57" s="65" t="s">
        <v>39</v>
      </c>
      <c r="B57" s="63" t="s">
        <v>31</v>
      </c>
      <c r="C57" s="138"/>
      <c r="D57" s="139"/>
      <c r="E57" s="57" t="s">
        <v>32</v>
      </c>
      <c r="F57" s="73"/>
    </row>
    <row r="58" spans="1:7" ht="15.75">
      <c r="A58" s="60" t="s">
        <v>40</v>
      </c>
      <c r="B58" s="64" t="s">
        <v>30</v>
      </c>
      <c r="C58" s="126"/>
      <c r="D58" s="127"/>
      <c r="E58" s="60" t="s">
        <v>30</v>
      </c>
      <c r="F58" s="72"/>
    </row>
  </sheetData>
  <mergeCells count="31">
    <mergeCell ref="C58:D58"/>
    <mergeCell ref="A56:F56"/>
    <mergeCell ref="A48:E48"/>
    <mergeCell ref="A49:E49"/>
    <mergeCell ref="B53:D53"/>
    <mergeCell ref="B54:D54"/>
    <mergeCell ref="C57:D57"/>
    <mergeCell ref="A35:B35"/>
    <mergeCell ref="A40:B40"/>
    <mergeCell ref="A46:E46"/>
    <mergeCell ref="A45:F45"/>
    <mergeCell ref="A43:F43"/>
    <mergeCell ref="A44:E44"/>
    <mergeCell ref="A36:B36"/>
    <mergeCell ref="A37:B37"/>
    <mergeCell ref="A41:B41"/>
    <mergeCell ref="A38:D38"/>
    <mergeCell ref="A19:F19"/>
    <mergeCell ref="A28:F28"/>
    <mergeCell ref="A18:E18"/>
    <mergeCell ref="A27:E27"/>
    <mergeCell ref="A29:E29"/>
    <mergeCell ref="A26:B26"/>
    <mergeCell ref="A20:B20"/>
    <mergeCell ref="A22:B22"/>
    <mergeCell ref="A25:B25"/>
    <mergeCell ref="A34:E34"/>
    <mergeCell ref="A21:B21"/>
    <mergeCell ref="A30:F30"/>
    <mergeCell ref="A23:B23"/>
    <mergeCell ref="A24:B24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1" workbookViewId="0">
      <selection activeCell="I1" sqref="I1"/>
    </sheetView>
  </sheetViews>
  <sheetFormatPr baseColWidth="10" defaultColWidth="11.42578125" defaultRowHeight="12.75"/>
  <cols>
    <col min="1" max="1" width="11.42578125" style="1"/>
    <col min="2" max="2" width="26.28515625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40" t="s">
        <v>79</v>
      </c>
      <c r="C2" s="140"/>
      <c r="D2" s="140"/>
      <c r="E2" s="140"/>
      <c r="F2" s="140"/>
      <c r="G2" s="140"/>
      <c r="H2" s="140"/>
    </row>
    <row r="3" spans="2:12">
      <c r="B3" s="140"/>
      <c r="C3" s="140"/>
      <c r="D3" s="140"/>
      <c r="E3" s="140"/>
      <c r="F3" s="140"/>
      <c r="G3" s="140"/>
      <c r="H3" s="140"/>
    </row>
    <row r="4" spans="2:12">
      <c r="B4" s="140"/>
      <c r="C4" s="140"/>
      <c r="D4" s="140"/>
      <c r="E4" s="140"/>
      <c r="F4" s="140"/>
      <c r="G4" s="140"/>
      <c r="H4" s="140"/>
    </row>
    <row r="5" spans="2:12" ht="51">
      <c r="B5" s="10" t="s">
        <v>16</v>
      </c>
      <c r="C5" s="11" t="s">
        <v>43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CACAO'!G18</f>
        <v>20654.392768959435</v>
      </c>
      <c r="D6" s="3">
        <f>'COSTOS CACAO'!G27</f>
        <v>254656</v>
      </c>
      <c r="E6" s="3">
        <f>'COSTOS CACAO'!G34</f>
        <v>20287.83068783069</v>
      </c>
      <c r="F6" s="3">
        <f>'COSTOS CACAO'!G38</f>
        <v>239718.32</v>
      </c>
      <c r="G6" s="3">
        <f>'COSTOS CACAO'!G42</f>
        <v>19000</v>
      </c>
      <c r="H6" s="3">
        <f>SUM(C6:G6)</f>
        <v>554316.54345679015</v>
      </c>
    </row>
    <row r="7" spans="2:12">
      <c r="B7" s="2" t="s">
        <v>14</v>
      </c>
      <c r="C7" s="4">
        <f>C6/H6</f>
        <v>3.7261007294056118E-2</v>
      </c>
      <c r="D7" s="4">
        <f>D6/H6</f>
        <v>0.45940537587410257</v>
      </c>
      <c r="E7" s="4">
        <f>E6/H6</f>
        <v>3.6599720732333071E-2</v>
      </c>
      <c r="F7" s="4">
        <f>F6/H6</f>
        <v>0.43245745202747393</v>
      </c>
      <c r="G7" s="4">
        <f>G6/H6</f>
        <v>3.4276444072034229E-2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CACAO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2019-05-29T03:05:43Z</cp:lastPrinted>
  <dcterms:created xsi:type="dcterms:W3CDTF">2014-09-10T02:29:02Z</dcterms:created>
  <dcterms:modified xsi:type="dcterms:W3CDTF">2019-05-29T03:05:53Z</dcterms:modified>
</cp:coreProperties>
</file>