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5600" windowHeight="7050"/>
  </bookViews>
  <sheets>
    <sheet name="COSTOS LIMAS ACIDAS Y CITRICOS" sheetId="1" r:id="rId1"/>
    <sheet name="GRAFICA LIMAS ACIDAS" sheetId="6" r:id="rId2"/>
    <sheet name="GRAFICA CITRICOS" sheetId="9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9"/>
  <c r="G52" i="1"/>
  <c r="F52"/>
  <c r="G49"/>
  <c r="F49"/>
  <c r="G47"/>
  <c r="F47"/>
  <c r="G45"/>
  <c r="F45"/>
  <c r="G44"/>
  <c r="F44"/>
  <c r="G43"/>
  <c r="F43"/>
  <c r="E44"/>
  <c r="E43"/>
  <c r="G40"/>
  <c r="F40"/>
  <c r="G39"/>
  <c r="F39"/>
  <c r="E39"/>
  <c r="G38"/>
  <c r="F38"/>
  <c r="G36"/>
  <c r="G35"/>
  <c r="E35"/>
  <c r="G31" l="1"/>
  <c r="F31"/>
  <c r="G29" l="1"/>
  <c r="F29"/>
  <c r="G28"/>
  <c r="E28"/>
  <c r="G27"/>
  <c r="E27"/>
  <c r="G26"/>
  <c r="E26"/>
  <c r="E23"/>
  <c r="E22"/>
  <c r="E21"/>
  <c r="G25"/>
  <c r="F23"/>
  <c r="F22"/>
  <c r="F21"/>
  <c r="E25" l="1"/>
  <c r="F36" l="1"/>
  <c r="C5" i="9" l="1"/>
  <c r="E5" i="6"/>
  <c r="F5"/>
  <c r="D5" l="1"/>
  <c r="C5"/>
  <c r="F5" i="9"/>
  <c r="G5" i="6"/>
  <c r="H5" l="1"/>
  <c r="C6" s="1"/>
  <c r="D5" i="9"/>
  <c r="G5"/>
  <c r="G6" i="6" l="1"/>
  <c r="H5" i="9"/>
  <c r="E6" i="6"/>
  <c r="F6"/>
  <c r="D6"/>
  <c r="H6" s="1"/>
  <c r="E6" i="9" l="1"/>
  <c r="C6"/>
  <c r="F6"/>
  <c r="D6"/>
  <c r="G6"/>
  <c r="H6" l="1"/>
</calcChain>
</file>

<file path=xl/comments1.xml><?xml version="1.0" encoding="utf-8"?>
<comments xmlns="http://schemas.openxmlformats.org/spreadsheetml/2006/main">
  <authors>
    <author>Asus</author>
    <author>GOLDEN-PC</author>
    <author>FREDI</author>
  </authors>
  <commentList>
    <comment ref="E35" authorId="0">
      <text>
        <r>
          <rPr>
            <sz val="9"/>
            <color indexed="81"/>
            <rFont val="Tahoma"/>
            <charset val="1"/>
          </rPr>
          <t>1 GALON DE GASOLINA VALE $9.586 Y EQUIVALE A 3,78 LITROS</t>
        </r>
      </text>
    </comment>
    <comment ref="A44" authorId="1">
      <text>
        <r>
          <rPr>
            <b/>
            <sz val="9"/>
            <color indexed="81"/>
            <rFont val="Tahoma"/>
            <family val="2"/>
          </rPr>
          <t>control de arvenses 
adecuacion de postes 
lavado de tanques
limpieza de barbechos
adecuacion de pediluvio</t>
        </r>
      </text>
    </comment>
    <comment ref="F51" authorId="2">
      <text>
        <r>
          <rPr>
            <b/>
            <sz val="9"/>
            <color indexed="81"/>
            <rFont val="Tahoma"/>
            <charset val="1"/>
          </rPr>
          <t>PRODUCCION DE LIMON TAHITI</t>
        </r>
      </text>
    </comment>
    <comment ref="G51" authorId="2">
      <text>
        <r>
          <rPr>
            <b/>
            <sz val="9"/>
            <color indexed="81"/>
            <rFont val="Tahoma"/>
            <family val="2"/>
          </rPr>
          <t>PRODUCTOS EN PROCESO</t>
        </r>
      </text>
    </comment>
  </commentList>
</comments>
</file>

<file path=xl/sharedStrings.xml><?xml version="1.0" encoding="utf-8"?>
<sst xmlns="http://schemas.openxmlformats.org/spreadsheetml/2006/main" count="119" uniqueCount="78">
  <si>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</si>
  <si>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</si>
  <si>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</si>
  <si>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</si>
  <si>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</si>
  <si>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</si>
  <si>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</si>
  <si>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</si>
  <si>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</si>
  <si>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</si>
  <si>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</si>
  <si>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</si>
  <si>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</si>
  <si>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</si>
  <si>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</si>
  <si>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Asistencia tecnica</t>
  </si>
  <si>
    <t>Mes</t>
  </si>
  <si>
    <t>Vigilancia</t>
  </si>
  <si>
    <t>SUBTOTAL INSUMOS INDIRECTOS:</t>
  </si>
  <si>
    <t>DESCRIPCIÓN</t>
  </si>
  <si>
    <t>SUBCENTRO DE COSTO:</t>
  </si>
  <si>
    <t>LOTE 1</t>
  </si>
  <si>
    <t>CENTRO DE COSTOS</t>
  </si>
  <si>
    <t>AGRICOLA</t>
  </si>
  <si>
    <t>NOMBRE DEL CULTIVO</t>
  </si>
  <si>
    <t>COSTO UNITARIO</t>
  </si>
  <si>
    <t>MANO DE OBRA DIRECTA:  ( LABORES Y/O JORNALES )</t>
  </si>
  <si>
    <t>hora</t>
  </si>
  <si>
    <t>COSTO TOTAL LIMAS ACIDAS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</si>
  <si>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</si>
  <si>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</si>
  <si>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</si>
  <si>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</si>
  <si>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</si>
  <si>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</si>
  <si>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>PRODUCCION EN KG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</si>
  <si>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</si>
  <si>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</si>
  <si>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</si>
  <si>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</si>
  <si>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</si>
  <si>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</si>
  <si>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</si>
  <si>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</si>
  <si>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>2,8 ha = 28,000 m²</t>
  </si>
  <si>
    <t xml:space="preserve">FECHA DE SIEMBRA: </t>
  </si>
  <si>
    <t xml:space="preserve"> 28 de Octubre de 2013</t>
  </si>
  <si>
    <t>CONTROL DE DOCUMENTO</t>
  </si>
  <si>
    <t>FECHA: 19-09-2018</t>
  </si>
  <si>
    <t>COSTO TOTAL CITRICOS</t>
  </si>
  <si>
    <t>LIMAS ACIDAS Y CITRICOS</t>
  </si>
  <si>
    <t>MANTENIMIENTO CASETA BPA</t>
  </si>
  <si>
    <t>ELABORO: MARIA INES MUÑOZ, LINA VARGAS, MIGUEL A. VILLALBA</t>
  </si>
  <si>
    <t>MATERIA PRIMA E INSUMOS  DIRECTOS</t>
  </si>
  <si>
    <t>MATERIA PRIMA</t>
  </si>
  <si>
    <t>Hora</t>
  </si>
  <si>
    <t>MIGUEL ANGEL VILLALBA</t>
  </si>
  <si>
    <t>MANTENIMIENTO LIMAS ACIDAS</t>
  </si>
  <si>
    <t>MANTENIMIENTO CITRICOS</t>
  </si>
  <si>
    <t>COSECHA (CANASTILLA)</t>
  </si>
  <si>
    <t>INSUMOS DIRECTOS</t>
  </si>
  <si>
    <t>MANEJO DE ARVENSES (GUADAÑA)</t>
  </si>
  <si>
    <t>MANEJO DE ARVENSES (MACHETE)</t>
  </si>
  <si>
    <t>RECOLECCION DE FRUTOS (CANASTILLA)</t>
  </si>
  <si>
    <t>MANEJO DE ARVENSES (MACHETES)</t>
  </si>
  <si>
    <t>NOTA: PRODUCTOS DE CITRICOS EN PROCESO</t>
  </si>
  <si>
    <t>LIMPIEZA DE LA CANAL (PALAS)</t>
  </si>
  <si>
    <t>MANEJO DE ARVENSES MECANICO  (ROTOSPEED)</t>
  </si>
  <si>
    <t>m2</t>
  </si>
  <si>
    <t>lt</t>
  </si>
  <si>
    <t>COSTOS DE PRODUCCIÓN CULTIVO DE CITRICOS MES DE ABRIL DE 2019</t>
  </si>
  <si>
    <t>COSTOS DE PRODUCCIÓN CULTIVO DE LIMAS ACIDAS MES DE ABRIL DE 2019</t>
  </si>
  <si>
    <t>Abril</t>
  </si>
  <si>
    <t>SUBTOTAL  MATERIA PRIMA E INSUMOS   DIRECTOS:</t>
  </si>
  <si>
    <t>COMBUSTIBLE</t>
  </si>
  <si>
    <t>Gasolina</t>
  </si>
  <si>
    <t xml:space="preserve">MANTENIMIENTO DE LA CANAL </t>
  </si>
  <si>
    <t>OK REVISADO</t>
  </si>
</sst>
</file>

<file path=xl/styles.xml><?xml version="1.0" encoding="utf-8"?>
<styleSheet xmlns="http://schemas.openxmlformats.org/spreadsheetml/2006/main">
  <numFmts count="6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-&quot;$&quot;\ * #,##0_-;\-&quot;$&quot;\ * #,##0_-;_-&quot;$&quot;\ * &quot;-&quot;_-;_-@_-"/>
    <numFmt numFmtId="165" formatCode="_(&quot;$&quot;\ * #,##0_);_(&quot;$&quot;\ * \(#,##0\);_(&quot;$&quot;\ * &quot;-&quot;??_);_(@_)"/>
    <numFmt numFmtId="166" formatCode="0.0%"/>
    <numFmt numFmtId="167" formatCode="_(&quot;$&quot;* #,##0_);_(&quot;$&quot;* \(#,##0\);_(&quot;$&quot;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7">
    <xf numFmtId="0" fontId="0" fillId="0" borderId="0" xfId="0"/>
    <xf numFmtId="0" fontId="4" fillId="0" borderId="0" xfId="0" applyFont="1"/>
    <xf numFmtId="0" fontId="4" fillId="0" borderId="1" xfId="0" applyFont="1" applyBorder="1"/>
    <xf numFmtId="165" fontId="4" fillId="0" borderId="1" xfId="1" applyNumberFormat="1" applyFont="1" applyBorder="1"/>
    <xf numFmtId="166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6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4" fillId="0" borderId="0" xfId="0" applyNumberFormat="1" applyFont="1"/>
    <xf numFmtId="0" fontId="0" fillId="0" borderId="0" xfId="0" applyFont="1"/>
    <xf numFmtId="0" fontId="7" fillId="3" borderId="4" xfId="0" applyFont="1" applyFill="1" applyBorder="1"/>
    <xf numFmtId="0" fontId="0" fillId="3" borderId="1" xfId="0" applyFont="1" applyFill="1" applyBorder="1" applyAlignment="1">
      <alignment horizontal="center"/>
    </xf>
    <xf numFmtId="0" fontId="7" fillId="3" borderId="2" xfId="0" applyFont="1" applyFill="1" applyBorder="1"/>
    <xf numFmtId="0" fontId="7" fillId="3" borderId="8" xfId="0" applyFont="1" applyFill="1" applyBorder="1"/>
    <xf numFmtId="0" fontId="7" fillId="3" borderId="9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1" xfId="0" applyFont="1" applyFill="1" applyBorder="1"/>
    <xf numFmtId="0" fontId="0" fillId="3" borderId="3" xfId="0" applyFont="1" applyFill="1" applyBorder="1" applyAlignment="1">
      <alignment horizontal="center"/>
    </xf>
    <xf numFmtId="165" fontId="0" fillId="3" borderId="4" xfId="1" applyNumberFormat="1" applyFont="1" applyFill="1" applyBorder="1"/>
    <xf numFmtId="0" fontId="7" fillId="3" borderId="2" xfId="0" applyFont="1" applyFill="1" applyBorder="1" applyAlignment="1">
      <alignment horizontal="left"/>
    </xf>
    <xf numFmtId="165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165" fontId="7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0" borderId="1" xfId="0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0" fontId="7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/>
    </xf>
    <xf numFmtId="0" fontId="7" fillId="4" borderId="9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ont="1" applyFill="1"/>
    <xf numFmtId="0" fontId="7" fillId="0" borderId="0" xfId="0" applyFont="1" applyFill="1" applyAlignment="1">
      <alignment horizontal="left"/>
    </xf>
    <xf numFmtId="165" fontId="0" fillId="0" borderId="1" xfId="1" applyNumberFormat="1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Alignment="1"/>
    <xf numFmtId="165" fontId="9" fillId="5" borderId="1" xfId="0" applyNumberFormat="1" applyFont="1" applyFill="1" applyBorder="1" applyAlignment="1">
      <alignment vertical="center"/>
    </xf>
    <xf numFmtId="0" fontId="9" fillId="0" borderId="1" xfId="0" applyFont="1" applyFill="1" applyBorder="1"/>
    <xf numFmtId="0" fontId="10" fillId="0" borderId="0" xfId="0" applyFont="1" applyFill="1"/>
    <xf numFmtId="0" fontId="10" fillId="0" borderId="0" xfId="0" applyFont="1"/>
    <xf numFmtId="0" fontId="9" fillId="0" borderId="1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wrapText="1"/>
    </xf>
    <xf numFmtId="44" fontId="0" fillId="0" borderId="0" xfId="0" applyNumberFormat="1" applyFont="1"/>
    <xf numFmtId="3" fontId="0" fillId="0" borderId="0" xfId="0" applyNumberFormat="1" applyFont="1"/>
    <xf numFmtId="6" fontId="0" fillId="3" borderId="4" xfId="0" applyNumberFormat="1" applyFont="1" applyFill="1" applyBorder="1"/>
    <xf numFmtId="164" fontId="0" fillId="0" borderId="1" xfId="12" applyFont="1" applyBorder="1"/>
    <xf numFmtId="0" fontId="0" fillId="3" borderId="1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167" fontId="7" fillId="4" borderId="1" xfId="0" applyNumberFormat="1" applyFont="1" applyFill="1" applyBorder="1" applyAlignment="1">
      <alignment vertical="center"/>
    </xf>
    <xf numFmtId="165" fontId="7" fillId="4" borderId="1" xfId="1" applyNumberFormat="1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 wrapText="1"/>
    </xf>
    <xf numFmtId="165" fontId="0" fillId="0" borderId="1" xfId="1" applyNumberFormat="1" applyFont="1" applyBorder="1" applyAlignment="1">
      <alignment vertical="center"/>
    </xf>
    <xf numFmtId="165" fontId="0" fillId="3" borderId="1" xfId="1" applyNumberFormat="1" applyFont="1" applyFill="1" applyBorder="1" applyAlignment="1">
      <alignment horizontal="center" wrapText="1"/>
    </xf>
    <xf numFmtId="0" fontId="0" fillId="0" borderId="0" xfId="0" applyFill="1"/>
    <xf numFmtId="165" fontId="0" fillId="3" borderId="1" xfId="1" applyNumberFormat="1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Border="1"/>
    <xf numFmtId="166" fontId="1" fillId="0" borderId="10" xfId="2" applyNumberFormat="1" applyBorder="1" applyAlignment="1" applyProtection="1">
      <alignment horizontal="center" vertical="center"/>
      <protection hidden="1"/>
    </xf>
    <xf numFmtId="165" fontId="0" fillId="0" borderId="0" xfId="1" applyNumberFormat="1" applyFont="1"/>
    <xf numFmtId="0" fontId="7" fillId="0" borderId="5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164" fontId="0" fillId="0" borderId="1" xfId="0" applyNumberFormat="1" applyFont="1" applyBorder="1"/>
    <xf numFmtId="164" fontId="1" fillId="0" borderId="10" xfId="12" applyBorder="1" applyAlignment="1" applyProtection="1">
      <alignment horizontal="center" vertical="center"/>
      <protection hidden="1"/>
    </xf>
    <xf numFmtId="44" fontId="7" fillId="4" borderId="1" xfId="1" applyFont="1" applyFill="1" applyBorder="1" applyAlignment="1">
      <alignment vertic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3" borderId="1" xfId="0" applyNumberFormat="1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44" fontId="0" fillId="0" borderId="0" xfId="0" applyNumberFormat="1"/>
    <xf numFmtId="14" fontId="4" fillId="0" borderId="0" xfId="0" applyNumberFormat="1" applyFont="1"/>
    <xf numFmtId="0" fontId="9" fillId="3" borderId="1" xfId="0" applyFont="1" applyFill="1" applyBorder="1"/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3" xfId="0" applyFont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9" fillId="0" borderId="6" xfId="0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</cellXfs>
  <cellStyles count="13">
    <cellStyle name="Moneda" xfId="1" builtinId="4"/>
    <cellStyle name="Moneda [0]" xfId="12" builtinId="7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CULTIVO DE LIMAS ACIDAS 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DE ABRIL DE 2019</a:t>
            </a:r>
          </a:p>
        </c:rich>
      </c:tx>
      <c:layout>
        <c:manualLayout>
          <c:xMode val="edge"/>
          <c:yMode val="edge"/>
          <c:x val="0.10440788185058959"/>
          <c:y val="5.5555555555555483E-2"/>
        </c:manualLayout>
      </c:layout>
      <c:spPr>
        <a:noFill/>
        <a:ln>
          <a:noFill/>
        </a:ln>
        <a:effectLst/>
      </c:spPr>
    </c:title>
    <c:view3D>
      <c:rotX val="0"/>
      <c:rotY val="0"/>
      <c:depthPercent val="60"/>
      <c:perspective val="100"/>
    </c:view3D>
    <c:floor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'GRAFICA LIMAS ACIDAS'!$B$5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'GRAFICA LIMAS ACIDAS'!$C$4:$H$4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'GRAFICA LIMAS ACIDAS'!$C$5:$H$5</c:f>
              <c:numCache>
                <c:formatCode>_("$"\ * #,##0_);_("$"\ * \(#,##0\);_("$"\ * "-"??_);_(@_)</c:formatCode>
                <c:ptCount val="6"/>
                <c:pt idx="0">
                  <c:v>0</c:v>
                </c:pt>
                <c:pt idx="1">
                  <c:v>156750</c:v>
                </c:pt>
                <c:pt idx="2">
                  <c:v>0</c:v>
                </c:pt>
                <c:pt idx="3">
                  <c:v>155605.64799999999</c:v>
                </c:pt>
                <c:pt idx="4">
                  <c:v>11875</c:v>
                </c:pt>
                <c:pt idx="5">
                  <c:v>324230.64799999999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7A-4516-8405-40AD1D347087}"/>
            </c:ext>
          </c:extLst>
        </c:ser>
        <c:gapWidth val="65"/>
        <c:shape val="box"/>
        <c:axId val="66482944"/>
        <c:axId val="66484480"/>
        <c:axId val="63271360"/>
      </c:bar3DChart>
      <c:catAx>
        <c:axId val="664829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484480"/>
        <c:crosses val="autoZero"/>
        <c:auto val="1"/>
        <c:lblAlgn val="ctr"/>
        <c:lblOffset val="100"/>
      </c:catAx>
      <c:valAx>
        <c:axId val="664844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482944"/>
        <c:crosses val="autoZero"/>
        <c:crossBetween val="between"/>
      </c:valAx>
      <c:serAx>
        <c:axId val="63271360"/>
        <c:scaling>
          <c:orientation val="minMax"/>
        </c:scaling>
        <c:delete val="1"/>
        <c:axPos val="b"/>
        <c:majorTickMark val="none"/>
        <c:tickLblPos val="none"/>
        <c:crossAx val="66484480"/>
        <c:crosses val="autoZero"/>
      </c:ser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CULTIVO DE CITRICOS 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DE ABRIL DE 2019</a:t>
            </a:r>
          </a:p>
        </c:rich>
      </c:tx>
      <c:layout/>
      <c:spPr>
        <a:noFill/>
        <a:ln>
          <a:noFill/>
        </a:ln>
        <a:effectLst/>
      </c:spPr>
    </c:title>
    <c:view3D>
      <c:rotX val="0"/>
      <c:rotY val="0"/>
      <c:depthPercent val="60"/>
      <c:perspective val="100"/>
    </c:view3D>
    <c:floor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'GRAFICA CITRICOS'!$B$5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'GRAFICA CITRICOS'!$C$4:$H$4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'GRAFICA CITRICOS'!$C$5:$H$5</c:f>
              <c:numCache>
                <c:formatCode>_("$"\ * #,##0_);_("$"\ * \(#,##0\);_("$"\ * "-"??_);_(@_)</c:formatCode>
                <c:ptCount val="6"/>
                <c:pt idx="0">
                  <c:v>0</c:v>
                </c:pt>
                <c:pt idx="1">
                  <c:v>229250</c:v>
                </c:pt>
                <c:pt idx="2">
                  <c:v>30431.746031746035</c:v>
                </c:pt>
                <c:pt idx="3">
                  <c:v>155605.64799999999</c:v>
                </c:pt>
                <c:pt idx="4">
                  <c:v>11875</c:v>
                </c:pt>
                <c:pt idx="5">
                  <c:v>427162.39403174602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8A-4C65-B8E2-CCCD10EDC067}"/>
            </c:ext>
          </c:extLst>
        </c:ser>
        <c:gapWidth val="65"/>
        <c:shape val="box"/>
        <c:axId val="66794240"/>
        <c:axId val="66795776"/>
        <c:axId val="66487168"/>
      </c:bar3DChart>
      <c:catAx>
        <c:axId val="667942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795776"/>
        <c:crosses val="autoZero"/>
        <c:auto val="1"/>
        <c:lblAlgn val="ctr"/>
        <c:lblOffset val="100"/>
      </c:catAx>
      <c:valAx>
        <c:axId val="667957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794240"/>
        <c:crosses val="autoZero"/>
        <c:crossBetween val="between"/>
      </c:valAx>
      <c:serAx>
        <c:axId val="66487168"/>
        <c:scaling>
          <c:orientation val="minMax"/>
        </c:scaling>
        <c:delete val="1"/>
        <c:axPos val="b"/>
        <c:majorTickMark val="none"/>
        <c:tickLblPos val="none"/>
        <c:crossAx val="66795776"/>
        <c:crosses val="autoZero"/>
      </c:ser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7</xdr:row>
      <xdr:rowOff>4762</xdr:rowOff>
    </xdr:from>
    <xdr:to>
      <xdr:col>7</xdr:col>
      <xdr:colOff>942975</xdr:colOff>
      <xdr:row>23</xdr:row>
      <xdr:rowOff>157162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52176CC3-C962-4668-9856-EF262EBB4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561973</xdr:colOff>
      <xdr:row>6</xdr:row>
      <xdr:rowOff>138112</xdr:rowOff>
    </xdr:from>
    <xdr:to>
      <xdr:col>8</xdr:col>
      <xdr:colOff>19049</xdr:colOff>
      <xdr:row>23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6336D3E9-20E6-412D-BD89-55D05FCBB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1"/>
  <sheetViews>
    <sheetView tabSelected="1" topLeftCell="B49" zoomScaleNormal="100" workbookViewId="0">
      <selection activeCell="G57" sqref="G57"/>
    </sheetView>
  </sheetViews>
  <sheetFormatPr baseColWidth="10" defaultColWidth="11.42578125" defaultRowHeight="15"/>
  <cols>
    <col min="1" max="1" width="31.42578125" style="13" customWidth="1"/>
    <col min="2" max="2" width="30.42578125" style="13" customWidth="1"/>
    <col min="3" max="3" width="15.42578125" style="31" customWidth="1"/>
    <col min="4" max="4" width="15" style="13" customWidth="1"/>
    <col min="5" max="5" width="14.42578125" style="13" customWidth="1"/>
    <col min="6" max="6" width="18" style="13" customWidth="1"/>
    <col min="7" max="7" width="18.7109375" style="13" customWidth="1"/>
    <col min="8" max="8" width="18.28515625" style="13" customWidth="1"/>
    <col min="9" max="9" width="12.140625" style="13" bestFit="1" customWidth="1"/>
    <col min="10" max="10" width="14.5703125" style="13" customWidth="1"/>
    <col min="11" max="16384" width="11.42578125" style="13"/>
  </cols>
  <sheetData>
    <row r="1" spans="1:8" ht="34.5" customHeight="1">
      <c r="A1" s="41" t="s">
        <v>30</v>
      </c>
      <c r="B1" s="42"/>
      <c r="C1" s="43"/>
      <c r="D1" s="42"/>
      <c r="E1" s="42"/>
      <c r="F1" s="44"/>
      <c r="G1" s="44"/>
    </row>
    <row r="2" spans="1:8" ht="22.5" customHeight="1">
      <c r="A2" s="41" t="s">
        <v>41</v>
      </c>
      <c r="B2" s="42" t="s">
        <v>72</v>
      </c>
      <c r="C2" s="43"/>
      <c r="D2" s="42"/>
      <c r="E2" s="42"/>
      <c r="F2" s="44"/>
      <c r="G2" s="44"/>
    </row>
    <row r="3" spans="1:8" ht="22.5" customHeight="1">
      <c r="A3" s="41" t="s">
        <v>42</v>
      </c>
      <c r="B3" s="45">
        <v>2019</v>
      </c>
      <c r="C3" s="43"/>
      <c r="D3" s="42"/>
      <c r="E3" s="42"/>
      <c r="F3" s="44"/>
      <c r="G3" s="44"/>
    </row>
    <row r="4" spans="1:8" ht="15.75" customHeight="1">
      <c r="A4" s="42" t="s">
        <v>43</v>
      </c>
      <c r="B4" s="42" t="s">
        <v>44</v>
      </c>
      <c r="C4" s="42"/>
      <c r="D4" s="42"/>
      <c r="E4" s="42"/>
      <c r="F4" s="44"/>
      <c r="G4" s="44"/>
    </row>
    <row r="5" spans="1:8">
      <c r="A5" s="42" t="s">
        <v>45</v>
      </c>
      <c r="B5" s="42" t="s">
        <v>46</v>
      </c>
      <c r="C5" s="43"/>
      <c r="D5" s="42"/>
      <c r="E5" s="42"/>
      <c r="F5" s="44"/>
      <c r="G5" s="44"/>
    </row>
    <row r="6" spans="1:8" ht="18" customHeight="1">
      <c r="A6" s="42" t="s">
        <v>29</v>
      </c>
      <c r="B6" s="45">
        <v>628</v>
      </c>
      <c r="C6" s="42"/>
      <c r="D6" s="42"/>
      <c r="E6" s="42"/>
      <c r="F6" s="44"/>
      <c r="G6" s="44"/>
    </row>
    <row r="7" spans="1:8" ht="18" customHeight="1">
      <c r="A7" s="42" t="s">
        <v>22</v>
      </c>
      <c r="B7" s="42" t="s">
        <v>23</v>
      </c>
      <c r="C7" s="44"/>
      <c r="D7" s="44"/>
      <c r="E7" s="42"/>
      <c r="F7" s="44"/>
      <c r="G7" s="44"/>
    </row>
    <row r="8" spans="1:8" ht="18" customHeight="1">
      <c r="A8" s="42" t="s">
        <v>20</v>
      </c>
      <c r="B8" s="42" t="s">
        <v>21</v>
      </c>
      <c r="C8" s="77"/>
      <c r="D8" s="44"/>
      <c r="E8" s="42"/>
      <c r="F8" s="44"/>
      <c r="G8" s="44"/>
    </row>
    <row r="9" spans="1:8" ht="18" customHeight="1">
      <c r="A9" s="42" t="s">
        <v>24</v>
      </c>
      <c r="B9" s="42" t="s">
        <v>50</v>
      </c>
      <c r="C9" s="42"/>
      <c r="D9" s="44"/>
      <c r="E9" s="42"/>
      <c r="F9" s="44"/>
      <c r="G9" s="44"/>
    </row>
    <row r="10" spans="1:8" ht="18" customHeight="1">
      <c r="A10" s="42"/>
      <c r="B10" s="42"/>
      <c r="C10" s="42"/>
      <c r="D10" s="44"/>
      <c r="E10" s="42"/>
      <c r="F10" s="44"/>
      <c r="G10" s="44"/>
    </row>
    <row r="11" spans="1:8" ht="18" customHeight="1">
      <c r="A11" s="42"/>
      <c r="B11" s="42"/>
      <c r="C11" s="43"/>
      <c r="D11" s="42"/>
      <c r="E11" s="42"/>
      <c r="F11" s="44"/>
      <c r="G11" s="44"/>
    </row>
    <row r="12" spans="1:8" ht="42" customHeight="1">
      <c r="A12" s="36" t="s">
        <v>34</v>
      </c>
      <c r="B12" s="35" t="s">
        <v>5</v>
      </c>
      <c r="C12" s="35" t="s">
        <v>13</v>
      </c>
      <c r="D12" s="35" t="s">
        <v>6</v>
      </c>
      <c r="E12" s="35" t="s">
        <v>25</v>
      </c>
      <c r="F12" s="35" t="s">
        <v>28</v>
      </c>
      <c r="G12" s="35" t="s">
        <v>49</v>
      </c>
    </row>
    <row r="13" spans="1:8" ht="27.75" customHeight="1">
      <c r="A13" s="70" t="s">
        <v>54</v>
      </c>
      <c r="B13" s="71"/>
      <c r="C13" s="71"/>
      <c r="D13" s="71"/>
      <c r="E13" s="71"/>
      <c r="F13" s="71"/>
      <c r="G13" s="71"/>
    </row>
    <row r="14" spans="1:8" ht="27.75" customHeight="1">
      <c r="A14" s="71"/>
      <c r="B14" s="71"/>
      <c r="C14" s="71"/>
      <c r="D14" s="71"/>
      <c r="E14" s="71"/>
      <c r="F14" s="71"/>
      <c r="G14" s="71"/>
      <c r="H14"/>
    </row>
    <row r="15" spans="1:8" ht="27.75" customHeight="1">
      <c r="A15" s="70" t="s">
        <v>60</v>
      </c>
      <c r="B15" s="74"/>
      <c r="C15" s="74"/>
      <c r="D15" s="74"/>
      <c r="E15" s="76"/>
      <c r="F15" s="75"/>
      <c r="G15" s="74"/>
    </row>
    <row r="16" spans="1:8" ht="27.75" customHeight="1">
      <c r="A16" s="74"/>
      <c r="B16" s="74"/>
      <c r="C16" s="74"/>
      <c r="D16" s="74"/>
      <c r="E16" s="78"/>
      <c r="F16" s="75"/>
      <c r="G16" s="74"/>
      <c r="H16"/>
    </row>
    <row r="17" spans="1:9" ht="28.5" customHeight="1">
      <c r="A17" s="110" t="s">
        <v>73</v>
      </c>
      <c r="B17" s="97"/>
      <c r="C17" s="97"/>
      <c r="D17" s="97"/>
      <c r="E17" s="98"/>
      <c r="F17" s="69"/>
      <c r="G17" s="88"/>
      <c r="H17"/>
    </row>
    <row r="18" spans="1:9" ht="28.5" customHeight="1">
      <c r="A18" s="99"/>
      <c r="B18" s="100"/>
      <c r="C18" s="100"/>
      <c r="D18" s="100"/>
      <c r="E18" s="100"/>
      <c r="F18" s="100"/>
      <c r="G18" s="101"/>
    </row>
    <row r="19" spans="1:9" ht="36.75" customHeight="1">
      <c r="A19" s="110" t="s">
        <v>26</v>
      </c>
      <c r="B19" s="98"/>
      <c r="C19" s="38" t="s">
        <v>13</v>
      </c>
      <c r="D19" s="39" t="s">
        <v>6</v>
      </c>
      <c r="E19" s="40" t="s">
        <v>25</v>
      </c>
      <c r="F19" s="35" t="s">
        <v>28</v>
      </c>
      <c r="G19" s="35" t="s">
        <v>49</v>
      </c>
    </row>
    <row r="20" spans="1:9">
      <c r="A20" s="132" t="s">
        <v>57</v>
      </c>
      <c r="B20" s="133"/>
      <c r="C20" s="15"/>
      <c r="D20" s="67"/>
      <c r="E20" s="24"/>
      <c r="F20" s="32"/>
      <c r="G20" s="32"/>
    </row>
    <row r="21" spans="1:9">
      <c r="A21" s="131" t="s">
        <v>62</v>
      </c>
      <c r="B21" s="131"/>
      <c r="C21" s="15" t="s">
        <v>27</v>
      </c>
      <c r="D21" s="68">
        <v>7</v>
      </c>
      <c r="E21" s="24">
        <f>38000/8</f>
        <v>4750</v>
      </c>
      <c r="F21" s="33">
        <f>E21*D21</f>
        <v>33250</v>
      </c>
      <c r="G21" s="32"/>
      <c r="H21"/>
    </row>
    <row r="22" spans="1:9">
      <c r="A22" s="131" t="s">
        <v>63</v>
      </c>
      <c r="B22" s="131"/>
      <c r="C22" s="15" t="s">
        <v>27</v>
      </c>
      <c r="D22" s="68">
        <v>12</v>
      </c>
      <c r="E22" s="24">
        <f>38000/8</f>
        <v>4750</v>
      </c>
      <c r="F22" s="33">
        <f>E22*D22</f>
        <v>57000</v>
      </c>
      <c r="G22" s="32"/>
      <c r="H22"/>
    </row>
    <row r="23" spans="1:9">
      <c r="A23" s="134" t="s">
        <v>59</v>
      </c>
      <c r="B23" s="135"/>
      <c r="C23" s="65" t="s">
        <v>27</v>
      </c>
      <c r="D23" s="68">
        <v>14</v>
      </c>
      <c r="E23" s="24">
        <f>38000/8</f>
        <v>4750</v>
      </c>
      <c r="F23" s="33">
        <f>E23*D23</f>
        <v>66500</v>
      </c>
      <c r="G23" s="33"/>
      <c r="H23"/>
    </row>
    <row r="24" spans="1:9">
      <c r="A24" s="132" t="s">
        <v>58</v>
      </c>
      <c r="B24" s="133"/>
      <c r="C24" s="68"/>
      <c r="D24" s="68"/>
      <c r="E24" s="24"/>
      <c r="F24" s="33"/>
      <c r="G24" s="33"/>
    </row>
    <row r="25" spans="1:9">
      <c r="A25" s="85" t="s">
        <v>67</v>
      </c>
      <c r="B25" s="84"/>
      <c r="C25" s="68" t="s">
        <v>68</v>
      </c>
      <c r="D25" s="68">
        <v>15000</v>
      </c>
      <c r="E25" s="24">
        <f>80000/10000</f>
        <v>8</v>
      </c>
      <c r="F25" s="33"/>
      <c r="G25" s="33">
        <f>D25*E25</f>
        <v>120000</v>
      </c>
    </row>
    <row r="26" spans="1:9">
      <c r="A26" s="131" t="s">
        <v>64</v>
      </c>
      <c r="B26" s="131"/>
      <c r="C26" s="68" t="s">
        <v>27</v>
      </c>
      <c r="D26" s="68">
        <v>6</v>
      </c>
      <c r="E26" s="24">
        <f>38000/8</f>
        <v>4750</v>
      </c>
      <c r="F26" s="33"/>
      <c r="G26" s="33">
        <f>D26*E26</f>
        <v>28500</v>
      </c>
    </row>
    <row r="27" spans="1:9">
      <c r="A27" s="131" t="s">
        <v>61</v>
      </c>
      <c r="B27" s="131"/>
      <c r="C27" s="68" t="s">
        <v>27</v>
      </c>
      <c r="D27" s="68">
        <v>14</v>
      </c>
      <c r="E27" s="24">
        <f>38000/8</f>
        <v>4750</v>
      </c>
      <c r="F27" s="33"/>
      <c r="G27" s="33">
        <f>D27*E27</f>
        <v>66500</v>
      </c>
    </row>
    <row r="28" spans="1:9">
      <c r="A28" s="131" t="s">
        <v>66</v>
      </c>
      <c r="B28" s="131"/>
      <c r="C28" s="68" t="s">
        <v>27</v>
      </c>
      <c r="D28" s="68">
        <v>3</v>
      </c>
      <c r="E28" s="24">
        <f>38000/8</f>
        <v>4750</v>
      </c>
      <c r="F28" s="33"/>
      <c r="G28" s="33">
        <f>D28*E28</f>
        <v>14250</v>
      </c>
    </row>
    <row r="29" spans="1:9" ht="30" customHeight="1">
      <c r="A29" s="110" t="s">
        <v>7</v>
      </c>
      <c r="B29" s="97"/>
      <c r="C29" s="97"/>
      <c r="D29" s="97"/>
      <c r="E29" s="98"/>
      <c r="F29" s="69">
        <f>SUM(F21:F28)</f>
        <v>156750</v>
      </c>
      <c r="G29" s="69">
        <f>SUM(G20:G28)</f>
        <v>229250</v>
      </c>
      <c r="I29"/>
    </row>
    <row r="30" spans="1:9">
      <c r="A30" s="129"/>
      <c r="B30" s="129"/>
      <c r="C30" s="129"/>
      <c r="D30" s="129"/>
      <c r="E30" s="129"/>
      <c r="F30" s="129"/>
      <c r="G30" s="130"/>
    </row>
    <row r="31" spans="1:9" ht="38.25" customHeight="1">
      <c r="A31" s="104" t="s">
        <v>8</v>
      </c>
      <c r="B31" s="105"/>
      <c r="C31" s="105"/>
      <c r="D31" s="105"/>
      <c r="E31" s="106"/>
      <c r="F31" s="51">
        <f>F17+F29</f>
        <v>156750</v>
      </c>
      <c r="G31" s="51">
        <f>G17+G29</f>
        <v>229250</v>
      </c>
      <c r="I31"/>
    </row>
    <row r="32" spans="1:9">
      <c r="A32" s="99"/>
      <c r="B32" s="100"/>
      <c r="C32" s="100"/>
      <c r="D32" s="100"/>
      <c r="E32" s="100"/>
      <c r="F32" s="100"/>
      <c r="G32" s="101"/>
    </row>
    <row r="33" spans="1:10" ht="30">
      <c r="A33" s="37" t="s">
        <v>31</v>
      </c>
      <c r="B33" s="35" t="s">
        <v>5</v>
      </c>
      <c r="C33" s="35" t="s">
        <v>13</v>
      </c>
      <c r="D33" s="35" t="s">
        <v>6</v>
      </c>
      <c r="E33" s="35" t="s">
        <v>25</v>
      </c>
      <c r="F33" s="35" t="s">
        <v>28</v>
      </c>
      <c r="G33" s="35" t="s">
        <v>49</v>
      </c>
    </row>
    <row r="34" spans="1:10">
      <c r="A34" s="37" t="s">
        <v>9</v>
      </c>
      <c r="B34" s="14"/>
      <c r="C34" s="19"/>
      <c r="D34" s="20"/>
      <c r="E34" s="14"/>
      <c r="F34" s="32"/>
      <c r="G34" s="33"/>
    </row>
    <row r="35" spans="1:10">
      <c r="A35" s="89" t="s">
        <v>74</v>
      </c>
      <c r="B35" s="91" t="s">
        <v>75</v>
      </c>
      <c r="C35" s="90" t="s">
        <v>69</v>
      </c>
      <c r="D35" s="90">
        <v>12</v>
      </c>
      <c r="E35" s="24">
        <f>9586/3.78</f>
        <v>2535.9788359788363</v>
      </c>
      <c r="F35" s="86">
        <v>0</v>
      </c>
      <c r="G35" s="86">
        <f>E35*D35</f>
        <v>30431.746031746035</v>
      </c>
      <c r="H35"/>
      <c r="I35" s="62"/>
    </row>
    <row r="36" spans="1:10" ht="24.75" customHeight="1">
      <c r="A36" s="97" t="s">
        <v>18</v>
      </c>
      <c r="B36" s="97"/>
      <c r="C36" s="97"/>
      <c r="D36" s="97"/>
      <c r="E36" s="98"/>
      <c r="F36" s="73">
        <f>SUM(F34:F35)</f>
        <v>0</v>
      </c>
      <c r="G36" s="73">
        <f>SUM(G34:G35)</f>
        <v>30431.746031746035</v>
      </c>
      <c r="H36"/>
    </row>
    <row r="37" spans="1:10" ht="30">
      <c r="A37" s="102" t="s">
        <v>1</v>
      </c>
      <c r="B37" s="103"/>
      <c r="C37" s="35" t="s">
        <v>13</v>
      </c>
      <c r="D37" s="35" t="s">
        <v>6</v>
      </c>
      <c r="E37" s="35" t="s">
        <v>25</v>
      </c>
      <c r="F37" s="35" t="s">
        <v>28</v>
      </c>
      <c r="G37" s="35" t="s">
        <v>49</v>
      </c>
    </row>
    <row r="38" spans="1:10" ht="16.5" customHeight="1">
      <c r="A38" s="111" t="s">
        <v>15</v>
      </c>
      <c r="B38" s="112"/>
      <c r="C38" s="21" t="s">
        <v>16</v>
      </c>
      <c r="D38" s="67">
        <v>1</v>
      </c>
      <c r="E38" s="63">
        <v>200000</v>
      </c>
      <c r="F38" s="34">
        <f>(D38*E38)/2</f>
        <v>100000</v>
      </c>
      <c r="G38" s="34">
        <f>(D38*E38)/2</f>
        <v>100000</v>
      </c>
      <c r="H38"/>
    </row>
    <row r="39" spans="1:10">
      <c r="A39" s="113" t="s">
        <v>17</v>
      </c>
      <c r="B39" s="114"/>
      <c r="C39" s="21" t="s">
        <v>16</v>
      </c>
      <c r="D39" s="67">
        <v>1</v>
      </c>
      <c r="E39" s="22">
        <f>1985916*28000/500000</f>
        <v>111211.296</v>
      </c>
      <c r="F39" s="46">
        <f>(D39*E39)/2</f>
        <v>55605.648000000001</v>
      </c>
      <c r="G39" s="46">
        <f>(D39*E39)/2</f>
        <v>55605.648000000001</v>
      </c>
      <c r="H39" s="79"/>
      <c r="I39" s="50"/>
    </row>
    <row r="40" spans="1:10" ht="30" customHeight="1">
      <c r="A40" s="110" t="s">
        <v>32</v>
      </c>
      <c r="B40" s="97"/>
      <c r="C40" s="97"/>
      <c r="D40" s="97"/>
      <c r="E40" s="98"/>
      <c r="F40" s="72">
        <f>SUM(F38:F39)</f>
        <v>155605.64799999999</v>
      </c>
      <c r="G40" s="72">
        <f>SUM(G38:G39)</f>
        <v>155605.64799999999</v>
      </c>
      <c r="H40" s="80"/>
    </row>
    <row r="41" spans="1:10">
      <c r="A41" s="23"/>
      <c r="B41" s="17"/>
      <c r="C41" s="18"/>
      <c r="D41" s="16"/>
      <c r="E41" s="17"/>
      <c r="F41" s="32"/>
      <c r="G41" s="33"/>
    </row>
    <row r="42" spans="1:10" ht="30">
      <c r="A42" s="102" t="s">
        <v>10</v>
      </c>
      <c r="B42" s="103"/>
      <c r="C42" s="35" t="s">
        <v>13</v>
      </c>
      <c r="D42" s="35" t="s">
        <v>6</v>
      </c>
      <c r="E42" s="35" t="s">
        <v>25</v>
      </c>
      <c r="F42" s="35" t="s">
        <v>28</v>
      </c>
      <c r="G42" s="35" t="s">
        <v>49</v>
      </c>
      <c r="H42" s="61"/>
      <c r="I42" s="61"/>
      <c r="J42" s="61"/>
    </row>
    <row r="43" spans="1:10">
      <c r="A43" s="115" t="s">
        <v>76</v>
      </c>
      <c r="B43" s="116"/>
      <c r="C43" s="74" t="s">
        <v>55</v>
      </c>
      <c r="D43" s="93">
        <v>3</v>
      </c>
      <c r="E43" s="24">
        <f>38000/8</f>
        <v>4750</v>
      </c>
      <c r="F43" s="92">
        <f>(E43*D43)/2</f>
        <v>7125</v>
      </c>
      <c r="G43" s="92">
        <f>(E43*D43)/2</f>
        <v>7125</v>
      </c>
      <c r="H43" s="94"/>
      <c r="I43" s="61"/>
      <c r="J43" s="61"/>
    </row>
    <row r="44" spans="1:10">
      <c r="A44" s="111" t="s">
        <v>51</v>
      </c>
      <c r="B44" s="112"/>
      <c r="C44" s="15" t="s">
        <v>55</v>
      </c>
      <c r="D44" s="66">
        <v>2</v>
      </c>
      <c r="E44" s="24">
        <f>38000/8</f>
        <v>4750</v>
      </c>
      <c r="F44" s="64">
        <f>(D44*E44)/2</f>
        <v>4750</v>
      </c>
      <c r="G44" s="64">
        <f>(E44*D44)/2</f>
        <v>4750</v>
      </c>
      <c r="H44" s="44"/>
      <c r="I44" s="44"/>
      <c r="J44" s="44"/>
    </row>
    <row r="45" spans="1:10" ht="24" customHeight="1">
      <c r="A45" s="110" t="s">
        <v>11</v>
      </c>
      <c r="B45" s="97"/>
      <c r="C45" s="97"/>
      <c r="D45" s="97"/>
      <c r="E45" s="98"/>
      <c r="F45" s="69">
        <f>SUM(F43:F44)</f>
        <v>11875</v>
      </c>
      <c r="G45" s="69">
        <f>SUM(G43:G44)</f>
        <v>11875</v>
      </c>
      <c r="H45" s="44"/>
      <c r="I45" s="44"/>
      <c r="J45" s="44"/>
    </row>
    <row r="46" spans="1:10">
      <c r="A46" s="99"/>
      <c r="B46" s="100"/>
      <c r="C46" s="100"/>
      <c r="D46" s="100"/>
      <c r="E46" s="100"/>
      <c r="F46" s="100"/>
      <c r="G46" s="101"/>
      <c r="H46" s="44"/>
      <c r="I46" s="44"/>
      <c r="J46" s="44"/>
    </row>
    <row r="47" spans="1:10" ht="30.75" customHeight="1">
      <c r="A47" s="104" t="s">
        <v>33</v>
      </c>
      <c r="B47" s="105"/>
      <c r="C47" s="105"/>
      <c r="D47" s="105"/>
      <c r="E47" s="106"/>
      <c r="F47" s="51">
        <f>F36+F40+F45</f>
        <v>167480.64799999999</v>
      </c>
      <c r="G47" s="51">
        <f>G36+G40+G45</f>
        <v>197912.39403174602</v>
      </c>
      <c r="H47" s="44"/>
      <c r="I47"/>
    </row>
    <row r="48" spans="1:10" ht="15.75">
      <c r="A48" s="107"/>
      <c r="B48" s="108"/>
      <c r="C48" s="108"/>
      <c r="D48" s="108"/>
      <c r="E48" s="108"/>
      <c r="F48" s="108"/>
      <c r="G48" s="109"/>
    </row>
    <row r="49" spans="1:10" ht="36.75" customHeight="1">
      <c r="A49" s="104" t="s">
        <v>12</v>
      </c>
      <c r="B49" s="105"/>
      <c r="C49" s="105"/>
      <c r="D49" s="105"/>
      <c r="E49" s="106"/>
      <c r="F49" s="51">
        <f>F31+F47</f>
        <v>324230.64799999999</v>
      </c>
      <c r="G49" s="51">
        <f>G31+G47</f>
        <v>427162.39403174602</v>
      </c>
      <c r="I49"/>
      <c r="J49"/>
    </row>
    <row r="50" spans="1:10">
      <c r="B50" s="25"/>
      <c r="C50" s="26"/>
      <c r="D50" s="26"/>
      <c r="E50" s="27"/>
    </row>
    <row r="51" spans="1:10" ht="15.75">
      <c r="A51" s="122" t="s">
        <v>35</v>
      </c>
      <c r="B51" s="122"/>
      <c r="C51" s="122"/>
      <c r="D51" s="122"/>
      <c r="E51" s="122"/>
      <c r="F51" s="96">
        <v>765</v>
      </c>
      <c r="G51" s="55">
        <v>0</v>
      </c>
      <c r="H51" s="81"/>
      <c r="I51"/>
    </row>
    <row r="52" spans="1:10" ht="24" customHeight="1">
      <c r="A52" s="123" t="s">
        <v>36</v>
      </c>
      <c r="B52" s="124"/>
      <c r="C52" s="124"/>
      <c r="D52" s="124"/>
      <c r="E52" s="125"/>
      <c r="F52" s="87">
        <f>IF(F51=0,"--",F49/F51)</f>
        <v>423.83091241830061</v>
      </c>
      <c r="G52" s="82" t="str">
        <f>IF(G51=0,"--",G49/G51)</f>
        <v>--</v>
      </c>
      <c r="H52" s="81"/>
      <c r="I52"/>
    </row>
    <row r="53" spans="1:10" ht="15" customHeight="1">
      <c r="A53" s="44"/>
      <c r="B53" s="44"/>
      <c r="C53" s="49"/>
      <c r="E53" s="28"/>
    </row>
    <row r="54" spans="1:10">
      <c r="A54" s="47" t="s">
        <v>65</v>
      </c>
      <c r="B54" s="48"/>
      <c r="C54" s="29"/>
      <c r="D54" s="30"/>
      <c r="E54" s="30"/>
      <c r="F54" s="83"/>
    </row>
    <row r="55" spans="1:10">
      <c r="A55" s="47"/>
      <c r="B55" s="48"/>
      <c r="C55" s="29"/>
      <c r="D55" s="30"/>
      <c r="E55" s="30"/>
      <c r="F55" s="44"/>
      <c r="G55"/>
      <c r="H55"/>
    </row>
    <row r="56" spans="1:10" ht="15.75">
      <c r="A56" s="52" t="s">
        <v>40</v>
      </c>
      <c r="B56" s="126" t="s">
        <v>56</v>
      </c>
      <c r="C56" s="126"/>
      <c r="D56" s="126"/>
      <c r="E56" s="53"/>
      <c r="F56" s="53"/>
      <c r="G56" t="s">
        <v>77</v>
      </c>
    </row>
    <row r="57" spans="1:10" ht="15.75">
      <c r="A57" s="55" t="s">
        <v>37</v>
      </c>
      <c r="B57" s="127">
        <v>43606</v>
      </c>
      <c r="C57" s="128"/>
      <c r="D57" s="128"/>
      <c r="E57" s="54"/>
      <c r="F57" s="54"/>
      <c r="G57" s="54"/>
    </row>
    <row r="58" spans="1:10" ht="15.75">
      <c r="A58" s="56"/>
      <c r="B58" s="57"/>
      <c r="C58" s="57"/>
      <c r="D58" s="57"/>
      <c r="E58" s="54"/>
      <c r="F58" s="54"/>
      <c r="G58" s="54"/>
    </row>
    <row r="59" spans="1:10" ht="15.75">
      <c r="A59" s="121" t="s">
        <v>47</v>
      </c>
      <c r="B59" s="121"/>
      <c r="C59" s="121"/>
      <c r="D59" s="121"/>
      <c r="E59" s="121"/>
      <c r="F59" s="121"/>
      <c r="G59" s="121"/>
    </row>
    <row r="60" spans="1:10" ht="47.25">
      <c r="A60" s="60" t="s">
        <v>52</v>
      </c>
      <c r="B60" s="58" t="s">
        <v>38</v>
      </c>
      <c r="C60" s="119"/>
      <c r="D60" s="120"/>
      <c r="E60" s="52" t="s">
        <v>39</v>
      </c>
      <c r="F60" s="119"/>
      <c r="G60" s="120"/>
    </row>
    <row r="61" spans="1:10" ht="15.75">
      <c r="A61" s="55" t="s">
        <v>48</v>
      </c>
      <c r="B61" s="59" t="s">
        <v>37</v>
      </c>
      <c r="C61" s="117"/>
      <c r="D61" s="118"/>
      <c r="E61" s="55" t="s">
        <v>37</v>
      </c>
      <c r="F61" s="117"/>
      <c r="G61" s="118"/>
    </row>
  </sheetData>
  <mergeCells count="37">
    <mergeCell ref="A30:G30"/>
    <mergeCell ref="A17:E17"/>
    <mergeCell ref="A29:E29"/>
    <mergeCell ref="A31:E31"/>
    <mergeCell ref="A21:B21"/>
    <mergeCell ref="A22:B22"/>
    <mergeCell ref="A19:B19"/>
    <mergeCell ref="A24:B24"/>
    <mergeCell ref="A26:B26"/>
    <mergeCell ref="A27:B27"/>
    <mergeCell ref="A28:B28"/>
    <mergeCell ref="A20:B20"/>
    <mergeCell ref="A23:B23"/>
    <mergeCell ref="A18:G18"/>
    <mergeCell ref="C61:D61"/>
    <mergeCell ref="F60:G60"/>
    <mergeCell ref="F61:G61"/>
    <mergeCell ref="A59:G59"/>
    <mergeCell ref="A51:E51"/>
    <mergeCell ref="A52:E52"/>
    <mergeCell ref="B56:D56"/>
    <mergeCell ref="B57:D57"/>
    <mergeCell ref="C60:D60"/>
    <mergeCell ref="A36:E36"/>
    <mergeCell ref="A32:G32"/>
    <mergeCell ref="A37:B37"/>
    <mergeCell ref="A42:B42"/>
    <mergeCell ref="A49:E49"/>
    <mergeCell ref="A48:G48"/>
    <mergeCell ref="A46:G46"/>
    <mergeCell ref="A40:E40"/>
    <mergeCell ref="A45:E45"/>
    <mergeCell ref="A47:E47"/>
    <mergeCell ref="A38:B38"/>
    <mergeCell ref="A39:B39"/>
    <mergeCell ref="A44:B44"/>
    <mergeCell ref="A43:B43"/>
  </mergeCells>
  <pageMargins left="0.7" right="0.7" top="0.75" bottom="0.75" header="0.3" footer="0.3"/>
  <pageSetup paperSize="5" scale="6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L21"/>
  <sheetViews>
    <sheetView topLeftCell="C4" zoomScaleNormal="100" workbookViewId="0">
      <selection activeCell="I20" sqref="I20"/>
    </sheetView>
  </sheetViews>
  <sheetFormatPr baseColWidth="10" defaultColWidth="11.42578125" defaultRowHeight="12.75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1" spans="2:12">
      <c r="B1" s="136" t="s">
        <v>71</v>
      </c>
      <c r="C1" s="136"/>
      <c r="D1" s="136"/>
      <c r="E1" s="136"/>
      <c r="F1" s="136"/>
      <c r="G1" s="136"/>
      <c r="H1" s="136"/>
    </row>
    <row r="2" spans="2:12">
      <c r="B2" s="136"/>
      <c r="C2" s="136"/>
      <c r="D2" s="136"/>
      <c r="E2" s="136"/>
      <c r="F2" s="136"/>
      <c r="G2" s="136"/>
      <c r="H2" s="136"/>
    </row>
    <row r="3" spans="2:12">
      <c r="B3" s="136"/>
      <c r="C3" s="136"/>
      <c r="D3" s="136"/>
      <c r="E3" s="136"/>
      <c r="F3" s="136"/>
      <c r="G3" s="136"/>
      <c r="H3" s="136"/>
    </row>
    <row r="4" spans="2:12" ht="51">
      <c r="B4" s="10" t="s">
        <v>19</v>
      </c>
      <c r="C4" s="11" t="s">
        <v>53</v>
      </c>
      <c r="D4" s="11" t="s">
        <v>0</v>
      </c>
      <c r="E4" s="11" t="s">
        <v>2</v>
      </c>
      <c r="F4" s="11" t="s">
        <v>1</v>
      </c>
      <c r="G4" s="11" t="s">
        <v>10</v>
      </c>
      <c r="H4" s="11" t="s">
        <v>3</v>
      </c>
    </row>
    <row r="5" spans="2:12">
      <c r="B5" s="2" t="s">
        <v>4</v>
      </c>
      <c r="C5" s="3">
        <f>'COSTOS LIMAS ACIDAS Y CITRICOS'!F17</f>
        <v>0</v>
      </c>
      <c r="D5" s="3">
        <f>'COSTOS LIMAS ACIDAS Y CITRICOS'!F29</f>
        <v>156750</v>
      </c>
      <c r="E5" s="3">
        <f>'COSTOS LIMAS ACIDAS Y CITRICOS'!F36</f>
        <v>0</v>
      </c>
      <c r="F5" s="3">
        <f>'COSTOS LIMAS ACIDAS Y CITRICOS'!F40</f>
        <v>155605.64799999999</v>
      </c>
      <c r="G5" s="3">
        <f>'COSTOS LIMAS ACIDAS Y CITRICOS'!F45</f>
        <v>11875</v>
      </c>
      <c r="H5" s="3">
        <f>SUM(C5:G5)</f>
        <v>324230.64799999999</v>
      </c>
    </row>
    <row r="6" spans="2:12">
      <c r="B6" s="2" t="s">
        <v>14</v>
      </c>
      <c r="C6" s="4">
        <f>C5/H5</f>
        <v>0</v>
      </c>
      <c r="D6" s="4">
        <f>D5/H5</f>
        <v>0.48345213805944715</v>
      </c>
      <c r="E6" s="4">
        <f>E5/H5</f>
        <v>0</v>
      </c>
      <c r="F6" s="4">
        <f>F5/H5</f>
        <v>0.47992269996635234</v>
      </c>
      <c r="G6" s="4">
        <f>G5/H5</f>
        <v>3.6625161974200543E-2</v>
      </c>
      <c r="H6" s="5">
        <f>SUM(C6:G6)</f>
        <v>1</v>
      </c>
      <c r="I6" s="6"/>
      <c r="J6" s="95"/>
    </row>
    <row r="8" spans="2:12">
      <c r="C8" s="9"/>
      <c r="J8" s="7"/>
    </row>
    <row r="10" spans="2:12">
      <c r="L10" s="12"/>
    </row>
    <row r="13" spans="2:12">
      <c r="L13" s="12"/>
    </row>
    <row r="14" spans="2:12">
      <c r="K14" s="8"/>
    </row>
    <row r="21" spans="12:12">
      <c r="L21" s="12"/>
    </row>
  </sheetData>
  <mergeCells count="1">
    <mergeCell ref="B1:H3"/>
  </mergeCells>
  <pageMargins left="0.7" right="0.7" top="0.75" bottom="0.75" header="0.3" footer="0.3"/>
  <pageSetup scale="8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L21"/>
  <sheetViews>
    <sheetView topLeftCell="C5" zoomScaleNormal="100" workbookViewId="0">
      <selection activeCell="I22" sqref="I22"/>
    </sheetView>
  </sheetViews>
  <sheetFormatPr baseColWidth="10" defaultColWidth="11.42578125" defaultRowHeight="12.75"/>
  <cols>
    <col min="1" max="1" width="8.42578125" style="1" customWidth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1" spans="2:12">
      <c r="B1" s="136" t="s">
        <v>70</v>
      </c>
      <c r="C1" s="136"/>
      <c r="D1" s="136"/>
      <c r="E1" s="136"/>
      <c r="F1" s="136"/>
      <c r="G1" s="136"/>
      <c r="H1" s="136"/>
    </row>
    <row r="2" spans="2:12">
      <c r="B2" s="136"/>
      <c r="C2" s="136"/>
      <c r="D2" s="136"/>
      <c r="E2" s="136"/>
      <c r="F2" s="136"/>
      <c r="G2" s="136"/>
      <c r="H2" s="136"/>
    </row>
    <row r="3" spans="2:12">
      <c r="B3" s="136"/>
      <c r="C3" s="136"/>
      <c r="D3" s="136"/>
      <c r="E3" s="136"/>
      <c r="F3" s="136"/>
      <c r="G3" s="136"/>
      <c r="H3" s="136"/>
    </row>
    <row r="4" spans="2:12" ht="51">
      <c r="B4" s="10" t="s">
        <v>19</v>
      </c>
      <c r="C4" s="11" t="s">
        <v>53</v>
      </c>
      <c r="D4" s="11" t="s">
        <v>0</v>
      </c>
      <c r="E4" s="11" t="s">
        <v>2</v>
      </c>
      <c r="F4" s="11" t="s">
        <v>1</v>
      </c>
      <c r="G4" s="11" t="s">
        <v>10</v>
      </c>
      <c r="H4" s="11" t="s">
        <v>3</v>
      </c>
    </row>
    <row r="5" spans="2:12">
      <c r="B5" s="2" t="s">
        <v>4</v>
      </c>
      <c r="C5" s="3">
        <f>'COSTOS LIMAS ACIDAS Y CITRICOS'!G17</f>
        <v>0</v>
      </c>
      <c r="D5" s="3">
        <f>'COSTOS LIMAS ACIDAS Y CITRICOS'!G29</f>
        <v>229250</v>
      </c>
      <c r="E5" s="3">
        <f>'COSTOS LIMAS ACIDAS Y CITRICOS'!G36</f>
        <v>30431.746031746035</v>
      </c>
      <c r="F5" s="3">
        <f>'COSTOS LIMAS ACIDAS Y CITRICOS'!G40</f>
        <v>155605.64799999999</v>
      </c>
      <c r="G5" s="3">
        <f>'COSTOS LIMAS ACIDAS Y CITRICOS'!G45</f>
        <v>11875</v>
      </c>
      <c r="H5" s="3">
        <f>SUM(C5:G5)</f>
        <v>427162.39403174602</v>
      </c>
    </row>
    <row r="6" spans="2:12">
      <c r="B6" s="2" t="s">
        <v>14</v>
      </c>
      <c r="C6" s="4">
        <f>C5/H5</f>
        <v>0</v>
      </c>
      <c r="D6" s="4">
        <f>D5/H5</f>
        <v>0.53668113860922528</v>
      </c>
      <c r="E6" s="4">
        <f>E5/H5</f>
        <v>7.1241631887390341E-2</v>
      </c>
      <c r="F6" s="4">
        <f>F5/H5</f>
        <v>0.36427749767793377</v>
      </c>
      <c r="G6" s="4">
        <f>G5/H5</f>
        <v>2.7799731825450601E-2</v>
      </c>
      <c r="H6" s="5">
        <f>SUM(C6:G6)</f>
        <v>1</v>
      </c>
      <c r="I6" s="6"/>
    </row>
    <row r="7" spans="2:12">
      <c r="J7" s="95"/>
    </row>
    <row r="8" spans="2:12">
      <c r="C8" s="9"/>
      <c r="J8" s="7"/>
    </row>
    <row r="10" spans="2:12">
      <c r="L10" s="12"/>
    </row>
    <row r="13" spans="2:12">
      <c r="L13" s="12"/>
    </row>
    <row r="14" spans="2:12">
      <c r="K14" s="8"/>
    </row>
    <row r="21" spans="12:12">
      <c r="L21" s="12"/>
    </row>
  </sheetData>
  <mergeCells count="1">
    <mergeCell ref="B1:H3"/>
  </mergeCells>
  <pageMargins left="0.7" right="0.7" top="0.75" bottom="0.75" header="0.3" footer="0.3"/>
  <pageSetup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COSTOS LIMAS ACIDAS Y CITRICOS</vt:lpstr>
      <vt:lpstr>GRAFICA LIMAS ACIDAS</vt:lpstr>
      <vt:lpstr>GRAFICA CITRICOS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2019-05-29T03:09:19Z</cp:lastPrinted>
  <dcterms:created xsi:type="dcterms:W3CDTF">2014-09-10T02:29:02Z</dcterms:created>
  <dcterms:modified xsi:type="dcterms:W3CDTF">2019-05-29T03:09:26Z</dcterms:modified>
</cp:coreProperties>
</file>