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780" yWindow="300" windowWidth="15600" windowHeight="9240"/>
  </bookViews>
  <sheets>
    <sheet name="COSTOS GUANABAN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52" i="1"/>
  <c r="F40" l="1"/>
  <c r="E40"/>
  <c r="F39"/>
  <c r="F41" s="1"/>
  <c r="F37"/>
  <c r="F16" l="1"/>
  <c r="E17"/>
  <c r="F17" s="1"/>
  <c r="D15" l="1"/>
  <c r="F15" s="1"/>
  <c r="D13"/>
  <c r="F13" s="1"/>
  <c r="F18" l="1"/>
  <c r="E28"/>
  <c r="E29"/>
  <c r="E44" l="1"/>
  <c r="F44" s="1"/>
  <c r="F45" s="1"/>
  <c r="F47" s="1"/>
  <c r="E21"/>
  <c r="F21" s="1"/>
  <c r="C6" i="6"/>
  <c r="F26" i="1"/>
  <c r="E26"/>
  <c r="F28" l="1"/>
  <c r="F29"/>
  <c r="E22" l="1"/>
  <c r="F22" s="1"/>
  <c r="E23"/>
  <c r="F23" s="1"/>
  <c r="E24"/>
  <c r="F24" s="1"/>
  <c r="E25"/>
  <c r="F25" s="1"/>
  <c r="E27"/>
  <c r="F27" s="1"/>
  <c r="F30" l="1"/>
  <c r="F32" s="1"/>
  <c r="F49" s="1"/>
  <c r="G6" i="6"/>
  <c r="E6" l="1"/>
  <c r="F6"/>
  <c r="D6" l="1"/>
</calcChain>
</file>

<file path=xl/comments1.xml><?xml version="1.0" encoding="utf-8"?>
<comments xmlns="http://schemas.openxmlformats.org/spreadsheetml/2006/main">
  <authors>
    <author>alejandra sanchez</author>
  </authors>
  <commentList>
    <comment ref="A44" authorId="0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<sst xmlns="http://schemas.openxmlformats.org/spreadsheetml/2006/main" count="111" uniqueCount="79">
  <si>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</si>
  <si>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</si>
  <si>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</si>
  <si>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</si>
  <si>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</si>
  <si>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</si>
  <si>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</si>
  <si>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</si>
  <si>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</si>
  <si>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</si>
  <si>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</si>
  <si>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</si>
  <si>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</si>
  <si>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</si>
  <si>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</si>
  <si>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</si>
  <si>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</si>
  <si>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</si>
  <si>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</si>
  <si>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</si>
  <si>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</si>
  <si>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</si>
  <si>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</si>
  <si>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</si>
  <si>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</si>
  <si>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</si>
  <si>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</si>
  <si>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</si>
  <si>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</si>
  <si>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</si>
  <si>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</si>
  <si>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</si>
  <si>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</si>
  <si>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</si>
  <si>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</si>
  <si>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</si>
  <si>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</si>
  <si>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</si>
  <si>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</si>
  <si>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</si>
  <si>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</si>
  <si>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</si>
  <si>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</si>
  <si>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</si>
  <si>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ABRIL</t>
  </si>
  <si>
    <t>AGRICOLA</t>
  </si>
  <si>
    <t>6762m2 0,67ha</t>
  </si>
  <si>
    <t>LOTE 1</t>
  </si>
  <si>
    <t>GUANABANA</t>
  </si>
  <si>
    <t>Agua para riego</t>
  </si>
  <si>
    <t>agua</t>
  </si>
  <si>
    <t>lt</t>
  </si>
  <si>
    <t>cm3</t>
  </si>
  <si>
    <t>Fungicida</t>
  </si>
  <si>
    <t>mertect</t>
  </si>
  <si>
    <t>bolsas para el fruto</t>
  </si>
  <si>
    <t xml:space="preserve">pintura de agua </t>
  </si>
  <si>
    <t>hora</t>
  </si>
  <si>
    <t>mes</t>
  </si>
  <si>
    <t>Riego manual</t>
  </si>
  <si>
    <t>Recoleccion de bolsas caidas</t>
  </si>
  <si>
    <t>Fertilizacion</t>
  </si>
  <si>
    <t>Plateo</t>
  </si>
  <si>
    <t>Podas de altura</t>
  </si>
  <si>
    <t>Recoleccion de hojas</t>
  </si>
  <si>
    <t>Mantenimiento del pozo</t>
  </si>
  <si>
    <t>Recoleccion del fruto dañado</t>
  </si>
  <si>
    <t>M3</t>
  </si>
  <si>
    <t>Material directo</t>
  </si>
  <si>
    <t>und</t>
  </si>
  <si>
    <t>Embolsado del fruto</t>
  </si>
  <si>
    <t>SUBTOTAL  MATERIA PRIMA E INSUMOS   DIRECTOS:</t>
  </si>
  <si>
    <t>Asistencia tecnica</t>
  </si>
  <si>
    <t>Vigilancia</t>
  </si>
  <si>
    <t>Mantenimiento de la caseta BPA</t>
  </si>
  <si>
    <t>PRODUCCION EN KG</t>
  </si>
  <si>
    <t>MIGUEL A. VILLALBA</t>
  </si>
  <si>
    <t>COSTOS DE PRODUCCIÓN CULTIVO DE GUANABANA MES DE ABRIL DE 2019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</si>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</sst>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8" formatCode="&quot;$&quot;\ #,##0.00_);[Red]\(&quot;$&quot;\ #,##0.0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4" fontId="0" fillId="0" borderId="1" xfId="0" applyNumberFormat="1" applyFont="1" applyBorder="1"/>
    <xf numFmtId="14" fontId="6" fillId="0" borderId="0" xfId="0" applyNumberFormat="1" applyFont="1" applyFill="1" applyAlignment="1">
      <alignment horizontal="left"/>
    </xf>
    <xf numFmtId="164" fontId="6" fillId="4" borderId="1" xfId="0" applyNumberFormat="1" applyFont="1" applyFill="1" applyBorder="1"/>
    <xf numFmtId="49" fontId="0" fillId="0" borderId="0" xfId="0" applyNumberFormat="1" applyFont="1"/>
    <xf numFmtId="0" fontId="0" fillId="0" borderId="0" xfId="0" applyFill="1"/>
    <xf numFmtId="164" fontId="0" fillId="3" borderId="1" xfId="12" applyFont="1" applyFill="1" applyBorder="1" applyAlignment="1"/>
    <xf numFmtId="0" fontId="0" fillId="0" borderId="8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44" fontId="0" fillId="0" borderId="0" xfId="1" applyFont="1"/>
    <xf numFmtId="8" fontId="0" fillId="3" borderId="1" xfId="0" applyNumberFormat="1" applyFont="1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>
      <alignment horizontal="center"/>
    </xf>
    <xf numFmtId="8" fontId="0" fillId="3" borderId="0" xfId="0" applyNumberFormat="1" applyFont="1" applyFill="1" applyBorder="1"/>
    <xf numFmtId="164" fontId="0" fillId="0" borderId="0" xfId="0" applyNumberFormat="1" applyFont="1" applyBorder="1"/>
    <xf numFmtId="44" fontId="6" fillId="4" borderId="1" xfId="1" applyFont="1" applyFill="1" applyBorder="1"/>
    <xf numFmtId="44" fontId="0" fillId="0" borderId="0" xfId="0" applyNumberFormat="1"/>
    <xf numFmtId="0" fontId="6" fillId="4" borderId="1" xfId="0" applyFont="1" applyFill="1" applyBorder="1"/>
    <xf numFmtId="165" fontId="0" fillId="4" borderId="9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GUANABANA MES DE ABRIL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117175.16642709772</c:v>
                </c:pt>
                <c:pt idx="1">
                  <c:v>266000</c:v>
                </c:pt>
                <c:pt idx="2">
                  <c:v>0</c:v>
                </c:pt>
                <c:pt idx="3">
                  <c:v>226853.470784</c:v>
                </c:pt>
                <c:pt idx="4">
                  <c:v>14250</c:v>
                </c:pt>
                <c:pt idx="5">
                  <c:v>624278.63721109775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64160512"/>
        <c:axId val="64162048"/>
        <c:axId val="63598592"/>
      </c:bar3DChart>
      <c:catAx>
        <c:axId val="64160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62048"/>
        <c:crosses val="autoZero"/>
        <c:auto val="1"/>
        <c:lblAlgn val="ctr"/>
        <c:lblOffset val="100"/>
      </c:catAx>
      <c:valAx>
        <c:axId val="64162048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4160512"/>
        <c:crosses val="autoZero"/>
        <c:crossBetween val="between"/>
      </c:valAx>
      <c:serAx>
        <c:axId val="63598592"/>
        <c:scaling>
          <c:orientation val="minMax"/>
        </c:scaling>
        <c:delete val="1"/>
        <c:axPos val="b"/>
        <c:majorTickMark val="none"/>
        <c:tickLblPos val="none"/>
        <c:crossAx val="64162048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90487</xdr:rowOff>
    </xdr:from>
    <xdr:to>
      <xdr:col>7</xdr:col>
      <xdr:colOff>962025</xdr:colOff>
      <xdr:row>27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topLeftCell="B43" zoomScale="110" zoomScaleNormal="110" workbookViewId="0">
      <selection activeCell="G48" sqref="G48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28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9" ht="34.5" customHeight="1">
      <c r="A1" s="41" t="s">
        <v>23</v>
      </c>
      <c r="B1" s="42"/>
      <c r="C1" s="43"/>
      <c r="D1" s="42"/>
      <c r="E1" s="42"/>
      <c r="F1" s="44"/>
    </row>
    <row r="2" spans="1:9" ht="22.5" customHeight="1">
      <c r="A2" s="41" t="s">
        <v>34</v>
      </c>
      <c r="B2" s="42" t="s">
        <v>44</v>
      </c>
      <c r="C2" s="43"/>
      <c r="D2" s="42"/>
      <c r="E2" s="42"/>
      <c r="F2" s="44"/>
    </row>
    <row r="3" spans="1:9" ht="22.5" customHeight="1">
      <c r="A3" s="41" t="s">
        <v>35</v>
      </c>
      <c r="B3" s="45">
        <v>2019</v>
      </c>
      <c r="C3" s="43"/>
      <c r="D3" s="42"/>
      <c r="E3" s="42"/>
      <c r="F3" s="44"/>
    </row>
    <row r="4" spans="1:9" ht="15.75" customHeight="1">
      <c r="A4" s="42" t="s">
        <v>36</v>
      </c>
      <c r="B4" s="42" t="s">
        <v>46</v>
      </c>
      <c r="C4" s="42"/>
      <c r="D4" s="42"/>
      <c r="E4" s="42"/>
      <c r="F4" s="44"/>
    </row>
    <row r="5" spans="1:9">
      <c r="A5" s="42" t="s">
        <v>37</v>
      </c>
      <c r="B5" s="81">
        <v>40920</v>
      </c>
      <c r="C5" s="43"/>
      <c r="D5" s="42"/>
      <c r="E5" s="42"/>
      <c r="F5" s="44"/>
    </row>
    <row r="6" spans="1:9" ht="18" customHeight="1">
      <c r="A6" s="42" t="s">
        <v>22</v>
      </c>
      <c r="B6" s="45">
        <v>134</v>
      </c>
      <c r="C6" s="42"/>
      <c r="D6" s="42"/>
      <c r="E6" s="42"/>
      <c r="F6" s="44"/>
    </row>
    <row r="7" spans="1:9" ht="18" customHeight="1">
      <c r="A7" s="42" t="s">
        <v>18</v>
      </c>
      <c r="B7" s="42" t="s">
        <v>45</v>
      </c>
      <c r="C7" s="44"/>
      <c r="D7" s="44"/>
      <c r="E7" s="42"/>
      <c r="F7" s="44"/>
    </row>
    <row r="8" spans="1:9" ht="18" customHeight="1">
      <c r="A8" s="42" t="s">
        <v>17</v>
      </c>
      <c r="B8" s="42" t="s">
        <v>47</v>
      </c>
      <c r="C8" s="44"/>
      <c r="D8" s="84"/>
      <c r="E8" s="42"/>
      <c r="F8" s="44"/>
    </row>
    <row r="9" spans="1:9" ht="18" customHeight="1">
      <c r="A9" s="42" t="s">
        <v>19</v>
      </c>
      <c r="B9" s="42" t="s">
        <v>48</v>
      </c>
      <c r="C9" s="42"/>
      <c r="D9" s="42"/>
      <c r="E9" s="42"/>
      <c r="F9" s="44"/>
    </row>
    <row r="10" spans="1:9" ht="18" customHeight="1">
      <c r="A10" s="42"/>
      <c r="B10" s="42"/>
      <c r="C10" s="42"/>
      <c r="D10" s="44"/>
      <c r="E10" s="42"/>
      <c r="F10" s="44"/>
    </row>
    <row r="11" spans="1:9" ht="42" customHeight="1">
      <c r="A11" s="35" t="s">
        <v>27</v>
      </c>
      <c r="B11" s="34" t="s">
        <v>5</v>
      </c>
      <c r="C11" s="34" t="s">
        <v>13</v>
      </c>
      <c r="D11" s="34" t="s">
        <v>6</v>
      </c>
      <c r="E11" s="34" t="s">
        <v>20</v>
      </c>
      <c r="F11" s="34" t="s">
        <v>41</v>
      </c>
    </row>
    <row r="12" spans="1:9" ht="26.25" customHeight="1">
      <c r="A12" s="36" t="s">
        <v>42</v>
      </c>
      <c r="B12" s="70"/>
      <c r="C12" s="71"/>
      <c r="D12" s="72"/>
      <c r="E12" s="73"/>
      <c r="F12" s="74"/>
      <c r="H12"/>
      <c r="I12"/>
    </row>
    <row r="13" spans="1:9" ht="33" customHeight="1">
      <c r="A13" s="86" t="s">
        <v>49</v>
      </c>
      <c r="B13" s="15" t="s">
        <v>50</v>
      </c>
      <c r="C13" s="87" t="s">
        <v>67</v>
      </c>
      <c r="D13" s="16">
        <f>165/1000</f>
        <v>0.16500000000000001</v>
      </c>
      <c r="E13" s="85">
        <v>32</v>
      </c>
      <c r="F13" s="80">
        <f>D13*E13</f>
        <v>5.28</v>
      </c>
      <c r="G13"/>
      <c r="H13"/>
      <c r="I13"/>
    </row>
    <row r="14" spans="1:9" ht="27.75" customHeight="1">
      <c r="A14" s="36" t="s">
        <v>28</v>
      </c>
      <c r="B14" s="31"/>
      <c r="C14" s="31"/>
      <c r="D14" s="31"/>
      <c r="E14" s="31"/>
      <c r="F14" s="80"/>
    </row>
    <row r="15" spans="1:9" ht="28.5" customHeight="1">
      <c r="A15" s="76" t="s">
        <v>53</v>
      </c>
      <c r="B15" s="77" t="s">
        <v>54</v>
      </c>
      <c r="C15" s="29" t="s">
        <v>51</v>
      </c>
      <c r="D15" s="16">
        <f>1600/1000</f>
        <v>1.6</v>
      </c>
      <c r="E15" s="30">
        <v>19505</v>
      </c>
      <c r="F15" s="80">
        <f>D15*E15</f>
        <v>31208</v>
      </c>
      <c r="G15"/>
      <c r="H15"/>
      <c r="I15"/>
    </row>
    <row r="16" spans="1:9" ht="28.5" customHeight="1">
      <c r="A16" s="89" t="s">
        <v>68</v>
      </c>
      <c r="B16" s="78" t="s">
        <v>55</v>
      </c>
      <c r="C16" s="92" t="s">
        <v>69</v>
      </c>
      <c r="D16" s="16">
        <v>50</v>
      </c>
      <c r="E16" s="30">
        <v>1109</v>
      </c>
      <c r="F16" s="80">
        <f>D16*E16</f>
        <v>55450</v>
      </c>
      <c r="G16"/>
      <c r="H16"/>
      <c r="I16"/>
    </row>
    <row r="17" spans="1:11" ht="28.5" customHeight="1">
      <c r="A17" s="88" t="s">
        <v>68</v>
      </c>
      <c r="B17" s="78" t="s">
        <v>56</v>
      </c>
      <c r="C17" s="16" t="s">
        <v>52</v>
      </c>
      <c r="D17" s="16">
        <v>3500</v>
      </c>
      <c r="E17" s="91">
        <f>33000/3785.41</f>
        <v>8.7176818363136359</v>
      </c>
      <c r="F17" s="80">
        <f>D17*E17</f>
        <v>30511.886427097725</v>
      </c>
      <c r="G17"/>
    </row>
    <row r="18" spans="1:11" ht="28.5" customHeight="1">
      <c r="A18" s="136" t="s">
        <v>71</v>
      </c>
      <c r="B18" s="136"/>
      <c r="C18" s="136"/>
      <c r="D18" s="136"/>
      <c r="E18" s="136"/>
      <c r="F18" s="82">
        <f>SUM(F13:F17)</f>
        <v>117175.16642709772</v>
      </c>
      <c r="G18"/>
      <c r="H18" s="90"/>
      <c r="I18"/>
      <c r="K18"/>
    </row>
    <row r="19" spans="1:11" ht="18" customHeight="1">
      <c r="A19" s="93"/>
      <c r="B19" s="94"/>
      <c r="C19" s="95"/>
      <c r="D19" s="95"/>
      <c r="E19" s="96"/>
      <c r="F19" s="97"/>
      <c r="G19"/>
      <c r="H19" s="90"/>
      <c r="I19"/>
      <c r="K19"/>
    </row>
    <row r="20" spans="1:11" ht="28.5" customHeight="1">
      <c r="A20" s="126" t="s">
        <v>21</v>
      </c>
      <c r="B20" s="128"/>
      <c r="C20" s="38" t="s">
        <v>13</v>
      </c>
      <c r="D20" s="39" t="s">
        <v>6</v>
      </c>
      <c r="E20" s="40" t="s">
        <v>20</v>
      </c>
      <c r="F20" s="34" t="s">
        <v>41</v>
      </c>
      <c r="H20" s="62"/>
    </row>
    <row r="21" spans="1:11" ht="18" customHeight="1">
      <c r="A21" s="137" t="s">
        <v>63</v>
      </c>
      <c r="B21" s="138"/>
      <c r="C21" s="16" t="s">
        <v>57</v>
      </c>
      <c r="D21" s="16">
        <v>23</v>
      </c>
      <c r="E21" s="22">
        <f>38000/8</f>
        <v>4750</v>
      </c>
      <c r="F21" s="32">
        <f>D21*E21</f>
        <v>109250</v>
      </c>
    </row>
    <row r="22" spans="1:11" ht="16.5" customHeight="1">
      <c r="A22" s="139" t="s">
        <v>70</v>
      </c>
      <c r="B22" s="140"/>
      <c r="C22" s="16" t="s">
        <v>57</v>
      </c>
      <c r="D22" s="16">
        <v>6</v>
      </c>
      <c r="E22" s="22">
        <f t="shared" ref="E22:E28" si="0">38000/8</f>
        <v>4750</v>
      </c>
      <c r="F22" s="32">
        <f>D22*E22</f>
        <v>28500</v>
      </c>
    </row>
    <row r="23" spans="1:11">
      <c r="A23" s="137" t="s">
        <v>62</v>
      </c>
      <c r="B23" s="140"/>
      <c r="C23" s="16" t="s">
        <v>57</v>
      </c>
      <c r="D23" s="16">
        <v>11</v>
      </c>
      <c r="E23" s="22">
        <f t="shared" si="0"/>
        <v>4750</v>
      </c>
      <c r="F23" s="32">
        <f>D23*E23</f>
        <v>52250</v>
      </c>
    </row>
    <row r="24" spans="1:11">
      <c r="A24" s="137" t="s">
        <v>61</v>
      </c>
      <c r="B24" s="140"/>
      <c r="C24" s="16" t="s">
        <v>57</v>
      </c>
      <c r="D24" s="16">
        <v>3</v>
      </c>
      <c r="E24" s="22">
        <f t="shared" si="0"/>
        <v>4750</v>
      </c>
      <c r="F24" s="32">
        <f>D24*E24</f>
        <v>14250</v>
      </c>
    </row>
    <row r="25" spans="1:11">
      <c r="A25" s="137" t="s">
        <v>60</v>
      </c>
      <c r="B25" s="140"/>
      <c r="C25" s="16" t="s">
        <v>57</v>
      </c>
      <c r="D25" s="16">
        <v>3</v>
      </c>
      <c r="E25" s="22">
        <f t="shared" si="0"/>
        <v>4750</v>
      </c>
      <c r="F25" s="32">
        <f t="shared" ref="F25:F29" si="1">D25*E25</f>
        <v>14250</v>
      </c>
    </row>
    <row r="26" spans="1:11">
      <c r="A26" s="137" t="s">
        <v>66</v>
      </c>
      <c r="B26" s="140"/>
      <c r="C26" s="16" t="s">
        <v>57</v>
      </c>
      <c r="D26" s="16">
        <v>2</v>
      </c>
      <c r="E26" s="22">
        <f t="shared" si="0"/>
        <v>4750</v>
      </c>
      <c r="F26" s="32">
        <f t="shared" si="1"/>
        <v>9500</v>
      </c>
    </row>
    <row r="27" spans="1:11">
      <c r="A27" s="137" t="s">
        <v>64</v>
      </c>
      <c r="B27" s="140"/>
      <c r="C27" s="16" t="s">
        <v>57</v>
      </c>
      <c r="D27" s="16">
        <v>3</v>
      </c>
      <c r="E27" s="22">
        <f t="shared" si="0"/>
        <v>4750</v>
      </c>
      <c r="F27" s="32">
        <f>D27*E27</f>
        <v>14250</v>
      </c>
      <c r="G27"/>
    </row>
    <row r="28" spans="1:11">
      <c r="A28" s="137" t="s">
        <v>65</v>
      </c>
      <c r="B28" s="138"/>
      <c r="C28" s="16" t="s">
        <v>57</v>
      </c>
      <c r="D28" s="16">
        <v>1</v>
      </c>
      <c r="E28" s="22">
        <f t="shared" si="0"/>
        <v>4750</v>
      </c>
      <c r="F28" s="32">
        <f t="shared" si="1"/>
        <v>4750</v>
      </c>
      <c r="G28"/>
    </row>
    <row r="29" spans="1:11">
      <c r="A29" s="137" t="s">
        <v>59</v>
      </c>
      <c r="B29" s="137"/>
      <c r="C29" s="16" t="s">
        <v>57</v>
      </c>
      <c r="D29" s="16">
        <v>4</v>
      </c>
      <c r="E29" s="22">
        <f>38000/8</f>
        <v>4750</v>
      </c>
      <c r="F29" s="32">
        <f t="shared" si="1"/>
        <v>19000</v>
      </c>
      <c r="G29"/>
    </row>
    <row r="30" spans="1:11">
      <c r="A30" s="126" t="s">
        <v>7</v>
      </c>
      <c r="B30" s="127"/>
      <c r="C30" s="127"/>
      <c r="D30" s="127"/>
      <c r="E30" s="128"/>
      <c r="F30" s="75">
        <f>SUM(F21:F29)</f>
        <v>266000</v>
      </c>
      <c r="G30"/>
    </row>
    <row r="31" spans="1:11">
      <c r="A31" s="133"/>
      <c r="B31" s="134"/>
      <c r="C31" s="134"/>
      <c r="D31" s="134"/>
      <c r="E31" s="134"/>
      <c r="F31" s="135"/>
    </row>
    <row r="32" spans="1:11" ht="30" customHeight="1">
      <c r="A32" s="117" t="s">
        <v>8</v>
      </c>
      <c r="B32" s="118"/>
      <c r="C32" s="118"/>
      <c r="D32" s="118"/>
      <c r="E32" s="119"/>
      <c r="F32" s="52">
        <f>F18+F30</f>
        <v>383175.16642709775</v>
      </c>
    </row>
    <row r="33" spans="1:9">
      <c r="A33" s="133"/>
      <c r="B33" s="134"/>
      <c r="C33" s="134"/>
      <c r="D33" s="134"/>
      <c r="E33" s="134"/>
      <c r="F33" s="135"/>
    </row>
    <row r="34" spans="1:9" ht="38.25" customHeight="1">
      <c r="A34" s="79" t="s">
        <v>24</v>
      </c>
      <c r="B34" s="34" t="s">
        <v>5</v>
      </c>
      <c r="C34" s="34" t="s">
        <v>13</v>
      </c>
      <c r="D34" s="34" t="s">
        <v>6</v>
      </c>
      <c r="E34" s="34" t="s">
        <v>20</v>
      </c>
      <c r="F34" s="34" t="s">
        <v>41</v>
      </c>
    </row>
    <row r="35" spans="1:9">
      <c r="A35" s="37" t="s">
        <v>9</v>
      </c>
      <c r="B35" s="14"/>
      <c r="C35" s="18"/>
      <c r="D35" s="19"/>
      <c r="E35" s="14"/>
      <c r="F35" s="31"/>
    </row>
    <row r="36" spans="1:9">
      <c r="A36" s="17"/>
      <c r="B36" s="15"/>
      <c r="C36" s="16"/>
      <c r="D36" s="16"/>
      <c r="E36" s="30"/>
      <c r="F36" s="66"/>
    </row>
    <row r="37" spans="1:9">
      <c r="A37" s="127" t="s">
        <v>15</v>
      </c>
      <c r="B37" s="127"/>
      <c r="C37" s="127"/>
      <c r="D37" s="127"/>
      <c r="E37" s="128"/>
      <c r="F37" s="98">
        <f>SUM(F35:F36)</f>
        <v>0</v>
      </c>
      <c r="G37"/>
    </row>
    <row r="38" spans="1:9" ht="30">
      <c r="A38" s="115" t="s">
        <v>1</v>
      </c>
      <c r="B38" s="116"/>
      <c r="C38" s="34" t="s">
        <v>13</v>
      </c>
      <c r="D38" s="34" t="s">
        <v>6</v>
      </c>
      <c r="E38" s="34" t="s">
        <v>20</v>
      </c>
      <c r="F38" s="34" t="s">
        <v>41</v>
      </c>
    </row>
    <row r="39" spans="1:9" ht="24.75" customHeight="1">
      <c r="A39" s="129" t="s">
        <v>72</v>
      </c>
      <c r="B39" s="130"/>
      <c r="C39" s="20" t="s">
        <v>58</v>
      </c>
      <c r="D39" s="16">
        <v>1</v>
      </c>
      <c r="E39" s="63">
        <v>200000</v>
      </c>
      <c r="F39" s="33">
        <f>D39*E39</f>
        <v>200000</v>
      </c>
      <c r="G39"/>
    </row>
    <row r="40" spans="1:9">
      <c r="A40" s="131" t="s">
        <v>73</v>
      </c>
      <c r="B40" s="132"/>
      <c r="C40" s="20" t="s">
        <v>58</v>
      </c>
      <c r="D40" s="16">
        <v>1</v>
      </c>
      <c r="E40" s="21">
        <f>(1985616*6762)/500000</f>
        <v>26853.470784000001</v>
      </c>
      <c r="F40" s="47">
        <f>D40*E40</f>
        <v>26853.470784000001</v>
      </c>
      <c r="G40"/>
      <c r="H40" s="46"/>
      <c r="I40" s="65"/>
    </row>
    <row r="41" spans="1:9" ht="16.5" customHeight="1">
      <c r="A41" s="126" t="s">
        <v>25</v>
      </c>
      <c r="B41" s="127"/>
      <c r="C41" s="127"/>
      <c r="D41" s="127"/>
      <c r="E41" s="128"/>
      <c r="F41" s="51">
        <f>SUM(F39:F40)</f>
        <v>226853.470784</v>
      </c>
      <c r="G41"/>
      <c r="I41" s="64"/>
    </row>
    <row r="42" spans="1:9">
      <c r="A42" s="133"/>
      <c r="B42" s="134"/>
      <c r="C42" s="134"/>
      <c r="D42" s="134"/>
      <c r="E42" s="134"/>
      <c r="F42" s="135"/>
      <c r="G42" s="50"/>
    </row>
    <row r="43" spans="1:9" ht="30" customHeight="1">
      <c r="A43" s="115" t="s">
        <v>10</v>
      </c>
      <c r="B43" s="116"/>
      <c r="C43" s="34" t="s">
        <v>13</v>
      </c>
      <c r="D43" s="34" t="s">
        <v>6</v>
      </c>
      <c r="E43" s="34" t="s">
        <v>20</v>
      </c>
      <c r="F43" s="34" t="s">
        <v>41</v>
      </c>
      <c r="G43" s="50"/>
      <c r="H43" s="46"/>
    </row>
    <row r="44" spans="1:9">
      <c r="A44" s="129" t="s">
        <v>74</v>
      </c>
      <c r="B44" s="130"/>
      <c r="C44" s="16" t="s">
        <v>57</v>
      </c>
      <c r="D44" s="16">
        <v>3</v>
      </c>
      <c r="E44" s="67">
        <f>38000/8</f>
        <v>4750</v>
      </c>
      <c r="F44" s="32">
        <f>D44*E44</f>
        <v>14250</v>
      </c>
      <c r="G44" s="50"/>
    </row>
    <row r="45" spans="1:9">
      <c r="A45" s="126" t="s">
        <v>11</v>
      </c>
      <c r="B45" s="127"/>
      <c r="C45" s="127"/>
      <c r="D45" s="127"/>
      <c r="E45" s="128"/>
      <c r="F45" s="75">
        <f>SUM(F44)</f>
        <v>14250</v>
      </c>
      <c r="G45" s="99"/>
    </row>
    <row r="46" spans="1:9">
      <c r="A46" s="123"/>
      <c r="B46" s="124"/>
      <c r="C46" s="124"/>
      <c r="D46" s="124"/>
      <c r="E46" s="124"/>
      <c r="F46" s="125"/>
    </row>
    <row r="47" spans="1:9" ht="24" customHeight="1">
      <c r="A47" s="117" t="s">
        <v>26</v>
      </c>
      <c r="B47" s="118"/>
      <c r="C47" s="118"/>
      <c r="D47" s="118"/>
      <c r="E47" s="119"/>
      <c r="F47" s="52">
        <f>F37+F41+F45</f>
        <v>241103.470784</v>
      </c>
      <c r="G47" s="84"/>
    </row>
    <row r="48" spans="1:9" ht="15.75">
      <c r="A48" s="120"/>
      <c r="B48" s="121"/>
      <c r="C48" s="121"/>
      <c r="D48" s="121"/>
      <c r="E48" s="121"/>
      <c r="F48" s="122"/>
    </row>
    <row r="49" spans="1:8" ht="30.75" customHeight="1">
      <c r="A49" s="117" t="s">
        <v>12</v>
      </c>
      <c r="B49" s="118"/>
      <c r="C49" s="118"/>
      <c r="D49" s="118"/>
      <c r="E49" s="119"/>
      <c r="F49" s="52">
        <f>F32+F47</f>
        <v>624278.63721109775</v>
      </c>
      <c r="H49" s="83"/>
    </row>
    <row r="50" spans="1:8">
      <c r="B50" s="23"/>
      <c r="C50" s="24"/>
      <c r="D50" s="24"/>
      <c r="E50" s="25"/>
    </row>
    <row r="51" spans="1:8" ht="36.75" customHeight="1">
      <c r="A51" s="106" t="s">
        <v>75</v>
      </c>
      <c r="B51" s="107"/>
      <c r="C51" s="107"/>
      <c r="D51" s="107"/>
      <c r="E51" s="108"/>
      <c r="F51" s="100">
        <v>83.4</v>
      </c>
      <c r="G51" s="102"/>
    </row>
    <row r="52" spans="1:8">
      <c r="A52" s="114" t="s">
        <v>29</v>
      </c>
      <c r="B52" s="114"/>
      <c r="C52" s="114"/>
      <c r="D52" s="114"/>
      <c r="E52" s="114"/>
      <c r="F52" s="101">
        <f>IF(F51=0,"--",F49/F51)</f>
        <v>7485.3553622433774</v>
      </c>
      <c r="G52" s="102"/>
    </row>
    <row r="53" spans="1:8" ht="15" customHeight="1">
      <c r="A53" s="48"/>
      <c r="B53" s="49"/>
      <c r="C53" s="26"/>
      <c r="D53" s="27"/>
      <c r="E53" s="27"/>
      <c r="G53" s="23"/>
    </row>
    <row r="54" spans="1:8" ht="15" customHeight="1">
      <c r="A54" s="48"/>
      <c r="B54" s="49"/>
      <c r="C54" s="26"/>
      <c r="D54" s="27"/>
      <c r="E54" s="27"/>
      <c r="F54" s="44"/>
    </row>
    <row r="55" spans="1:8" ht="15.75">
      <c r="A55" s="53" t="s">
        <v>33</v>
      </c>
      <c r="B55" s="109" t="s">
        <v>76</v>
      </c>
      <c r="C55" s="109"/>
      <c r="D55" s="109"/>
      <c r="E55" s="54"/>
      <c r="F55" s="54" t="s">
        <v>78</v>
      </c>
      <c r="G55" s="23"/>
    </row>
    <row r="56" spans="1:8" ht="15.75">
      <c r="A56" s="56" t="s">
        <v>30</v>
      </c>
      <c r="B56" s="110">
        <v>43601</v>
      </c>
      <c r="C56" s="111"/>
      <c r="D56" s="111"/>
      <c r="E56" s="55"/>
      <c r="F56" s="55"/>
    </row>
    <row r="57" spans="1:8" ht="15.75">
      <c r="A57" s="57"/>
      <c r="B57" s="58"/>
      <c r="C57" s="58"/>
      <c r="D57" s="58"/>
      <c r="E57" s="55"/>
      <c r="F57" s="55"/>
    </row>
    <row r="58" spans="1:8" ht="15.75">
      <c r="A58" s="105" t="s">
        <v>38</v>
      </c>
      <c r="B58" s="105"/>
      <c r="C58" s="105"/>
      <c r="D58" s="105"/>
      <c r="E58" s="105"/>
      <c r="F58" s="105"/>
    </row>
    <row r="59" spans="1:8" ht="47.25">
      <c r="A59" s="61" t="s">
        <v>39</v>
      </c>
      <c r="B59" s="59" t="s">
        <v>31</v>
      </c>
      <c r="C59" s="112"/>
      <c r="D59" s="113"/>
      <c r="E59" s="53" t="s">
        <v>32</v>
      </c>
      <c r="F59" s="69"/>
    </row>
    <row r="60" spans="1:8" ht="15.75">
      <c r="A60" s="56" t="s">
        <v>40</v>
      </c>
      <c r="B60" s="60" t="s">
        <v>30</v>
      </c>
      <c r="C60" s="103"/>
      <c r="D60" s="104"/>
      <c r="E60" s="56" t="s">
        <v>30</v>
      </c>
      <c r="F60" s="68"/>
    </row>
  </sheetData>
  <mergeCells count="35">
    <mergeCell ref="A37:E37"/>
    <mergeCell ref="A21:B21"/>
    <mergeCell ref="A33:F33"/>
    <mergeCell ref="A24:B24"/>
    <mergeCell ref="A25:B25"/>
    <mergeCell ref="A31:F31"/>
    <mergeCell ref="A26:B26"/>
    <mergeCell ref="A18:E18"/>
    <mergeCell ref="A30:E30"/>
    <mergeCell ref="A32:E32"/>
    <mergeCell ref="A28:B28"/>
    <mergeCell ref="A20:B20"/>
    <mergeCell ref="A22:B22"/>
    <mergeCell ref="A23:B23"/>
    <mergeCell ref="A27:B27"/>
    <mergeCell ref="A29:B29"/>
    <mergeCell ref="A38:B38"/>
    <mergeCell ref="A43:B43"/>
    <mergeCell ref="A49:E49"/>
    <mergeCell ref="A48:F48"/>
    <mergeCell ref="A46:F46"/>
    <mergeCell ref="A41:E41"/>
    <mergeCell ref="A45:E45"/>
    <mergeCell ref="A47:E47"/>
    <mergeCell ref="A39:B39"/>
    <mergeCell ref="A40:B40"/>
    <mergeCell ref="A44:B44"/>
    <mergeCell ref="A42:F42"/>
    <mergeCell ref="C60:D60"/>
    <mergeCell ref="A58:F58"/>
    <mergeCell ref="A51:E51"/>
    <mergeCell ref="B55:D55"/>
    <mergeCell ref="B56:D56"/>
    <mergeCell ref="C59:D59"/>
    <mergeCell ref="A52:E52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1" workbookViewId="0">
      <selection activeCell="J14" sqref="J14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41" t="s">
        <v>77</v>
      </c>
      <c r="C2" s="141"/>
      <c r="D2" s="141"/>
      <c r="E2" s="141"/>
      <c r="F2" s="141"/>
      <c r="G2" s="141"/>
      <c r="H2" s="141"/>
    </row>
    <row r="3" spans="2:12">
      <c r="B3" s="141"/>
      <c r="C3" s="141"/>
      <c r="D3" s="141"/>
      <c r="E3" s="141"/>
      <c r="F3" s="141"/>
      <c r="G3" s="141"/>
      <c r="H3" s="141"/>
    </row>
    <row r="4" spans="2:12">
      <c r="B4" s="141"/>
      <c r="C4" s="141"/>
      <c r="D4" s="141"/>
      <c r="E4" s="141"/>
      <c r="F4" s="141"/>
      <c r="G4" s="141"/>
      <c r="H4" s="141"/>
    </row>
    <row r="5" spans="2:12" ht="51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GUANABANA'!F18</f>
        <v>117175.16642709772</v>
      </c>
      <c r="D6" s="3">
        <f>'COSTOS GUANABANA'!F30</f>
        <v>266000</v>
      </c>
      <c r="E6" s="3">
        <f>'COSTOS GUANABANA'!F37</f>
        <v>0</v>
      </c>
      <c r="F6" s="3">
        <f>'COSTOS GUANABANA'!F41</f>
        <v>226853.470784</v>
      </c>
      <c r="G6" s="3">
        <f>'COSTOS GUANABANA'!F45</f>
        <v>14250</v>
      </c>
      <c r="H6" s="3">
        <f>SUM(C6:G6)</f>
        <v>624278.63721109775</v>
      </c>
    </row>
    <row r="7" spans="2:12">
      <c r="B7" s="2" t="s">
        <v>14</v>
      </c>
      <c r="C7" s="4">
        <f>C6/H6</f>
        <v>0.18769690238090803</v>
      </c>
      <c r="D7" s="4">
        <f>D6/H6</f>
        <v>0.42609178681546489</v>
      </c>
      <c r="E7" s="4">
        <f>E6/H6</f>
        <v>0</v>
      </c>
      <c r="F7" s="4">
        <f>F6/H6</f>
        <v>0.36338496508136997</v>
      </c>
      <c r="G7" s="4">
        <f>G6/H6</f>
        <v>2.2826345722257047E-2</v>
      </c>
      <c r="H7" s="5">
        <f>SUM(C7:G7)</f>
        <v>0.99999999999999989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2019-05-29T03:11:57Z</cp:lastPrinted>
  <dcterms:created xsi:type="dcterms:W3CDTF">2014-09-10T02:29:02Z</dcterms:created>
  <dcterms:modified xsi:type="dcterms:W3CDTF">2019-05-29T03:12:02Z</dcterms:modified>
</cp:coreProperties>
</file>