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5600" windowHeight="7440"/>
  </bookViews>
  <sheets>
    <sheet name="COSTOS MANGO" sheetId="1" r:id="rId1"/>
    <sheet name="GRAFICA" sheetId="6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6"/>
  <c r="G6"/>
  <c r="F6"/>
  <c r="E6"/>
  <c r="D6"/>
  <c r="C6"/>
  <c r="H5"/>
  <c r="F53" i="1"/>
  <c r="F50"/>
  <c r="F48"/>
  <c r="F46"/>
  <c r="F45"/>
  <c r="E45"/>
  <c r="F42"/>
  <c r="F41"/>
  <c r="E41"/>
  <c r="F40"/>
  <c r="F38"/>
  <c r="F37"/>
  <c r="E37"/>
  <c r="E30" l="1"/>
  <c r="F30" s="1"/>
  <c r="D16" l="1"/>
  <c r="F16" s="1"/>
  <c r="D15"/>
  <c r="F15" s="1"/>
  <c r="E23" l="1"/>
  <c r="F23" s="1"/>
  <c r="F18" l="1"/>
  <c r="F19" s="1"/>
  <c r="E28" l="1"/>
  <c r="F28" s="1"/>
  <c r="E25"/>
  <c r="F25" s="1"/>
  <c r="E24"/>
  <c r="F24" s="1"/>
  <c r="E29"/>
  <c r="F29" s="1"/>
  <c r="F31" l="1"/>
  <c r="F33" s="1"/>
  <c r="E27"/>
  <c r="F27" s="1"/>
  <c r="E26"/>
  <c r="F26" s="1"/>
  <c r="F5" i="6" l="1"/>
  <c r="G5" l="1"/>
  <c r="E5" l="1"/>
  <c r="D5" l="1"/>
  <c r="C5" l="1"/>
</calcChain>
</file>

<file path=xl/comments1.xml><?xml version="1.0" encoding="utf-8"?>
<comments xmlns="http://schemas.openxmlformats.org/spreadsheetml/2006/main">
  <authors>
    <author>Asus</author>
  </authors>
  <commentList>
    <comment ref="E37" authorId="0">
      <text>
        <r>
          <rPr>
            <sz val="9"/>
            <color indexed="81"/>
            <rFont val="Tahoma"/>
            <family val="2"/>
          </rPr>
          <t>1 GALON DE GASOLINA VALE $9.586 Y EQUIVALE A 3,78 LITROS</t>
        </r>
      </text>
    </comment>
  </commentList>
</comments>
</file>

<file path=xl/sharedStrings.xml><?xml version="1.0" encoding="utf-8"?>
<sst xmlns="http://schemas.openxmlformats.org/spreadsheetml/2006/main" count="110" uniqueCount="80">
  <si>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</si>
  <si>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</si>
  <si>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</si>
  <si>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</si>
  <si>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</si>
  <si>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</si>
  <si>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</si>
  <si>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</si>
  <si>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</si>
  <si>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</si>
  <si>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</si>
  <si>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</si>
  <si>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</si>
  <si>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</si>
  <si>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</si>
  <si>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Asistencia tecnica</t>
  </si>
  <si>
    <t>Mes</t>
  </si>
  <si>
    <t>Vigilancia</t>
  </si>
  <si>
    <t>SUBTOTAL INSUMOS INDIRECTOS:</t>
  </si>
  <si>
    <t>DESCRIPCIÓN</t>
  </si>
  <si>
    <t>SUBCENTRO DE COSTO:</t>
  </si>
  <si>
    <t>CENTRO DE COSTOS</t>
  </si>
  <si>
    <t>AGRICOLA</t>
  </si>
  <si>
    <t>NOMBRE DEL CULTIVO</t>
  </si>
  <si>
    <t>COSTO UNITARIO</t>
  </si>
  <si>
    <t>MANO DE OBRA DIRECTA:  ( LABORES Y/O JORNALES )</t>
  </si>
  <si>
    <t>hora</t>
  </si>
  <si>
    <t>MANTENIMIENTO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</si>
  <si>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</si>
  <si>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</si>
  <si>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</si>
  <si>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</si>
  <si>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</si>
  <si>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</si>
  <si>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</si>
  <si>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</si>
  <si>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</si>
  <si>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</si>
  <si>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</si>
  <si>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</si>
  <si>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</si>
  <si>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</si>
  <si>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FECHA DE SIEMBRA: </t>
  </si>
  <si>
    <t>CONTROL DE DOCUMENTO</t>
  </si>
  <si>
    <t>ELABORO: MARIA INES MIÑOZ, LINA VARGAS, MIGUEL A. VILLALBA</t>
  </si>
  <si>
    <t>FECHA: 19-09-2018</t>
  </si>
  <si>
    <t>MANGO</t>
  </si>
  <si>
    <t>LOTE 9</t>
  </si>
  <si>
    <t xml:space="preserve">COSTO TOTAL MANGO </t>
  </si>
  <si>
    <t>COSTO TOTAL MANGO</t>
  </si>
  <si>
    <t xml:space="preserve"> MATERIA PRIMA </t>
  </si>
  <si>
    <t>12 de Noviembre de 2015</t>
  </si>
  <si>
    <t>SUBTOTAL  MATERIA PRIMA E INSUMOS  DIRECTOS:</t>
  </si>
  <si>
    <t>MATERIA PRIMA E INSUMOS  DIRECTOS</t>
  </si>
  <si>
    <t>PRODUCCION EN KG  ( PRODUCTO DE MANGO EN PROCESO )</t>
  </si>
  <si>
    <t>GASOLINA</t>
  </si>
  <si>
    <t>lt</t>
  </si>
  <si>
    <t xml:space="preserve">Triple 18 </t>
  </si>
  <si>
    <t xml:space="preserve">Agrimins </t>
  </si>
  <si>
    <t>kg</t>
  </si>
  <si>
    <t xml:space="preserve">Fertilizante </t>
  </si>
  <si>
    <t>Mantenimiento de la caseta (BPA)</t>
  </si>
  <si>
    <t>control de plagas y enfermedades</t>
  </si>
  <si>
    <t>monitoreo</t>
  </si>
  <si>
    <t>resiembra</t>
  </si>
  <si>
    <t>manejo de arvenses mecanico roto-speed</t>
  </si>
  <si>
    <t>m2</t>
  </si>
  <si>
    <t>Abril</t>
  </si>
  <si>
    <t xml:space="preserve">AREA TOTAL: </t>
  </si>
  <si>
    <t>AREA SEMBRADA:</t>
  </si>
  <si>
    <t>4 ha . =  40.000 m2</t>
  </si>
  <si>
    <t xml:space="preserve">18,000 m² </t>
  </si>
  <si>
    <t>manejo de arvenses mecanico (guadaña)</t>
  </si>
  <si>
    <t>plateo</t>
  </si>
  <si>
    <t>fertilizaciòn</t>
  </si>
  <si>
    <t>manejo de arvenses manual (machete)</t>
  </si>
  <si>
    <t>COMBUSTIBLE</t>
  </si>
  <si>
    <t>MIGUEL A. VILLALBA</t>
  </si>
  <si>
    <t>COSTOS DE PRODUCCIÓN CULTIVO DE MANGO MES DE ABRIL DE 2019</t>
  </si>
  <si>
    <t>OK REVISADO</t>
  </si>
</sst>
</file>

<file path=xl/styles.xml><?xml version="1.0" encoding="utf-8"?>
<styleSheet xmlns="http://schemas.openxmlformats.org/spreadsheetml/2006/main">
  <numFmts count="6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0.0%"/>
    <numFmt numFmtId="166" formatCode="_(&quot;$&quot;* #,##0_);_(&quot;$&quot;* \(#,##0\);_(&quot;$&quot;* &quot;-&quot;??_);_(@_)"/>
    <numFmt numFmtId="167" formatCode="#,##0.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8">
    <xf numFmtId="0" fontId="0" fillId="0" borderId="0" xfId="0"/>
    <xf numFmtId="0" fontId="4" fillId="0" borderId="0" xfId="0" applyFont="1"/>
    <xf numFmtId="0" fontId="4" fillId="0" borderId="1" xfId="0" applyFont="1" applyBorder="1"/>
    <xf numFmtId="164" fontId="4" fillId="0" borderId="1" xfId="1" applyNumberFormat="1" applyFont="1" applyBorder="1"/>
    <xf numFmtId="165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5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6" fillId="3" borderId="2" xfId="0" applyFont="1" applyFill="1" applyBorder="1"/>
    <xf numFmtId="0" fontId="6" fillId="3" borderId="9" xfId="0" applyFont="1" applyFill="1" applyBorder="1"/>
    <xf numFmtId="0" fontId="6" fillId="3" borderId="10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3" xfId="0" applyFont="1" applyFill="1" applyBorder="1" applyAlignment="1">
      <alignment horizontal="center"/>
    </xf>
    <xf numFmtId="164" fontId="0" fillId="3" borderId="4" xfId="1" applyNumberFormat="1" applyFont="1" applyFill="1" applyBorder="1"/>
    <xf numFmtId="0" fontId="6" fillId="3" borderId="2" xfId="0" applyFont="1" applyFill="1" applyBorder="1" applyAlignment="1">
      <alignment horizontal="left"/>
    </xf>
    <xf numFmtId="0" fontId="0" fillId="3" borderId="9" xfId="0" applyFont="1" applyFill="1" applyBorder="1"/>
    <xf numFmtId="164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6" fontId="0" fillId="3" borderId="3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66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44" fontId="0" fillId="0" borderId="1" xfId="1" applyFont="1" applyBorder="1"/>
    <xf numFmtId="164" fontId="0" fillId="0" borderId="1" xfId="1" applyNumberFormat="1" applyFont="1" applyBorder="1"/>
    <xf numFmtId="164" fontId="1" fillId="3" borderId="3" xfId="1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6" fontId="0" fillId="0" borderId="1" xfId="0" applyNumberFormat="1" applyFont="1" applyBorder="1"/>
    <xf numFmtId="0" fontId="0" fillId="0" borderId="0" xfId="0" applyFont="1" applyAlignment="1"/>
    <xf numFmtId="164" fontId="8" fillId="5" borderId="1" xfId="0" applyNumberFormat="1" applyFont="1" applyFill="1" applyBorder="1" applyAlignment="1">
      <alignment vertical="center"/>
    </xf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44" fontId="0" fillId="0" borderId="0" xfId="0" applyNumberFormat="1" applyFont="1"/>
    <xf numFmtId="0" fontId="9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 wrapText="1"/>
    </xf>
    <xf numFmtId="6" fontId="0" fillId="0" borderId="4" xfId="0" applyNumberFormat="1" applyFont="1" applyFill="1" applyBorder="1"/>
    <xf numFmtId="0" fontId="0" fillId="0" borderId="2" xfId="0" applyFont="1" applyFill="1" applyBorder="1" applyAlignment="1">
      <alignment horizontal="left"/>
    </xf>
    <xf numFmtId="164" fontId="6" fillId="4" borderId="1" xfId="0" applyNumberFormat="1" applyFont="1" applyFill="1" applyBorder="1" applyAlignment="1">
      <alignment vertical="center"/>
    </xf>
    <xf numFmtId="166" fontId="6" fillId="4" borderId="1" xfId="0" applyNumberFormat="1" applyFont="1" applyFill="1" applyBorder="1" applyAlignment="1">
      <alignment vertical="center"/>
    </xf>
    <xf numFmtId="165" fontId="1" fillId="0" borderId="6" xfId="2" applyNumberFormat="1" applyFont="1" applyBorder="1" applyAlignment="1" applyProtection="1">
      <alignment horizontal="center" vertical="center"/>
      <protection hidden="1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2" fontId="0" fillId="0" borderId="0" xfId="0" applyNumberFormat="1" applyFont="1"/>
    <xf numFmtId="6" fontId="1" fillId="3" borderId="1" xfId="1" applyNumberFormat="1" applyFont="1" applyFill="1" applyBorder="1"/>
    <xf numFmtId="164" fontId="6" fillId="4" borderId="1" xfId="1" applyNumberFormat="1" applyFont="1" applyFill="1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/>
    </xf>
    <xf numFmtId="167" fontId="0" fillId="3" borderId="1" xfId="0" applyNumberFormat="1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6" fillId="3" borderId="9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</cellXfs>
  <cellStyles count="12">
    <cellStyle name="Moneda" xfId="1" builtinId="4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1" i="0" cap="all" baseline="0">
                <a:effectLst/>
              </a:rPr>
              <a:t>COSTOS DE PRODUCCIÓN CULTIVO DE MANGO </a:t>
            </a:r>
            <a:endParaRPr lang="es-MX" b="1">
              <a:effectLst/>
            </a:endParaRPr>
          </a:p>
          <a:p>
            <a:pPr>
              <a:defRPr lang="es-E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1" i="0" cap="all" baseline="0">
                <a:effectLst/>
              </a:rPr>
              <a:t>MES DE ABRIL DE 2019</a:t>
            </a:r>
            <a:endParaRPr lang="es-MX" b="1">
              <a:effectLst/>
            </a:endParaRPr>
          </a:p>
        </c:rich>
      </c:tx>
      <c:layout/>
      <c:spPr>
        <a:noFill/>
        <a:ln>
          <a:noFill/>
        </a:ln>
        <a:effectLst/>
      </c:spPr>
    </c:title>
    <c:view3D>
      <c:rotX val="0"/>
      <c:rotY val="0"/>
      <c:depthPercent val="60"/>
      <c:perspective val="100"/>
    </c:view3D>
    <c:floor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GRAFICA!$B$5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GRAFICA!$C$4:$H$4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GRAFICA!$C$5:$H$5</c:f>
              <c:numCache>
                <c:formatCode>_("$"\ * #,##0_);_("$"\ * \(#,##0\);_("$"\ * "-"??_);_(@_)</c:formatCode>
                <c:ptCount val="6"/>
                <c:pt idx="0">
                  <c:v>395435.9</c:v>
                </c:pt>
                <c:pt idx="1">
                  <c:v>557250</c:v>
                </c:pt>
                <c:pt idx="2">
                  <c:v>10143.915343915345</c:v>
                </c:pt>
                <c:pt idx="3">
                  <c:v>358873.28</c:v>
                </c:pt>
                <c:pt idx="4">
                  <c:v>19000</c:v>
                </c:pt>
                <c:pt idx="5">
                  <c:v>1340703.0953439153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A8-4CE7-BA2D-210900520DD4}"/>
            </c:ext>
          </c:extLst>
        </c:ser>
        <c:gapWidth val="65"/>
        <c:shape val="box"/>
        <c:axId val="59273984"/>
        <c:axId val="59275520"/>
        <c:axId val="55209984"/>
      </c:bar3DChart>
      <c:catAx>
        <c:axId val="592739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275520"/>
        <c:crosses val="autoZero"/>
        <c:auto val="1"/>
        <c:lblAlgn val="ctr"/>
        <c:lblOffset val="100"/>
      </c:catAx>
      <c:valAx>
        <c:axId val="592755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273984"/>
        <c:crosses val="autoZero"/>
        <c:crossBetween val="between"/>
      </c:valAx>
      <c:serAx>
        <c:axId val="55209984"/>
        <c:scaling>
          <c:orientation val="minMax"/>
        </c:scaling>
        <c:delete val="1"/>
        <c:axPos val="b"/>
        <c:majorTickMark val="none"/>
        <c:tickLblPos val="none"/>
        <c:crossAx val="59275520"/>
        <c:crosses val="autoZero"/>
      </c:ser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17386</xdr:colOff>
      <xdr:row>7</xdr:row>
      <xdr:rowOff>0</xdr:rowOff>
    </xdr:from>
    <xdr:to>
      <xdr:col>7</xdr:col>
      <xdr:colOff>952500</xdr:colOff>
      <xdr:row>27</xdr:row>
      <xdr:rowOff>116417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5895E810-0FC7-4E5C-8ABF-1F85E35E1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"/>
  <sheetViews>
    <sheetView tabSelected="1" topLeftCell="A46" zoomScale="90" zoomScaleNormal="90" workbookViewId="0">
      <selection activeCell="G56" sqref="G56"/>
    </sheetView>
  </sheetViews>
  <sheetFormatPr baseColWidth="10" defaultColWidth="11.42578125" defaultRowHeight="15"/>
  <cols>
    <col min="1" max="1" width="31.42578125" style="13" customWidth="1"/>
    <col min="2" max="2" width="17.7109375" style="13" customWidth="1"/>
    <col min="3" max="3" width="15.42578125" style="33" customWidth="1"/>
    <col min="4" max="4" width="16" style="13" customWidth="1"/>
    <col min="5" max="5" width="17.5703125" style="13" customWidth="1"/>
    <col min="6" max="6" width="18.7109375" style="13" customWidth="1"/>
    <col min="7" max="7" width="18.28515625" style="13" customWidth="1"/>
    <col min="8" max="8" width="12.140625" style="13" bestFit="1" customWidth="1"/>
    <col min="9" max="9" width="13.28515625" style="13" bestFit="1" customWidth="1"/>
    <col min="10" max="16384" width="11.42578125" style="13"/>
  </cols>
  <sheetData>
    <row r="1" spans="1:12" ht="34.5" customHeight="1">
      <c r="A1" s="48" t="s">
        <v>29</v>
      </c>
      <c r="B1" s="49"/>
      <c r="C1" s="50"/>
      <c r="D1" s="49"/>
      <c r="E1" s="49"/>
      <c r="F1" s="51"/>
    </row>
    <row r="2" spans="1:12" ht="22.5" customHeight="1">
      <c r="A2" s="48" t="s">
        <v>40</v>
      </c>
      <c r="B2" s="49" t="s">
        <v>67</v>
      </c>
      <c r="C2" s="50"/>
      <c r="D2" s="49"/>
      <c r="E2" s="49"/>
      <c r="F2" s="51"/>
    </row>
    <row r="3" spans="1:12" ht="22.5" customHeight="1">
      <c r="A3" s="48" t="s">
        <v>41</v>
      </c>
      <c r="B3" s="52">
        <v>2019</v>
      </c>
      <c r="C3" s="50"/>
      <c r="D3" s="49"/>
      <c r="E3" s="49"/>
      <c r="F3" s="51"/>
    </row>
    <row r="4" spans="1:12" ht="15.75" customHeight="1">
      <c r="A4" s="49" t="s">
        <v>68</v>
      </c>
      <c r="B4" s="52" t="s">
        <v>70</v>
      </c>
      <c r="C4" s="49"/>
      <c r="D4" s="49"/>
      <c r="E4" s="49"/>
      <c r="F4" s="51"/>
    </row>
    <row r="5" spans="1:12" ht="15.75" customHeight="1">
      <c r="A5" s="49" t="s">
        <v>69</v>
      </c>
      <c r="B5" s="52" t="s">
        <v>71</v>
      </c>
      <c r="C5" s="49"/>
      <c r="D5" s="49"/>
      <c r="E5" s="49"/>
      <c r="F5" s="51"/>
    </row>
    <row r="6" spans="1:12">
      <c r="A6" s="49" t="s">
        <v>42</v>
      </c>
      <c r="B6" s="49" t="s">
        <v>51</v>
      </c>
      <c r="C6" s="50"/>
      <c r="D6" s="49"/>
      <c r="E6" s="49"/>
      <c r="F6" s="51"/>
    </row>
    <row r="7" spans="1:12" ht="18" customHeight="1">
      <c r="A7" s="49" t="s">
        <v>28</v>
      </c>
      <c r="B7" s="52">
        <v>283</v>
      </c>
      <c r="C7" s="49"/>
      <c r="D7" s="49"/>
      <c r="E7" s="49"/>
      <c r="F7" s="51"/>
    </row>
    <row r="8" spans="1:12" ht="18" customHeight="1">
      <c r="A8" s="49" t="s">
        <v>21</v>
      </c>
      <c r="B8" s="49" t="s">
        <v>22</v>
      </c>
      <c r="C8" s="51"/>
      <c r="D8" s="51"/>
      <c r="E8" s="49"/>
      <c r="F8" s="51"/>
    </row>
    <row r="9" spans="1:12" ht="18" customHeight="1">
      <c r="A9" s="49" t="s">
        <v>20</v>
      </c>
      <c r="B9" s="49" t="s">
        <v>47</v>
      </c>
      <c r="C9" s="51"/>
      <c r="D9" s="49"/>
      <c r="E9" s="49"/>
      <c r="F9" s="51"/>
    </row>
    <row r="10" spans="1:12" ht="18" customHeight="1">
      <c r="A10" s="49" t="s">
        <v>23</v>
      </c>
      <c r="B10" s="49" t="s">
        <v>46</v>
      </c>
      <c r="C10" s="49"/>
      <c r="D10" s="49"/>
      <c r="E10" s="49"/>
      <c r="F10" s="51"/>
      <c r="I10"/>
    </row>
    <row r="11" spans="1:12" ht="18" customHeight="1">
      <c r="A11" s="49"/>
      <c r="B11" s="49"/>
      <c r="C11" s="49"/>
      <c r="D11" s="51"/>
      <c r="E11" s="49"/>
      <c r="F11" s="51"/>
    </row>
    <row r="12" spans="1:12" ht="18" customHeight="1">
      <c r="A12" s="49"/>
      <c r="B12" s="49"/>
      <c r="C12" s="50"/>
      <c r="D12" s="49"/>
      <c r="E12" s="49"/>
      <c r="F12" s="51"/>
    </row>
    <row r="13" spans="1:12" ht="42" customHeight="1">
      <c r="A13" s="42" t="s">
        <v>33</v>
      </c>
      <c r="B13" s="41" t="s">
        <v>5</v>
      </c>
      <c r="C13" s="41" t="s">
        <v>13</v>
      </c>
      <c r="D13" s="41" t="s">
        <v>6</v>
      </c>
      <c r="E13" s="41" t="s">
        <v>24</v>
      </c>
      <c r="F13" s="41" t="s">
        <v>48</v>
      </c>
    </row>
    <row r="14" spans="1:12" ht="27.75" customHeight="1">
      <c r="A14" s="43" t="s">
        <v>34</v>
      </c>
      <c r="B14" s="38"/>
      <c r="C14" s="38"/>
      <c r="D14" s="38"/>
      <c r="E14" s="38"/>
      <c r="F14" s="38"/>
    </row>
    <row r="15" spans="1:12" ht="28.5" customHeight="1">
      <c r="A15" s="81" t="s">
        <v>60</v>
      </c>
      <c r="B15" s="86" t="s">
        <v>57</v>
      </c>
      <c r="C15" s="80" t="s">
        <v>59</v>
      </c>
      <c r="D15" s="87">
        <f>(500*283)/1000</f>
        <v>141.5</v>
      </c>
      <c r="E15" s="83">
        <v>2007</v>
      </c>
      <c r="F15" s="59">
        <f>D15*E15</f>
        <v>283990.5</v>
      </c>
      <c r="G15"/>
      <c r="I15"/>
      <c r="J15"/>
      <c r="L15" s="82"/>
    </row>
    <row r="16" spans="1:12" ht="28.5" customHeight="1">
      <c r="A16" s="81" t="s">
        <v>60</v>
      </c>
      <c r="B16" s="80" t="s">
        <v>58</v>
      </c>
      <c r="C16" s="80" t="s">
        <v>59</v>
      </c>
      <c r="D16" s="87">
        <f>(200*283)/1000</f>
        <v>56.6</v>
      </c>
      <c r="E16" s="83">
        <v>1969</v>
      </c>
      <c r="F16" s="59">
        <f>D16*E16</f>
        <v>111445.40000000001</v>
      </c>
      <c r="G16"/>
      <c r="H16"/>
      <c r="I16"/>
      <c r="J16"/>
      <c r="L16" s="82"/>
    </row>
    <row r="17" spans="1:7" ht="28.5" customHeight="1">
      <c r="A17" s="43" t="s">
        <v>50</v>
      </c>
      <c r="B17" s="15"/>
      <c r="C17" s="34"/>
      <c r="D17" s="16"/>
      <c r="E17" s="37"/>
      <c r="F17" s="38"/>
    </row>
    <row r="18" spans="1:7" ht="28.5" customHeight="1">
      <c r="A18" s="75"/>
      <c r="B18" s="25"/>
      <c r="C18" s="35"/>
      <c r="D18" s="36"/>
      <c r="E18" s="55"/>
      <c r="F18" s="53">
        <f>D18*E18</f>
        <v>0</v>
      </c>
      <c r="G18"/>
    </row>
    <row r="19" spans="1:7" ht="28.5" customHeight="1">
      <c r="A19" s="111" t="s">
        <v>52</v>
      </c>
      <c r="B19" s="112"/>
      <c r="C19" s="112"/>
      <c r="D19" s="112"/>
      <c r="E19" s="113"/>
      <c r="F19" s="76">
        <f>SUM(F15:F18)</f>
        <v>395435.9</v>
      </c>
      <c r="G19"/>
    </row>
    <row r="20" spans="1:7" ht="28.5" customHeight="1">
      <c r="A20" s="108"/>
      <c r="B20" s="109"/>
      <c r="C20" s="109"/>
      <c r="D20" s="109"/>
      <c r="E20" s="109"/>
      <c r="F20" s="110"/>
    </row>
    <row r="21" spans="1:7" ht="36.75" customHeight="1">
      <c r="A21" s="111" t="s">
        <v>25</v>
      </c>
      <c r="B21" s="113"/>
      <c r="C21" s="45" t="s">
        <v>13</v>
      </c>
      <c r="D21" s="46" t="s">
        <v>6</v>
      </c>
      <c r="E21" s="47" t="s">
        <v>24</v>
      </c>
      <c r="F21" s="41" t="s">
        <v>49</v>
      </c>
    </row>
    <row r="22" spans="1:7">
      <c r="A22" s="125" t="s">
        <v>27</v>
      </c>
      <c r="B22" s="126"/>
      <c r="C22" s="16"/>
      <c r="D22" s="16"/>
      <c r="E22" s="26"/>
      <c r="F22" s="38"/>
    </row>
    <row r="23" spans="1:7">
      <c r="A23" s="122" t="s">
        <v>73</v>
      </c>
      <c r="B23" s="123"/>
      <c r="C23" s="80" t="s">
        <v>26</v>
      </c>
      <c r="D23" s="16">
        <v>22</v>
      </c>
      <c r="E23" s="26">
        <f>38000/8</f>
        <v>4750</v>
      </c>
      <c r="F23" s="39">
        <f t="shared" ref="F23:F30" si="0">D23*E23</f>
        <v>104500</v>
      </c>
      <c r="G23"/>
    </row>
    <row r="24" spans="1:7">
      <c r="A24" s="122" t="s">
        <v>74</v>
      </c>
      <c r="B24" s="124"/>
      <c r="C24" s="80" t="s">
        <v>26</v>
      </c>
      <c r="D24" s="16">
        <v>6</v>
      </c>
      <c r="E24" s="26">
        <f t="shared" ref="E24:E29" si="1">38000/8</f>
        <v>4750</v>
      </c>
      <c r="F24" s="39">
        <f t="shared" si="0"/>
        <v>28500</v>
      </c>
      <c r="G24"/>
    </row>
    <row r="25" spans="1:7">
      <c r="A25" s="122" t="s">
        <v>75</v>
      </c>
      <c r="B25" s="124"/>
      <c r="C25" s="80" t="s">
        <v>26</v>
      </c>
      <c r="D25" s="16">
        <v>18</v>
      </c>
      <c r="E25" s="26">
        <f t="shared" si="1"/>
        <v>4750</v>
      </c>
      <c r="F25" s="39">
        <f t="shared" si="0"/>
        <v>85500</v>
      </c>
      <c r="G25"/>
    </row>
    <row r="26" spans="1:7">
      <c r="A26" s="122" t="s">
        <v>72</v>
      </c>
      <c r="B26" s="123"/>
      <c r="C26" s="16" t="s">
        <v>26</v>
      </c>
      <c r="D26" s="16">
        <v>5</v>
      </c>
      <c r="E26" s="26">
        <f t="shared" si="1"/>
        <v>4750</v>
      </c>
      <c r="F26" s="39">
        <f t="shared" si="0"/>
        <v>23750</v>
      </c>
      <c r="G26"/>
    </row>
    <row r="27" spans="1:7">
      <c r="A27" s="122" t="s">
        <v>62</v>
      </c>
      <c r="B27" s="123"/>
      <c r="C27" s="16" t="s">
        <v>26</v>
      </c>
      <c r="D27" s="16">
        <v>17</v>
      </c>
      <c r="E27" s="26">
        <f t="shared" si="1"/>
        <v>4750</v>
      </c>
      <c r="F27" s="39">
        <f t="shared" si="0"/>
        <v>80750</v>
      </c>
      <c r="G27"/>
    </row>
    <row r="28" spans="1:7">
      <c r="A28" s="122" t="s">
        <v>63</v>
      </c>
      <c r="B28" s="124"/>
      <c r="C28" s="16" t="s">
        <v>26</v>
      </c>
      <c r="D28" s="16">
        <v>1</v>
      </c>
      <c r="E28" s="26">
        <f t="shared" si="1"/>
        <v>4750</v>
      </c>
      <c r="F28" s="39">
        <f t="shared" si="0"/>
        <v>4750</v>
      </c>
      <c r="G28"/>
    </row>
    <row r="29" spans="1:7">
      <c r="A29" s="122" t="s">
        <v>64</v>
      </c>
      <c r="B29" s="123"/>
      <c r="C29" s="16" t="s">
        <v>26</v>
      </c>
      <c r="D29" s="16">
        <v>18</v>
      </c>
      <c r="E29" s="26">
        <f t="shared" si="1"/>
        <v>4750</v>
      </c>
      <c r="F29" s="39">
        <f t="shared" si="0"/>
        <v>85500</v>
      </c>
      <c r="G29"/>
    </row>
    <row r="30" spans="1:7">
      <c r="A30" s="122" t="s">
        <v>65</v>
      </c>
      <c r="B30" s="123"/>
      <c r="C30" s="80" t="s">
        <v>66</v>
      </c>
      <c r="D30" s="80">
        <v>18000</v>
      </c>
      <c r="E30" s="26">
        <f>80000/10000</f>
        <v>8</v>
      </c>
      <c r="F30" s="39">
        <f t="shared" si="0"/>
        <v>144000</v>
      </c>
      <c r="G30"/>
    </row>
    <row r="31" spans="1:7" ht="30" customHeight="1">
      <c r="A31" s="111" t="s">
        <v>7</v>
      </c>
      <c r="B31" s="112"/>
      <c r="C31" s="112"/>
      <c r="D31" s="112"/>
      <c r="E31" s="113"/>
      <c r="F31" s="76">
        <f>SUM(F22:F30)</f>
        <v>557250</v>
      </c>
      <c r="G31"/>
    </row>
    <row r="32" spans="1:7">
      <c r="A32" s="120"/>
      <c r="B32" s="120"/>
      <c r="C32" s="120"/>
      <c r="D32" s="120"/>
      <c r="E32" s="120"/>
      <c r="F32" s="121"/>
    </row>
    <row r="33" spans="1:9" ht="38.25" customHeight="1">
      <c r="A33" s="102" t="s">
        <v>8</v>
      </c>
      <c r="B33" s="103"/>
      <c r="C33" s="103"/>
      <c r="D33" s="103"/>
      <c r="E33" s="104"/>
      <c r="F33" s="61">
        <f>F19+F31</f>
        <v>952685.9</v>
      </c>
    </row>
    <row r="34" spans="1:9">
      <c r="A34" s="108"/>
      <c r="B34" s="109"/>
      <c r="C34" s="109"/>
      <c r="D34" s="109"/>
      <c r="E34" s="109"/>
      <c r="F34" s="110"/>
    </row>
    <row r="35" spans="1:9" ht="30">
      <c r="A35" s="44" t="s">
        <v>30</v>
      </c>
      <c r="B35" s="41" t="s">
        <v>5</v>
      </c>
      <c r="C35" s="41" t="s">
        <v>13</v>
      </c>
      <c r="D35" s="41" t="s">
        <v>6</v>
      </c>
      <c r="E35" s="41" t="s">
        <v>24</v>
      </c>
      <c r="F35" s="41" t="s">
        <v>49</v>
      </c>
    </row>
    <row r="36" spans="1:9">
      <c r="A36" s="44" t="s">
        <v>9</v>
      </c>
      <c r="B36" s="14"/>
      <c r="C36" s="20"/>
      <c r="D36" s="21"/>
      <c r="E36" s="14"/>
      <c r="F36" s="39"/>
    </row>
    <row r="37" spans="1:9">
      <c r="A37" s="79" t="s">
        <v>76</v>
      </c>
      <c r="B37" s="34" t="s">
        <v>55</v>
      </c>
      <c r="C37" s="22" t="s">
        <v>56</v>
      </c>
      <c r="D37" s="16">
        <v>4</v>
      </c>
      <c r="E37" s="26">
        <f>9586/3.78</f>
        <v>2535.9788359788363</v>
      </c>
      <c r="F37" s="39">
        <f>D37*E37</f>
        <v>10143.915343915345</v>
      </c>
      <c r="G37"/>
    </row>
    <row r="38" spans="1:9" ht="24.75" customHeight="1">
      <c r="A38" s="112" t="s">
        <v>18</v>
      </c>
      <c r="B38" s="112"/>
      <c r="C38" s="112"/>
      <c r="D38" s="112"/>
      <c r="E38" s="113"/>
      <c r="F38" s="84">
        <f>SUM(F36:F37)</f>
        <v>10143.915343915345</v>
      </c>
      <c r="G38"/>
    </row>
    <row r="39" spans="1:9" ht="30">
      <c r="A39" s="100" t="s">
        <v>1</v>
      </c>
      <c r="B39" s="101"/>
      <c r="C39" s="41" t="s">
        <v>13</v>
      </c>
      <c r="D39" s="41" t="s">
        <v>6</v>
      </c>
      <c r="E39" s="41" t="s">
        <v>24</v>
      </c>
      <c r="F39" s="41" t="s">
        <v>49</v>
      </c>
    </row>
    <row r="40" spans="1:9" ht="16.5" customHeight="1">
      <c r="A40" s="114" t="s">
        <v>15</v>
      </c>
      <c r="B40" s="115"/>
      <c r="C40" s="22" t="s">
        <v>16</v>
      </c>
      <c r="D40" s="16">
        <v>1</v>
      </c>
      <c r="E40" s="74">
        <v>200000</v>
      </c>
      <c r="F40" s="40">
        <f>(D40*E40)</f>
        <v>200000</v>
      </c>
      <c r="G40"/>
    </row>
    <row r="41" spans="1:9">
      <c r="A41" s="116" t="s">
        <v>17</v>
      </c>
      <c r="B41" s="117"/>
      <c r="C41" s="22" t="s">
        <v>16</v>
      </c>
      <c r="D41" s="16">
        <v>1</v>
      </c>
      <c r="E41" s="23">
        <f>(1985916*40000)/500000</f>
        <v>158873.28</v>
      </c>
      <c r="F41" s="54">
        <f>(D41*E41)</f>
        <v>158873.28</v>
      </c>
      <c r="G41" s="85"/>
      <c r="H41" s="60"/>
    </row>
    <row r="42" spans="1:9" ht="30" customHeight="1">
      <c r="A42" s="111" t="s">
        <v>31</v>
      </c>
      <c r="B42" s="112"/>
      <c r="C42" s="112"/>
      <c r="D42" s="112"/>
      <c r="E42" s="113"/>
      <c r="F42" s="77">
        <f>SUM(F40:F41)</f>
        <v>358873.28</v>
      </c>
      <c r="G42" s="85"/>
    </row>
    <row r="43" spans="1:9">
      <c r="A43" s="24"/>
      <c r="B43" s="18"/>
      <c r="C43" s="19"/>
      <c r="D43" s="17"/>
      <c r="E43" s="18"/>
      <c r="F43" s="39"/>
    </row>
    <row r="44" spans="1:9" ht="30">
      <c r="A44" s="100" t="s">
        <v>10</v>
      </c>
      <c r="B44" s="101"/>
      <c r="C44" s="41" t="s">
        <v>13</v>
      </c>
      <c r="D44" s="41" t="s">
        <v>6</v>
      </c>
      <c r="E44" s="41" t="s">
        <v>24</v>
      </c>
      <c r="F44" s="41" t="s">
        <v>49</v>
      </c>
      <c r="G44" s="71"/>
      <c r="H44" s="71"/>
      <c r="I44" s="71"/>
    </row>
    <row r="45" spans="1:9">
      <c r="A45" s="118" t="s">
        <v>61</v>
      </c>
      <c r="B45" s="119"/>
      <c r="C45" s="16" t="s">
        <v>26</v>
      </c>
      <c r="D45" s="16">
        <v>4</v>
      </c>
      <c r="E45" s="26">
        <f>38000/8</f>
        <v>4750</v>
      </c>
      <c r="F45" s="39">
        <f>D45*E45</f>
        <v>19000</v>
      </c>
    </row>
    <row r="46" spans="1:9" ht="24" customHeight="1">
      <c r="A46" s="111" t="s">
        <v>11</v>
      </c>
      <c r="B46" s="112"/>
      <c r="C46" s="112"/>
      <c r="D46" s="112"/>
      <c r="E46" s="113"/>
      <c r="F46" s="76">
        <f>SUM(F45:F45)</f>
        <v>19000</v>
      </c>
      <c r="G46" s="51"/>
    </row>
    <row r="47" spans="1:9">
      <c r="A47" s="108"/>
      <c r="B47" s="109"/>
      <c r="C47" s="109"/>
      <c r="D47" s="109"/>
      <c r="E47" s="109"/>
      <c r="F47" s="110"/>
    </row>
    <row r="48" spans="1:9" ht="30.75" customHeight="1">
      <c r="A48" s="102" t="s">
        <v>32</v>
      </c>
      <c r="B48" s="103"/>
      <c r="C48" s="103"/>
      <c r="D48" s="103"/>
      <c r="E48" s="104"/>
      <c r="F48" s="61">
        <f>F38+F42+F46</f>
        <v>388017.19534391537</v>
      </c>
      <c r="G48"/>
    </row>
    <row r="49" spans="1:7" ht="15.75">
      <c r="A49" s="105"/>
      <c r="B49" s="106"/>
      <c r="C49" s="106"/>
      <c r="D49" s="106"/>
      <c r="E49" s="106"/>
      <c r="F49" s="107"/>
    </row>
    <row r="50" spans="1:7" ht="36.75" customHeight="1">
      <c r="A50" s="102" t="s">
        <v>12</v>
      </c>
      <c r="B50" s="103"/>
      <c r="C50" s="103"/>
      <c r="D50" s="103"/>
      <c r="E50" s="104"/>
      <c r="F50" s="61">
        <f>F33+F48</f>
        <v>1340703.0953439153</v>
      </c>
    </row>
    <row r="51" spans="1:7">
      <c r="B51" s="27"/>
      <c r="C51" s="28"/>
      <c r="D51" s="28"/>
      <c r="E51" s="29"/>
    </row>
    <row r="52" spans="1:7" ht="15.75">
      <c r="A52" s="91" t="s">
        <v>54</v>
      </c>
      <c r="B52" s="91"/>
      <c r="C52" s="91"/>
      <c r="D52" s="91"/>
      <c r="E52" s="91"/>
      <c r="F52" s="65">
        <v>0</v>
      </c>
      <c r="G52"/>
    </row>
    <row r="53" spans="1:7" ht="15" customHeight="1">
      <c r="A53" s="92" t="s">
        <v>35</v>
      </c>
      <c r="B53" s="93"/>
      <c r="C53" s="93"/>
      <c r="D53" s="93"/>
      <c r="E53" s="94"/>
      <c r="F53" s="78" t="str">
        <f>IF(F52=0,"--",F50/F52)</f>
        <v>--</v>
      </c>
      <c r="G53"/>
    </row>
    <row r="54" spans="1:7" ht="15" customHeight="1">
      <c r="A54" s="51"/>
      <c r="B54" s="51"/>
      <c r="C54" s="58"/>
      <c r="E54" s="30"/>
    </row>
    <row r="55" spans="1:7">
      <c r="A55" s="56"/>
      <c r="B55" s="57"/>
      <c r="C55" s="31"/>
      <c r="D55" s="32"/>
      <c r="E55" s="32"/>
    </row>
    <row r="56" spans="1:7">
      <c r="A56" s="56"/>
      <c r="B56" s="57"/>
      <c r="C56" s="31"/>
      <c r="D56" s="32"/>
      <c r="E56" s="32"/>
    </row>
    <row r="57" spans="1:7" ht="15.75">
      <c r="A57" s="62" t="s">
        <v>39</v>
      </c>
      <c r="B57" s="95" t="s">
        <v>77</v>
      </c>
      <c r="C57" s="95"/>
      <c r="D57" s="95"/>
      <c r="E57" s="63"/>
      <c r="F57" t="s">
        <v>79</v>
      </c>
    </row>
    <row r="58" spans="1:7" ht="15.75">
      <c r="A58" s="65" t="s">
        <v>36</v>
      </c>
      <c r="B58" s="96">
        <v>43608</v>
      </c>
      <c r="C58" s="97"/>
      <c r="D58" s="97"/>
      <c r="E58" s="64"/>
      <c r="F58" s="64"/>
    </row>
    <row r="59" spans="1:7" ht="15.75">
      <c r="A59" s="66"/>
      <c r="B59" s="67"/>
      <c r="C59" s="67"/>
      <c r="D59" s="67"/>
      <c r="E59" s="64"/>
      <c r="F59" s="64"/>
    </row>
    <row r="60" spans="1:7" ht="15.75">
      <c r="A60" s="90" t="s">
        <v>43</v>
      </c>
      <c r="B60" s="90"/>
      <c r="C60" s="90"/>
      <c r="D60" s="90"/>
      <c r="E60" s="90"/>
      <c r="F60" s="90"/>
    </row>
    <row r="61" spans="1:7" ht="47.25">
      <c r="A61" s="70" t="s">
        <v>44</v>
      </c>
      <c r="B61" s="68" t="s">
        <v>37</v>
      </c>
      <c r="C61" s="98"/>
      <c r="D61" s="99"/>
      <c r="E61" s="62" t="s">
        <v>38</v>
      </c>
      <c r="F61" s="73"/>
    </row>
    <row r="62" spans="1:7" ht="15.75">
      <c r="A62" s="65" t="s">
        <v>45</v>
      </c>
      <c r="B62" s="69" t="s">
        <v>36</v>
      </c>
      <c r="C62" s="88"/>
      <c r="D62" s="89"/>
      <c r="E62" s="65" t="s">
        <v>36</v>
      </c>
      <c r="F62" s="72"/>
    </row>
  </sheetData>
  <mergeCells count="35">
    <mergeCell ref="A38:E38"/>
    <mergeCell ref="A22:B22"/>
    <mergeCell ref="A29:B29"/>
    <mergeCell ref="A34:F34"/>
    <mergeCell ref="A20:F20"/>
    <mergeCell ref="A32:F32"/>
    <mergeCell ref="A19:E19"/>
    <mergeCell ref="A31:E31"/>
    <mergeCell ref="A33:E33"/>
    <mergeCell ref="A30:B30"/>
    <mergeCell ref="A21:B21"/>
    <mergeCell ref="A23:B23"/>
    <mergeCell ref="A26:B26"/>
    <mergeCell ref="A27:B27"/>
    <mergeCell ref="A24:B24"/>
    <mergeCell ref="A25:B25"/>
    <mergeCell ref="A28:B28"/>
    <mergeCell ref="A39:B39"/>
    <mergeCell ref="A44:B44"/>
    <mergeCell ref="A50:E50"/>
    <mergeCell ref="A49:F49"/>
    <mergeCell ref="A47:F47"/>
    <mergeCell ref="A42:E42"/>
    <mergeCell ref="A46:E46"/>
    <mergeCell ref="A48:E48"/>
    <mergeCell ref="A40:B40"/>
    <mergeCell ref="A41:B41"/>
    <mergeCell ref="A45:B45"/>
    <mergeCell ref="C62:D62"/>
    <mergeCell ref="A60:F60"/>
    <mergeCell ref="A52:E52"/>
    <mergeCell ref="A53:E53"/>
    <mergeCell ref="B57:D57"/>
    <mergeCell ref="B58:D58"/>
    <mergeCell ref="C61:D61"/>
  </mergeCells>
  <pageMargins left="0.7" right="0.7" top="0.75" bottom="0.75" header="0.3" footer="0.3"/>
  <pageSetup paperSize="5" scale="6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L21"/>
  <sheetViews>
    <sheetView topLeftCell="B1" workbookViewId="0">
      <selection activeCell="I6" sqref="I6"/>
    </sheetView>
  </sheetViews>
  <sheetFormatPr baseColWidth="10" defaultColWidth="11.42578125" defaultRowHeight="12.75"/>
  <cols>
    <col min="1" max="1" width="11.42578125" style="1"/>
    <col min="2" max="2" width="29" style="1" customWidth="1"/>
    <col min="3" max="3" width="13.85546875" style="1" customWidth="1"/>
    <col min="4" max="6" width="13" style="1" bestFit="1" customWidth="1"/>
    <col min="7" max="7" width="12" style="1" bestFit="1" customWidth="1"/>
    <col min="8" max="8" width="14.5703125" style="1" bestFit="1" customWidth="1"/>
    <col min="9" max="16384" width="11.42578125" style="1"/>
  </cols>
  <sheetData>
    <row r="1" spans="2:12">
      <c r="B1" s="127" t="s">
        <v>78</v>
      </c>
      <c r="C1" s="127"/>
      <c r="D1" s="127"/>
      <c r="E1" s="127"/>
      <c r="F1" s="127"/>
      <c r="G1" s="127"/>
      <c r="H1" s="127"/>
    </row>
    <row r="2" spans="2:12">
      <c r="B2" s="127"/>
      <c r="C2" s="127"/>
      <c r="D2" s="127"/>
      <c r="E2" s="127"/>
      <c r="F2" s="127"/>
      <c r="G2" s="127"/>
      <c r="H2" s="127"/>
    </row>
    <row r="3" spans="2:12">
      <c r="B3" s="127"/>
      <c r="C3" s="127"/>
      <c r="D3" s="127"/>
      <c r="E3" s="127"/>
      <c r="F3" s="127"/>
      <c r="G3" s="127"/>
      <c r="H3" s="127"/>
    </row>
    <row r="4" spans="2:12" ht="38.25">
      <c r="B4" s="10" t="s">
        <v>19</v>
      </c>
      <c r="C4" s="11" t="s">
        <v>53</v>
      </c>
      <c r="D4" s="11" t="s">
        <v>0</v>
      </c>
      <c r="E4" s="11" t="s">
        <v>2</v>
      </c>
      <c r="F4" s="11" t="s">
        <v>1</v>
      </c>
      <c r="G4" s="11" t="s">
        <v>10</v>
      </c>
      <c r="H4" s="11" t="s">
        <v>3</v>
      </c>
    </row>
    <row r="5" spans="2:12">
      <c r="B5" s="2" t="s">
        <v>4</v>
      </c>
      <c r="C5" s="3">
        <f>'COSTOS MANGO'!F19</f>
        <v>395435.9</v>
      </c>
      <c r="D5" s="3">
        <f>'COSTOS MANGO'!F31</f>
        <v>557250</v>
      </c>
      <c r="E5" s="3">
        <f>'COSTOS MANGO'!F38</f>
        <v>10143.915343915345</v>
      </c>
      <c r="F5" s="3">
        <f>'COSTOS MANGO'!F42</f>
        <v>358873.28</v>
      </c>
      <c r="G5" s="3">
        <f>'COSTOS MANGO'!F46</f>
        <v>19000</v>
      </c>
      <c r="H5" s="3">
        <f>SUM(C5:G5)</f>
        <v>1340703.0953439153</v>
      </c>
    </row>
    <row r="6" spans="2:12">
      <c r="B6" s="2" t="s">
        <v>14</v>
      </c>
      <c r="C6" s="4">
        <f>C5/H5</f>
        <v>0.29494665998258424</v>
      </c>
      <c r="D6" s="4">
        <f>D5/H5</f>
        <v>0.41564012340633483</v>
      </c>
      <c r="E6" s="4">
        <f>E5/H5</f>
        <v>7.5661161514013232E-3</v>
      </c>
      <c r="F6" s="4">
        <f>F5/H5</f>
        <v>0.26767543182850811</v>
      </c>
      <c r="G6" s="4">
        <f>G5/H5</f>
        <v>1.4171668631171577E-2</v>
      </c>
      <c r="H6" s="5">
        <f>SUM(C6:G6)</f>
        <v>1</v>
      </c>
      <c r="I6" s="6"/>
    </row>
    <row r="8" spans="2:12">
      <c r="D8" s="9"/>
      <c r="J8" s="7"/>
    </row>
    <row r="10" spans="2:12">
      <c r="L10" s="12"/>
    </row>
    <row r="13" spans="2:12">
      <c r="L13" s="12"/>
    </row>
    <row r="14" spans="2:12">
      <c r="K14" s="8"/>
    </row>
    <row r="21" spans="12:12">
      <c r="L21" s="12"/>
    </row>
  </sheetData>
  <mergeCells count="1">
    <mergeCell ref="B1:H3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MANGO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2019-05-29T03:23:21Z</cp:lastPrinted>
  <dcterms:created xsi:type="dcterms:W3CDTF">2014-09-10T02:29:02Z</dcterms:created>
  <dcterms:modified xsi:type="dcterms:W3CDTF">2019-05-29T03:23:32Z</dcterms:modified>
</cp:coreProperties>
</file>