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665"/>
  </bookViews>
  <sheets>
    <sheet name="COSTOS 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F58" i="1"/>
  <c r="F55"/>
  <c r="F53"/>
  <c r="F51"/>
  <c r="F47"/>
  <c r="F46"/>
  <c r="E46"/>
  <c r="F45"/>
  <c r="F38"/>
  <c r="F36"/>
  <c r="F35"/>
  <c r="F34"/>
  <c r="F33"/>
  <c r="F32"/>
  <c r="D34"/>
  <c r="D33"/>
  <c r="D32"/>
  <c r="F28"/>
  <c r="F27"/>
  <c r="D26"/>
  <c r="F26" s="1"/>
  <c r="F25"/>
  <c r="D24"/>
  <c r="F24" s="1"/>
  <c r="D23"/>
  <c r="F23" s="1"/>
  <c r="D22"/>
  <c r="F22" s="1"/>
  <c r="D21"/>
  <c r="F21" s="1"/>
  <c r="D20"/>
  <c r="F20" s="1"/>
  <c r="D19"/>
  <c r="F19" s="1"/>
  <c r="D18" l="1"/>
  <c r="F18" s="1"/>
  <c r="D16"/>
  <c r="F16" s="1"/>
  <c r="D17"/>
  <c r="F17" s="1"/>
  <c r="B6"/>
  <c r="F43"/>
  <c r="E45"/>
  <c r="F29" l="1"/>
  <c r="G6" i="6"/>
  <c r="C6" l="1"/>
  <c r="D6"/>
  <c r="E6"/>
  <c r="F6" l="1"/>
</calcChain>
</file>

<file path=xl/comments1.xml><?xml version="1.0" encoding="utf-8"?>
<comments xmlns="http://schemas.openxmlformats.org/spreadsheetml/2006/main">
  <authors>
    <author>FREDI</author>
    <author>Miguel Angel Villalba Rubiano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SE APLICO 1 LITRO X HA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SE APLICO 1,5 kg  X HA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CONFIRMADO POR EL INSTRUCTOR YOFAN CAMPOS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SE APLICO 3 LITROS X HA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SE APLICO 0,5 LITROS X HA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CONFIRMADO CON INSTRUCTOR YOFAN CAMPOS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SE APLICO 0,83 LITROS X HA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CONFIRMADO CON INSTRUCTOR YOFAN CAMPOS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SE APLICO 1 BULTO X HA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SE APLICO 2 BULTOS X HA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SE APLICO 1 BULTO X HA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SE APLICO 1,5 BULTOS X HA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SE APLICO 0,5 BULTO X HA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SE HIZO 1 APLICACIÓN FOLIAR X HA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CONFIRMADO POR INSTRUCTOR YOFAN CAMPOS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SE HIZO 1 APLICACIÓN FOLIAR X HA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CONFIRMADO POR INSTRUCTOR YOFAN CAMPOS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SE HIZO 1 APLICACIÓN FOLIAR X HA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CONFIRMADO POR INSTRUCTOR YOFAN CAMPOS</t>
        </r>
      </text>
    </comment>
    <comment ref="E35" authorId="0">
      <text>
        <r>
          <rPr>
            <b/>
            <sz val="9"/>
            <color indexed="81"/>
            <rFont val="Tahoma"/>
            <charset val="1"/>
          </rPr>
          <t>CONFIRMADO POR EL INSTRUCTOR YOFAN CAMPOS</t>
        </r>
      </text>
    </comment>
    <comment ref="E45" authorId="1">
      <text>
        <r>
          <rPr>
            <b/>
            <sz val="9"/>
            <color indexed="81"/>
            <rFont val="Tahoma"/>
            <family val="2"/>
          </rPr>
          <t>EL TECNICO COBRA $60.000 / HA / SEMESTRE . 
COMO SE TIENE 6 HA SE MULTIPLICA $60.000 X6  Y SE DIVIDE EN 6 PARA DETERMINAR EL VALOR MES</t>
        </r>
      </text>
    </comment>
  </commentList>
</comments>
</file>

<file path=xl/sharedStrings.xml><?xml version="1.0" encoding="utf-8"?>
<sst xmlns="http://schemas.openxmlformats.org/spreadsheetml/2006/main" count="128" uniqueCount="83">
  <si>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</si>
  <si>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</si>
  <si>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</si>
  <si>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</si>
  <si>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</si>
  <si>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</si>
  <si>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</si>
  <si>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</si>
  <si>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</si>
  <si>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</si>
  <si>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</si>
  <si>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</si>
  <si>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</si>
  <si>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</si>
  <si>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</si>
  <si>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</si>
  <si>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</si>
  <si>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</si>
  <si>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</si>
  <si>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</si>
  <si>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</si>
  <si>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</si>
  <si>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</si>
  <si>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</si>
  <si>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</si>
  <si>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</si>
  <si>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</si>
  <si>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</si>
  <si>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</si>
  <si>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</si>
  <si>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</si>
  <si>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</si>
  <si>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</si>
  <si>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</si>
  <si>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</si>
  <si>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</si>
  <si>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</si>
  <si>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</si>
  <si>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</si>
  <si>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</si>
  <si>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</si>
  <si>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</si>
  <si>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</si>
  <si>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 xml:space="preserve">MATERIA PRIMA </t>
  </si>
  <si>
    <t>SUBTOTAL  MATERIA PRIMA E INSUMOS   DIRECTOS:</t>
  </si>
  <si>
    <t>MATERIA PRIMA E INSUMOS  DIRECTOS</t>
  </si>
  <si>
    <t>lt</t>
  </si>
  <si>
    <t>LOTE 3</t>
  </si>
  <si>
    <t>6 ha = 60,000 m²</t>
  </si>
  <si>
    <t>09 de Abril de 2019</t>
  </si>
  <si>
    <t>ALGODÓN</t>
  </si>
  <si>
    <t>COSTO TOTAL ALGODÓN</t>
  </si>
  <si>
    <t>kg</t>
  </si>
  <si>
    <t>INEX-A</t>
  </si>
  <si>
    <t>COADYUVANTE</t>
  </si>
  <si>
    <t>APLICACIÓN FOLIAR</t>
  </si>
  <si>
    <t>ha</t>
  </si>
  <si>
    <t>PRODUCCION EN KG ( PRODUCTO DE ALGODON EN PROCESO )</t>
  </si>
  <si>
    <t xml:space="preserve">MIGUEL A. VILLALBA </t>
  </si>
  <si>
    <t>FECHA: 19-09-2018</t>
  </si>
  <si>
    <t>ELABORO: MARIA INES MUÑOZ, LINA VARGAS, MIGUEL A. VILLALBA</t>
  </si>
  <si>
    <t>MAYO</t>
  </si>
  <si>
    <t>PLANTAS/ha</t>
  </si>
  <si>
    <t>BORO 5</t>
  </si>
  <si>
    <t>CRECER 500</t>
  </si>
  <si>
    <t>GLIFOSATO</t>
  </si>
  <si>
    <t>HERBICIDA</t>
  </si>
  <si>
    <t>INSECTICIDA</t>
  </si>
  <si>
    <t>FITRONIL</t>
  </si>
  <si>
    <t>FERTILIZANTE</t>
  </si>
  <si>
    <t>AGRIMINS</t>
  </si>
  <si>
    <t>bto</t>
  </si>
  <si>
    <t>TRIPLE 18</t>
  </si>
  <si>
    <t>AMIDAS</t>
  </si>
  <si>
    <t>CLORURO DE POTASIO</t>
  </si>
  <si>
    <t>RAFOS</t>
  </si>
  <si>
    <t>UREA</t>
  </si>
  <si>
    <t>APLICACIÓN FOLIAR ( HERBICIDA )</t>
  </si>
  <si>
    <t>APLICACIÓN FOLIAR ( INSECTICIDA )</t>
  </si>
  <si>
    <t>APLICACIÓN FOLIAR ( FERTILIZANTE)</t>
  </si>
  <si>
    <t>FERTILIZACION</t>
  </si>
  <si>
    <t>COSTOS DE PRODUCCIÓN ALGODON ( LOTE 3 ) MES DE MAYO DE  2019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</si>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</sst>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0" fillId="0" borderId="0" xfId="0" applyFont="1" applyBorder="1"/>
    <xf numFmtId="164" fontId="6" fillId="4" borderId="1" xfId="0" applyNumberFormat="1" applyFont="1" applyFill="1" applyBorder="1" applyAlignment="1">
      <alignment vertical="center"/>
    </xf>
    <xf numFmtId="44" fontId="6" fillId="4" borderId="1" xfId="1" applyFont="1" applyFill="1" applyBorder="1" applyAlignment="1">
      <alignment vertical="center"/>
    </xf>
    <xf numFmtId="6" fontId="0" fillId="3" borderId="4" xfId="0" applyNumberFormat="1" applyFont="1" applyFill="1" applyBorder="1"/>
    <xf numFmtId="164" fontId="0" fillId="0" borderId="0" xfId="1" applyNumberFormat="1" applyFont="1"/>
    <xf numFmtId="166" fontId="6" fillId="4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165" fontId="1" fillId="0" borderId="9" xfId="2" applyNumberFormat="1" applyFont="1" applyBorder="1" applyAlignment="1" applyProtection="1">
      <alignment horizontal="center" vertical="center"/>
      <protection hidden="1"/>
    </xf>
    <xf numFmtId="0" fontId="10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/>
    </xf>
    <xf numFmtId="166" fontId="0" fillId="0" borderId="1" xfId="1" applyNumberFormat="1" applyFont="1" applyBorder="1"/>
    <xf numFmtId="14" fontId="4" fillId="0" borderId="0" xfId="0" applyNumberFormat="1" applyFont="1"/>
    <xf numFmtId="44" fontId="0" fillId="0" borderId="1" xfId="1" applyFont="1" applyBorder="1"/>
    <xf numFmtId="0" fontId="0" fillId="0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6" fontId="0" fillId="0" borderId="1" xfId="0" applyNumberFormat="1" applyFont="1" applyBorder="1"/>
    <xf numFmtId="0" fontId="0" fillId="0" borderId="0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6" fillId="4" borderId="1" xfId="0" applyNumberFormat="1" applyFont="1" applyFill="1" applyBorder="1"/>
    <xf numFmtId="44" fontId="0" fillId="0" borderId="0" xfId="0" applyNumberFormat="1"/>
    <xf numFmtId="14" fontId="0" fillId="0" borderId="0" xfId="0" applyNumberFormat="1" applyFont="1" applyFill="1" applyBorder="1"/>
    <xf numFmtId="0" fontId="0" fillId="3" borderId="2" xfId="0" applyFont="1" applyFill="1" applyBorder="1" applyAlignment="1">
      <alignment horizontal="center"/>
    </xf>
    <xf numFmtId="44" fontId="0" fillId="0" borderId="0" xfId="1" applyFont="1" applyAlignment="1"/>
    <xf numFmtId="0" fontId="0" fillId="3" borderId="1" xfId="0" applyFill="1" applyBorder="1" applyAlignment="1">
      <alignment horizontal="left"/>
    </xf>
    <xf numFmtId="167" fontId="6" fillId="0" borderId="0" xfId="12" applyNumberFormat="1" applyFont="1" applyFill="1" applyAlignment="1">
      <alignment horizontal="left"/>
    </xf>
    <xf numFmtId="0" fontId="0" fillId="3" borderId="2" xfId="0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illares" xfId="12" builtinId="3"/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ALGODON ( LOTE 3 )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 MAYO DE 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6619326</c:v>
                </c:pt>
                <c:pt idx="1">
                  <c:v>944000</c:v>
                </c:pt>
                <c:pt idx="2">
                  <c:v>0</c:v>
                </c:pt>
                <c:pt idx="3">
                  <c:v>298309.92000000004</c:v>
                </c:pt>
                <c:pt idx="4">
                  <c:v>0</c:v>
                </c:pt>
                <c:pt idx="5">
                  <c:v>7861635.9199999999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C7-4D96-9EEE-724165E5BBB7}"/>
            </c:ext>
          </c:extLst>
        </c:ser>
        <c:gapWidth val="65"/>
        <c:shape val="box"/>
        <c:axId val="63205376"/>
        <c:axId val="63206912"/>
        <c:axId val="0"/>
      </c:bar3DChart>
      <c:catAx>
        <c:axId val="63205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06912"/>
        <c:crosses val="autoZero"/>
        <c:auto val="1"/>
        <c:lblAlgn val="ctr"/>
        <c:lblOffset val="100"/>
      </c:catAx>
      <c:valAx>
        <c:axId val="63206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8</xdr:row>
      <xdr:rowOff>152400</xdr:rowOff>
    </xdr:from>
    <xdr:to>
      <xdr:col>7</xdr:col>
      <xdr:colOff>962025</xdr:colOff>
      <xdr:row>25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topLeftCell="B53" zoomScaleNormal="100" workbookViewId="0">
      <selection activeCell="H53" sqref="H53"/>
    </sheetView>
  </sheetViews>
  <sheetFormatPr baseColWidth="10" defaultColWidth="11.42578125" defaultRowHeight="15"/>
  <cols>
    <col min="1" max="1" width="34.42578125" style="13" customWidth="1"/>
    <col min="2" max="2" width="34.5703125" style="13" customWidth="1"/>
    <col min="3" max="3" width="15.42578125" style="31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6.140625" style="13" bestFit="1" customWidth="1"/>
    <col min="9" max="9" width="13.28515625" style="13" bestFit="1" customWidth="1"/>
    <col min="10" max="16384" width="11.42578125" style="13"/>
  </cols>
  <sheetData>
    <row r="1" spans="1:12" ht="34.5" customHeight="1">
      <c r="A1" s="44" t="s">
        <v>27</v>
      </c>
      <c r="B1" s="45"/>
      <c r="C1" s="46"/>
      <c r="D1" s="45"/>
      <c r="E1" s="45"/>
      <c r="F1" s="47"/>
    </row>
    <row r="2" spans="1:12" ht="22.5" customHeight="1">
      <c r="A2" s="44" t="s">
        <v>38</v>
      </c>
      <c r="B2" s="45" t="s">
        <v>61</v>
      </c>
      <c r="C2" s="46"/>
      <c r="D2" s="45"/>
      <c r="E2" s="45"/>
      <c r="F2" s="47"/>
    </row>
    <row r="3" spans="1:12" ht="22.5" customHeight="1">
      <c r="A3" s="44" t="s">
        <v>39</v>
      </c>
      <c r="B3" s="48">
        <v>2019</v>
      </c>
      <c r="C3" s="46"/>
      <c r="D3" s="45"/>
      <c r="E3" s="45"/>
      <c r="F3" s="47"/>
    </row>
    <row r="4" spans="1:12" ht="15.75" customHeight="1">
      <c r="A4" s="45" t="s">
        <v>40</v>
      </c>
      <c r="B4" s="45" t="s">
        <v>48</v>
      </c>
      <c r="C4" s="45"/>
      <c r="D4" s="45"/>
      <c r="E4" s="45"/>
      <c r="F4" s="47"/>
    </row>
    <row r="5" spans="1:12">
      <c r="A5" s="45" t="s">
        <v>41</v>
      </c>
      <c r="B5" s="45" t="s">
        <v>49</v>
      </c>
      <c r="C5" s="48"/>
      <c r="D5" s="45"/>
      <c r="E5" s="45"/>
      <c r="F5" s="47"/>
    </row>
    <row r="6" spans="1:12" ht="18" customHeight="1">
      <c r="A6" s="45" t="s">
        <v>26</v>
      </c>
      <c r="B6" s="94">
        <f>10000/(((100/6)/100)*0.9)</f>
        <v>66666.666666666657</v>
      </c>
      <c r="C6" s="45" t="s">
        <v>62</v>
      </c>
      <c r="D6" s="45"/>
      <c r="E6" s="45"/>
      <c r="F6" s="47"/>
    </row>
    <row r="7" spans="1:12" ht="18" customHeight="1">
      <c r="A7" s="45" t="s">
        <v>21</v>
      </c>
      <c r="B7" s="45" t="s">
        <v>22</v>
      </c>
      <c r="C7" s="47"/>
      <c r="D7" s="47"/>
      <c r="E7" s="45"/>
      <c r="F7" s="47"/>
    </row>
    <row r="8" spans="1:12" ht="18" customHeight="1">
      <c r="A8" s="45" t="s">
        <v>20</v>
      </c>
      <c r="B8" s="45" t="s">
        <v>47</v>
      </c>
      <c r="C8" s="79"/>
      <c r="D8" s="45"/>
      <c r="E8" s="45"/>
      <c r="F8" s="47"/>
    </row>
    <row r="9" spans="1:12" ht="18" customHeight="1">
      <c r="A9" s="45" t="s">
        <v>23</v>
      </c>
      <c r="B9" s="45" t="s">
        <v>50</v>
      </c>
      <c r="C9" s="45"/>
      <c r="D9" s="45"/>
      <c r="E9" s="45"/>
      <c r="F9" s="47"/>
    </row>
    <row r="10" spans="1:12" ht="18" customHeight="1">
      <c r="A10" s="45"/>
      <c r="B10" s="45"/>
      <c r="C10" s="45"/>
      <c r="D10" s="47"/>
      <c r="E10" s="45"/>
      <c r="F10" s="47"/>
      <c r="G10" s="47"/>
      <c r="H10" s="47"/>
      <c r="I10" s="47"/>
      <c r="J10" s="47"/>
      <c r="K10" s="47"/>
      <c r="L10" s="47"/>
    </row>
    <row r="11" spans="1:12" ht="18" customHeight="1">
      <c r="A11" s="45"/>
      <c r="B11" s="45"/>
      <c r="C11" s="46"/>
      <c r="D11" s="45"/>
      <c r="E11" s="45"/>
      <c r="F11" s="47"/>
      <c r="G11" s="25"/>
      <c r="H11" s="25"/>
      <c r="I11" s="25"/>
      <c r="J11" s="25"/>
      <c r="K11" s="25"/>
      <c r="L11" s="47"/>
    </row>
    <row r="12" spans="1:12" ht="51" customHeight="1">
      <c r="A12" s="38" t="s">
        <v>31</v>
      </c>
      <c r="B12" s="37" t="s">
        <v>5</v>
      </c>
      <c r="C12" s="37" t="s">
        <v>13</v>
      </c>
      <c r="D12" s="37" t="s">
        <v>6</v>
      </c>
      <c r="E12" s="37" t="s">
        <v>24</v>
      </c>
      <c r="F12" s="37" t="s">
        <v>51</v>
      </c>
      <c r="G12" s="74"/>
      <c r="H12" s="74"/>
      <c r="I12" s="74"/>
      <c r="J12" s="74"/>
      <c r="K12" s="74"/>
      <c r="L12" s="47"/>
    </row>
    <row r="13" spans="1:12" ht="18" customHeight="1">
      <c r="A13" s="39" t="s">
        <v>43</v>
      </c>
      <c r="B13" s="15"/>
      <c r="C13" s="32"/>
      <c r="D13" s="16"/>
      <c r="E13" s="33"/>
      <c r="F13" s="34"/>
      <c r="G13" s="25"/>
      <c r="H13" s="25"/>
      <c r="I13" s="25"/>
      <c r="J13" s="25"/>
      <c r="K13" s="25"/>
      <c r="L13" s="47"/>
    </row>
    <row r="14" spans="1:12" ht="18" customHeight="1">
      <c r="A14" s="80"/>
      <c r="B14" s="81"/>
      <c r="C14" s="83"/>
      <c r="D14" s="83"/>
      <c r="E14" s="83"/>
      <c r="F14" s="84"/>
      <c r="G14" s="85"/>
      <c r="H14" s="25"/>
      <c r="I14" s="25"/>
      <c r="J14" s="25"/>
      <c r="K14" s="25"/>
      <c r="L14" s="47"/>
    </row>
    <row r="15" spans="1:12" ht="27.75" customHeight="1">
      <c r="A15" s="39" t="s">
        <v>32</v>
      </c>
      <c r="B15" s="34"/>
      <c r="C15" s="34"/>
      <c r="D15" s="34"/>
      <c r="E15" s="78"/>
      <c r="F15" s="78"/>
      <c r="G15" s="25"/>
      <c r="H15" s="25"/>
      <c r="I15" s="25"/>
      <c r="J15" s="25"/>
      <c r="K15" s="25"/>
      <c r="L15" s="47"/>
    </row>
    <row r="16" spans="1:12" ht="27.75" customHeight="1">
      <c r="A16" s="82" t="s">
        <v>55</v>
      </c>
      <c r="B16" s="95" t="s">
        <v>63</v>
      </c>
      <c r="C16" s="83" t="s">
        <v>46</v>
      </c>
      <c r="D16" s="16">
        <f>1*6</f>
        <v>6</v>
      </c>
      <c r="E16" s="86">
        <v>21825</v>
      </c>
      <c r="F16" s="87">
        <f t="shared" ref="F16:F28" si="0">D16*E16</f>
        <v>130950</v>
      </c>
      <c r="G16" s="85"/>
      <c r="H16" s="25"/>
      <c r="I16" s="85"/>
      <c r="J16" s="25"/>
      <c r="K16" s="25"/>
      <c r="L16" s="47"/>
    </row>
    <row r="17" spans="1:12" ht="25.5" customHeight="1">
      <c r="A17" s="82" t="s">
        <v>55</v>
      </c>
      <c r="B17" s="83" t="s">
        <v>64</v>
      </c>
      <c r="C17" s="83" t="s">
        <v>52</v>
      </c>
      <c r="D17" s="16">
        <f>1.5*6</f>
        <v>9</v>
      </c>
      <c r="E17" s="86">
        <v>29657</v>
      </c>
      <c r="F17" s="87">
        <f t="shared" si="0"/>
        <v>266913</v>
      </c>
      <c r="G17" s="85"/>
      <c r="H17" s="85"/>
      <c r="I17" s="90"/>
      <c r="J17" s="25"/>
      <c r="K17" s="25"/>
      <c r="L17" s="47"/>
    </row>
    <row r="18" spans="1:12" ht="25.5" customHeight="1">
      <c r="A18" s="93" t="s">
        <v>66</v>
      </c>
      <c r="B18" s="83" t="s">
        <v>65</v>
      </c>
      <c r="C18" s="83" t="s">
        <v>46</v>
      </c>
      <c r="D18" s="16">
        <f>3*6</f>
        <v>18</v>
      </c>
      <c r="E18" s="86">
        <v>26085</v>
      </c>
      <c r="F18" s="87">
        <f t="shared" si="0"/>
        <v>469530</v>
      </c>
      <c r="G18" s="85"/>
      <c r="H18" s="85"/>
      <c r="I18" s="90"/>
      <c r="J18" s="25"/>
      <c r="K18" s="25"/>
      <c r="L18" s="47"/>
    </row>
    <row r="19" spans="1:12" ht="25.5" customHeight="1">
      <c r="A19" s="82" t="s">
        <v>54</v>
      </c>
      <c r="B19" s="91" t="s">
        <v>53</v>
      </c>
      <c r="C19" s="83" t="s">
        <v>46</v>
      </c>
      <c r="D19" s="16">
        <f>0.5*6</f>
        <v>3</v>
      </c>
      <c r="E19" s="87">
        <v>35000</v>
      </c>
      <c r="F19" s="87">
        <f t="shared" si="0"/>
        <v>105000</v>
      </c>
      <c r="G19" s="85"/>
      <c r="H19" s="85"/>
      <c r="I19" s="90"/>
      <c r="J19" s="25"/>
      <c r="K19" s="25"/>
      <c r="L19" s="47"/>
    </row>
    <row r="20" spans="1:12" ht="25.5" customHeight="1">
      <c r="A20" s="82" t="s">
        <v>67</v>
      </c>
      <c r="B20" s="95" t="s">
        <v>68</v>
      </c>
      <c r="C20" s="83" t="s">
        <v>46</v>
      </c>
      <c r="D20" s="16">
        <f>0.83*6</f>
        <v>4.9799999999999995</v>
      </c>
      <c r="E20" s="87">
        <v>35000</v>
      </c>
      <c r="F20" s="87">
        <f t="shared" si="0"/>
        <v>174299.99999999997</v>
      </c>
      <c r="G20" s="85"/>
      <c r="H20" s="85"/>
      <c r="I20" s="90"/>
      <c r="J20" s="25"/>
      <c r="K20" s="25"/>
      <c r="L20" s="47"/>
    </row>
    <row r="21" spans="1:12" ht="25.5" customHeight="1">
      <c r="A21" s="93" t="s">
        <v>69</v>
      </c>
      <c r="B21" s="83" t="s">
        <v>70</v>
      </c>
      <c r="C21" s="83" t="s">
        <v>71</v>
      </c>
      <c r="D21" s="16">
        <f>1*6</f>
        <v>6</v>
      </c>
      <c r="E21" s="86">
        <v>98465</v>
      </c>
      <c r="F21" s="87">
        <f t="shared" si="0"/>
        <v>590790</v>
      </c>
      <c r="G21" s="85"/>
      <c r="H21" s="85"/>
      <c r="I21" s="90"/>
      <c r="J21" s="25"/>
      <c r="K21" s="25"/>
      <c r="L21" s="47"/>
    </row>
    <row r="22" spans="1:12" ht="25.5" customHeight="1">
      <c r="A22" s="93" t="s">
        <v>69</v>
      </c>
      <c r="B22" s="83" t="s">
        <v>72</v>
      </c>
      <c r="C22" s="83" t="s">
        <v>71</v>
      </c>
      <c r="D22" s="16">
        <f>2*6</f>
        <v>12</v>
      </c>
      <c r="E22" s="86">
        <v>100345</v>
      </c>
      <c r="F22" s="87">
        <f t="shared" si="0"/>
        <v>1204140</v>
      </c>
      <c r="G22" s="85"/>
      <c r="H22" s="85"/>
      <c r="I22" s="90"/>
      <c r="J22" s="25"/>
      <c r="K22" s="25"/>
      <c r="L22" s="47"/>
    </row>
    <row r="23" spans="1:12" ht="25.5" customHeight="1">
      <c r="A23" s="93" t="s">
        <v>69</v>
      </c>
      <c r="B23" s="83" t="s">
        <v>73</v>
      </c>
      <c r="C23" s="83" t="s">
        <v>71</v>
      </c>
      <c r="D23" s="16">
        <f>1*6</f>
        <v>6</v>
      </c>
      <c r="E23" s="86">
        <v>91180</v>
      </c>
      <c r="F23" s="87">
        <f t="shared" si="0"/>
        <v>547080</v>
      </c>
      <c r="G23" s="85"/>
      <c r="H23" s="85"/>
      <c r="I23" s="90"/>
      <c r="J23" s="25"/>
      <c r="K23" s="25"/>
      <c r="L23" s="47"/>
    </row>
    <row r="24" spans="1:12" ht="25.5" customHeight="1">
      <c r="A24" s="93" t="s">
        <v>69</v>
      </c>
      <c r="B24" s="83" t="s">
        <v>74</v>
      </c>
      <c r="C24" s="83" t="s">
        <v>71</v>
      </c>
      <c r="D24" s="16">
        <f>1.5*6</f>
        <v>9</v>
      </c>
      <c r="E24" s="86">
        <v>124080</v>
      </c>
      <c r="F24" s="87">
        <f t="shared" si="0"/>
        <v>1116720</v>
      </c>
      <c r="G24" s="85"/>
      <c r="H24" s="85"/>
      <c r="I24" s="90"/>
      <c r="J24" s="25"/>
      <c r="K24" s="25"/>
      <c r="L24" s="47"/>
    </row>
    <row r="25" spans="1:12" ht="25.5" customHeight="1">
      <c r="A25" s="93" t="s">
        <v>69</v>
      </c>
      <c r="B25" s="83" t="s">
        <v>75</v>
      </c>
      <c r="C25" s="83" t="s">
        <v>71</v>
      </c>
      <c r="D25" s="96">
        <v>10</v>
      </c>
      <c r="E25" s="86">
        <v>99170</v>
      </c>
      <c r="F25" s="87">
        <f t="shared" si="0"/>
        <v>991700</v>
      </c>
      <c r="G25" s="85"/>
      <c r="H25" s="85"/>
      <c r="I25" s="90"/>
      <c r="J25" s="25"/>
      <c r="K25" s="25"/>
      <c r="L25" s="47"/>
    </row>
    <row r="26" spans="1:12" ht="25.5" customHeight="1">
      <c r="A26" s="93" t="s">
        <v>69</v>
      </c>
      <c r="B26" s="83" t="s">
        <v>70</v>
      </c>
      <c r="C26" s="83" t="s">
        <v>71</v>
      </c>
      <c r="D26" s="16">
        <f>0.5*6</f>
        <v>3</v>
      </c>
      <c r="E26" s="86">
        <v>98465</v>
      </c>
      <c r="F26" s="87">
        <f t="shared" si="0"/>
        <v>295395</v>
      </c>
      <c r="G26" s="85"/>
      <c r="H26" s="85"/>
      <c r="I26" s="90"/>
      <c r="J26" s="25"/>
      <c r="K26" s="25"/>
      <c r="L26" s="47"/>
    </row>
    <row r="27" spans="1:12" ht="25.5" customHeight="1">
      <c r="A27" s="93" t="s">
        <v>69</v>
      </c>
      <c r="B27" s="83" t="s">
        <v>76</v>
      </c>
      <c r="C27" s="83" t="s">
        <v>71</v>
      </c>
      <c r="D27" s="16">
        <v>7</v>
      </c>
      <c r="E27" s="86">
        <v>90804</v>
      </c>
      <c r="F27" s="87">
        <f t="shared" si="0"/>
        <v>635628</v>
      </c>
      <c r="G27" s="85"/>
      <c r="H27" s="85"/>
      <c r="I27" s="90"/>
      <c r="J27" s="25"/>
      <c r="K27" s="25"/>
      <c r="L27" s="47"/>
    </row>
    <row r="28" spans="1:12" ht="25.5" customHeight="1">
      <c r="A28" s="93" t="s">
        <v>69</v>
      </c>
      <c r="B28" s="83" t="s">
        <v>73</v>
      </c>
      <c r="C28" s="83" t="s">
        <v>71</v>
      </c>
      <c r="D28" s="16">
        <v>1</v>
      </c>
      <c r="E28" s="86">
        <v>91180</v>
      </c>
      <c r="F28" s="87">
        <f t="shared" si="0"/>
        <v>91180</v>
      </c>
      <c r="G28" s="85"/>
      <c r="H28" s="85"/>
      <c r="I28" s="90"/>
      <c r="J28" s="25"/>
      <c r="K28" s="25"/>
      <c r="L28" s="47"/>
    </row>
    <row r="29" spans="1:12" ht="28.5" customHeight="1">
      <c r="A29" s="120" t="s">
        <v>44</v>
      </c>
      <c r="B29" s="121"/>
      <c r="C29" s="121"/>
      <c r="D29" s="121"/>
      <c r="E29" s="122"/>
      <c r="F29" s="65">
        <f>SUM(F14:F28)</f>
        <v>6619326</v>
      </c>
      <c r="G29" s="85"/>
      <c r="H29" s="85"/>
      <c r="I29" s="25"/>
      <c r="J29" s="64"/>
      <c r="K29" s="64"/>
    </row>
    <row r="30" spans="1:12" ht="30" customHeight="1">
      <c r="A30" s="117"/>
      <c r="B30" s="118"/>
      <c r="C30" s="118"/>
      <c r="D30" s="118"/>
      <c r="E30" s="118"/>
      <c r="F30" s="119"/>
      <c r="G30" s="64"/>
      <c r="H30" s="64"/>
      <c r="I30" s="64"/>
      <c r="J30" s="64"/>
      <c r="K30" s="64"/>
    </row>
    <row r="31" spans="1:12" ht="45.75" customHeight="1">
      <c r="A31" s="120" t="s">
        <v>25</v>
      </c>
      <c r="B31" s="122"/>
      <c r="C31" s="41" t="s">
        <v>13</v>
      </c>
      <c r="D31" s="42" t="s">
        <v>6</v>
      </c>
      <c r="E31" s="43" t="s">
        <v>24</v>
      </c>
      <c r="F31" s="37" t="s">
        <v>51</v>
      </c>
      <c r="G31" s="85"/>
      <c r="H31" s="64"/>
      <c r="I31" s="64"/>
      <c r="J31" s="64"/>
      <c r="K31" s="64"/>
    </row>
    <row r="32" spans="1:12" ht="28.5" customHeight="1">
      <c r="A32" s="128" t="s">
        <v>77</v>
      </c>
      <c r="B32" s="129"/>
      <c r="C32" s="83" t="s">
        <v>56</v>
      </c>
      <c r="D32" s="16">
        <f>1*6</f>
        <v>6</v>
      </c>
      <c r="E32" s="24">
        <v>23000</v>
      </c>
      <c r="F32" s="35">
        <f>D32*E32</f>
        <v>138000</v>
      </c>
      <c r="G32" s="85"/>
      <c r="H32" s="64"/>
      <c r="I32" s="64"/>
      <c r="J32" s="64"/>
      <c r="K32" s="64"/>
    </row>
    <row r="33" spans="1:12" ht="28.5" customHeight="1">
      <c r="A33" s="128" t="s">
        <v>78</v>
      </c>
      <c r="B33" s="129"/>
      <c r="C33" s="83" t="s">
        <v>56</v>
      </c>
      <c r="D33" s="16">
        <f>1*6</f>
        <v>6</v>
      </c>
      <c r="E33" s="24">
        <v>23000</v>
      </c>
      <c r="F33" s="35">
        <f>D33*E33</f>
        <v>138000</v>
      </c>
      <c r="G33" s="85"/>
      <c r="H33" s="64"/>
      <c r="I33" s="64"/>
      <c r="J33" s="64"/>
      <c r="K33" s="64"/>
    </row>
    <row r="34" spans="1:12" ht="21.75" customHeight="1">
      <c r="A34" s="128" t="s">
        <v>79</v>
      </c>
      <c r="B34" s="129"/>
      <c r="C34" s="83" t="s">
        <v>56</v>
      </c>
      <c r="D34" s="16">
        <f>1*6</f>
        <v>6</v>
      </c>
      <c r="E34" s="24">
        <v>23000</v>
      </c>
      <c r="F34" s="35">
        <f>D34*E34</f>
        <v>138000</v>
      </c>
      <c r="G34" s="85"/>
      <c r="H34" s="25"/>
      <c r="I34" s="25"/>
      <c r="J34" s="25"/>
      <c r="K34" s="25"/>
      <c r="L34" s="47"/>
    </row>
    <row r="35" spans="1:12" ht="27" customHeight="1">
      <c r="A35" s="130" t="s">
        <v>80</v>
      </c>
      <c r="B35" s="131"/>
      <c r="C35" s="83" t="s">
        <v>71</v>
      </c>
      <c r="D35" s="16">
        <v>53</v>
      </c>
      <c r="E35" s="24">
        <v>10000</v>
      </c>
      <c r="F35" s="35">
        <f>D35*E35</f>
        <v>530000</v>
      </c>
      <c r="G35" s="85"/>
      <c r="H35" s="25"/>
      <c r="I35" s="25"/>
      <c r="J35" s="25"/>
      <c r="K35" s="25"/>
      <c r="L35" s="47"/>
    </row>
    <row r="36" spans="1:12" ht="28.5" customHeight="1">
      <c r="A36" s="120" t="s">
        <v>7</v>
      </c>
      <c r="B36" s="121"/>
      <c r="C36" s="121"/>
      <c r="D36" s="121"/>
      <c r="E36" s="122"/>
      <c r="F36" s="65">
        <f>SUM(F32:F35)</f>
        <v>944000</v>
      </c>
      <c r="G36" s="85"/>
      <c r="H36" s="73"/>
      <c r="I36" s="73"/>
      <c r="J36" s="73"/>
      <c r="K36" s="73"/>
      <c r="L36" s="47"/>
    </row>
    <row r="37" spans="1:12" ht="28.5" customHeight="1">
      <c r="A37" s="117"/>
      <c r="B37" s="118"/>
      <c r="C37" s="118"/>
      <c r="D37" s="118"/>
      <c r="E37" s="118"/>
      <c r="F37" s="119"/>
      <c r="G37" s="47"/>
      <c r="H37" s="47"/>
      <c r="I37" s="47"/>
      <c r="J37" s="47"/>
      <c r="K37" s="47"/>
      <c r="L37" s="47"/>
    </row>
    <row r="38" spans="1:12" ht="36.75" customHeight="1">
      <c r="A38" s="111" t="s">
        <v>8</v>
      </c>
      <c r="B38" s="112"/>
      <c r="C38" s="112"/>
      <c r="D38" s="112"/>
      <c r="E38" s="113"/>
      <c r="F38" s="53">
        <f>F29+F36</f>
        <v>7563326</v>
      </c>
      <c r="G38" s="47"/>
      <c r="H38" s="47"/>
      <c r="I38" s="47"/>
      <c r="J38" s="47"/>
      <c r="K38" s="47"/>
      <c r="L38" s="47"/>
    </row>
    <row r="39" spans="1:12">
      <c r="A39" s="117"/>
      <c r="B39" s="118"/>
      <c r="C39" s="118"/>
      <c r="D39" s="118"/>
      <c r="E39" s="118"/>
      <c r="F39" s="119"/>
      <c r="G39" s="47"/>
      <c r="H39" s="47"/>
      <c r="I39" s="47"/>
      <c r="J39" s="47"/>
      <c r="K39" s="47"/>
      <c r="L39" s="47"/>
    </row>
    <row r="40" spans="1:12" ht="30">
      <c r="A40" s="40" t="s">
        <v>28</v>
      </c>
      <c r="B40" s="37" t="s">
        <v>5</v>
      </c>
      <c r="C40" s="37" t="s">
        <v>13</v>
      </c>
      <c r="D40" s="37" t="s">
        <v>6</v>
      </c>
      <c r="E40" s="37" t="s">
        <v>24</v>
      </c>
      <c r="F40" s="37" t="s">
        <v>51</v>
      </c>
      <c r="G40" s="47"/>
      <c r="H40" s="47"/>
      <c r="I40" s="47"/>
      <c r="J40" s="47"/>
      <c r="K40" s="47"/>
      <c r="L40" s="47"/>
    </row>
    <row r="41" spans="1:12">
      <c r="A41" s="40" t="s">
        <v>9</v>
      </c>
      <c r="B41" s="14"/>
      <c r="C41" s="21"/>
      <c r="D41" s="22"/>
      <c r="E41" s="14"/>
      <c r="F41" s="34"/>
      <c r="G41" s="47"/>
      <c r="H41" s="47"/>
      <c r="I41" s="47"/>
      <c r="J41" s="47"/>
      <c r="K41" s="47"/>
      <c r="L41" s="47"/>
    </row>
    <row r="42" spans="1:12">
      <c r="A42" s="17"/>
      <c r="B42" s="14"/>
      <c r="C42" s="21"/>
      <c r="D42" s="22"/>
      <c r="E42" s="14"/>
      <c r="F42" s="34"/>
      <c r="G42" s="79"/>
      <c r="H42" s="47"/>
      <c r="I42" s="47"/>
      <c r="J42" s="47"/>
      <c r="K42" s="47"/>
      <c r="L42" s="47"/>
    </row>
    <row r="43" spans="1:12">
      <c r="A43" s="121" t="s">
        <v>18</v>
      </c>
      <c r="B43" s="121"/>
      <c r="C43" s="121"/>
      <c r="D43" s="121"/>
      <c r="E43" s="122"/>
      <c r="F43" s="66">
        <f>SUM(F41:F42)</f>
        <v>0</v>
      </c>
      <c r="G43" s="79"/>
      <c r="H43" s="47"/>
      <c r="I43" s="47"/>
      <c r="J43" s="47"/>
      <c r="K43" s="47"/>
      <c r="L43" s="47"/>
    </row>
    <row r="44" spans="1:12" ht="30">
      <c r="A44" s="109" t="s">
        <v>1</v>
      </c>
      <c r="B44" s="110"/>
      <c r="C44" s="37" t="s">
        <v>13</v>
      </c>
      <c r="D44" s="37" t="s">
        <v>6</v>
      </c>
      <c r="E44" s="37" t="s">
        <v>24</v>
      </c>
      <c r="F44" s="37" t="s">
        <v>51</v>
      </c>
      <c r="G44" s="47"/>
      <c r="H44" s="47"/>
      <c r="I44" s="47"/>
      <c r="J44" s="47"/>
      <c r="K44" s="47"/>
      <c r="L44" s="47"/>
    </row>
    <row r="45" spans="1:12" ht="21" customHeight="1">
      <c r="A45" s="123" t="s">
        <v>15</v>
      </c>
      <c r="B45" s="124"/>
      <c r="C45" s="75" t="s">
        <v>16</v>
      </c>
      <c r="D45" s="16">
        <v>1</v>
      </c>
      <c r="E45" s="67">
        <f>(60000*6)/6</f>
        <v>60000</v>
      </c>
      <c r="F45" s="36">
        <f>(D45*E45)</f>
        <v>60000</v>
      </c>
      <c r="G45" s="79"/>
      <c r="H45" s="47"/>
      <c r="I45" s="47"/>
      <c r="J45" s="47"/>
      <c r="K45" s="47"/>
      <c r="L45" s="47"/>
    </row>
    <row r="46" spans="1:12" ht="21" customHeight="1">
      <c r="A46" s="125" t="s">
        <v>17</v>
      </c>
      <c r="B46" s="126"/>
      <c r="C46" s="23" t="s">
        <v>16</v>
      </c>
      <c r="D46" s="16">
        <v>1</v>
      </c>
      <c r="E46" s="68">
        <f>(1985916*60000)/500000</f>
        <v>238309.92</v>
      </c>
      <c r="F46" s="76">
        <f>D46*E46</f>
        <v>238309.92</v>
      </c>
      <c r="G46" s="79"/>
      <c r="H46" s="47"/>
      <c r="I46" s="47"/>
      <c r="J46" s="47"/>
      <c r="K46" s="47"/>
      <c r="L46" s="47"/>
    </row>
    <row r="47" spans="1:12" ht="38.25" customHeight="1">
      <c r="A47" s="120" t="s">
        <v>29</v>
      </c>
      <c r="B47" s="121"/>
      <c r="C47" s="121"/>
      <c r="D47" s="121"/>
      <c r="E47" s="122"/>
      <c r="F47" s="69">
        <f>SUM(F45:F46)</f>
        <v>298309.92000000004</v>
      </c>
      <c r="G47" s="85"/>
      <c r="H47" s="47"/>
      <c r="I47" s="47"/>
      <c r="J47" s="47"/>
      <c r="K47" s="47"/>
      <c r="L47" s="47"/>
    </row>
    <row r="48" spans="1:12">
      <c r="A48" s="117"/>
      <c r="B48" s="119"/>
      <c r="C48" s="20"/>
      <c r="D48" s="18"/>
      <c r="E48" s="19"/>
      <c r="F48" s="34"/>
    </row>
    <row r="49" spans="1:9" ht="30">
      <c r="A49" s="109" t="s">
        <v>10</v>
      </c>
      <c r="B49" s="110"/>
      <c r="C49" s="37" t="s">
        <v>13</v>
      </c>
      <c r="D49" s="37" t="s">
        <v>6</v>
      </c>
      <c r="E49" s="37" t="s">
        <v>24</v>
      </c>
      <c r="F49" s="37" t="s">
        <v>51</v>
      </c>
    </row>
    <row r="50" spans="1:9">
      <c r="A50" s="127"/>
      <c r="B50" s="127"/>
      <c r="C50" s="34"/>
      <c r="D50" s="34"/>
      <c r="E50" s="34"/>
      <c r="F50" s="34"/>
    </row>
    <row r="51" spans="1:9">
      <c r="A51" s="120" t="s">
        <v>11</v>
      </c>
      <c r="B51" s="121"/>
      <c r="C51" s="121"/>
      <c r="D51" s="121"/>
      <c r="E51" s="122"/>
      <c r="F51" s="88">
        <f>SUM(F50)</f>
        <v>0</v>
      </c>
      <c r="G51"/>
      <c r="H51"/>
    </row>
    <row r="52" spans="1:9" ht="24.75" customHeight="1">
      <c r="A52" s="117"/>
      <c r="B52" s="118"/>
      <c r="C52" s="118"/>
      <c r="D52" s="118"/>
      <c r="E52" s="118"/>
      <c r="F52" s="119"/>
    </row>
    <row r="53" spans="1:9" ht="15.75">
      <c r="A53" s="111" t="s">
        <v>30</v>
      </c>
      <c r="B53" s="112"/>
      <c r="C53" s="112"/>
      <c r="D53" s="112"/>
      <c r="E53" s="113"/>
      <c r="F53" s="53">
        <f>F43+F47+F51</f>
        <v>298309.92000000004</v>
      </c>
      <c r="G53" s="79"/>
    </row>
    <row r="54" spans="1:9" ht="16.5" customHeight="1">
      <c r="A54" s="114"/>
      <c r="B54" s="115"/>
      <c r="C54" s="115"/>
      <c r="D54" s="115"/>
      <c r="E54" s="115"/>
      <c r="F54" s="116"/>
    </row>
    <row r="55" spans="1:9" ht="15.75">
      <c r="A55" s="111" t="s">
        <v>12</v>
      </c>
      <c r="B55" s="112"/>
      <c r="C55" s="112"/>
      <c r="D55" s="112"/>
      <c r="E55" s="113"/>
      <c r="F55" s="53">
        <f>F38+F53</f>
        <v>7861635.9199999999</v>
      </c>
      <c r="G55"/>
      <c r="H55" s="92"/>
    </row>
    <row r="56" spans="1:9" ht="30" customHeight="1">
      <c r="B56" s="25"/>
      <c r="C56" s="26"/>
      <c r="D56" s="26"/>
      <c r="E56" s="27"/>
      <c r="G56" s="52"/>
    </row>
    <row r="57" spans="1:9" ht="15.75">
      <c r="A57" s="100" t="s">
        <v>57</v>
      </c>
      <c r="B57" s="100"/>
      <c r="C57" s="100"/>
      <c r="D57" s="100"/>
      <c r="E57" s="100"/>
      <c r="F57" s="57">
        <v>0</v>
      </c>
      <c r="G57"/>
    </row>
    <row r="58" spans="1:9" ht="15.75">
      <c r="A58" s="101" t="s">
        <v>33</v>
      </c>
      <c r="B58" s="102"/>
      <c r="C58" s="102"/>
      <c r="D58" s="102"/>
      <c r="E58" s="103"/>
      <c r="F58" s="72" t="str">
        <f>IF(F57=0,"--",F55/F57)</f>
        <v>--</v>
      </c>
      <c r="G58" s="89"/>
      <c r="H58" s="63"/>
      <c r="I58" s="63"/>
    </row>
    <row r="59" spans="1:9">
      <c r="A59" s="47"/>
      <c r="B59" s="47"/>
      <c r="C59" s="51"/>
      <c r="E59" s="28"/>
      <c r="F59" s="47"/>
      <c r="G59" s="47"/>
      <c r="H59" s="47"/>
      <c r="I59" s="47"/>
    </row>
    <row r="60" spans="1:9" ht="24" customHeight="1">
      <c r="A60" s="49"/>
      <c r="B60" s="50"/>
      <c r="C60" s="29"/>
      <c r="D60" s="30"/>
      <c r="E60" s="30"/>
      <c r="F60" s="47"/>
      <c r="G60" s="47"/>
      <c r="H60" s="47"/>
      <c r="I60" s="47"/>
    </row>
    <row r="61" spans="1:9">
      <c r="A61" s="49"/>
      <c r="B61" s="50"/>
      <c r="C61" s="29"/>
      <c r="D61" s="30"/>
      <c r="E61" s="30"/>
      <c r="G61" s="47"/>
      <c r="H61" s="47"/>
      <c r="I61" s="47"/>
    </row>
    <row r="62" spans="1:9" ht="30.75" customHeight="1">
      <c r="A62" s="54" t="s">
        <v>37</v>
      </c>
      <c r="B62" s="104" t="s">
        <v>58</v>
      </c>
      <c r="C62" s="104"/>
      <c r="D62" s="104"/>
      <c r="E62" s="55"/>
      <c r="F62" s="79" t="s">
        <v>82</v>
      </c>
    </row>
    <row r="63" spans="1:9" ht="15.75">
      <c r="A63" s="57" t="s">
        <v>34</v>
      </c>
      <c r="B63" s="105">
        <v>43642</v>
      </c>
      <c r="C63" s="106"/>
      <c r="D63" s="106"/>
      <c r="E63" s="56"/>
      <c r="F63" s="56"/>
    </row>
    <row r="64" spans="1:9" ht="36.75" customHeight="1">
      <c r="A64" s="58"/>
      <c r="B64" s="59"/>
      <c r="C64" s="59"/>
      <c r="D64" s="59"/>
      <c r="E64" s="56"/>
      <c r="F64" s="56"/>
    </row>
    <row r="65" spans="1:7" ht="15.75">
      <c r="A65" s="99" t="s">
        <v>42</v>
      </c>
      <c r="B65" s="99"/>
      <c r="C65" s="99"/>
      <c r="D65" s="99"/>
      <c r="E65" s="99"/>
      <c r="F65" s="99"/>
    </row>
    <row r="66" spans="1:7" ht="47.25">
      <c r="A66" s="62" t="s">
        <v>60</v>
      </c>
      <c r="B66" s="60" t="s">
        <v>35</v>
      </c>
      <c r="C66" s="107"/>
      <c r="D66" s="108"/>
      <c r="E66" s="54" t="s">
        <v>36</v>
      </c>
      <c r="F66" s="71"/>
    </row>
    <row r="67" spans="1:7" ht="15" customHeight="1">
      <c r="A67" s="57" t="s">
        <v>59</v>
      </c>
      <c r="B67" s="61" t="s">
        <v>34</v>
      </c>
      <c r="C67" s="97"/>
      <c r="D67" s="98"/>
      <c r="E67" s="57" t="s">
        <v>34</v>
      </c>
      <c r="F67" s="70"/>
      <c r="G67" s="25"/>
    </row>
    <row r="68" spans="1:7" ht="15" customHeight="1"/>
  </sheetData>
  <mergeCells count="31">
    <mergeCell ref="A33:B33"/>
    <mergeCell ref="A45:B45"/>
    <mergeCell ref="A46:B46"/>
    <mergeCell ref="A50:B50"/>
    <mergeCell ref="A48:B48"/>
    <mergeCell ref="A29:E29"/>
    <mergeCell ref="A36:E36"/>
    <mergeCell ref="A38:E38"/>
    <mergeCell ref="A34:B34"/>
    <mergeCell ref="A31:B31"/>
    <mergeCell ref="A35:B35"/>
    <mergeCell ref="A44:B44"/>
    <mergeCell ref="A43:E43"/>
    <mergeCell ref="A39:F39"/>
    <mergeCell ref="A30:F30"/>
    <mergeCell ref="A37:F37"/>
    <mergeCell ref="A32:B32"/>
    <mergeCell ref="A49:B49"/>
    <mergeCell ref="A55:E55"/>
    <mergeCell ref="A54:F54"/>
    <mergeCell ref="A52:F52"/>
    <mergeCell ref="A47:E47"/>
    <mergeCell ref="A51:E51"/>
    <mergeCell ref="A53:E53"/>
    <mergeCell ref="C67:D67"/>
    <mergeCell ref="A65:F65"/>
    <mergeCell ref="A57:E57"/>
    <mergeCell ref="A58:E58"/>
    <mergeCell ref="B62:D62"/>
    <mergeCell ref="B63:D63"/>
    <mergeCell ref="C66:D66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1" workbookViewId="0">
      <selection activeCell="I16" sqref="I16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>
      <c r="B2" s="132" t="s">
        <v>81</v>
      </c>
      <c r="C2" s="132"/>
      <c r="D2" s="132"/>
      <c r="E2" s="132"/>
      <c r="F2" s="132"/>
      <c r="G2" s="132"/>
      <c r="H2" s="132"/>
    </row>
    <row r="3" spans="2:12">
      <c r="B3" s="132"/>
      <c r="C3" s="132"/>
      <c r="D3" s="132"/>
      <c r="E3" s="132"/>
      <c r="F3" s="132"/>
      <c r="G3" s="132"/>
      <c r="H3" s="132"/>
    </row>
    <row r="4" spans="2:12">
      <c r="B4" s="132"/>
      <c r="C4" s="132"/>
      <c r="D4" s="132"/>
      <c r="E4" s="132"/>
      <c r="F4" s="132"/>
      <c r="G4" s="132"/>
      <c r="H4" s="132"/>
    </row>
    <row r="5" spans="2:12" ht="51">
      <c r="B5" s="10" t="s">
        <v>19</v>
      </c>
      <c r="C5" s="11" t="s">
        <v>45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'!F29</f>
        <v>6619326</v>
      </c>
      <c r="D6" s="3">
        <f>'COSTOS '!F36</f>
        <v>944000</v>
      </c>
      <c r="E6" s="3">
        <f>'COSTOS '!F43</f>
        <v>0</v>
      </c>
      <c r="F6" s="3">
        <f>'COSTOS '!F47</f>
        <v>298309.92000000004</v>
      </c>
      <c r="G6" s="3">
        <f>'COSTOS '!F51</f>
        <v>0</v>
      </c>
      <c r="H6" s="3">
        <f>SUM(C6:G6)</f>
        <v>7861635.9199999999</v>
      </c>
      <c r="J6" s="77"/>
    </row>
    <row r="7" spans="2:12">
      <c r="B7" s="2" t="s">
        <v>14</v>
      </c>
      <c r="C7" s="4">
        <f>C6/H6</f>
        <v>0.84197819224373338</v>
      </c>
      <c r="D7" s="4">
        <f>D6/H6</f>
        <v>0.12007678931028391</v>
      </c>
      <c r="E7" s="4">
        <f>E6/H6</f>
        <v>0</v>
      </c>
      <c r="F7" s="4">
        <f>F6/H6</f>
        <v>3.7945018445982685E-2</v>
      </c>
      <c r="G7" s="4">
        <f>G6/H6</f>
        <v>0</v>
      </c>
      <c r="H7" s="5">
        <f>SUM(C7:G7)</f>
        <v>0.99999999999999989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2019-06-28T00:17:08Z</cp:lastPrinted>
  <dcterms:created xsi:type="dcterms:W3CDTF">2014-09-10T02:29:02Z</dcterms:created>
  <dcterms:modified xsi:type="dcterms:W3CDTF">2019-06-28T00:17:13Z</dcterms:modified>
</cp:coreProperties>
</file>