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8340"/>
  </bookViews>
  <sheets>
    <sheet name="COSTOS GUANABANA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F48" i="1"/>
  <c r="E48"/>
  <c r="F47" l="1"/>
  <c r="F49" s="1"/>
  <c r="E44"/>
  <c r="F44" s="1"/>
  <c r="F45" s="1"/>
  <c r="E36" l="1"/>
  <c r="F36" s="1"/>
  <c r="E35"/>
  <c r="E34"/>
  <c r="F34" s="1"/>
  <c r="E33"/>
  <c r="E32"/>
  <c r="F32" s="1"/>
  <c r="E31"/>
  <c r="E30"/>
  <c r="F30" s="1"/>
  <c r="E29"/>
  <c r="E23"/>
  <c r="F23" s="1"/>
  <c r="E17"/>
  <c r="F17" s="1"/>
  <c r="E16"/>
  <c r="F16" s="1"/>
  <c r="E15"/>
  <c r="F15" s="1"/>
  <c r="E37"/>
  <c r="F37" s="1"/>
  <c r="F35"/>
  <c r="F33"/>
  <c r="F31"/>
  <c r="F29"/>
  <c r="E28"/>
  <c r="F28" s="1"/>
  <c r="F25"/>
  <c r="F24"/>
  <c r="F22"/>
  <c r="F21"/>
  <c r="F20"/>
  <c r="F19"/>
  <c r="F18"/>
  <c r="F13"/>
  <c r="F26" l="1"/>
  <c r="F38"/>
  <c r="E52"/>
  <c r="F52" s="1"/>
  <c r="F40" l="1"/>
  <c r="E53"/>
  <c r="F53" s="1"/>
  <c r="F54" s="1"/>
  <c r="F56" s="1"/>
  <c r="F58" l="1"/>
  <c r="F61" s="1"/>
  <c r="C6" i="6"/>
  <c r="G6" l="1"/>
  <c r="E6" l="1"/>
  <c r="F6"/>
  <c r="D6" l="1"/>
  <c r="D7" l="1"/>
  <c r="H6"/>
  <c r="C7" l="1"/>
  <c r="G7"/>
  <c r="E7"/>
  <c r="F7"/>
  <c r="H7" l="1"/>
</calcChain>
</file>

<file path=xl/comments1.xml><?xml version="1.0" encoding="utf-8"?>
<comments xmlns="http://schemas.openxmlformats.org/spreadsheetml/2006/main">
  <authors>
    <author>FREDI</author>
    <author>Usuario</author>
    <author>alejandra sanchez</author>
  </authors>
  <commentList>
    <comment ref="E15" authorId="0">
      <text>
        <r>
          <rPr>
            <b/>
            <sz val="9"/>
            <color indexed="81"/>
            <rFont val="Tahoma"/>
            <family val="2"/>
          </rPr>
          <t>valor del litro $21.825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INGREDIENTE ACTIVO:
Paecilomyces lilacinus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valor de la libra $72.145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valor del kilogramo $76.798</t>
        </r>
      </text>
    </comment>
    <comment ref="D20" authorId="1">
      <text>
        <r>
          <rPr>
            <b/>
            <sz val="9"/>
            <color indexed="81"/>
            <rFont val="Tahoma"/>
            <family val="2"/>
          </rPr>
          <t>EL 15% SE APLICO EN ANONA SQUAMOSA Y EL 85% EN ANONA MURICATA</t>
        </r>
      </text>
    </comment>
    <comment ref="D22" authorId="1">
      <text>
        <r>
          <rPr>
            <b/>
            <sz val="9"/>
            <color indexed="81"/>
            <rFont val="Tahoma"/>
            <family val="2"/>
          </rPr>
          <t>EL 15% SE APLICO EN ANONA SQUAMUOSA Y EL 85% EN ANONA MURICATA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valor de 1 libra
 $77.080</t>
        </r>
      </text>
    </comment>
    <comment ref="E44" authorId="1">
      <text>
        <r>
          <rPr>
            <b/>
            <sz val="9"/>
            <color indexed="81"/>
            <rFont val="Tahoma"/>
            <family val="2"/>
          </rPr>
          <t>1 GALON DE GASOLINA VALE $ 9,670 Y EQUIVALE A 3,78 LITROS</t>
        </r>
      </text>
    </comment>
    <comment ref="A53" authorId="2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</text>
    </comment>
  </commentList>
</comments>
</file>

<file path=xl/sharedStrings.xml><?xml version="1.0" encoding="utf-8"?>
<sst xmlns="http://schemas.openxmlformats.org/spreadsheetml/2006/main" count="143" uniqueCount="97">
  <si>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</si>
  <si>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</si>
  <si>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</si>
  <si>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</si>
  <si>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</si>
  <si>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</si>
  <si>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</si>
  <si>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</si>
  <si>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</si>
  <si>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</si>
  <si>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</si>
  <si>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</si>
  <si>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</si>
  <si>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</si>
  <si>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</si>
  <si>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</si>
  <si>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</si>
  <si>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</si>
  <si>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</si>
  <si>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</si>
  <si>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</si>
  <si>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</si>
  <si>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</si>
  <si>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</si>
  <si>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</si>
  <si>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</si>
  <si>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</si>
  <si>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</si>
  <si>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</si>
  <si>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</si>
  <si>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</si>
  <si>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</si>
  <si>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</si>
  <si>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</si>
  <si>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</si>
  <si>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</si>
  <si>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</si>
  <si>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</si>
  <si>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</si>
  <si>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</si>
  <si>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>COSTO TOTAL GUANABANA</t>
  </si>
  <si>
    <t xml:space="preserve">MATERIA PRIMA </t>
  </si>
  <si>
    <t>MATERIA PRIMA E INSUMOS  DIRECTOS</t>
  </si>
  <si>
    <t>AGRICOLA</t>
  </si>
  <si>
    <t>6762m2 0,67ha</t>
  </si>
  <si>
    <t>LOTE 1</t>
  </si>
  <si>
    <t>GUANABANA</t>
  </si>
  <si>
    <t>hora</t>
  </si>
  <si>
    <t>mes</t>
  </si>
  <si>
    <t>Fertilizacion</t>
  </si>
  <si>
    <t>Plateo</t>
  </si>
  <si>
    <t>Podas de altura</t>
  </si>
  <si>
    <t>mantenimiento de la caseta BPA</t>
  </si>
  <si>
    <t>PRODUCCION EN KILOGRAMO</t>
  </si>
  <si>
    <t>Recoleccion del fruto dañado</t>
  </si>
  <si>
    <t>MAYO</t>
  </si>
  <si>
    <t>AGUA PARA FERTILIZAR</t>
  </si>
  <si>
    <t>AGUA</t>
  </si>
  <si>
    <t>m3</t>
  </si>
  <si>
    <t>BOROZINCO</t>
  </si>
  <si>
    <t>INSECTICIDA</t>
  </si>
  <si>
    <t>ANISAGRO</t>
  </si>
  <si>
    <t>FITOTRIPEN</t>
  </si>
  <si>
    <t>BOLSA PARA GUANABANA</t>
  </si>
  <si>
    <t>FUNGICIDA</t>
  </si>
  <si>
    <t>MERTECT</t>
  </si>
  <si>
    <t>PINTURA DE AGUA</t>
  </si>
  <si>
    <t>FERTILIZANTE</t>
  </si>
  <si>
    <t>AGRIMINS</t>
  </si>
  <si>
    <t>m2</t>
  </si>
  <si>
    <t>cosecha</t>
  </si>
  <si>
    <t>Instalacion de trampas</t>
  </si>
  <si>
    <t>mantenimiento de la canal</t>
  </si>
  <si>
    <t>Combustible</t>
  </si>
  <si>
    <t>Gasolina</t>
  </si>
  <si>
    <t>lt</t>
  </si>
  <si>
    <t>cm3</t>
  </si>
  <si>
    <t>TRIPLE 18</t>
  </si>
  <si>
    <t>SUCCESS/GF/120</t>
  </si>
  <si>
    <t>g</t>
  </si>
  <si>
    <t>ml</t>
  </si>
  <si>
    <t>kg</t>
  </si>
  <si>
    <t>und</t>
  </si>
  <si>
    <t>OXICLORURO DE COBRE</t>
  </si>
  <si>
    <t>SAFELOMYCES</t>
  </si>
  <si>
    <t>Embolsado del fruto</t>
  </si>
  <si>
    <t>Recoleccion de ramas</t>
  </si>
  <si>
    <t>Control de arvenses mecanico(guadaña)</t>
  </si>
  <si>
    <t>Manejo de arvenses mecanico (rotospeed)</t>
  </si>
  <si>
    <t>SUBTOTAL MATERIA PRIMA E INSUMOS DIRECTOS</t>
  </si>
  <si>
    <t>Asistencia tecnica</t>
  </si>
  <si>
    <t>Vigilancia</t>
  </si>
  <si>
    <t>MIGUEL A. VILLALBA</t>
  </si>
  <si>
    <t>COSTOS DE PRODUCCIÓN CULTIVO DE GUANABANA MES DE MAYO DE 2019</t>
  </si>
  <si>
    <t>109,6</t>
  </si>
  <si>
    <t>ELABORO: MARIA INES MUÑOZ, LINA VARGAS, MIGUEL A. VILLALBA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</si>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</sst>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&quot;$&quot;\ #,##0.0_);[Red]\(&quot;$&quot;\ #,##0.0\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0" fillId="3" borderId="1" xfId="1" applyNumberFormat="1" applyFont="1" applyFill="1" applyBorder="1"/>
    <xf numFmtId="0" fontId="8" fillId="0" borderId="1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5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168" fontId="0" fillId="3" borderId="1" xfId="0" applyNumberFormat="1" applyFont="1" applyFill="1" applyBorder="1"/>
    <xf numFmtId="164" fontId="0" fillId="3" borderId="1" xfId="12" applyFont="1" applyFill="1" applyBorder="1"/>
    <xf numFmtId="164" fontId="0" fillId="0" borderId="1" xfId="0" applyNumberFormat="1" applyFont="1" applyBorder="1"/>
    <xf numFmtId="14" fontId="6" fillId="0" borderId="0" xfId="0" applyNumberFormat="1" applyFont="1" applyFill="1" applyAlignment="1">
      <alignment horizontal="left"/>
    </xf>
    <xf numFmtId="164" fontId="6" fillId="4" borderId="1" xfId="0" applyNumberFormat="1" applyFont="1" applyFill="1" applyBorder="1"/>
    <xf numFmtId="49" fontId="0" fillId="0" borderId="0" xfId="0" applyNumberFormat="1" applyFont="1"/>
    <xf numFmtId="164" fontId="0" fillId="3" borderId="3" xfId="0" applyNumberFormat="1" applyFont="1" applyFill="1" applyBorder="1"/>
    <xf numFmtId="164" fontId="0" fillId="0" borderId="1" xfId="12" applyFont="1" applyBorder="1"/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6" fontId="0" fillId="3" borderId="3" xfId="0" applyNumberFormat="1" applyFont="1" applyFill="1" applyBorder="1"/>
    <xf numFmtId="0" fontId="9" fillId="0" borderId="1" xfId="0" applyFont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4" fontId="0" fillId="3" borderId="1" xfId="0" applyNumberFormat="1" applyFont="1" applyFill="1" applyBorder="1"/>
    <xf numFmtId="44" fontId="0" fillId="0" borderId="0" xfId="0" applyNumberFormat="1"/>
    <xf numFmtId="0" fontId="4" fillId="0" borderId="1" xfId="0" applyFont="1" applyBorder="1" applyAlignment="1">
      <alignment wrapText="1"/>
    </xf>
    <xf numFmtId="49" fontId="9" fillId="3" borderId="1" xfId="0" applyNumberFormat="1" applyFont="1" applyFill="1" applyBorder="1" applyAlignment="1">
      <alignment horizontal="right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4">
    <cellStyle name="Moneda" xfId="1" builtinId="4"/>
    <cellStyle name="Moneda [0]" xfId="12" builtinId="7"/>
    <cellStyle name="Moneda [0] 2" xfId="13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GUANABANA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 DE MAYO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515017.62379689235</c:v>
                </c:pt>
                <c:pt idx="1">
                  <c:v>358096</c:v>
                </c:pt>
                <c:pt idx="2">
                  <c:v>20465.608465608468</c:v>
                </c:pt>
                <c:pt idx="3">
                  <c:v>226857.52798399999</c:v>
                </c:pt>
                <c:pt idx="4">
                  <c:v>14250</c:v>
                </c:pt>
                <c:pt idx="5">
                  <c:v>1134686.7602465008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54276480"/>
        <c:axId val="54278016"/>
        <c:axId val="40071616"/>
      </c:bar3DChart>
      <c:catAx>
        <c:axId val="542764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278016"/>
        <c:crosses val="autoZero"/>
        <c:auto val="1"/>
        <c:lblAlgn val="ctr"/>
        <c:lblOffset val="100"/>
      </c:catAx>
      <c:valAx>
        <c:axId val="54278016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54276480"/>
        <c:crosses val="autoZero"/>
        <c:crossBetween val="between"/>
      </c:valAx>
      <c:serAx>
        <c:axId val="40071616"/>
        <c:scaling>
          <c:orientation val="minMax"/>
        </c:scaling>
        <c:delete val="1"/>
        <c:axPos val="b"/>
        <c:majorTickMark val="none"/>
        <c:tickLblPos val="none"/>
        <c:crossAx val="54278016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topLeftCell="B55" zoomScale="110" zoomScaleNormal="110" workbookViewId="0">
      <selection activeCell="G55" sqref="G55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3.28515625" style="27" customWidth="1"/>
    <col min="4" max="4" width="11.28515625" style="13" customWidth="1"/>
    <col min="5" max="5" width="17.5703125" style="13" customWidth="1"/>
    <col min="6" max="6" width="17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>
      <c r="A1" s="38" t="s">
        <v>23</v>
      </c>
      <c r="B1" s="39"/>
      <c r="C1" s="40"/>
      <c r="D1" s="39"/>
      <c r="E1" s="39"/>
      <c r="F1" s="41"/>
    </row>
    <row r="2" spans="1:7" ht="22.5" customHeight="1">
      <c r="A2" s="38" t="s">
        <v>34</v>
      </c>
      <c r="B2" s="39" t="s">
        <v>55</v>
      </c>
      <c r="C2" s="40"/>
      <c r="D2" s="39"/>
      <c r="E2" s="39"/>
      <c r="F2" s="41"/>
    </row>
    <row r="3" spans="1:7" ht="22.5" customHeight="1">
      <c r="A3" s="38" t="s">
        <v>35</v>
      </c>
      <c r="B3" s="42">
        <v>2019</v>
      </c>
      <c r="C3" s="40"/>
      <c r="D3" s="39"/>
      <c r="E3" s="39"/>
      <c r="F3" s="41"/>
    </row>
    <row r="4" spans="1:7" ht="15.75" customHeight="1">
      <c r="A4" s="39" t="s">
        <v>36</v>
      </c>
      <c r="B4" s="39" t="s">
        <v>44</v>
      </c>
      <c r="C4" s="39"/>
      <c r="D4" s="39"/>
      <c r="E4" s="39"/>
      <c r="F4" s="41"/>
    </row>
    <row r="5" spans="1:7">
      <c r="A5" s="39" t="s">
        <v>37</v>
      </c>
      <c r="B5" s="79">
        <v>40920</v>
      </c>
      <c r="C5" s="40"/>
      <c r="D5" s="39"/>
      <c r="E5" s="39"/>
      <c r="F5" s="41"/>
    </row>
    <row r="6" spans="1:7" ht="18" customHeight="1">
      <c r="A6" s="39" t="s">
        <v>22</v>
      </c>
      <c r="B6" s="42">
        <v>134</v>
      </c>
      <c r="C6" s="39"/>
      <c r="D6" s="39"/>
      <c r="E6" s="39"/>
      <c r="F6" s="41"/>
    </row>
    <row r="7" spans="1:7" ht="18" customHeight="1">
      <c r="A7" s="39" t="s">
        <v>18</v>
      </c>
      <c r="B7" s="39" t="s">
        <v>43</v>
      </c>
      <c r="C7" s="40"/>
      <c r="D7" s="41"/>
      <c r="E7" s="39"/>
      <c r="F7" s="41"/>
    </row>
    <row r="8" spans="1:7" ht="18" customHeight="1">
      <c r="A8" s="39" t="s">
        <v>17</v>
      </c>
      <c r="B8" s="39" t="s">
        <v>45</v>
      </c>
      <c r="C8" s="39"/>
      <c r="D8" s="41"/>
      <c r="E8" s="39"/>
      <c r="F8" s="41"/>
    </row>
    <row r="9" spans="1:7" ht="18" customHeight="1">
      <c r="A9" s="39" t="s">
        <v>19</v>
      </c>
      <c r="B9" s="39" t="s">
        <v>46</v>
      </c>
      <c r="C9" s="39"/>
      <c r="D9" s="41"/>
      <c r="E9" s="39"/>
      <c r="F9" s="41"/>
    </row>
    <row r="10" spans="1:7" ht="18" customHeight="1">
      <c r="A10" s="39"/>
      <c r="B10" s="39"/>
      <c r="C10" s="39"/>
      <c r="D10" s="41"/>
      <c r="E10" s="39"/>
      <c r="F10" s="41"/>
    </row>
    <row r="11" spans="1:7" ht="42" customHeight="1">
      <c r="A11" s="88" t="s">
        <v>27</v>
      </c>
      <c r="B11" s="32" t="s">
        <v>5</v>
      </c>
      <c r="C11" s="32" t="s">
        <v>13</v>
      </c>
      <c r="D11" s="32" t="s">
        <v>6</v>
      </c>
      <c r="E11" s="32" t="s">
        <v>20</v>
      </c>
      <c r="F11" s="32" t="s">
        <v>40</v>
      </c>
    </row>
    <row r="12" spans="1:7" ht="26.25" customHeight="1">
      <c r="A12" s="33" t="s">
        <v>41</v>
      </c>
      <c r="B12" s="65"/>
      <c r="C12" s="66"/>
      <c r="D12" s="67"/>
      <c r="E12" s="68"/>
      <c r="F12" s="69"/>
    </row>
    <row r="13" spans="1:7" ht="33" customHeight="1">
      <c r="A13" s="90" t="s">
        <v>56</v>
      </c>
      <c r="B13" s="15" t="s">
        <v>57</v>
      </c>
      <c r="C13" s="16" t="s">
        <v>58</v>
      </c>
      <c r="D13" s="16">
        <v>0.06</v>
      </c>
      <c r="E13" s="77">
        <v>32</v>
      </c>
      <c r="F13" s="78">
        <f>D13*E13</f>
        <v>1.92</v>
      </c>
    </row>
    <row r="14" spans="1:7" ht="27.75" customHeight="1">
      <c r="A14" s="33" t="s">
        <v>28</v>
      </c>
      <c r="B14" s="29"/>
      <c r="C14" s="29"/>
      <c r="D14" s="29"/>
      <c r="E14" s="29"/>
      <c r="F14" s="78"/>
    </row>
    <row r="15" spans="1:7" ht="28.5" customHeight="1">
      <c r="A15" s="71" t="s">
        <v>67</v>
      </c>
      <c r="B15" s="72" t="s">
        <v>59</v>
      </c>
      <c r="C15" s="28" t="s">
        <v>76</v>
      </c>
      <c r="D15" s="16">
        <v>100</v>
      </c>
      <c r="E15" s="86">
        <f>21825/1000</f>
        <v>21.824999999999999</v>
      </c>
      <c r="F15" s="91">
        <f>D15*E15</f>
        <v>2182.5</v>
      </c>
      <c r="G15"/>
    </row>
    <row r="16" spans="1:7" ht="28.5" customHeight="1">
      <c r="A16" s="71" t="s">
        <v>60</v>
      </c>
      <c r="B16" s="73" t="s">
        <v>84</v>
      </c>
      <c r="C16" s="28" t="s">
        <v>79</v>
      </c>
      <c r="D16" s="16">
        <v>48</v>
      </c>
      <c r="E16" s="86">
        <f>72145/453.592</f>
        <v>159.05262879415864</v>
      </c>
      <c r="F16" s="91">
        <f>D16*E16</f>
        <v>7634.5261821196145</v>
      </c>
      <c r="G16"/>
    </row>
    <row r="17" spans="1:7" ht="28.5" customHeight="1">
      <c r="A17" s="71" t="s">
        <v>60</v>
      </c>
      <c r="B17" s="73" t="s">
        <v>61</v>
      </c>
      <c r="C17" s="28" t="s">
        <v>79</v>
      </c>
      <c r="D17" s="16">
        <v>40</v>
      </c>
      <c r="E17" s="21">
        <f>76798/1000</f>
        <v>76.798000000000002</v>
      </c>
      <c r="F17" s="91">
        <f t="shared" ref="F17:F22" si="0">E17*D17</f>
        <v>3071.92</v>
      </c>
      <c r="G17"/>
    </row>
    <row r="18" spans="1:7" ht="28.5" customHeight="1">
      <c r="A18" s="71" t="s">
        <v>64</v>
      </c>
      <c r="B18" s="73" t="s">
        <v>65</v>
      </c>
      <c r="C18" s="28" t="s">
        <v>80</v>
      </c>
      <c r="D18" s="16">
        <v>155</v>
      </c>
      <c r="E18" s="82">
        <v>20</v>
      </c>
      <c r="F18" s="78">
        <f t="shared" si="0"/>
        <v>3100</v>
      </c>
    </row>
    <row r="19" spans="1:7" ht="28.5" customHeight="1">
      <c r="A19" s="71" t="s">
        <v>66</v>
      </c>
      <c r="B19" s="73" t="s">
        <v>66</v>
      </c>
      <c r="C19" s="28" t="s">
        <v>76</v>
      </c>
      <c r="D19" s="16">
        <v>750</v>
      </c>
      <c r="E19" s="76">
        <v>8.5</v>
      </c>
      <c r="F19" s="78">
        <f t="shared" si="0"/>
        <v>6375</v>
      </c>
    </row>
    <row r="20" spans="1:7" ht="18" customHeight="1">
      <c r="A20" s="71" t="s">
        <v>67</v>
      </c>
      <c r="B20" s="73" t="s">
        <v>77</v>
      </c>
      <c r="C20" s="28" t="s">
        <v>81</v>
      </c>
      <c r="D20" s="16">
        <v>50</v>
      </c>
      <c r="E20" s="82">
        <v>2007</v>
      </c>
      <c r="F20" s="78">
        <f t="shared" si="0"/>
        <v>100350</v>
      </c>
    </row>
    <row r="21" spans="1:7" ht="26.25" customHeight="1">
      <c r="A21" s="71" t="s">
        <v>64</v>
      </c>
      <c r="B21" s="73" t="s">
        <v>83</v>
      </c>
      <c r="C21" s="28" t="s">
        <v>79</v>
      </c>
      <c r="D21" s="16">
        <v>5</v>
      </c>
      <c r="E21" s="82">
        <v>30</v>
      </c>
      <c r="F21" s="78">
        <f t="shared" si="0"/>
        <v>150</v>
      </c>
    </row>
    <row r="22" spans="1:7">
      <c r="A22" s="71" t="s">
        <v>67</v>
      </c>
      <c r="B22" s="73" t="s">
        <v>68</v>
      </c>
      <c r="C22" s="28" t="s">
        <v>81</v>
      </c>
      <c r="D22" s="16">
        <v>15</v>
      </c>
      <c r="E22" s="82">
        <v>1969</v>
      </c>
      <c r="F22" s="78">
        <f t="shared" si="0"/>
        <v>29535</v>
      </c>
    </row>
    <row r="23" spans="1:7">
      <c r="A23" s="71" t="s">
        <v>64</v>
      </c>
      <c r="B23" s="73" t="s">
        <v>62</v>
      </c>
      <c r="C23" s="28" t="s">
        <v>79</v>
      </c>
      <c r="D23" s="16">
        <v>48</v>
      </c>
      <c r="E23" s="86">
        <f>77080/453.592</f>
        <v>169.93245030776558</v>
      </c>
      <c r="F23" s="91">
        <f>D23*E23</f>
        <v>8156.7576147727477</v>
      </c>
    </row>
    <row r="24" spans="1:7" ht="30">
      <c r="A24" s="71" t="s">
        <v>63</v>
      </c>
      <c r="B24" s="73" t="s">
        <v>63</v>
      </c>
      <c r="C24" s="28" t="s">
        <v>82</v>
      </c>
      <c r="D24" s="16">
        <v>300</v>
      </c>
      <c r="E24" s="86">
        <v>1109</v>
      </c>
      <c r="F24" s="78">
        <f>E24*D24</f>
        <v>332700</v>
      </c>
    </row>
    <row r="25" spans="1:7">
      <c r="A25" s="17" t="s">
        <v>60</v>
      </c>
      <c r="B25" s="73" t="s">
        <v>78</v>
      </c>
      <c r="C25" s="16" t="s">
        <v>80</v>
      </c>
      <c r="D25" s="16">
        <v>256</v>
      </c>
      <c r="E25" s="76">
        <v>85</v>
      </c>
      <c r="F25" s="78">
        <f>E25*D25</f>
        <v>21760</v>
      </c>
    </row>
    <row r="26" spans="1:7">
      <c r="A26" s="103" t="s">
        <v>89</v>
      </c>
      <c r="B26" s="95"/>
      <c r="C26" s="95"/>
      <c r="D26" s="95"/>
      <c r="E26" s="96"/>
      <c r="F26" s="80">
        <f>SUM(F13:F25)</f>
        <v>515017.62379689235</v>
      </c>
    </row>
    <row r="27" spans="1:7" ht="30">
      <c r="A27" s="103" t="s">
        <v>21</v>
      </c>
      <c r="B27" s="96"/>
      <c r="C27" s="35" t="s">
        <v>13</v>
      </c>
      <c r="D27" s="36" t="s">
        <v>6</v>
      </c>
      <c r="E27" s="37" t="s">
        <v>20</v>
      </c>
      <c r="F27" s="32" t="s">
        <v>40</v>
      </c>
    </row>
    <row r="28" spans="1:7">
      <c r="A28" s="97" t="s">
        <v>51</v>
      </c>
      <c r="B28" s="98"/>
      <c r="C28" s="16" t="s">
        <v>47</v>
      </c>
      <c r="D28" s="16">
        <v>10</v>
      </c>
      <c r="E28" s="21">
        <f>38000/8</f>
        <v>4750</v>
      </c>
      <c r="F28" s="30">
        <f t="shared" ref="F28:F35" si="1">D28*E28</f>
        <v>47500</v>
      </c>
    </row>
    <row r="29" spans="1:7">
      <c r="A29" s="97" t="s">
        <v>85</v>
      </c>
      <c r="B29" s="102"/>
      <c r="C29" s="16" t="s">
        <v>47</v>
      </c>
      <c r="D29" s="16">
        <v>11</v>
      </c>
      <c r="E29" s="21">
        <f t="shared" ref="E29:E36" si="2">38000/8</f>
        <v>4750</v>
      </c>
      <c r="F29" s="30">
        <f t="shared" si="1"/>
        <v>52250</v>
      </c>
    </row>
    <row r="30" spans="1:7">
      <c r="A30" s="97" t="s">
        <v>50</v>
      </c>
      <c r="B30" s="102"/>
      <c r="C30" s="16" t="s">
        <v>47</v>
      </c>
      <c r="D30" s="16">
        <v>14</v>
      </c>
      <c r="E30" s="21">
        <f t="shared" si="2"/>
        <v>4750</v>
      </c>
      <c r="F30" s="30">
        <f t="shared" si="1"/>
        <v>66500</v>
      </c>
    </row>
    <row r="31" spans="1:7" ht="17.25" customHeight="1">
      <c r="A31" s="97" t="s">
        <v>70</v>
      </c>
      <c r="B31" s="102"/>
      <c r="C31" s="16" t="s">
        <v>47</v>
      </c>
      <c r="D31" s="16">
        <v>9</v>
      </c>
      <c r="E31" s="21">
        <f t="shared" si="2"/>
        <v>4750</v>
      </c>
      <c r="F31" s="30">
        <f t="shared" si="1"/>
        <v>42750</v>
      </c>
    </row>
    <row r="32" spans="1:7">
      <c r="A32" s="97" t="s">
        <v>49</v>
      </c>
      <c r="B32" s="102"/>
      <c r="C32" s="16" t="s">
        <v>47</v>
      </c>
      <c r="D32" s="16">
        <v>8</v>
      </c>
      <c r="E32" s="21">
        <f t="shared" si="2"/>
        <v>4750</v>
      </c>
      <c r="F32" s="30">
        <f t="shared" si="1"/>
        <v>38000</v>
      </c>
    </row>
    <row r="33" spans="1:9" ht="16.5" customHeight="1">
      <c r="A33" s="97" t="s">
        <v>86</v>
      </c>
      <c r="B33" s="102"/>
      <c r="C33" s="16" t="s">
        <v>47</v>
      </c>
      <c r="D33" s="16">
        <v>3</v>
      </c>
      <c r="E33" s="21">
        <f t="shared" si="2"/>
        <v>4750</v>
      </c>
      <c r="F33" s="30">
        <f t="shared" si="1"/>
        <v>14250</v>
      </c>
    </row>
    <row r="34" spans="1:9">
      <c r="A34" s="97" t="s">
        <v>54</v>
      </c>
      <c r="B34" s="102"/>
      <c r="C34" s="16" t="s">
        <v>47</v>
      </c>
      <c r="D34" s="16">
        <v>3</v>
      </c>
      <c r="E34" s="21">
        <f t="shared" si="2"/>
        <v>4750</v>
      </c>
      <c r="F34" s="30">
        <f t="shared" si="1"/>
        <v>14250</v>
      </c>
    </row>
    <row r="35" spans="1:9">
      <c r="A35" s="97" t="s">
        <v>87</v>
      </c>
      <c r="B35" s="102"/>
      <c r="C35" s="16" t="s">
        <v>47</v>
      </c>
      <c r="D35" s="16">
        <v>5</v>
      </c>
      <c r="E35" s="21">
        <f t="shared" si="2"/>
        <v>4750</v>
      </c>
      <c r="F35" s="30">
        <f t="shared" si="1"/>
        <v>23750</v>
      </c>
    </row>
    <row r="36" spans="1:9">
      <c r="A36" s="107" t="s">
        <v>71</v>
      </c>
      <c r="B36" s="108"/>
      <c r="C36" s="16" t="s">
        <v>47</v>
      </c>
      <c r="D36" s="16">
        <v>1</v>
      </c>
      <c r="E36" s="21">
        <f t="shared" si="2"/>
        <v>4750</v>
      </c>
      <c r="F36" s="30">
        <f>E36*D36</f>
        <v>4750</v>
      </c>
    </row>
    <row r="37" spans="1:9">
      <c r="A37" s="109" t="s">
        <v>88</v>
      </c>
      <c r="B37" s="97"/>
      <c r="C37" s="16" t="s">
        <v>69</v>
      </c>
      <c r="D37" s="16">
        <v>6762</v>
      </c>
      <c r="E37" s="21">
        <f>80000/10000</f>
        <v>8</v>
      </c>
      <c r="F37" s="30">
        <f>E37*D37</f>
        <v>54096</v>
      </c>
    </row>
    <row r="38" spans="1:9" ht="24.75" customHeight="1">
      <c r="A38" s="103" t="s">
        <v>7</v>
      </c>
      <c r="B38" s="95"/>
      <c r="C38" s="95"/>
      <c r="D38" s="95"/>
      <c r="E38" s="96"/>
      <c r="F38" s="70">
        <f>SUM(F28:F37)</f>
        <v>358096</v>
      </c>
    </row>
    <row r="39" spans="1:9">
      <c r="A39" s="99"/>
      <c r="B39" s="100"/>
      <c r="C39" s="100"/>
      <c r="D39" s="100"/>
      <c r="E39" s="100"/>
      <c r="F39" s="101"/>
      <c r="H39" s="43"/>
      <c r="I39" s="61"/>
    </row>
    <row r="40" spans="1:9" ht="16.5" customHeight="1">
      <c r="A40" s="104" t="s">
        <v>8</v>
      </c>
      <c r="B40" s="105"/>
      <c r="C40" s="105"/>
      <c r="D40" s="105"/>
      <c r="E40" s="106"/>
      <c r="F40" s="49">
        <f>F26+F38</f>
        <v>873113.62379689235</v>
      </c>
      <c r="I40" s="60"/>
    </row>
    <row r="41" spans="1:9">
      <c r="A41" s="99"/>
      <c r="B41" s="100"/>
      <c r="C41" s="100"/>
      <c r="D41" s="100"/>
      <c r="E41" s="100"/>
      <c r="F41" s="101"/>
      <c r="G41" s="47"/>
    </row>
    <row r="42" spans="1:9" ht="30" customHeight="1">
      <c r="A42" s="74" t="s">
        <v>24</v>
      </c>
      <c r="B42" s="32" t="s">
        <v>5</v>
      </c>
      <c r="C42" s="32" t="s">
        <v>13</v>
      </c>
      <c r="D42" s="32" t="s">
        <v>6</v>
      </c>
      <c r="E42" s="32" t="s">
        <v>20</v>
      </c>
      <c r="F42" s="32" t="s">
        <v>40</v>
      </c>
      <c r="G42" s="47"/>
      <c r="H42" s="43"/>
    </row>
    <row r="43" spans="1:9">
      <c r="A43" s="34" t="s">
        <v>9</v>
      </c>
      <c r="B43" s="14"/>
      <c r="C43" s="89"/>
      <c r="D43" s="18"/>
      <c r="E43" s="14"/>
      <c r="F43" s="29"/>
      <c r="G43" s="47"/>
    </row>
    <row r="44" spans="1:9">
      <c r="A44" s="17" t="s">
        <v>73</v>
      </c>
      <c r="B44" s="15" t="s">
        <v>74</v>
      </c>
      <c r="C44" s="16" t="s">
        <v>75</v>
      </c>
      <c r="D44" s="16">
        <v>8</v>
      </c>
      <c r="E44" s="83">
        <f>9670/3.78</f>
        <v>2558.2010582010585</v>
      </c>
      <c r="F44" s="62">
        <f>E44*D44</f>
        <v>20465.608465608468</v>
      </c>
      <c r="G44" s="92"/>
    </row>
    <row r="45" spans="1:9">
      <c r="A45" s="95" t="s">
        <v>15</v>
      </c>
      <c r="B45" s="95"/>
      <c r="C45" s="95"/>
      <c r="D45" s="95"/>
      <c r="E45" s="96"/>
      <c r="F45" s="75">
        <f>SUM(F44)</f>
        <v>20465.608465608468</v>
      </c>
      <c r="G45"/>
    </row>
    <row r="46" spans="1:9" ht="31.5" customHeight="1">
      <c r="A46" s="110" t="s">
        <v>1</v>
      </c>
      <c r="B46" s="111"/>
      <c r="C46" s="32" t="s">
        <v>13</v>
      </c>
      <c r="D46" s="32" t="s">
        <v>6</v>
      </c>
      <c r="E46" s="32" t="s">
        <v>20</v>
      </c>
      <c r="F46" s="32" t="s">
        <v>40</v>
      </c>
      <c r="G46" s="41"/>
    </row>
    <row r="47" spans="1:9">
      <c r="A47" s="118" t="s">
        <v>90</v>
      </c>
      <c r="B47" s="119"/>
      <c r="C47" s="19" t="s">
        <v>48</v>
      </c>
      <c r="D47" s="16">
        <v>1</v>
      </c>
      <c r="E47" s="59">
        <v>200000</v>
      </c>
      <c r="F47" s="31">
        <f>D47*E47</f>
        <v>200000</v>
      </c>
      <c r="G47"/>
    </row>
    <row r="48" spans="1:9" ht="15" customHeight="1">
      <c r="A48" s="120" t="s">
        <v>91</v>
      </c>
      <c r="B48" s="121"/>
      <c r="C48" s="19" t="s">
        <v>48</v>
      </c>
      <c r="D48" s="16">
        <v>1</v>
      </c>
      <c r="E48" s="20">
        <f>(1985916*6762)/500000</f>
        <v>26857.527984</v>
      </c>
      <c r="F48" s="44">
        <f>D48*E48</f>
        <v>26857.527984</v>
      </c>
      <c r="G48"/>
      <c r="H48" s="81"/>
    </row>
    <row r="49" spans="1:8">
      <c r="A49" s="103" t="s">
        <v>25</v>
      </c>
      <c r="B49" s="95"/>
      <c r="C49" s="95"/>
      <c r="D49" s="95"/>
      <c r="E49" s="96"/>
      <c r="F49" s="48">
        <f>SUM(F47:F48)</f>
        <v>226857.52798399999</v>
      </c>
      <c r="G49"/>
    </row>
    <row r="50" spans="1:8" ht="15.75" customHeight="1">
      <c r="A50" s="99"/>
      <c r="B50" s="100"/>
      <c r="C50" s="100"/>
      <c r="D50" s="100"/>
      <c r="E50" s="100"/>
      <c r="F50" s="101"/>
    </row>
    <row r="51" spans="1:8" ht="30">
      <c r="A51" s="110" t="s">
        <v>10</v>
      </c>
      <c r="B51" s="111"/>
      <c r="C51" s="32" t="s">
        <v>13</v>
      </c>
      <c r="D51" s="32" t="s">
        <v>6</v>
      </c>
      <c r="E51" s="32" t="s">
        <v>20</v>
      </c>
      <c r="F51" s="32" t="s">
        <v>40</v>
      </c>
    </row>
    <row r="52" spans="1:8">
      <c r="A52" s="123" t="s">
        <v>72</v>
      </c>
      <c r="B52" s="124"/>
      <c r="C52" s="84" t="s">
        <v>47</v>
      </c>
      <c r="D52" s="84">
        <v>2</v>
      </c>
      <c r="E52" s="63">
        <f>38000/8</f>
        <v>4750</v>
      </c>
      <c r="F52" s="85">
        <f>E52*D52</f>
        <v>9500</v>
      </c>
      <c r="G52" s="22"/>
    </row>
    <row r="53" spans="1:8">
      <c r="A53" s="122" t="s">
        <v>52</v>
      </c>
      <c r="B53" s="119"/>
      <c r="C53" s="16" t="s">
        <v>47</v>
      </c>
      <c r="D53" s="16">
        <v>1</v>
      </c>
      <c r="E53" s="63">
        <f>38000/8</f>
        <v>4750</v>
      </c>
      <c r="F53" s="30">
        <f>D53*E53</f>
        <v>4750</v>
      </c>
      <c r="G53" s="22"/>
    </row>
    <row r="54" spans="1:8" ht="15" customHeight="1">
      <c r="A54" s="103" t="s">
        <v>11</v>
      </c>
      <c r="B54" s="95"/>
      <c r="C54" s="95"/>
      <c r="D54" s="95"/>
      <c r="E54" s="96"/>
      <c r="F54" s="70">
        <f>SUM(F52:F53)</f>
        <v>14250</v>
      </c>
      <c r="G54" s="22"/>
    </row>
    <row r="55" spans="1:8" ht="15" customHeight="1">
      <c r="A55" s="115"/>
      <c r="B55" s="116"/>
      <c r="C55" s="116"/>
      <c r="D55" s="116"/>
      <c r="E55" s="116"/>
      <c r="F55" s="117"/>
    </row>
    <row r="56" spans="1:8" ht="15.75">
      <c r="A56" s="104" t="s">
        <v>26</v>
      </c>
      <c r="B56" s="105"/>
      <c r="C56" s="105"/>
      <c r="D56" s="105"/>
      <c r="E56" s="106"/>
      <c r="F56" s="49">
        <f>F45+F49+F54</f>
        <v>261573.13644960846</v>
      </c>
      <c r="G56" s="22"/>
    </row>
    <row r="57" spans="1:8" ht="15.75">
      <c r="A57" s="112"/>
      <c r="B57" s="113"/>
      <c r="C57" s="113"/>
      <c r="D57" s="113"/>
      <c r="E57" s="113"/>
      <c r="F57" s="114"/>
    </row>
    <row r="58" spans="1:8" ht="15.75">
      <c r="A58" s="104" t="s">
        <v>12</v>
      </c>
      <c r="B58" s="105"/>
      <c r="C58" s="105"/>
      <c r="D58" s="105"/>
      <c r="E58" s="106"/>
      <c r="F58" s="49">
        <f>F40+F56</f>
        <v>1134686.7602465008</v>
      </c>
      <c r="H58"/>
    </row>
    <row r="59" spans="1:8">
      <c r="B59" s="22"/>
      <c r="C59" s="23"/>
      <c r="D59" s="23"/>
      <c r="E59" s="24"/>
    </row>
    <row r="60" spans="1:8" ht="15.75">
      <c r="A60" s="128" t="s">
        <v>53</v>
      </c>
      <c r="B60" s="129"/>
      <c r="C60" s="129"/>
      <c r="D60" s="129"/>
      <c r="E60" s="130"/>
      <c r="F60" s="94" t="s">
        <v>94</v>
      </c>
      <c r="G60"/>
    </row>
    <row r="61" spans="1:8">
      <c r="A61" s="136" t="s">
        <v>29</v>
      </c>
      <c r="B61" s="136"/>
      <c r="C61" s="136"/>
      <c r="D61" s="136"/>
      <c r="E61" s="136"/>
      <c r="F61" s="83">
        <f>F58/F60</f>
        <v>10352.98138911041</v>
      </c>
      <c r="G61"/>
    </row>
    <row r="62" spans="1:8">
      <c r="A62" s="45"/>
      <c r="B62" s="46"/>
      <c r="C62" s="25"/>
      <c r="D62" s="26"/>
      <c r="E62" s="26"/>
    </row>
    <row r="63" spans="1:8" ht="15.75">
      <c r="A63" s="50" t="s">
        <v>33</v>
      </c>
      <c r="B63" s="131" t="s">
        <v>92</v>
      </c>
      <c r="C63" s="131"/>
      <c r="D63" s="131"/>
      <c r="E63" s="51"/>
      <c r="F63" s="51" t="s">
        <v>96</v>
      </c>
    </row>
    <row r="64" spans="1:8" ht="15.75">
      <c r="A64" s="53" t="s">
        <v>30</v>
      </c>
      <c r="B64" s="132">
        <v>43642</v>
      </c>
      <c r="C64" s="133"/>
      <c r="D64" s="133"/>
      <c r="E64" s="52"/>
      <c r="F64" s="52"/>
    </row>
    <row r="65" spans="1:6" ht="15.75">
      <c r="A65" s="54"/>
      <c r="B65" s="55"/>
      <c r="C65" s="55"/>
      <c r="D65" s="55"/>
      <c r="E65" s="52"/>
      <c r="F65" s="52"/>
    </row>
    <row r="66" spans="1:6" ht="15.75">
      <c r="A66" s="127" t="s">
        <v>38</v>
      </c>
      <c r="B66" s="127"/>
      <c r="C66" s="127"/>
      <c r="D66" s="127"/>
      <c r="E66" s="127"/>
      <c r="F66" s="127"/>
    </row>
    <row r="67" spans="1:6" ht="47.25">
      <c r="A67" s="58" t="s">
        <v>95</v>
      </c>
      <c r="B67" s="56" t="s">
        <v>31</v>
      </c>
      <c r="C67" s="134"/>
      <c r="D67" s="135"/>
      <c r="E67" s="50" t="s">
        <v>32</v>
      </c>
      <c r="F67" s="64"/>
    </row>
    <row r="68" spans="1:6" ht="15.75">
      <c r="A68" s="53" t="s">
        <v>39</v>
      </c>
      <c r="B68" s="57" t="s">
        <v>30</v>
      </c>
      <c r="C68" s="125"/>
      <c r="D68" s="126"/>
      <c r="E68" s="53" t="s">
        <v>30</v>
      </c>
      <c r="F68" s="87"/>
    </row>
  </sheetData>
  <mergeCells count="37">
    <mergeCell ref="C68:D68"/>
    <mergeCell ref="A66:F66"/>
    <mergeCell ref="A60:E60"/>
    <mergeCell ref="B63:D63"/>
    <mergeCell ref="B64:D64"/>
    <mergeCell ref="C67:D67"/>
    <mergeCell ref="A61:E61"/>
    <mergeCell ref="A46:B46"/>
    <mergeCell ref="A51:B51"/>
    <mergeCell ref="A58:E58"/>
    <mergeCell ref="A57:F57"/>
    <mergeCell ref="A55:F55"/>
    <mergeCell ref="A49:E49"/>
    <mergeCell ref="A54:E54"/>
    <mergeCell ref="A56:E56"/>
    <mergeCell ref="A47:B47"/>
    <mergeCell ref="A48:B48"/>
    <mergeCell ref="A53:B53"/>
    <mergeCell ref="A50:F50"/>
    <mergeCell ref="A52:B52"/>
    <mergeCell ref="A26:E26"/>
    <mergeCell ref="A38:E38"/>
    <mergeCell ref="A40:E40"/>
    <mergeCell ref="A36:B36"/>
    <mergeCell ref="A27:B27"/>
    <mergeCell ref="A29:B29"/>
    <mergeCell ref="A30:B30"/>
    <mergeCell ref="A35:B35"/>
    <mergeCell ref="A37:B37"/>
    <mergeCell ref="A31:B31"/>
    <mergeCell ref="A34:B34"/>
    <mergeCell ref="A45:E45"/>
    <mergeCell ref="A28:B28"/>
    <mergeCell ref="A41:F41"/>
    <mergeCell ref="A32:B32"/>
    <mergeCell ref="A33:B33"/>
    <mergeCell ref="A39:F39"/>
  </mergeCells>
  <pageMargins left="0.7" right="0.7" top="0.75" bottom="0.75" header="0.3" footer="0.3"/>
  <pageSetup paperSize="5" scale="6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workbookViewId="0">
      <selection activeCell="I1" sqref="I1"/>
    </sheetView>
  </sheetViews>
  <sheetFormatPr baseColWidth="10" defaultColWidth="11.42578125" defaultRowHeight="12.75"/>
  <cols>
    <col min="1" max="1" width="11.42578125" style="1"/>
    <col min="2" max="2" width="16.5703125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37" t="s">
        <v>93</v>
      </c>
      <c r="C2" s="137"/>
      <c r="D2" s="137"/>
      <c r="E2" s="137"/>
      <c r="F2" s="137"/>
      <c r="G2" s="137"/>
      <c r="H2" s="137"/>
    </row>
    <row r="3" spans="2:12">
      <c r="B3" s="137"/>
      <c r="C3" s="137"/>
      <c r="D3" s="137"/>
      <c r="E3" s="137"/>
      <c r="F3" s="137"/>
      <c r="G3" s="137"/>
      <c r="H3" s="137"/>
    </row>
    <row r="4" spans="2:12">
      <c r="B4" s="137"/>
      <c r="C4" s="137"/>
      <c r="D4" s="137"/>
      <c r="E4" s="137"/>
      <c r="F4" s="137"/>
      <c r="G4" s="137"/>
      <c r="H4" s="137"/>
    </row>
    <row r="5" spans="2:12" ht="51">
      <c r="B5" s="10" t="s">
        <v>16</v>
      </c>
      <c r="C5" s="11" t="s">
        <v>42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ht="17.25" customHeight="1">
      <c r="B6" s="2" t="s">
        <v>4</v>
      </c>
      <c r="C6" s="3">
        <f>'COSTOS GUANABANA'!F26</f>
        <v>515017.62379689235</v>
      </c>
      <c r="D6" s="3">
        <f>'COSTOS GUANABANA'!F38</f>
        <v>358096</v>
      </c>
      <c r="E6" s="3">
        <f>'COSTOS GUANABANA'!F45</f>
        <v>20465.608465608468</v>
      </c>
      <c r="F6" s="3">
        <f>'COSTOS GUANABANA'!F49</f>
        <v>226857.52798399999</v>
      </c>
      <c r="G6" s="3">
        <f>'COSTOS GUANABANA'!F54</f>
        <v>14250</v>
      </c>
      <c r="H6" s="3">
        <f>SUM(C6:G6)</f>
        <v>1134686.7602465008</v>
      </c>
    </row>
    <row r="7" spans="2:12" ht="25.5">
      <c r="B7" s="93" t="s">
        <v>14</v>
      </c>
      <c r="C7" s="4">
        <f>C6/H6</f>
        <v>0.45388528520858856</v>
      </c>
      <c r="D7" s="4">
        <f>D6/H6</f>
        <v>0.31559018096078495</v>
      </c>
      <c r="E7" s="4">
        <f>E6/H6</f>
        <v>1.8036350808537233E-2</v>
      </c>
      <c r="F7" s="4">
        <f>F6/H6</f>
        <v>0.19992965101198251</v>
      </c>
      <c r="G7" s="4">
        <f>G6/H6</f>
        <v>1.2558532010106746E-2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GUANABANA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2019-06-28T00:34:00Z</cp:lastPrinted>
  <dcterms:created xsi:type="dcterms:W3CDTF">2014-09-10T02:29:02Z</dcterms:created>
  <dcterms:modified xsi:type="dcterms:W3CDTF">2019-06-28T00:34:04Z</dcterms:modified>
</cp:coreProperties>
</file>