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ranja.SENA\Desktop\LIDER AGRICOLA II TRIMESTRE 2019\COSTOS\JUNIO\"/>
    </mc:Choice>
  </mc:AlternateContent>
  <bookViews>
    <workbookView xWindow="0" yWindow="0" windowWidth="15600" windowHeight="7440"/>
  </bookViews>
  <sheets>
    <sheet name="COSTOS MANGO" sheetId="1" r:id="rId1"/>
    <sheet name="GRAFICA" sheetId="6" r:id="rId2"/>
  </sheets>
  <calcPr calcId="162913"/>
</workbook>
</file>

<file path=xl/calcChain.xml><?xml version="1.0" encoding="utf-8"?>
<calcChain xmlns="http://schemas.openxmlformats.org/spreadsheetml/2006/main">
  <c r="H6" i="6" l="1"/>
  <c r="G6" i="6"/>
  <c r="F6" i="6"/>
  <c r="E6" i="6"/>
  <c r="D6" i="6"/>
  <c r="C6" i="6"/>
  <c r="H5" i="6"/>
  <c r="F54" i="1"/>
  <c r="F52" i="1"/>
  <c r="F50" i="1"/>
  <c r="F49" i="1"/>
  <c r="F46" i="1"/>
  <c r="F45" i="1"/>
  <c r="F43" i="1"/>
  <c r="F38" i="1"/>
  <c r="F36" i="1"/>
  <c r="F28" i="1"/>
  <c r="F24" i="1"/>
  <c r="F17" i="1"/>
  <c r="F22" i="1" l="1"/>
  <c r="F23" i="1" l="1"/>
  <c r="D17" i="1"/>
  <c r="D18" i="1"/>
  <c r="F57" i="1"/>
  <c r="E49" i="1" l="1"/>
  <c r="E35" i="1" l="1"/>
  <c r="F35" i="1" s="1"/>
  <c r="E28" i="1"/>
  <c r="F21" i="1"/>
  <c r="F20" i="1" l="1"/>
  <c r="F19" i="1"/>
  <c r="F18" i="1"/>
  <c r="F15" i="1" l="1"/>
  <c r="E33" i="1" l="1"/>
  <c r="F33" i="1" s="1"/>
  <c r="E30" i="1"/>
  <c r="F30" i="1" s="1"/>
  <c r="E29" i="1"/>
  <c r="F29" i="1" s="1"/>
  <c r="E34" i="1"/>
  <c r="F34" i="1" s="1"/>
  <c r="E32" i="1" l="1"/>
  <c r="F32" i="1" s="1"/>
  <c r="E31" i="1"/>
  <c r="F31" i="1" s="1"/>
  <c r="F5" i="6" l="1"/>
  <c r="G5" i="6" l="1"/>
  <c r="E5" i="6" l="1"/>
  <c r="D5" i="6" l="1"/>
  <c r="C5" i="6" l="1"/>
</calcChain>
</file>

<file path=xl/comments1.xml><?xml version="1.0" encoding="utf-8"?>
<comments xmlns="http://schemas.openxmlformats.org/spreadsheetml/2006/main">
  <authors>
    <author>FREDI</author>
    <author>PC</author>
  </authors>
  <commentList>
    <comment ref="D17" authorId="0" shapeId="0">
      <text>
        <r>
          <rPr>
            <b/>
            <sz val="9"/>
            <color indexed="81"/>
            <rFont val="Tahoma"/>
            <family val="2"/>
          </rPr>
          <t xml:space="preserve">SE hizo una mescla con los dos fertilizante y se aplico 350 por planta
</t>
        </r>
      </text>
    </comment>
    <comment ref="D18" authorId="1" shapeId="0">
      <text>
        <r>
          <rPr>
            <b/>
            <sz val="9"/>
            <color indexed="81"/>
            <rFont val="Tahoma"/>
            <family val="2"/>
          </rPr>
          <t xml:space="preserve">se hizo una mescla de los dos productos se aplico a cada arbol 350
</t>
        </r>
      </text>
    </comment>
    <comment ref="A22" authorId="1" shapeId="0">
      <text>
        <r>
          <rPr>
            <b/>
            <sz val="9"/>
            <color indexed="81"/>
            <rFont val="Tahoma"/>
            <family val="2"/>
          </rPr>
          <t>idea de mejora bioferlizante</t>
        </r>
      </text>
    </comment>
  </commentList>
</comments>
</file>

<file path=xl/sharedStrings.xml><?xml version="1.0" encoding="utf-8"?>
<sst xmlns="http://schemas.openxmlformats.org/spreadsheetml/2006/main" count="119" uniqueCount="86">
  <si>
    <t>MANO DE OBRA DIRECTA</t>
  </si>
  <si>
    <t>MANO DE OBRA INDIRECTA</t>
  </si>
  <si>
    <t>INSUMO INDIRECTO</t>
  </si>
  <si>
    <t>TOTAL DE COSTOS</t>
  </si>
  <si>
    <t>COSTOS</t>
  </si>
  <si>
    <t>PRODUCTO</t>
  </si>
  <si>
    <t>CANTIDAD</t>
  </si>
  <si>
    <t>SUBTOTAL MANO DE OBRA DIRECTA:</t>
  </si>
  <si>
    <t>SUBTOTAL   COSTOS   DIRECTOS:</t>
  </si>
  <si>
    <t xml:space="preserve">INSUMOS   INDIRECTOS: </t>
  </si>
  <si>
    <t>OTROS COSTOS INDIRECTOS</t>
  </si>
  <si>
    <t>SUBTOTAL  OTROS  COSTOS  INDIRECTOS:</t>
  </si>
  <si>
    <t>TOTAL  COSTOS  DE  PRODUCCION:</t>
  </si>
  <si>
    <t>UNIDAD DE MEDIDA</t>
  </si>
  <si>
    <t>PORCENTAJE DE PARTICIPACION</t>
  </si>
  <si>
    <t>Asistencia tecnica</t>
  </si>
  <si>
    <t>Mes</t>
  </si>
  <si>
    <t>SUBTOTAL INSUMOS INDIRECTOS:</t>
  </si>
  <si>
    <t>DESCRIPCIÓN</t>
  </si>
  <si>
    <t>SUBCENTRO DE COSTO:</t>
  </si>
  <si>
    <t>CENTRO DE COSTOS</t>
  </si>
  <si>
    <t>AGRICOLA</t>
  </si>
  <si>
    <t>NOMBRE DEL CULTIVO</t>
  </si>
  <si>
    <t>COSTO UNITARIO</t>
  </si>
  <si>
    <t>MANO DE OBRA DIRECTA:  ( LABORES Y/O JORNALES )</t>
  </si>
  <si>
    <t>hora</t>
  </si>
  <si>
    <t>MANTENIMIENTO</t>
  </si>
  <si>
    <t>DENSIDAD DE PLANTAS:</t>
  </si>
  <si>
    <t>ESTRUCTURA DE COSTOS DE PRODUCCION</t>
  </si>
  <si>
    <t>COSTOS INDIRECTOS</t>
  </si>
  <si>
    <t>SUBTOTAL MANO DE OBRA INDIRECTA</t>
  </si>
  <si>
    <t>SUBTOTAL COSTOS INDIRECTOS</t>
  </si>
  <si>
    <t>COSTOS  DIRECTOS</t>
  </si>
  <si>
    <t xml:space="preserve"> INSUMOS  DIRECTOS</t>
  </si>
  <si>
    <t>COSTO UNITARIO DE PRODUCCION</t>
  </si>
  <si>
    <t>FECHA:</t>
  </si>
  <si>
    <t>REVISO:</t>
  </si>
  <si>
    <t>APROBO:</t>
  </si>
  <si>
    <t>REVISO Y APROBO:</t>
  </si>
  <si>
    <t>PERIODO MES:</t>
  </si>
  <si>
    <t>AÑO:</t>
  </si>
  <si>
    <t xml:space="preserve">FECHA DE SIEMBRA: </t>
  </si>
  <si>
    <t>CONTROL DE DOCUMENTO</t>
  </si>
  <si>
    <t>FECHA: 19-09-2018</t>
  </si>
  <si>
    <t>MANGO</t>
  </si>
  <si>
    <t>LOTE 9</t>
  </si>
  <si>
    <t xml:space="preserve">COSTO TOTAL MANGO </t>
  </si>
  <si>
    <t>COSTO TOTAL MANGO</t>
  </si>
  <si>
    <t xml:space="preserve"> MATERIA PRIMA </t>
  </si>
  <si>
    <t>12 de Noviembre de 2015</t>
  </si>
  <si>
    <t>SUBTOTAL  MATERIA PRIMA E INSUMOS  DIRECTOS:</t>
  </si>
  <si>
    <t>MATERIA PRIMA E INSUMOS  DIRECTOS</t>
  </si>
  <si>
    <t>PRODUCCION EN KG  ( PRODUCTO DE MANGO EN PROCESO )</t>
  </si>
  <si>
    <t>kg</t>
  </si>
  <si>
    <t xml:space="preserve">Fertilizante </t>
  </si>
  <si>
    <t>Mantenimiento de la caseta (BPA)</t>
  </si>
  <si>
    <t>m2</t>
  </si>
  <si>
    <t xml:space="preserve">AREA TOTAL: </t>
  </si>
  <si>
    <t>AREA SEMBRADA:</t>
  </si>
  <si>
    <t>4 ha . =  40.000 m2</t>
  </si>
  <si>
    <t xml:space="preserve">18,000 m² </t>
  </si>
  <si>
    <t>plateo</t>
  </si>
  <si>
    <t>fertilizaciòn</t>
  </si>
  <si>
    <t>manejo de arvenses manual (machete)</t>
  </si>
  <si>
    <t>fumigacion</t>
  </si>
  <si>
    <t>podas</t>
  </si>
  <si>
    <t>ml</t>
  </si>
  <si>
    <t>g</t>
  </si>
  <si>
    <t>ELABORO: MARIA INES MUÑOZ, LINA VARGAS, MIGUEL A. VILLALBA</t>
  </si>
  <si>
    <t>Fungicida</t>
  </si>
  <si>
    <t>manejo de plagas y enfermedades</t>
  </si>
  <si>
    <t>manejo de arvenses mecanico (roto-speed)</t>
  </si>
  <si>
    <t>nutrin¡mon DAP</t>
  </si>
  <si>
    <t>nutrin¡mon Kcl</t>
  </si>
  <si>
    <t>fungicida</t>
  </si>
  <si>
    <t>carbendazim</t>
  </si>
  <si>
    <t>cipermetrina</t>
  </si>
  <si>
    <t>mertec</t>
  </si>
  <si>
    <t>oxicloruro de cobre</t>
  </si>
  <si>
    <t>abono organico</t>
  </si>
  <si>
    <t>humus</t>
  </si>
  <si>
    <t>Aplicación quelatos de humus( biofertilizante)</t>
  </si>
  <si>
    <t>COSTOS DE PRODUCCIÓN CULTIVO DE MANGO MES DE JUNIO DE 2019</t>
  </si>
  <si>
    <t>JUNIO</t>
  </si>
  <si>
    <t>insecticida</t>
  </si>
  <si>
    <t xml:space="preserve">DANIELA ORTIZ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</si>
</sst>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\ #,##0_);[Red]\(&quot;$&quot;\ #,##0\)"/>
    <numFmt numFmtId="42" formatCode="_(&quot;$&quot;\ * #,##0_);_(&quot;$&quot;\ * \(#,##0\);_(&quot;$&quot;\ * &quot;-&quot;_);_(@_)"/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  <numFmt numFmtId="165" formatCode="0.0%"/>
    <numFmt numFmtId="166" formatCode="_(&quot;$&quot;* #,##0_);_(&quot;$&quot;* \(#,##0\);_(&quot;$&quot;* &quot;-&quot;??_);_(@_)"/>
    <numFmt numFmtId="167" formatCode="#,##0.0"/>
    <numFmt numFmtId="168" formatCode="&quot;$&quot;\ #,##0.0_);[Red]\(&quot;$&quot;\ #,##0.0\)"/>
    <numFmt numFmtId="169" formatCode="_-&quot;$&quot;\ * #,##0_-;\-&quot;$&quot;\ * #,##0_-;_-&quot;$&quot;\ * &quot;-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30">
    <xf numFmtId="0" fontId="0" fillId="0" borderId="0" xfId="0"/>
    <xf numFmtId="0" fontId="4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165" fontId="4" fillId="0" borderId="1" xfId="2" applyNumberFormat="1" applyFont="1" applyBorder="1"/>
    <xf numFmtId="9" fontId="4" fillId="0" borderId="1" xfId="2" applyFont="1" applyBorder="1"/>
    <xf numFmtId="9" fontId="4" fillId="0" borderId="0" xfId="0" applyNumberFormat="1" applyFont="1"/>
    <xf numFmtId="0" fontId="5" fillId="0" borderId="0" xfId="0" applyFont="1"/>
    <xf numFmtId="9" fontId="4" fillId="0" borderId="0" xfId="2" applyFont="1"/>
    <xf numFmtId="165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/>
    <xf numFmtId="0" fontId="0" fillId="0" borderId="0" xfId="0" applyFont="1"/>
    <xf numFmtId="0" fontId="6" fillId="3" borderId="4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9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/>
    <xf numFmtId="0" fontId="0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0" fontId="0" fillId="3" borderId="9" xfId="0" applyFont="1" applyFill="1" applyBorder="1"/>
    <xf numFmtId="164" fontId="0" fillId="3" borderId="3" xfId="1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/>
    <xf numFmtId="0" fontId="0" fillId="0" borderId="0" xfId="0" applyFont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6" fontId="0" fillId="3" borderId="3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6" fontId="0" fillId="0" borderId="1" xfId="0" applyNumberFormat="1" applyFont="1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 applyFill="1"/>
    <xf numFmtId="0" fontId="6" fillId="0" borderId="0" xfId="0" applyFont="1" applyFill="1" applyAlignment="1">
      <alignment horizontal="left"/>
    </xf>
    <xf numFmtId="44" fontId="0" fillId="0" borderId="1" xfId="1" applyFont="1" applyBorder="1"/>
    <xf numFmtId="164" fontId="1" fillId="3" borderId="3" xfId="1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6" fontId="0" fillId="0" borderId="1" xfId="0" applyNumberFormat="1" applyFont="1" applyBorder="1"/>
    <xf numFmtId="164" fontId="8" fillId="5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0" fontId="9" fillId="0" borderId="0" xfId="0" applyFont="1" applyFill="1"/>
    <xf numFmtId="0" fontId="9" fillId="0" borderId="0" xfId="0" applyFont="1"/>
    <xf numFmtId="0" fontId="8" fillId="0" borderId="1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wrapText="1"/>
    </xf>
    <xf numFmtId="44" fontId="0" fillId="0" borderId="0" xfId="0" applyNumberFormat="1" applyFont="1"/>
    <xf numFmtId="0" fontId="9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 wrapText="1"/>
    </xf>
    <xf numFmtId="6" fontId="0" fillId="0" borderId="4" xfId="0" applyNumberFormat="1" applyFont="1" applyFill="1" applyBorder="1"/>
    <xf numFmtId="0" fontId="0" fillId="0" borderId="2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vertical="center"/>
    </xf>
    <xf numFmtId="166" fontId="6" fillId="4" borderId="1" xfId="0" applyNumberFormat="1" applyFont="1" applyFill="1" applyBorder="1" applyAlignment="1">
      <alignment vertical="center"/>
    </xf>
    <xf numFmtId="165" fontId="1" fillId="0" borderId="6" xfId="2" applyNumberFormat="1" applyFont="1" applyBorder="1" applyAlignment="1" applyProtection="1">
      <alignment horizontal="center" vertical="center"/>
      <protection hidden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2" fontId="0" fillId="0" borderId="0" xfId="0" applyNumberFormat="1" applyFont="1"/>
    <xf numFmtId="6" fontId="1" fillId="3" borderId="1" xfId="1" applyNumberFormat="1" applyFont="1" applyFill="1" applyBorder="1"/>
    <xf numFmtId="164" fontId="6" fillId="4" borderId="1" xfId="1" applyNumberFormat="1" applyFont="1" applyFill="1" applyBorder="1" applyAlignment="1">
      <alignment vertical="center"/>
    </xf>
    <xf numFmtId="0" fontId="0" fillId="0" borderId="0" xfId="0" applyAlignment="1"/>
    <xf numFmtId="0" fontId="0" fillId="0" borderId="2" xfId="0" applyFill="1" applyBorder="1" applyAlignment="1">
      <alignment horizontal="center"/>
    </xf>
    <xf numFmtId="167" fontId="0" fillId="3" borderId="1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6" fontId="1" fillId="3" borderId="3" xfId="1" applyNumberFormat="1" applyFont="1" applyFill="1" applyBorder="1"/>
    <xf numFmtId="0" fontId="0" fillId="0" borderId="2" xfId="0" applyFill="1" applyBorder="1" applyAlignment="1">
      <alignment horizontal="left" wrapText="1"/>
    </xf>
    <xf numFmtId="168" fontId="1" fillId="3" borderId="1" xfId="1" applyNumberFormat="1" applyFont="1" applyFill="1" applyBorder="1"/>
    <xf numFmtId="169" fontId="0" fillId="0" borderId="1" xfId="12" applyNumberFormat="1" applyFont="1" applyBorder="1"/>
    <xf numFmtId="6" fontId="1" fillId="3" borderId="11" xfId="1" applyNumberFormat="1" applyFont="1" applyFill="1" applyBorder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6" fillId="4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</cellXfs>
  <cellStyles count="13">
    <cellStyle name="Moneda" xfId="1" builtinId="4"/>
    <cellStyle name="Moneda [0]" xfId="12" builtinId="7"/>
    <cellStyle name="Moneda 2" xfId="4"/>
    <cellStyle name="Moneda 2 2" xfId="8"/>
    <cellStyle name="Moneda 2 2 2" xfId="11"/>
    <cellStyle name="Moneda 2 3" xfId="10"/>
    <cellStyle name="Moneda 3" xfId="9"/>
    <cellStyle name="Normal" xfId="0" builtinId="0"/>
    <cellStyle name="Normal 2" xfId="6"/>
    <cellStyle name="Normal 2 2" xfId="7"/>
    <cellStyle name="Normal 3" xfId="3"/>
    <cellStyle name="Porcentaje" xfId="2" builtinId="5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COSTOS</a:t>
            </a:r>
            <a:r>
              <a:rPr lang="es-CO" baseline="0"/>
              <a:t> DE PRODUCCION CULTIVO DE MANGO </a:t>
            </a:r>
          </a:p>
          <a:p>
            <a:pPr>
              <a:defRPr/>
            </a:pPr>
            <a:r>
              <a:rPr lang="es-CO" baseline="0"/>
              <a:t>MES DE JUNIO DE 2019</a:t>
            </a:r>
            <a:endParaRPr lang="es-CO"/>
          </a:p>
        </c:rich>
      </c:tx>
      <c:layout>
        <c:manualLayout>
          <c:xMode val="edge"/>
          <c:yMode val="edge"/>
          <c:x val="0.10870411997117475"/>
          <c:y val="2.5437206153533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GRAFICA!$C$4:$H$4</c:f>
              <c:strCache>
                <c:ptCount val="6"/>
                <c:pt idx="0">
                  <c:v>MATERIA PRIMA E INSUMOS  DIRECTOS</c:v>
                </c:pt>
                <c:pt idx="1">
                  <c:v>MANO DE OBRA DIRECTA</c:v>
                </c:pt>
                <c:pt idx="2">
                  <c:v>INSUMO INDIRECTO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GRAFICA!$C$5:$H$5</c:f>
              <c:numCache>
                <c:formatCode>_("$"\ * #,##0_);_("$"\ * \(#,##0\);_("$"\ * "-"??_);_(@_)</c:formatCode>
                <c:ptCount val="6"/>
                <c:pt idx="0">
                  <c:v>275128.28000000003</c:v>
                </c:pt>
                <c:pt idx="1">
                  <c:v>448000</c:v>
                </c:pt>
                <c:pt idx="2">
                  <c:v>0</c:v>
                </c:pt>
                <c:pt idx="3">
                  <c:v>200000</c:v>
                </c:pt>
                <c:pt idx="4">
                  <c:v>19000</c:v>
                </c:pt>
                <c:pt idx="5">
                  <c:v>942128.28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2-4790-8204-E23A48734C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050112"/>
        <c:axId val="2121060992"/>
        <c:axId val="2098581504"/>
      </c:bar3DChart>
      <c:catAx>
        <c:axId val="21210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1060992"/>
        <c:crosses val="autoZero"/>
        <c:auto val="1"/>
        <c:lblAlgn val="ctr"/>
        <c:lblOffset val="100"/>
        <c:noMultiLvlLbl val="0"/>
      </c:catAx>
      <c:valAx>
        <c:axId val="2121060992"/>
        <c:scaling>
          <c:orientation val="minMax"/>
        </c:scaling>
        <c:delete val="1"/>
        <c:axPos val="l"/>
        <c:numFmt formatCode="_(&quot;$&quot;\ * #,##0_);_(&quot;$&quot;\ * \(#,##0\);_(&quot;$&quot;\ * &quot;-&quot;??_);_(@_)" sourceLinked="1"/>
        <c:majorTickMark val="none"/>
        <c:minorTickMark val="none"/>
        <c:tickLblPos val="nextTo"/>
        <c:crossAx val="2121050112"/>
        <c:crosses val="autoZero"/>
        <c:crossBetween val="between"/>
      </c:valAx>
      <c:serAx>
        <c:axId val="209858150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21060992"/>
        <c:crosses val="autoZero"/>
      </c:ser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8</xdr:row>
      <xdr:rowOff>9525</xdr:rowOff>
    </xdr:from>
    <xdr:to>
      <xdr:col>7</xdr:col>
      <xdr:colOff>847724</xdr:colOff>
      <xdr:row>26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6"/>
  <sheetViews>
    <sheetView tabSelected="1" topLeftCell="A40" zoomScale="90" zoomScaleNormal="90" workbookViewId="0">
      <selection activeCell="F54" sqref="F54"/>
    </sheetView>
  </sheetViews>
  <sheetFormatPr baseColWidth="10" defaultColWidth="11.42578125" defaultRowHeight="15" x14ac:dyDescent="0.25"/>
  <cols>
    <col min="1" max="1" width="31.42578125" style="13" customWidth="1"/>
    <col min="2" max="2" width="25" style="13" customWidth="1"/>
    <col min="3" max="3" width="15.42578125" style="32" customWidth="1"/>
    <col min="4" max="4" width="16" style="13" customWidth="1"/>
    <col min="5" max="5" width="17.5703125" style="13" customWidth="1"/>
    <col min="6" max="6" width="18.7109375" style="13" customWidth="1"/>
    <col min="7" max="7" width="18.28515625" style="13" customWidth="1"/>
    <col min="8" max="8" width="12.140625" style="13" bestFit="1" customWidth="1"/>
    <col min="9" max="9" width="13.28515625" style="13" bestFit="1" customWidth="1"/>
    <col min="10" max="16384" width="11.42578125" style="13"/>
  </cols>
  <sheetData>
    <row r="1" spans="1:9" ht="34.5" customHeight="1" x14ac:dyDescent="0.25">
      <c r="A1" s="47" t="s">
        <v>28</v>
      </c>
      <c r="B1" s="48"/>
      <c r="C1" s="49"/>
      <c r="D1" s="48"/>
      <c r="E1" s="48"/>
      <c r="F1" s="50"/>
    </row>
    <row r="2" spans="1:9" ht="22.5" customHeight="1" x14ac:dyDescent="0.25">
      <c r="A2" s="47" t="s">
        <v>39</v>
      </c>
      <c r="B2" s="48" t="s">
        <v>83</v>
      </c>
      <c r="C2" s="49"/>
      <c r="D2" s="48"/>
      <c r="E2" s="48"/>
      <c r="F2" s="50"/>
    </row>
    <row r="3" spans="1:9" ht="22.5" customHeight="1" x14ac:dyDescent="0.25">
      <c r="A3" s="47" t="s">
        <v>40</v>
      </c>
      <c r="B3" s="51">
        <v>2019</v>
      </c>
      <c r="C3" s="49"/>
      <c r="D3" s="48"/>
      <c r="E3" s="48"/>
      <c r="F3" s="50"/>
    </row>
    <row r="4" spans="1:9" ht="15.75" customHeight="1" x14ac:dyDescent="0.25">
      <c r="A4" s="48" t="s">
        <v>57</v>
      </c>
      <c r="B4" s="51" t="s">
        <v>59</v>
      </c>
      <c r="C4" s="48"/>
      <c r="D4" s="48"/>
      <c r="E4" s="48"/>
      <c r="F4" s="50"/>
    </row>
    <row r="5" spans="1:9" ht="15.75" customHeight="1" x14ac:dyDescent="0.25">
      <c r="A5" s="48" t="s">
        <v>58</v>
      </c>
      <c r="B5" s="51" t="s">
        <v>60</v>
      </c>
      <c r="C5" s="48"/>
      <c r="D5" s="48"/>
      <c r="E5" s="48"/>
      <c r="F5" s="50"/>
    </row>
    <row r="6" spans="1:9" x14ac:dyDescent="0.25">
      <c r="A6" s="48" t="s">
        <v>41</v>
      </c>
      <c r="B6" s="48" t="s">
        <v>49</v>
      </c>
      <c r="C6" s="49"/>
      <c r="D6" s="48"/>
      <c r="E6" s="48"/>
      <c r="F6" s="50"/>
    </row>
    <row r="7" spans="1:9" ht="18" customHeight="1" x14ac:dyDescent="0.25">
      <c r="A7" s="48" t="s">
        <v>27</v>
      </c>
      <c r="B7" s="51">
        <v>283</v>
      </c>
      <c r="C7" s="48"/>
      <c r="D7" s="48"/>
      <c r="E7" s="48"/>
      <c r="F7" s="50"/>
    </row>
    <row r="8" spans="1:9" ht="18" customHeight="1" x14ac:dyDescent="0.25">
      <c r="A8" s="48" t="s">
        <v>20</v>
      </c>
      <c r="B8" s="48" t="s">
        <v>21</v>
      </c>
      <c r="C8" s="50"/>
      <c r="D8" s="48"/>
      <c r="E8" s="48"/>
      <c r="F8" s="50"/>
    </row>
    <row r="9" spans="1:9" ht="18" customHeight="1" x14ac:dyDescent="0.25">
      <c r="A9" s="48" t="s">
        <v>19</v>
      </c>
      <c r="B9" s="48" t="s">
        <v>45</v>
      </c>
      <c r="C9" s="50"/>
      <c r="D9" s="48"/>
      <c r="E9" s="48"/>
      <c r="F9" s="50"/>
    </row>
    <row r="10" spans="1:9" ht="18" customHeight="1" x14ac:dyDescent="0.25">
      <c r="A10" s="48" t="s">
        <v>22</v>
      </c>
      <c r="B10" s="48" t="s">
        <v>44</v>
      </c>
      <c r="C10" s="48"/>
      <c r="D10" s="48"/>
      <c r="E10" s="48"/>
      <c r="F10" s="50"/>
      <c r="I10"/>
    </row>
    <row r="11" spans="1:9" ht="18" customHeight="1" x14ac:dyDescent="0.25">
      <c r="A11" s="48"/>
      <c r="B11" s="48"/>
      <c r="C11" s="48"/>
      <c r="D11" s="50"/>
      <c r="E11" s="48"/>
      <c r="F11" s="50"/>
    </row>
    <row r="12" spans="1:9" ht="18" customHeight="1" x14ac:dyDescent="0.25">
      <c r="A12" s="48"/>
      <c r="B12" s="48"/>
      <c r="C12" s="49"/>
      <c r="D12" s="48"/>
      <c r="E12" s="48"/>
      <c r="F12" s="50"/>
    </row>
    <row r="13" spans="1:9" ht="42" customHeight="1" x14ac:dyDescent="0.25">
      <c r="A13" s="41" t="s">
        <v>32</v>
      </c>
      <c r="B13" s="40" t="s">
        <v>5</v>
      </c>
      <c r="C13" s="40" t="s">
        <v>13</v>
      </c>
      <c r="D13" s="40" t="s">
        <v>6</v>
      </c>
      <c r="E13" s="40" t="s">
        <v>23</v>
      </c>
      <c r="F13" s="40" t="s">
        <v>46</v>
      </c>
    </row>
    <row r="14" spans="1:9" ht="27" customHeight="1" x14ac:dyDescent="0.25">
      <c r="A14" s="42" t="s">
        <v>48</v>
      </c>
      <c r="B14" s="15"/>
      <c r="C14" s="33"/>
      <c r="D14" s="16"/>
      <c r="E14" s="36"/>
      <c r="F14" s="37"/>
    </row>
    <row r="15" spans="1:9" ht="31.5" customHeight="1" x14ac:dyDescent="0.25">
      <c r="A15" s="72"/>
      <c r="B15" s="24"/>
      <c r="C15" s="34"/>
      <c r="D15" s="35"/>
      <c r="E15" s="53"/>
      <c r="F15" s="52">
        <f>D15*E15</f>
        <v>0</v>
      </c>
      <c r="G15"/>
    </row>
    <row r="16" spans="1:9" ht="27.75" customHeight="1" x14ac:dyDescent="0.25">
      <c r="A16" s="42" t="s">
        <v>33</v>
      </c>
      <c r="B16" s="37"/>
      <c r="C16" s="37"/>
      <c r="D16" s="37"/>
      <c r="E16" s="37"/>
      <c r="F16" s="37"/>
    </row>
    <row r="17" spans="1:12" ht="28.5" customHeight="1" x14ac:dyDescent="0.25">
      <c r="A17" s="78" t="s">
        <v>54</v>
      </c>
      <c r="B17" s="83" t="s">
        <v>72</v>
      </c>
      <c r="C17" s="77" t="s">
        <v>53</v>
      </c>
      <c r="D17" s="84">
        <f>(178*281)/1000</f>
        <v>50.018000000000001</v>
      </c>
      <c r="E17" s="80">
        <v>1956</v>
      </c>
      <c r="F17" s="57">
        <f>D17*E17</f>
        <v>97835.207999999999</v>
      </c>
      <c r="G17"/>
      <c r="I17"/>
      <c r="J17"/>
      <c r="L17" s="79"/>
    </row>
    <row r="18" spans="1:12" ht="28.5" customHeight="1" x14ac:dyDescent="0.25">
      <c r="A18" s="78" t="s">
        <v>54</v>
      </c>
      <c r="B18" s="83" t="s">
        <v>73</v>
      </c>
      <c r="C18" s="77" t="s">
        <v>53</v>
      </c>
      <c r="D18" s="85">
        <f>(177*281)/1000</f>
        <v>49.737000000000002</v>
      </c>
      <c r="E18" s="80">
        <v>1956</v>
      </c>
      <c r="F18" s="57">
        <f t="shared" ref="F17:F21" si="0">D18*E18</f>
        <v>97285.572</v>
      </c>
      <c r="G18"/>
      <c r="I18"/>
      <c r="J18"/>
      <c r="L18" s="79"/>
    </row>
    <row r="19" spans="1:12" ht="28.5" customHeight="1" x14ac:dyDescent="0.25">
      <c r="A19" s="88" t="s">
        <v>74</v>
      </c>
      <c r="B19" s="83" t="s">
        <v>75</v>
      </c>
      <c r="C19" s="77" t="s">
        <v>66</v>
      </c>
      <c r="D19" s="85">
        <v>540</v>
      </c>
      <c r="E19" s="89">
        <v>86</v>
      </c>
      <c r="F19" s="57">
        <f t="shared" si="0"/>
        <v>46440</v>
      </c>
      <c r="G19"/>
      <c r="I19"/>
      <c r="J19"/>
      <c r="L19" s="79"/>
    </row>
    <row r="20" spans="1:12" ht="28.5" customHeight="1" x14ac:dyDescent="0.25">
      <c r="A20" s="78" t="s">
        <v>84</v>
      </c>
      <c r="B20" s="77" t="s">
        <v>76</v>
      </c>
      <c r="C20" s="77" t="s">
        <v>66</v>
      </c>
      <c r="D20" s="85">
        <v>360</v>
      </c>
      <c r="E20" s="80">
        <v>53</v>
      </c>
      <c r="F20" s="57">
        <f t="shared" si="0"/>
        <v>19080</v>
      </c>
      <c r="G20"/>
      <c r="H20"/>
      <c r="I20"/>
      <c r="J20"/>
      <c r="L20" s="79"/>
    </row>
    <row r="21" spans="1:12" ht="28.5" customHeight="1" x14ac:dyDescent="0.25">
      <c r="A21" s="78" t="s">
        <v>69</v>
      </c>
      <c r="B21" s="77" t="s">
        <v>77</v>
      </c>
      <c r="C21" s="86" t="s">
        <v>66</v>
      </c>
      <c r="D21" s="85">
        <v>25</v>
      </c>
      <c r="E21" s="87">
        <v>19.5</v>
      </c>
      <c r="F21" s="57">
        <f t="shared" si="0"/>
        <v>487.5</v>
      </c>
      <c r="G21"/>
      <c r="H21"/>
      <c r="I21"/>
      <c r="J21"/>
      <c r="L21" s="79"/>
    </row>
    <row r="22" spans="1:12" ht="28.5" customHeight="1" x14ac:dyDescent="0.25">
      <c r="A22" s="78" t="s">
        <v>79</v>
      </c>
      <c r="B22" s="77" t="s">
        <v>80</v>
      </c>
      <c r="C22" s="86" t="s">
        <v>53</v>
      </c>
      <c r="D22" s="85">
        <v>5</v>
      </c>
      <c r="E22" s="91">
        <v>400</v>
      </c>
      <c r="F22" s="80">
        <f t="shared" ref="F22" si="1">E22*D22</f>
        <v>2000</v>
      </c>
      <c r="G22"/>
      <c r="H22"/>
      <c r="I22"/>
      <c r="J22"/>
      <c r="L22" s="79"/>
    </row>
    <row r="23" spans="1:12" ht="28.5" customHeight="1" x14ac:dyDescent="0.25">
      <c r="A23" s="78" t="s">
        <v>69</v>
      </c>
      <c r="B23" s="77" t="s">
        <v>78</v>
      </c>
      <c r="C23" s="86" t="s">
        <v>67</v>
      </c>
      <c r="D23" s="85">
        <v>400</v>
      </c>
      <c r="E23" s="87">
        <v>30</v>
      </c>
      <c r="F23" s="57">
        <f>D23*E23</f>
        <v>12000</v>
      </c>
      <c r="G23"/>
      <c r="H23"/>
      <c r="I23"/>
      <c r="J23"/>
      <c r="L23" s="79"/>
    </row>
    <row r="24" spans="1:12" ht="28.5" customHeight="1" x14ac:dyDescent="0.25">
      <c r="A24" s="103" t="s">
        <v>50</v>
      </c>
      <c r="B24" s="92"/>
      <c r="C24" s="92"/>
      <c r="D24" s="92"/>
      <c r="E24" s="93"/>
      <c r="F24" s="73">
        <f>SUM(F15:F23)</f>
        <v>275128.28000000003</v>
      </c>
      <c r="G24"/>
    </row>
    <row r="25" spans="1:12" ht="28.5" customHeight="1" x14ac:dyDescent="0.25">
      <c r="A25" s="98"/>
      <c r="B25" s="99"/>
      <c r="C25" s="99"/>
      <c r="D25" s="99"/>
      <c r="E25" s="99"/>
      <c r="F25" s="100"/>
    </row>
    <row r="26" spans="1:12" ht="36.75" customHeight="1" x14ac:dyDescent="0.25">
      <c r="A26" s="103" t="s">
        <v>24</v>
      </c>
      <c r="B26" s="93"/>
      <c r="C26" s="44" t="s">
        <v>13</v>
      </c>
      <c r="D26" s="45" t="s">
        <v>6</v>
      </c>
      <c r="E26" s="46" t="s">
        <v>23</v>
      </c>
      <c r="F26" s="40" t="s">
        <v>47</v>
      </c>
    </row>
    <row r="27" spans="1:12" x14ac:dyDescent="0.25">
      <c r="A27" s="94" t="s">
        <v>26</v>
      </c>
      <c r="B27" s="95"/>
      <c r="C27" s="16"/>
      <c r="D27" s="16"/>
      <c r="E27" s="25"/>
      <c r="F27" s="37"/>
    </row>
    <row r="28" spans="1:12" x14ac:dyDescent="0.25">
      <c r="A28" s="96" t="s">
        <v>61</v>
      </c>
      <c r="B28" s="97"/>
      <c r="C28" s="77" t="s">
        <v>25</v>
      </c>
      <c r="D28" s="16">
        <v>27</v>
      </c>
      <c r="E28" s="25">
        <f>38000/8</f>
        <v>4750</v>
      </c>
      <c r="F28" s="38">
        <f>D28*E28</f>
        <v>128250</v>
      </c>
      <c r="G28"/>
    </row>
    <row r="29" spans="1:12" x14ac:dyDescent="0.25">
      <c r="A29" s="96" t="s">
        <v>62</v>
      </c>
      <c r="B29" s="107"/>
      <c r="C29" s="77" t="s">
        <v>25</v>
      </c>
      <c r="D29" s="16">
        <v>2</v>
      </c>
      <c r="E29" s="25">
        <f t="shared" ref="E29:E34" si="2">38000/8</f>
        <v>4750</v>
      </c>
      <c r="F29" s="38">
        <f t="shared" ref="F28:F35" si="3">D29*E29</f>
        <v>9500</v>
      </c>
      <c r="G29"/>
    </row>
    <row r="30" spans="1:12" x14ac:dyDescent="0.25">
      <c r="A30" s="96" t="s">
        <v>63</v>
      </c>
      <c r="B30" s="107"/>
      <c r="C30" s="77" t="s">
        <v>25</v>
      </c>
      <c r="D30" s="16">
        <v>11</v>
      </c>
      <c r="E30" s="25">
        <f t="shared" si="2"/>
        <v>4750</v>
      </c>
      <c r="F30" s="38">
        <f t="shared" si="3"/>
        <v>52250</v>
      </c>
      <c r="G30"/>
    </row>
    <row r="31" spans="1:12" x14ac:dyDescent="0.25">
      <c r="A31" s="96" t="s">
        <v>81</v>
      </c>
      <c r="B31" s="97"/>
      <c r="C31" s="16" t="s">
        <v>25</v>
      </c>
      <c r="D31" s="16">
        <v>5</v>
      </c>
      <c r="E31" s="25">
        <f t="shared" si="2"/>
        <v>4750</v>
      </c>
      <c r="F31" s="38">
        <f t="shared" si="3"/>
        <v>23750</v>
      </c>
      <c r="G31"/>
    </row>
    <row r="32" spans="1:12" x14ac:dyDescent="0.25">
      <c r="A32" s="96" t="s">
        <v>70</v>
      </c>
      <c r="B32" s="97"/>
      <c r="C32" s="16" t="s">
        <v>25</v>
      </c>
      <c r="D32" s="16">
        <v>2</v>
      </c>
      <c r="E32" s="25">
        <f t="shared" si="2"/>
        <v>4750</v>
      </c>
      <c r="F32" s="38">
        <f t="shared" si="3"/>
        <v>9500</v>
      </c>
      <c r="G32"/>
    </row>
    <row r="33" spans="1:9" x14ac:dyDescent="0.25">
      <c r="A33" s="96" t="s">
        <v>64</v>
      </c>
      <c r="B33" s="107"/>
      <c r="C33" s="16" t="s">
        <v>25</v>
      </c>
      <c r="D33" s="16">
        <v>5</v>
      </c>
      <c r="E33" s="25">
        <f t="shared" si="2"/>
        <v>4750</v>
      </c>
      <c r="F33" s="38">
        <f t="shared" si="3"/>
        <v>23750</v>
      </c>
      <c r="G33"/>
    </row>
    <row r="34" spans="1:9" x14ac:dyDescent="0.25">
      <c r="A34" s="96" t="s">
        <v>65</v>
      </c>
      <c r="B34" s="97"/>
      <c r="C34" s="16" t="s">
        <v>25</v>
      </c>
      <c r="D34" s="16">
        <v>12</v>
      </c>
      <c r="E34" s="25">
        <f t="shared" si="2"/>
        <v>4750</v>
      </c>
      <c r="F34" s="38">
        <f t="shared" si="3"/>
        <v>57000</v>
      </c>
      <c r="G34"/>
    </row>
    <row r="35" spans="1:9" x14ac:dyDescent="0.25">
      <c r="A35" s="96" t="s">
        <v>71</v>
      </c>
      <c r="B35" s="97"/>
      <c r="C35" s="77" t="s">
        <v>56</v>
      </c>
      <c r="D35" s="77">
        <v>18000</v>
      </c>
      <c r="E35" s="25">
        <f>80000/10000</f>
        <v>8</v>
      </c>
      <c r="F35" s="38">
        <f t="shared" si="3"/>
        <v>144000</v>
      </c>
      <c r="G35"/>
    </row>
    <row r="36" spans="1:9" ht="30" customHeight="1" x14ac:dyDescent="0.25">
      <c r="A36" s="103" t="s">
        <v>7</v>
      </c>
      <c r="B36" s="92"/>
      <c r="C36" s="92"/>
      <c r="D36" s="92"/>
      <c r="E36" s="93"/>
      <c r="F36" s="73">
        <f>SUM(F27:F35)</f>
        <v>448000</v>
      </c>
      <c r="G36"/>
    </row>
    <row r="37" spans="1:9" x14ac:dyDescent="0.25">
      <c r="A37" s="101"/>
      <c r="B37" s="101"/>
      <c r="C37" s="101"/>
      <c r="D37" s="101"/>
      <c r="E37" s="101"/>
      <c r="F37" s="102"/>
    </row>
    <row r="38" spans="1:9" ht="38.25" customHeight="1" x14ac:dyDescent="0.25">
      <c r="A38" s="104" t="s">
        <v>8</v>
      </c>
      <c r="B38" s="105"/>
      <c r="C38" s="105"/>
      <c r="D38" s="105"/>
      <c r="E38" s="106"/>
      <c r="F38" s="58">
        <f>F24+F36</f>
        <v>723128.28</v>
      </c>
    </row>
    <row r="39" spans="1:9" x14ac:dyDescent="0.25">
      <c r="A39" s="98"/>
      <c r="B39" s="99"/>
      <c r="C39" s="99"/>
      <c r="D39" s="99"/>
      <c r="E39" s="99"/>
      <c r="F39" s="100"/>
    </row>
    <row r="40" spans="1:9" ht="30" x14ac:dyDescent="0.25">
      <c r="A40" s="43" t="s">
        <v>29</v>
      </c>
      <c r="B40" s="40" t="s">
        <v>5</v>
      </c>
      <c r="C40" s="40" t="s">
        <v>13</v>
      </c>
      <c r="D40" s="40" t="s">
        <v>6</v>
      </c>
      <c r="E40" s="40" t="s">
        <v>23</v>
      </c>
      <c r="F40" s="40" t="s">
        <v>47</v>
      </c>
    </row>
    <row r="41" spans="1:9" x14ac:dyDescent="0.25">
      <c r="A41" s="43" t="s">
        <v>9</v>
      </c>
      <c r="B41" s="14"/>
      <c r="C41" s="20"/>
      <c r="D41" s="21"/>
      <c r="E41" s="14"/>
      <c r="F41" s="38"/>
    </row>
    <row r="42" spans="1:9" x14ac:dyDescent="0.25">
      <c r="A42" s="76"/>
      <c r="B42" s="33"/>
      <c r="C42" s="22"/>
      <c r="D42" s="16"/>
      <c r="E42" s="90"/>
      <c r="F42" s="38"/>
      <c r="G42"/>
    </row>
    <row r="43" spans="1:9" ht="24.75" customHeight="1" x14ac:dyDescent="0.25">
      <c r="A43" s="92" t="s">
        <v>17</v>
      </c>
      <c r="B43" s="92"/>
      <c r="C43" s="92"/>
      <c r="D43" s="92"/>
      <c r="E43" s="93"/>
      <c r="F43" s="81">
        <f>SUM(F41:F42)</f>
        <v>0</v>
      </c>
      <c r="G43"/>
    </row>
    <row r="44" spans="1:9" ht="30" x14ac:dyDescent="0.25">
      <c r="A44" s="108" t="s">
        <v>1</v>
      </c>
      <c r="B44" s="109"/>
      <c r="C44" s="40" t="s">
        <v>13</v>
      </c>
      <c r="D44" s="40" t="s">
        <v>6</v>
      </c>
      <c r="E44" s="40" t="s">
        <v>23</v>
      </c>
      <c r="F44" s="40" t="s">
        <v>47</v>
      </c>
    </row>
    <row r="45" spans="1:9" ht="16.5" customHeight="1" x14ac:dyDescent="0.25">
      <c r="A45" s="113" t="s">
        <v>15</v>
      </c>
      <c r="B45" s="114"/>
      <c r="C45" s="22" t="s">
        <v>16</v>
      </c>
      <c r="D45" s="16">
        <v>1</v>
      </c>
      <c r="E45" s="71">
        <v>200000</v>
      </c>
      <c r="F45" s="39">
        <f>(D45*E45)</f>
        <v>200000</v>
      </c>
      <c r="G45"/>
    </row>
    <row r="46" spans="1:9" ht="30" customHeight="1" x14ac:dyDescent="0.25">
      <c r="A46" s="103" t="s">
        <v>30</v>
      </c>
      <c r="B46" s="92"/>
      <c r="C46" s="92"/>
      <c r="D46" s="92"/>
      <c r="E46" s="93"/>
      <c r="F46" s="74">
        <f>SUM(F45:F45)</f>
        <v>200000</v>
      </c>
      <c r="G46" s="82"/>
    </row>
    <row r="47" spans="1:9" x14ac:dyDescent="0.25">
      <c r="A47" s="23"/>
      <c r="B47" s="18"/>
      <c r="C47" s="19"/>
      <c r="D47" s="17"/>
      <c r="E47" s="18"/>
      <c r="F47" s="38"/>
    </row>
    <row r="48" spans="1:9" ht="30" x14ac:dyDescent="0.25">
      <c r="A48" s="108" t="s">
        <v>10</v>
      </c>
      <c r="B48" s="109"/>
      <c r="C48" s="40" t="s">
        <v>13</v>
      </c>
      <c r="D48" s="40" t="s">
        <v>6</v>
      </c>
      <c r="E48" s="40" t="s">
        <v>23</v>
      </c>
      <c r="F48" s="40" t="s">
        <v>47</v>
      </c>
      <c r="G48" s="68"/>
      <c r="H48" s="68"/>
      <c r="I48" s="68"/>
    </row>
    <row r="49" spans="1:7" x14ac:dyDescent="0.25">
      <c r="A49" s="115" t="s">
        <v>55</v>
      </c>
      <c r="B49" s="116"/>
      <c r="C49" s="16" t="s">
        <v>25</v>
      </c>
      <c r="D49" s="16">
        <v>4</v>
      </c>
      <c r="E49" s="25">
        <f>38000/8</f>
        <v>4750</v>
      </c>
      <c r="F49" s="38">
        <f>D49*E49</f>
        <v>19000</v>
      </c>
    </row>
    <row r="50" spans="1:7" ht="24" customHeight="1" x14ac:dyDescent="0.25">
      <c r="A50" s="103" t="s">
        <v>11</v>
      </c>
      <c r="B50" s="92"/>
      <c r="C50" s="92"/>
      <c r="D50" s="92"/>
      <c r="E50" s="93"/>
      <c r="F50" s="73">
        <f>SUM(F49:F49)</f>
        <v>19000</v>
      </c>
      <c r="G50" s="50"/>
    </row>
    <row r="51" spans="1:7" x14ac:dyDescent="0.25">
      <c r="A51" s="98"/>
      <c r="B51" s="99"/>
      <c r="C51" s="99"/>
      <c r="D51" s="99"/>
      <c r="E51" s="99"/>
      <c r="F51" s="100"/>
    </row>
    <row r="52" spans="1:7" ht="30.75" customHeight="1" x14ac:dyDescent="0.25">
      <c r="A52" s="104" t="s">
        <v>31</v>
      </c>
      <c r="B52" s="105"/>
      <c r="C52" s="105"/>
      <c r="D52" s="105"/>
      <c r="E52" s="106"/>
      <c r="F52" s="58">
        <f>F43+F46+F50</f>
        <v>219000</v>
      </c>
      <c r="G52"/>
    </row>
    <row r="53" spans="1:7" ht="15.75" x14ac:dyDescent="0.25">
      <c r="A53" s="110"/>
      <c r="B53" s="111"/>
      <c r="C53" s="111"/>
      <c r="D53" s="111"/>
      <c r="E53" s="111"/>
      <c r="F53" s="112"/>
    </row>
    <row r="54" spans="1:7" ht="36.75" customHeight="1" x14ac:dyDescent="0.25">
      <c r="A54" s="104" t="s">
        <v>12</v>
      </c>
      <c r="B54" s="105"/>
      <c r="C54" s="105"/>
      <c r="D54" s="105"/>
      <c r="E54" s="106"/>
      <c r="F54" s="58">
        <f>F38+F52</f>
        <v>942128.28</v>
      </c>
    </row>
    <row r="55" spans="1:7" x14ac:dyDescent="0.25">
      <c r="B55" s="26"/>
      <c r="C55" s="27"/>
      <c r="D55" s="27"/>
      <c r="E55" s="28"/>
    </row>
    <row r="56" spans="1:7" ht="15.75" x14ac:dyDescent="0.25">
      <c r="A56" s="120" t="s">
        <v>52</v>
      </c>
      <c r="B56" s="120"/>
      <c r="C56" s="120"/>
      <c r="D56" s="120"/>
      <c r="E56" s="120"/>
      <c r="F56" s="62">
        <v>0</v>
      </c>
      <c r="G56"/>
    </row>
    <row r="57" spans="1:7" ht="15" customHeight="1" x14ac:dyDescent="0.25">
      <c r="A57" s="121" t="s">
        <v>34</v>
      </c>
      <c r="B57" s="122"/>
      <c r="C57" s="122"/>
      <c r="D57" s="122"/>
      <c r="E57" s="123"/>
      <c r="F57" s="75" t="str">
        <f>IF(F56=0,"--",F54/F56)</f>
        <v>--</v>
      </c>
      <c r="G57"/>
    </row>
    <row r="58" spans="1:7" ht="15" customHeight="1" x14ac:dyDescent="0.25">
      <c r="A58" s="50"/>
      <c r="B58" s="50"/>
      <c r="C58" s="56"/>
      <c r="E58" s="29"/>
    </row>
    <row r="59" spans="1:7" x14ac:dyDescent="0.25">
      <c r="A59" s="54"/>
      <c r="B59" s="55"/>
      <c r="C59" s="30"/>
      <c r="D59" s="31"/>
      <c r="E59" s="31"/>
    </row>
    <row r="60" spans="1:7" x14ac:dyDescent="0.25">
      <c r="A60" s="54"/>
      <c r="B60" s="55"/>
      <c r="C60" s="30"/>
      <c r="D60" s="31"/>
      <c r="E60" s="31"/>
    </row>
    <row r="61" spans="1:7" ht="15.75" x14ac:dyDescent="0.25">
      <c r="A61" s="59" t="s">
        <v>38</v>
      </c>
      <c r="B61" s="124" t="s">
        <v>85</v>
      </c>
      <c r="C61" s="124"/>
      <c r="D61" s="124"/>
      <c r="E61" s="60"/>
      <c r="F61"/>
    </row>
    <row r="62" spans="1:7" ht="15.75" x14ac:dyDescent="0.25">
      <c r="A62" s="62" t="s">
        <v>35</v>
      </c>
      <c r="B62" s="125">
        <v>43700</v>
      </c>
      <c r="C62" s="126"/>
      <c r="D62" s="126"/>
      <c r="E62" s="61"/>
      <c r="F62" s="61"/>
    </row>
    <row r="63" spans="1:7" ht="15.75" x14ac:dyDescent="0.25">
      <c r="A63" s="63"/>
      <c r="B63" s="64"/>
      <c r="C63" s="64"/>
      <c r="D63" s="64"/>
      <c r="E63" s="61"/>
      <c r="F63" s="61"/>
    </row>
    <row r="64" spans="1:7" ht="15.75" x14ac:dyDescent="0.25">
      <c r="A64" s="119" t="s">
        <v>42</v>
      </c>
      <c r="B64" s="119"/>
      <c r="C64" s="119"/>
      <c r="D64" s="119"/>
      <c r="E64" s="119"/>
      <c r="F64" s="119"/>
    </row>
    <row r="65" spans="1:6" ht="47.25" x14ac:dyDescent="0.25">
      <c r="A65" s="67" t="s">
        <v>68</v>
      </c>
      <c r="B65" s="65" t="s">
        <v>36</v>
      </c>
      <c r="C65" s="127"/>
      <c r="D65" s="128"/>
      <c r="E65" s="59" t="s">
        <v>37</v>
      </c>
      <c r="F65" s="70"/>
    </row>
    <row r="66" spans="1:6" ht="15.75" x14ac:dyDescent="0.25">
      <c r="A66" s="62" t="s">
        <v>43</v>
      </c>
      <c r="B66" s="66" t="s">
        <v>35</v>
      </c>
      <c r="C66" s="117"/>
      <c r="D66" s="118"/>
      <c r="E66" s="62" t="s">
        <v>35</v>
      </c>
      <c r="F66" s="69"/>
    </row>
  </sheetData>
  <mergeCells count="34">
    <mergeCell ref="C66:D66"/>
    <mergeCell ref="A64:F64"/>
    <mergeCell ref="A56:E56"/>
    <mergeCell ref="A57:E57"/>
    <mergeCell ref="B61:D61"/>
    <mergeCell ref="B62:D62"/>
    <mergeCell ref="C65:D65"/>
    <mergeCell ref="A44:B44"/>
    <mergeCell ref="A48:B48"/>
    <mergeCell ref="A54:E54"/>
    <mergeCell ref="A53:F53"/>
    <mergeCell ref="A51:F51"/>
    <mergeCell ref="A46:E46"/>
    <mergeCell ref="A50:E50"/>
    <mergeCell ref="A52:E52"/>
    <mergeCell ref="A45:B45"/>
    <mergeCell ref="A49:B49"/>
    <mergeCell ref="A24:E24"/>
    <mergeCell ref="A36:E36"/>
    <mergeCell ref="A38:E38"/>
    <mergeCell ref="A35:B35"/>
    <mergeCell ref="A26:B26"/>
    <mergeCell ref="A28:B28"/>
    <mergeCell ref="A31:B31"/>
    <mergeCell ref="A32:B32"/>
    <mergeCell ref="A29:B29"/>
    <mergeCell ref="A30:B30"/>
    <mergeCell ref="A33:B33"/>
    <mergeCell ref="A43:E43"/>
    <mergeCell ref="A27:B27"/>
    <mergeCell ref="A34:B34"/>
    <mergeCell ref="A39:F39"/>
    <mergeCell ref="A25:F25"/>
    <mergeCell ref="A37:F37"/>
  </mergeCells>
  <pageMargins left="0.7" right="0.7" top="0.75" bottom="0.75" header="0.3" footer="0.3"/>
  <pageSetup paperSize="5" scale="5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opLeftCell="A4" workbookViewId="0">
      <selection activeCell="I27" sqref="I27"/>
    </sheetView>
  </sheetViews>
  <sheetFormatPr baseColWidth="10" defaultColWidth="11.42578125" defaultRowHeight="12.75" x14ac:dyDescent="0.2"/>
  <cols>
    <col min="1" max="1" width="11.42578125" style="1"/>
    <col min="2" max="2" width="29" style="1" customWidth="1"/>
    <col min="3" max="3" width="13.85546875" style="1" customWidth="1"/>
    <col min="4" max="6" width="13" style="1" bestFit="1" customWidth="1"/>
    <col min="7" max="7" width="12" style="1" bestFit="1" customWidth="1"/>
    <col min="8" max="8" width="14.5703125" style="1" bestFit="1" customWidth="1"/>
    <col min="9" max="16384" width="11.42578125" style="1"/>
  </cols>
  <sheetData>
    <row r="1" spans="2:12" x14ac:dyDescent="0.2">
      <c r="B1" s="129" t="s">
        <v>82</v>
      </c>
      <c r="C1" s="129"/>
      <c r="D1" s="129"/>
      <c r="E1" s="129"/>
      <c r="F1" s="129"/>
      <c r="G1" s="129"/>
      <c r="H1" s="129"/>
    </row>
    <row r="2" spans="2:12" x14ac:dyDescent="0.2">
      <c r="B2" s="129"/>
      <c r="C2" s="129"/>
      <c r="D2" s="129"/>
      <c r="E2" s="129"/>
      <c r="F2" s="129"/>
      <c r="G2" s="129"/>
      <c r="H2" s="129"/>
    </row>
    <row r="3" spans="2:12" x14ac:dyDescent="0.2">
      <c r="B3" s="129"/>
      <c r="C3" s="129"/>
      <c r="D3" s="129"/>
      <c r="E3" s="129"/>
      <c r="F3" s="129"/>
      <c r="G3" s="129"/>
      <c r="H3" s="129"/>
    </row>
    <row r="4" spans="2:12" ht="38.25" x14ac:dyDescent="0.2">
      <c r="B4" s="10" t="s">
        <v>18</v>
      </c>
      <c r="C4" s="11" t="s">
        <v>51</v>
      </c>
      <c r="D4" s="11" t="s">
        <v>0</v>
      </c>
      <c r="E4" s="11" t="s">
        <v>2</v>
      </c>
      <c r="F4" s="11" t="s">
        <v>1</v>
      </c>
      <c r="G4" s="11" t="s">
        <v>10</v>
      </c>
      <c r="H4" s="11" t="s">
        <v>3</v>
      </c>
    </row>
    <row r="5" spans="2:12" x14ac:dyDescent="0.2">
      <c r="B5" s="2" t="s">
        <v>4</v>
      </c>
      <c r="C5" s="3">
        <f>'COSTOS MANGO'!F24</f>
        <v>275128.28000000003</v>
      </c>
      <c r="D5" s="3">
        <f>'COSTOS MANGO'!F36</f>
        <v>448000</v>
      </c>
      <c r="E5" s="3">
        <f>'COSTOS MANGO'!F43</f>
        <v>0</v>
      </c>
      <c r="F5" s="3">
        <f>'COSTOS MANGO'!F46</f>
        <v>200000</v>
      </c>
      <c r="G5" s="3">
        <f>'COSTOS MANGO'!F50</f>
        <v>19000</v>
      </c>
      <c r="H5" s="3">
        <f>SUM(C5:G5)</f>
        <v>942128.28</v>
      </c>
    </row>
    <row r="6" spans="2:12" x14ac:dyDescent="0.2">
      <c r="B6" s="2" t="s">
        <v>14</v>
      </c>
      <c r="C6" s="4">
        <f>C5/H5</f>
        <v>0.29202846983852349</v>
      </c>
      <c r="D6" s="4">
        <f>D5/H5</f>
        <v>0.47551910871415515</v>
      </c>
      <c r="E6" s="4">
        <f>E5/H5</f>
        <v>0</v>
      </c>
      <c r="F6" s="4">
        <f>F5/H5</f>
        <v>0.21228531639024784</v>
      </c>
      <c r="G6" s="4">
        <f>G5/H5</f>
        <v>2.0167105057073545E-2</v>
      </c>
      <c r="H6" s="5">
        <f>SUM(C6:G6)</f>
        <v>1</v>
      </c>
      <c r="I6" s="6"/>
    </row>
    <row r="8" spans="2:12" x14ac:dyDescent="0.2">
      <c r="D8" s="9"/>
      <c r="J8" s="7"/>
    </row>
    <row r="10" spans="2:12" x14ac:dyDescent="0.2">
      <c r="L10" s="12"/>
    </row>
    <row r="13" spans="2:12" x14ac:dyDescent="0.2">
      <c r="L13" s="12"/>
    </row>
    <row r="14" spans="2:12" x14ac:dyDescent="0.2">
      <c r="K14" s="8"/>
    </row>
    <row r="21" spans="12:12" x14ac:dyDescent="0.2">
      <c r="L21" s="12"/>
    </row>
  </sheetData>
  <mergeCells count="1">
    <mergeCell ref="B1:H3"/>
  </mergeCells>
  <pageMargins left="0.7" right="0.7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MANGO</vt:lpstr>
      <vt:lpstr>GRAFICA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2019-08-26T17:39:56Z</cp:lastPrinted>
  <dcterms:created xsi:type="dcterms:W3CDTF">2014-09-10T02:29:02Z</dcterms:created>
  <dcterms:modified xsi:type="dcterms:W3CDTF">2019-08-26T17:40:02Z</dcterms:modified>
</cp:coreProperties>
</file>