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-120" yWindow="-120" windowWidth="15600" windowHeight="9240"/>
  </bookViews>
  <sheets>
    <sheet name="COSTOS UVA" sheetId="1" r:id="rId1"/>
    <sheet name="GRAFICA " sheetId="10" r:id="rId2"/>
  </sheets>
  <calcPr calcId="125725"/>
</workbook>
</file>

<file path=xl/calcChain.xml><?xml version="1.0" encoding="utf-8"?>
<calcChain xmlns="http://schemas.openxmlformats.org/spreadsheetml/2006/main">
  <c r="F58" i="1"/>
  <c r="F46"/>
  <c r="F47" s="1"/>
  <c r="F21"/>
  <c r="F20"/>
  <c r="E18"/>
  <c r="F18" s="1"/>
  <c r="E22" l="1"/>
  <c r="F22" s="1"/>
  <c r="E34" l="1"/>
  <c r="F34" s="1"/>
  <c r="E31"/>
  <c r="F31" s="1"/>
  <c r="D15"/>
  <c r="F15" s="1"/>
  <c r="E28" l="1"/>
  <c r="F28" s="1"/>
  <c r="E17"/>
  <c r="F17" s="1"/>
  <c r="E42" l="1"/>
  <c r="F42" s="1"/>
  <c r="F43" s="1"/>
  <c r="E33" l="1"/>
  <c r="F33" s="1"/>
  <c r="E50"/>
  <c r="F50" s="1"/>
  <c r="F51" s="1"/>
  <c r="F53" s="1"/>
  <c r="E19" l="1"/>
  <c r="F19" l="1"/>
  <c r="F23" s="1"/>
  <c r="E35"/>
  <c r="F35" s="1"/>
  <c r="F5" i="10" l="1"/>
  <c r="C5"/>
  <c r="G5" l="1"/>
  <c r="E5"/>
  <c r="E30" i="1"/>
  <c r="F30" s="1"/>
  <c r="E32"/>
  <c r="F32" s="1"/>
  <c r="E26" l="1"/>
  <c r="F26" s="1"/>
  <c r="E29" l="1"/>
  <c r="F29" s="1"/>
  <c r="E27"/>
  <c r="F27" s="1"/>
  <c r="F36" s="1"/>
  <c r="F38" s="1"/>
  <c r="F55" s="1"/>
  <c r="D5" i="10" l="1"/>
  <c r="H5" l="1"/>
  <c r="F6" l="1"/>
  <c r="E6"/>
  <c r="G6"/>
  <c r="C6"/>
  <c r="H6" s="1"/>
  <c r="D6"/>
</calcChain>
</file>

<file path=xl/comments1.xml><?xml version="1.0" encoding="utf-8"?>
<comments xmlns="http://schemas.openxmlformats.org/spreadsheetml/2006/main">
  <authors>
    <author>Asus</author>
    <author>majo useche</author>
    <author>Miguel Angel Villalba Rubiano</author>
  </authors>
  <commentList>
    <comment ref="E42" authorId="0">
      <text>
        <r>
          <rPr>
            <sz val="9"/>
            <color indexed="81"/>
            <rFont val="Tahoma"/>
            <family val="2"/>
          </rPr>
          <t>1 GALON DE GASOLINA VALE $9.670 Y EQUIVALE A 3,78 LITROS</t>
        </r>
      </text>
    </comment>
    <comment ref="A50" authorId="1">
      <text>
        <r>
          <rPr>
            <b/>
            <sz val="9"/>
            <color indexed="81"/>
            <rFont val="Tahoma"/>
            <family val="2"/>
          </rPr>
          <t xml:space="preserve">plateo
lavado de tanque
limpieza de barbechos
aplicación de cal al pediluvio
revision de bioseguridad
</t>
        </r>
      </text>
    </comment>
    <comment ref="F57" authorId="2">
      <text>
        <r>
          <rPr>
            <b/>
            <sz val="9"/>
            <color indexed="81"/>
            <rFont val="Tahoma"/>
            <family val="2"/>
          </rPr>
          <t>PRODUCTO DE UVA EN PROCESO</t>
        </r>
      </text>
    </comment>
  </commentList>
</comments>
</file>

<file path=xl/sharedStrings.xml><?xml version="1.0" encoding="utf-8"?>
<sst xmlns="http://schemas.openxmlformats.org/spreadsheetml/2006/main" count="125" uniqueCount="87">
  <si>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</si>
  <si>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</si>
  <si>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</si>
  <si>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</si>
  <si>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</si>
  <si>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</si>
  <si>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</si>
  <si>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</si>
  <si>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</si>
  <si>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</si>
  <si>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</si>
  <si>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</si>
  <si>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</si>
  <si>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</si>
  <si>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m3</t>
  </si>
  <si>
    <t>PORCENTAJE DE PARTICIPACION</t>
  </si>
  <si>
    <t>Asistencia tecnica</t>
  </si>
  <si>
    <t>Mes</t>
  </si>
  <si>
    <t>SUBTOTAL INSUMOS INDIRECTOS:</t>
  </si>
  <si>
    <t>DESCRIPCIÓN</t>
  </si>
  <si>
    <t>SUBCENTRO DE COSTO: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</si>
  <si>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</si>
  <si>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</si>
  <si>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</si>
  <si>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</si>
  <si>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</si>
  <si>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</si>
  <si>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</si>
  <si>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</si>
  <si>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</si>
  <si>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</si>
  <si>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</si>
  <si>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</si>
  <si>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</si>
  <si>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</si>
  <si>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</si>
  <si>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</si>
  <si>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</si>
  <si>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</si>
  <si>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</si>
  <si>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</si>
  <si>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FECHA DE SIEMBRA: </t>
  </si>
  <si>
    <t>agua</t>
  </si>
  <si>
    <t>CONTROL DE DOCUMENTO</t>
  </si>
  <si>
    <t>FECHA: 19-09-2018</t>
  </si>
  <si>
    <t>LOTE 2</t>
  </si>
  <si>
    <t>MANTENIMIENTO CASETA BPA</t>
  </si>
  <si>
    <t>HORA</t>
  </si>
  <si>
    <t>MATERIA PRIMA</t>
  </si>
  <si>
    <t>METERIA PRIMA E INSUMOS DIRECTOS</t>
  </si>
  <si>
    <t>Agua para riego</t>
  </si>
  <si>
    <t>SUBTOTAL  MATERIA PRIMA E INSUMOS  DIRECTOS:</t>
  </si>
  <si>
    <t xml:space="preserve">AREA TOTAL: </t>
  </si>
  <si>
    <t>GASOLINA</t>
  </si>
  <si>
    <t>FERTILIZANTE</t>
  </si>
  <si>
    <t>2325 m2</t>
  </si>
  <si>
    <t xml:space="preserve">UVA </t>
  </si>
  <si>
    <t>ml</t>
  </si>
  <si>
    <t xml:space="preserve">MELAZA </t>
  </si>
  <si>
    <t xml:space="preserve">ACIDO BORICO </t>
  </si>
  <si>
    <t xml:space="preserve">PODAS FITOSANITARIAS </t>
  </si>
  <si>
    <t xml:space="preserve">COSTO TOTAL </t>
  </si>
  <si>
    <t>RIEGO</t>
  </si>
  <si>
    <t>03 DE FEBRERO DE 2013</t>
  </si>
  <si>
    <t>MANEJO DE ARVENSES  MECANICO  ( GUADAÑA )</t>
  </si>
  <si>
    <t>MANEJO DE ARVENSES MANUAL (MACHETE)</t>
  </si>
  <si>
    <t>PRODUCCION EN KG DE UVA EN PROCESO</t>
  </si>
  <si>
    <t>COMBUSTIBLE</t>
  </si>
  <si>
    <t>lt</t>
  </si>
  <si>
    <t>g</t>
  </si>
  <si>
    <t>APLICACIÓN DE FERTILIZANTES</t>
  </si>
  <si>
    <t xml:space="preserve">Realización del emparrado </t>
  </si>
  <si>
    <t>ELABORO: MARIA INES MUÑOZ, LINA VARGAS, MIGUEL A. VILLALBA</t>
  </si>
  <si>
    <t>TRIPLE 18</t>
  </si>
  <si>
    <t>kg</t>
  </si>
  <si>
    <t>UREA</t>
  </si>
  <si>
    <t>APLICACIÓN DE INSECTICIDA</t>
  </si>
  <si>
    <t>PLATEO</t>
  </si>
  <si>
    <t>CONTROL DE LA HORMIGA</t>
  </si>
  <si>
    <t>COJINETE</t>
  </si>
  <si>
    <t>COSTOS DE PRODUCCIÓN CULTIVO DE UVA MES DE JUNIO DE 2019</t>
  </si>
  <si>
    <t>JUNIO</t>
  </si>
  <si>
    <t xml:space="preserve">FECHA DE RESIEMBRA: </t>
  </si>
  <si>
    <t>15 DE MAYO DE 2019</t>
  </si>
  <si>
    <t>BIOL</t>
  </si>
  <si>
    <t>SULFATO DE COBRE</t>
  </si>
  <si>
    <t>MIGUEL A. VILLALBA R.</t>
  </si>
</sst>
</file>

<file path=xl/styles.xml><?xml version="1.0" encoding="utf-8"?>
<styleSheet xmlns="http://schemas.openxmlformats.org/spreadsheetml/2006/main">
  <numFmts count="13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* #,##0_-;\-* #,##0_-;_-* &quot;-&quot;_-;_-@_-"/>
    <numFmt numFmtId="165" formatCode="_-* #,##0.00_-;\-* #,##0.00_-;_-* &quot;-&quot;??_-;_-@_-"/>
    <numFmt numFmtId="166" formatCode="_-&quot;$&quot;\ * #,##0_-;\-&quot;$&quot;\ * #,##0_-;_-&quot;$&quot;\ * &quot;-&quot;_-;_-@_-"/>
    <numFmt numFmtId="167" formatCode="_(&quot;$&quot;\ * #,##0_);_(&quot;$&quot;\ * \(#,##0\);_(&quot;$&quot;\ * &quot;-&quot;??_);_(@_)"/>
    <numFmt numFmtId="168" formatCode="0.0%"/>
    <numFmt numFmtId="169" formatCode="_(&quot;$&quot;* #,##0_);_(&quot;$&quot;* \(#,##0\);_(&quot;$&quot;* &quot;-&quot;??_);_(@_)"/>
    <numFmt numFmtId="170" formatCode="&quot;$&quot;\ #,##0.0_);[Red]\(&quot;$&quot;\ #,##0.0\)"/>
    <numFmt numFmtId="171" formatCode="_([$$-240A]\ * #,##0_);_([$$-240A]\ * \(#,##0\);_([$$-240A]\ * &quot;-&quot;??_);_(@_)"/>
    <numFmt numFmtId="172" formatCode="_([$$-240A]\ * #,##0.0_);_([$$-240A]\ * \(#,##0.0\);_([$$-240A]\ * &quot;-&quot;??_);_(@_)"/>
    <numFmt numFmtId="173" formatCode="_([$$-240A]\ * #,##0.00_);_([$$-240A]\ * \(#,##0.00\);_([$$-240A]\ * &quot;-&quot;??_);_(@_)"/>
    <numFmt numFmtId="174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6">
    <xf numFmtId="0" fontId="0" fillId="0" borderId="0" xfId="0"/>
    <xf numFmtId="0" fontId="4" fillId="0" borderId="1" xfId="0" applyFont="1" applyBorder="1"/>
    <xf numFmtId="167" fontId="4" fillId="0" borderId="1" xfId="1" applyNumberFormat="1" applyFont="1" applyBorder="1"/>
    <xf numFmtId="168" fontId="4" fillId="0" borderId="1" xfId="2" applyNumberFormat="1" applyFont="1" applyBorder="1"/>
    <xf numFmtId="9" fontId="4" fillId="0" borderId="1" xfId="2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3" borderId="4" xfId="0" applyFont="1" applyFill="1" applyBorder="1"/>
    <xf numFmtId="0" fontId="0" fillId="3" borderId="1" xfId="0" applyFill="1" applyBorder="1" applyAlignment="1">
      <alignment horizontal="center"/>
    </xf>
    <xf numFmtId="0" fontId="7" fillId="3" borderId="2" xfId="0" applyFont="1" applyFill="1" applyBorder="1"/>
    <xf numFmtId="0" fontId="7" fillId="3" borderId="9" xfId="0" applyFont="1" applyFill="1" applyBorder="1"/>
    <xf numFmtId="0" fontId="7" fillId="3" borderId="10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ill="1" applyBorder="1" applyAlignment="1">
      <alignment horizontal="center"/>
    </xf>
    <xf numFmtId="0" fontId="7" fillId="3" borderId="2" xfId="0" applyFont="1" applyFill="1" applyBorder="1" applyAlignment="1">
      <alignment horizontal="left"/>
    </xf>
    <xf numFmtId="167" fontId="0" fillId="3" borderId="3" xfId="1" applyNumberFormat="1" applyFont="1" applyFill="1" applyBorder="1"/>
    <xf numFmtId="167" fontId="0" fillId="3" borderId="9" xfId="1" applyNumberFormat="1" applyFont="1" applyFill="1" applyBorder="1"/>
    <xf numFmtId="0" fontId="0" fillId="0" borderId="0" xfId="0" applyAlignment="1">
      <alignment horizontal="center"/>
    </xf>
    <xf numFmtId="167" fontId="0" fillId="0" borderId="0" xfId="1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7" fontId="7" fillId="0" borderId="0" xfId="0" applyNumberFormat="1" applyFont="1"/>
    <xf numFmtId="6" fontId="0" fillId="3" borderId="3" xfId="0" applyNumberFormat="1" applyFill="1" applyBorder="1"/>
    <xf numFmtId="0" fontId="0" fillId="0" borderId="1" xfId="0" applyBorder="1"/>
    <xf numFmtId="167" fontId="0" fillId="0" borderId="1" xfId="0" applyNumberFormat="1" applyBorder="1"/>
    <xf numFmtId="169" fontId="0" fillId="0" borderId="1" xfId="0" applyNumberForma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167" fontId="0" fillId="0" borderId="1" xfId="1" applyNumberFormat="1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167" fontId="9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wrapText="1"/>
    </xf>
    <xf numFmtId="44" fontId="0" fillId="0" borderId="0" xfId="0" applyNumberFormat="1"/>
    <xf numFmtId="0" fontId="0" fillId="3" borderId="5" xfId="0" applyFill="1" applyBorder="1" applyAlignment="1">
      <alignment horizontal="center"/>
    </xf>
    <xf numFmtId="6" fontId="0" fillId="3" borderId="4" xfId="0" applyNumberFormat="1" applyFill="1" applyBorder="1"/>
    <xf numFmtId="167" fontId="0" fillId="0" borderId="0" xfId="0" applyNumberFormat="1"/>
    <xf numFmtId="0" fontId="0" fillId="3" borderId="4" xfId="0" applyFill="1" applyBorder="1"/>
    <xf numFmtId="167" fontId="7" fillId="4" borderId="1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44" fontId="7" fillId="3" borderId="1" xfId="1" applyFont="1" applyFill="1" applyBorder="1"/>
    <xf numFmtId="166" fontId="0" fillId="0" borderId="1" xfId="12" applyFont="1" applyBorder="1"/>
    <xf numFmtId="169" fontId="7" fillId="4" borderId="1" xfId="0" applyNumberFormat="1" applyFont="1" applyFill="1" applyBorder="1" applyAlignment="1">
      <alignment vertical="center"/>
    </xf>
    <xf numFmtId="168" fontId="1" fillId="0" borderId="6" xfId="2" applyNumberFormat="1" applyBorder="1" applyAlignment="1" applyProtection="1">
      <alignment horizontal="center" vertical="center"/>
      <protection hidden="1"/>
    </xf>
    <xf numFmtId="164" fontId="0" fillId="0" borderId="1" xfId="13" applyFont="1" applyBorder="1"/>
    <xf numFmtId="164" fontId="0" fillId="0" borderId="1" xfId="0" applyNumberFormat="1" applyBorder="1"/>
    <xf numFmtId="170" fontId="0" fillId="0" borderId="1" xfId="0" applyNumberFormat="1" applyBorder="1"/>
    <xf numFmtId="167" fontId="7" fillId="4" borderId="1" xfId="1" applyNumberFormat="1" applyFont="1" applyFill="1" applyBorder="1" applyAlignment="1">
      <alignment vertical="center"/>
    </xf>
    <xf numFmtId="0" fontId="7" fillId="0" borderId="0" xfId="0" applyFont="1" applyAlignment="1"/>
    <xf numFmtId="0" fontId="7" fillId="3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/>
    </xf>
    <xf numFmtId="171" fontId="0" fillId="0" borderId="1" xfId="1" applyNumberFormat="1" applyFont="1" applyBorder="1"/>
    <xf numFmtId="0" fontId="0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2" fontId="0" fillId="0" borderId="1" xfId="1" applyNumberFormat="1" applyFont="1" applyBorder="1"/>
    <xf numFmtId="0" fontId="0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166" fontId="0" fillId="0" borderId="0" xfId="12" applyFont="1"/>
    <xf numFmtId="166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1" xfId="14" applyNumberFormat="1" applyFont="1" applyBorder="1" applyAlignment="1">
      <alignment horizontal="center"/>
    </xf>
    <xf numFmtId="173" fontId="0" fillId="0" borderId="5" xfId="1" applyNumberFormat="1" applyFont="1" applyBorder="1"/>
    <xf numFmtId="0" fontId="0" fillId="3" borderId="4" xfId="0" applyFill="1" applyBorder="1" applyAlignment="1">
      <alignment horizontal="center"/>
    </xf>
    <xf numFmtId="174" fontId="0" fillId="3" borderId="1" xfId="0" applyNumberFormat="1" applyFill="1" applyBorder="1" applyAlignment="1">
      <alignment horizontal="center"/>
    </xf>
    <xf numFmtId="174" fontId="0" fillId="0" borderId="0" xfId="0" applyNumberFormat="1"/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9" fillId="0" borderId="7" xfId="0" applyFont="1" applyBorder="1" applyAlignment="1">
      <alignment horizontal="center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</cellXfs>
  <cellStyles count="15">
    <cellStyle name="Millares" xfId="14" builtinId="3"/>
    <cellStyle name="Millares [0]" xfId="13" builtinId="6"/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UVA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JUNIO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ser>
          <c:idx val="0"/>
          <c:order val="0"/>
          <c:tx>
            <c:strRef>
              <c:f>'GRAFICA 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dLbl>
              <c:idx val="2"/>
              <c:layout>
                <c:manualLayout>
                  <c:x val="0"/>
                  <c:y val="-4.0515653775322284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D3-4CF7-A168-7A38D209FFB5}"/>
                </c:ext>
              </c:extLst>
            </c:dLbl>
            <c:dLbl>
              <c:idx val="4"/>
              <c:layout>
                <c:manualLayout>
                  <c:x val="0"/>
                  <c:y val="-3.3149171270718231E-2"/>
                </c:manualLayout>
              </c:layout>
              <c:showVal val="1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D3-4CF7-A168-7A38D209FF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'!$C$4:$H$4</c:f>
              <c:strCache>
                <c:ptCount val="6"/>
                <c:pt idx="0">
                  <c:v>METERIA PRIMA E INSUMOS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'!$C$5:$H$5</c:f>
              <c:numCache>
                <c:formatCode>_("$"\ * #,##0_);_("$"\ * \(#,##0\);_("$"\ * "-"??_);_(@_)</c:formatCode>
                <c:ptCount val="6"/>
                <c:pt idx="0">
                  <c:v>134903.81975440375</c:v>
                </c:pt>
                <c:pt idx="1">
                  <c:v>256500</c:v>
                </c:pt>
                <c:pt idx="2">
                  <c:v>10232.804232804234</c:v>
                </c:pt>
                <c:pt idx="3">
                  <c:v>200000</c:v>
                </c:pt>
                <c:pt idx="4">
                  <c:v>19000</c:v>
                </c:pt>
                <c:pt idx="5">
                  <c:v>620636.623987208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852-47D3-B7E7-D807F9A4A08A}"/>
            </c:ext>
          </c:extLst>
        </c:ser>
        <c:gapWidth val="65"/>
        <c:shape val="box"/>
        <c:axId val="63965824"/>
        <c:axId val="63975808"/>
        <c:axId val="0"/>
      </c:bar3DChart>
      <c:catAx>
        <c:axId val="639658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75808"/>
        <c:crosses val="autoZero"/>
        <c:auto val="1"/>
        <c:lblAlgn val="ctr"/>
        <c:lblOffset val="100"/>
      </c:catAx>
      <c:valAx>
        <c:axId val="639758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9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752476</xdr:colOff>
      <xdr:row>7</xdr:row>
      <xdr:rowOff>161925</xdr:rowOff>
    </xdr:from>
    <xdr:to>
      <xdr:col>8</xdr:col>
      <xdr:colOff>1</xdr:colOff>
      <xdr:row>25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topLeftCell="A56" zoomScale="110" zoomScaleNormal="110" workbookViewId="0">
      <selection activeCell="F71" sqref="F71"/>
    </sheetView>
  </sheetViews>
  <sheetFormatPr baseColWidth="10" defaultColWidth="11.42578125" defaultRowHeight="15"/>
  <cols>
    <col min="1" max="1" width="36" customWidth="1"/>
    <col min="2" max="2" width="17.28515625" customWidth="1"/>
    <col min="3" max="3" width="12.85546875" style="17" customWidth="1"/>
    <col min="4" max="4" width="13" customWidth="1"/>
    <col min="5" max="5" width="14.42578125" customWidth="1"/>
    <col min="6" max="6" width="18.85546875" customWidth="1"/>
    <col min="7" max="7" width="18.28515625" customWidth="1"/>
    <col min="8" max="8" width="12.140625" bestFit="1" customWidth="1"/>
    <col min="9" max="9" width="13.28515625" bestFit="1" customWidth="1"/>
  </cols>
  <sheetData>
    <row r="1" spans="1:7" ht="34.5" customHeight="1">
      <c r="A1" s="33" t="s">
        <v>28</v>
      </c>
      <c r="B1" s="19"/>
      <c r="C1" s="20"/>
      <c r="D1" s="19"/>
      <c r="E1" s="19"/>
    </row>
    <row r="2" spans="1:7" ht="22.5" customHeight="1">
      <c r="A2" s="33" t="s">
        <v>39</v>
      </c>
      <c r="B2" s="19" t="s">
        <v>81</v>
      </c>
      <c r="C2" s="20"/>
      <c r="D2" s="19"/>
      <c r="E2" s="19"/>
    </row>
    <row r="3" spans="1:7" ht="52.5" customHeight="1">
      <c r="A3" s="33" t="s">
        <v>40</v>
      </c>
      <c r="B3" s="34">
        <v>2019</v>
      </c>
      <c r="C3" s="20"/>
      <c r="D3" s="19"/>
      <c r="E3" s="60"/>
      <c r="F3" s="60"/>
      <c r="G3" s="60"/>
    </row>
    <row r="4" spans="1:7" ht="15.75" customHeight="1">
      <c r="A4" s="19" t="s">
        <v>52</v>
      </c>
      <c r="B4" s="19" t="s">
        <v>55</v>
      </c>
      <c r="C4" s="19"/>
      <c r="D4" s="19"/>
      <c r="E4" s="19"/>
      <c r="F4" s="20"/>
    </row>
    <row r="5" spans="1:7">
      <c r="A5" s="19" t="s">
        <v>41</v>
      </c>
      <c r="B5" s="19" t="s">
        <v>63</v>
      </c>
      <c r="C5" s="20"/>
      <c r="D5" s="19"/>
      <c r="E5" s="19"/>
    </row>
    <row r="6" spans="1:7">
      <c r="A6" s="19" t="s">
        <v>82</v>
      </c>
      <c r="B6" s="19" t="s">
        <v>83</v>
      </c>
      <c r="C6" s="20"/>
      <c r="D6" s="19"/>
      <c r="E6" s="19"/>
    </row>
    <row r="7" spans="1:7" ht="18" customHeight="1">
      <c r="A7" s="19" t="s">
        <v>27</v>
      </c>
      <c r="B7" s="34">
        <v>234</v>
      </c>
      <c r="C7" s="19"/>
      <c r="D7" s="19"/>
      <c r="E7" s="19"/>
    </row>
    <row r="8" spans="1:7" ht="18" customHeight="1">
      <c r="A8" s="19" t="s">
        <v>21</v>
      </c>
      <c r="B8" s="19" t="s">
        <v>22</v>
      </c>
      <c r="C8"/>
      <c r="D8" s="19"/>
      <c r="E8" s="19"/>
    </row>
    <row r="9" spans="1:7" ht="18" customHeight="1">
      <c r="A9" s="19" t="s">
        <v>20</v>
      </c>
      <c r="B9" s="19" t="s">
        <v>45</v>
      </c>
      <c r="C9"/>
      <c r="D9" s="19"/>
      <c r="E9" s="19"/>
    </row>
    <row r="10" spans="1:7" ht="18" customHeight="1">
      <c r="A10" s="19" t="s">
        <v>23</v>
      </c>
      <c r="B10" s="19" t="s">
        <v>56</v>
      </c>
      <c r="C10" s="19"/>
      <c r="D10" s="19"/>
      <c r="E10" s="19"/>
    </row>
    <row r="11" spans="1:7" ht="18" customHeight="1">
      <c r="A11" s="19"/>
      <c r="B11" s="19"/>
      <c r="C11" s="19"/>
      <c r="E11" s="19"/>
    </row>
    <row r="12" spans="1:7" ht="18" customHeight="1">
      <c r="A12" s="19"/>
      <c r="B12" s="19"/>
      <c r="C12" s="20"/>
      <c r="D12" s="19"/>
      <c r="E12" s="19"/>
    </row>
    <row r="13" spans="1:7" ht="42" customHeight="1">
      <c r="A13" s="27" t="s">
        <v>32</v>
      </c>
      <c r="B13" s="26" t="s">
        <v>5</v>
      </c>
      <c r="C13" s="26" t="s">
        <v>13</v>
      </c>
      <c r="D13" s="26" t="s">
        <v>6</v>
      </c>
      <c r="E13" s="26" t="s">
        <v>24</v>
      </c>
      <c r="F13" s="26" t="s">
        <v>61</v>
      </c>
    </row>
    <row r="14" spans="1:7" ht="22.5" customHeight="1">
      <c r="A14" s="28" t="s">
        <v>48</v>
      </c>
      <c r="B14" s="61"/>
      <c r="C14" s="61"/>
      <c r="D14" s="61"/>
      <c r="E14" s="61"/>
      <c r="F14" s="61"/>
    </row>
    <row r="15" spans="1:7" ht="27.75" customHeight="1">
      <c r="A15" s="8" t="s">
        <v>50</v>
      </c>
      <c r="B15" s="8" t="s">
        <v>42</v>
      </c>
      <c r="C15" s="8" t="s">
        <v>14</v>
      </c>
      <c r="D15" s="76">
        <f>4400/1000</f>
        <v>4.4000000000000004</v>
      </c>
      <c r="E15" s="22">
        <v>32</v>
      </c>
      <c r="F15" s="58">
        <f>D15*E15</f>
        <v>140.80000000000001</v>
      </c>
    </row>
    <row r="16" spans="1:7" ht="27.75" customHeight="1">
      <c r="A16" s="28" t="s">
        <v>33</v>
      </c>
      <c r="B16" s="23"/>
      <c r="C16" s="23"/>
      <c r="D16" s="72"/>
      <c r="E16" s="56"/>
      <c r="F16" s="57"/>
    </row>
    <row r="17" spans="1:10" ht="24" customHeight="1">
      <c r="A17" s="8" t="s">
        <v>54</v>
      </c>
      <c r="B17" s="65" t="s">
        <v>84</v>
      </c>
      <c r="C17" s="62" t="s">
        <v>57</v>
      </c>
      <c r="D17" s="73">
        <v>1050</v>
      </c>
      <c r="E17" s="63">
        <f>4000/1000</f>
        <v>4</v>
      </c>
      <c r="F17" s="53">
        <f t="shared" ref="F17:F22" si="0">D17*E17</f>
        <v>4200</v>
      </c>
    </row>
    <row r="18" spans="1:10" ht="24.75" customHeight="1">
      <c r="A18" s="8" t="s">
        <v>54</v>
      </c>
      <c r="B18" s="64" t="s">
        <v>58</v>
      </c>
      <c r="C18" s="65" t="s">
        <v>69</v>
      </c>
      <c r="D18" s="73">
        <v>600</v>
      </c>
      <c r="E18" s="66">
        <f>893/1000</f>
        <v>0.89300000000000002</v>
      </c>
      <c r="F18" s="53">
        <f t="shared" si="0"/>
        <v>535.79999999999995</v>
      </c>
    </row>
    <row r="19" spans="1:10" ht="21.75" customHeight="1">
      <c r="A19" s="8" t="s">
        <v>54</v>
      </c>
      <c r="B19" s="64" t="s">
        <v>59</v>
      </c>
      <c r="C19" s="65" t="s">
        <v>69</v>
      </c>
      <c r="D19" s="73">
        <v>90</v>
      </c>
      <c r="E19" s="74">
        <f>3500/453.59</f>
        <v>7.7162194933750747</v>
      </c>
      <c r="F19" s="53">
        <f t="shared" si="0"/>
        <v>694.45975440375673</v>
      </c>
      <c r="I19" s="77"/>
    </row>
    <row r="20" spans="1:10" ht="24" customHeight="1">
      <c r="A20" s="8" t="s">
        <v>54</v>
      </c>
      <c r="B20" s="65" t="s">
        <v>85</v>
      </c>
      <c r="C20" s="65" t="s">
        <v>69</v>
      </c>
      <c r="D20" s="73">
        <v>45</v>
      </c>
      <c r="E20" s="66">
        <v>23.8</v>
      </c>
      <c r="F20" s="53">
        <f t="shared" si="0"/>
        <v>1071</v>
      </c>
    </row>
    <row r="21" spans="1:10" ht="21.75" customHeight="1">
      <c r="A21" s="8" t="s">
        <v>54</v>
      </c>
      <c r="B21" s="62" t="s">
        <v>73</v>
      </c>
      <c r="C21" s="62" t="s">
        <v>74</v>
      </c>
      <c r="D21" s="73">
        <v>44</v>
      </c>
      <c r="E21" s="63">
        <v>2007</v>
      </c>
      <c r="F21" s="53">
        <f t="shared" si="0"/>
        <v>88308</v>
      </c>
    </row>
    <row r="22" spans="1:10" ht="24" customHeight="1">
      <c r="A22" s="8" t="s">
        <v>54</v>
      </c>
      <c r="B22" s="64" t="s">
        <v>75</v>
      </c>
      <c r="C22" s="62" t="s">
        <v>74</v>
      </c>
      <c r="D22" s="73">
        <v>22</v>
      </c>
      <c r="E22" s="63">
        <f>90804/50</f>
        <v>1816.08</v>
      </c>
      <c r="F22" s="53">
        <f t="shared" si="0"/>
        <v>39953.759999999995</v>
      </c>
    </row>
    <row r="23" spans="1:10" ht="21" customHeight="1">
      <c r="A23" s="80" t="s">
        <v>51</v>
      </c>
      <c r="B23" s="81"/>
      <c r="C23" s="81"/>
      <c r="D23" s="81"/>
      <c r="E23" s="82"/>
      <c r="F23" s="49">
        <f>SUM(F14:F22)</f>
        <v>134903.81975440375</v>
      </c>
      <c r="G23" s="47"/>
      <c r="J23" s="70"/>
    </row>
    <row r="24" spans="1:10" ht="21.75" customHeight="1">
      <c r="A24" s="78"/>
      <c r="B24" s="79"/>
      <c r="C24" s="79"/>
      <c r="D24" s="79"/>
      <c r="E24" s="79"/>
      <c r="F24" s="79"/>
      <c r="J24" s="70"/>
    </row>
    <row r="25" spans="1:10" ht="39.75" customHeight="1">
      <c r="A25" s="80" t="s">
        <v>25</v>
      </c>
      <c r="B25" s="82"/>
      <c r="C25" s="30" t="s">
        <v>13</v>
      </c>
      <c r="D25" s="31" t="s">
        <v>6</v>
      </c>
      <c r="E25" s="32" t="s">
        <v>24</v>
      </c>
      <c r="F25" s="26" t="s">
        <v>61</v>
      </c>
      <c r="J25" s="71"/>
    </row>
    <row r="26" spans="1:10">
      <c r="A26" s="103" t="s">
        <v>64</v>
      </c>
      <c r="B26" s="104"/>
      <c r="C26" s="8" t="s">
        <v>26</v>
      </c>
      <c r="D26" s="8">
        <v>11</v>
      </c>
      <c r="E26" s="15">
        <f t="shared" ref="E26:E35" si="1">38000/8</f>
        <v>4750</v>
      </c>
      <c r="F26" s="35">
        <f t="shared" ref="F26:F35" si="2">D26*E26</f>
        <v>52250</v>
      </c>
    </row>
    <row r="27" spans="1:10">
      <c r="A27" s="103" t="s">
        <v>70</v>
      </c>
      <c r="B27" s="104"/>
      <c r="C27" s="8" t="s">
        <v>26</v>
      </c>
      <c r="D27" s="8">
        <v>6</v>
      </c>
      <c r="E27" s="15">
        <f t="shared" si="1"/>
        <v>4750</v>
      </c>
      <c r="F27" s="35">
        <f t="shared" si="2"/>
        <v>28500</v>
      </c>
    </row>
    <row r="28" spans="1:10">
      <c r="A28" s="103" t="s">
        <v>76</v>
      </c>
      <c r="B28" s="104"/>
      <c r="C28" s="8" t="s">
        <v>26</v>
      </c>
      <c r="D28" s="8">
        <v>3</v>
      </c>
      <c r="E28" s="15">
        <f t="shared" si="1"/>
        <v>4750</v>
      </c>
      <c r="F28" s="35">
        <f t="shared" si="2"/>
        <v>14250</v>
      </c>
    </row>
    <row r="29" spans="1:10">
      <c r="A29" s="103" t="s">
        <v>65</v>
      </c>
      <c r="B29" s="104"/>
      <c r="C29" s="8" t="s">
        <v>26</v>
      </c>
      <c r="D29" s="8">
        <v>3</v>
      </c>
      <c r="E29" s="15">
        <f t="shared" si="1"/>
        <v>4750</v>
      </c>
      <c r="F29" s="35">
        <f t="shared" si="2"/>
        <v>14250</v>
      </c>
    </row>
    <row r="30" spans="1:10">
      <c r="A30" s="105" t="s">
        <v>71</v>
      </c>
      <c r="B30" s="104"/>
      <c r="C30" s="8" t="s">
        <v>26</v>
      </c>
      <c r="D30" s="8">
        <v>7</v>
      </c>
      <c r="E30" s="15">
        <f t="shared" si="1"/>
        <v>4750</v>
      </c>
      <c r="F30" s="35">
        <f t="shared" si="2"/>
        <v>33250</v>
      </c>
    </row>
    <row r="31" spans="1:10">
      <c r="A31" s="105" t="s">
        <v>79</v>
      </c>
      <c r="B31" s="106"/>
      <c r="C31" s="8" t="s">
        <v>26</v>
      </c>
      <c r="D31" s="8">
        <v>2</v>
      </c>
      <c r="E31" s="15">
        <f t="shared" si="1"/>
        <v>4750</v>
      </c>
      <c r="F31" s="35">
        <f t="shared" si="2"/>
        <v>9500</v>
      </c>
    </row>
    <row r="32" spans="1:10">
      <c r="A32" s="103" t="s">
        <v>60</v>
      </c>
      <c r="B32" s="104"/>
      <c r="C32" s="8" t="s">
        <v>26</v>
      </c>
      <c r="D32" s="8">
        <v>5</v>
      </c>
      <c r="E32" s="15">
        <f t="shared" si="1"/>
        <v>4750</v>
      </c>
      <c r="F32" s="35">
        <f t="shared" si="2"/>
        <v>23750</v>
      </c>
    </row>
    <row r="33" spans="1:6">
      <c r="A33" s="103" t="s">
        <v>77</v>
      </c>
      <c r="B33" s="104"/>
      <c r="C33" s="8" t="s">
        <v>26</v>
      </c>
      <c r="D33" s="8">
        <v>2</v>
      </c>
      <c r="E33" s="15">
        <f t="shared" si="1"/>
        <v>4750</v>
      </c>
      <c r="F33" s="35">
        <f t="shared" si="2"/>
        <v>9500</v>
      </c>
    </row>
    <row r="34" spans="1:6">
      <c r="A34" s="103" t="s">
        <v>78</v>
      </c>
      <c r="B34" s="104"/>
      <c r="C34" s="8" t="s">
        <v>26</v>
      </c>
      <c r="D34" s="8">
        <v>2</v>
      </c>
      <c r="E34" s="15">
        <f t="shared" si="1"/>
        <v>4750</v>
      </c>
      <c r="F34" s="35">
        <f t="shared" si="2"/>
        <v>9500</v>
      </c>
    </row>
    <row r="35" spans="1:6">
      <c r="A35" s="103" t="s">
        <v>62</v>
      </c>
      <c r="B35" s="104"/>
      <c r="C35" s="8" t="s">
        <v>26</v>
      </c>
      <c r="D35" s="8">
        <v>13</v>
      </c>
      <c r="E35" s="15">
        <f t="shared" si="1"/>
        <v>4750</v>
      </c>
      <c r="F35" s="35">
        <f t="shared" si="2"/>
        <v>61750</v>
      </c>
    </row>
    <row r="36" spans="1:6" ht="30" customHeight="1">
      <c r="A36" s="80" t="s">
        <v>7</v>
      </c>
      <c r="B36" s="81"/>
      <c r="C36" s="81"/>
      <c r="D36" s="81"/>
      <c r="E36" s="82"/>
      <c r="F36" s="49">
        <f>SUM(F26:F35)</f>
        <v>256500</v>
      </c>
    </row>
    <row r="37" spans="1:6">
      <c r="A37" s="102"/>
      <c r="B37" s="102"/>
      <c r="C37" s="102"/>
      <c r="D37" s="102"/>
      <c r="E37" s="102"/>
      <c r="F37" s="102"/>
    </row>
    <row r="38" spans="1:6" ht="38.25" customHeight="1">
      <c r="A38" s="95" t="s">
        <v>8</v>
      </c>
      <c r="B38" s="96"/>
      <c r="C38" s="96"/>
      <c r="D38" s="96"/>
      <c r="E38" s="97"/>
      <c r="F38" s="38">
        <f>F23+F36</f>
        <v>391403.81975440378</v>
      </c>
    </row>
    <row r="39" spans="1:6">
      <c r="A39" s="78"/>
      <c r="B39" s="79"/>
      <c r="C39" s="79"/>
      <c r="D39" s="79"/>
      <c r="E39" s="79"/>
      <c r="F39" s="79"/>
    </row>
    <row r="40" spans="1:6" ht="30">
      <c r="A40" s="29" t="s">
        <v>29</v>
      </c>
      <c r="B40" s="26" t="s">
        <v>5</v>
      </c>
      <c r="C40" s="26" t="s">
        <v>13</v>
      </c>
      <c r="D40" s="26" t="s">
        <v>6</v>
      </c>
      <c r="E40" s="26" t="s">
        <v>24</v>
      </c>
      <c r="F40" s="26" t="s">
        <v>61</v>
      </c>
    </row>
    <row r="41" spans="1:6">
      <c r="A41" s="29" t="s">
        <v>9</v>
      </c>
      <c r="B41" s="48"/>
      <c r="C41" s="13"/>
      <c r="D41" s="12"/>
      <c r="E41" s="7"/>
      <c r="F41" s="23"/>
    </row>
    <row r="42" spans="1:6">
      <c r="A42" s="23" t="s">
        <v>67</v>
      </c>
      <c r="B42" s="75" t="s">
        <v>53</v>
      </c>
      <c r="C42" s="13" t="s">
        <v>68</v>
      </c>
      <c r="D42" s="67">
        <v>4</v>
      </c>
      <c r="E42" s="15">
        <f>9670/3.78</f>
        <v>2558.2010582010585</v>
      </c>
      <c r="F42" s="24">
        <f>(D42*E42)</f>
        <v>10232.804232804234</v>
      </c>
    </row>
    <row r="43" spans="1:6" ht="24.75" customHeight="1">
      <c r="A43" s="81" t="s">
        <v>18</v>
      </c>
      <c r="B43" s="81"/>
      <c r="C43" s="81"/>
      <c r="D43" s="81"/>
      <c r="E43" s="82"/>
      <c r="F43" s="59">
        <f>SUM(F41:F42)</f>
        <v>10232.804232804234</v>
      </c>
    </row>
    <row r="44" spans="1:6" ht="14.25" customHeight="1">
      <c r="A44" s="50"/>
      <c r="B44" s="50"/>
      <c r="C44" s="50"/>
      <c r="D44" s="50"/>
      <c r="E44" s="51"/>
      <c r="F44" s="52"/>
    </row>
    <row r="45" spans="1:6" ht="30">
      <c r="A45" s="100" t="s">
        <v>1</v>
      </c>
      <c r="B45" s="101"/>
      <c r="C45" s="26" t="s">
        <v>13</v>
      </c>
      <c r="D45" s="26" t="s">
        <v>6</v>
      </c>
      <c r="E45" s="26" t="s">
        <v>24</v>
      </c>
      <c r="F45" s="26" t="s">
        <v>61</v>
      </c>
    </row>
    <row r="46" spans="1:6" ht="16.5" customHeight="1">
      <c r="A46" s="87" t="s">
        <v>16</v>
      </c>
      <c r="B46" s="88"/>
      <c r="C46" s="13" t="s">
        <v>17</v>
      </c>
      <c r="D46" s="8">
        <v>1</v>
      </c>
      <c r="E46" s="46">
        <v>200000</v>
      </c>
      <c r="F46" s="25">
        <f>(E46*D46)</f>
        <v>200000</v>
      </c>
    </row>
    <row r="47" spans="1:6" ht="30" customHeight="1">
      <c r="A47" s="80" t="s">
        <v>30</v>
      </c>
      <c r="B47" s="81"/>
      <c r="C47" s="81"/>
      <c r="D47" s="81"/>
      <c r="E47" s="82"/>
      <c r="F47" s="54">
        <f>SUM(F46:F46)</f>
        <v>200000</v>
      </c>
    </row>
    <row r="48" spans="1:6">
      <c r="A48" s="14"/>
      <c r="B48" s="10"/>
      <c r="C48" s="11"/>
      <c r="D48" s="9"/>
      <c r="E48" s="10"/>
      <c r="F48" s="23"/>
    </row>
    <row r="49" spans="1:9" ht="30">
      <c r="A49" s="100" t="s">
        <v>10</v>
      </c>
      <c r="B49" s="101"/>
      <c r="C49" s="26" t="s">
        <v>13</v>
      </c>
      <c r="D49" s="26" t="s">
        <v>6</v>
      </c>
      <c r="E49" s="26" t="s">
        <v>24</v>
      </c>
      <c r="F49" s="26" t="s">
        <v>61</v>
      </c>
      <c r="G49" s="44"/>
      <c r="H49" s="44"/>
      <c r="I49" s="44"/>
    </row>
    <row r="50" spans="1:9">
      <c r="A50" s="87" t="s">
        <v>46</v>
      </c>
      <c r="B50" s="88"/>
      <c r="C50" s="8" t="s">
        <v>47</v>
      </c>
      <c r="D50" s="45">
        <v>4</v>
      </c>
      <c r="E50" s="16">
        <f>38000/8</f>
        <v>4750</v>
      </c>
      <c r="F50" s="53">
        <f>(D50*E50)</f>
        <v>19000</v>
      </c>
    </row>
    <row r="51" spans="1:9" ht="24" customHeight="1">
      <c r="A51" s="80" t="s">
        <v>11</v>
      </c>
      <c r="B51" s="81"/>
      <c r="C51" s="81"/>
      <c r="D51" s="81"/>
      <c r="E51" s="82"/>
      <c r="F51" s="49">
        <f>SUM(F50:F50)</f>
        <v>19000</v>
      </c>
    </row>
    <row r="52" spans="1:9">
      <c r="A52" s="78"/>
      <c r="B52" s="79"/>
      <c r="C52" s="79"/>
      <c r="D52" s="79"/>
      <c r="E52" s="79"/>
      <c r="F52" s="79"/>
    </row>
    <row r="53" spans="1:9" ht="30.75" customHeight="1">
      <c r="A53" s="95" t="s">
        <v>31</v>
      </c>
      <c r="B53" s="96"/>
      <c r="C53" s="96"/>
      <c r="D53" s="96"/>
      <c r="E53" s="97"/>
      <c r="F53" s="38">
        <f>F43+F47+F51</f>
        <v>229232.80423280422</v>
      </c>
    </row>
    <row r="54" spans="1:9" ht="15.75">
      <c r="A54" s="98"/>
      <c r="B54" s="99"/>
      <c r="C54" s="99"/>
      <c r="D54" s="99"/>
      <c r="E54" s="99"/>
      <c r="F54" s="99"/>
    </row>
    <row r="55" spans="1:9" ht="36.75" customHeight="1">
      <c r="A55" s="95" t="s">
        <v>12</v>
      </c>
      <c r="B55" s="96"/>
      <c r="C55" s="96"/>
      <c r="D55" s="96"/>
      <c r="E55" s="97"/>
      <c r="F55" s="38">
        <f>F38+F53</f>
        <v>620636.623987208</v>
      </c>
    </row>
    <row r="56" spans="1:9">
      <c r="D56" s="17"/>
      <c r="E56" s="18"/>
    </row>
    <row r="57" spans="1:9" ht="15.75">
      <c r="A57" s="92" t="s">
        <v>66</v>
      </c>
      <c r="B57" s="93"/>
      <c r="C57" s="93"/>
      <c r="D57" s="93"/>
      <c r="E57" s="94"/>
      <c r="F57" s="39">
        <v>0</v>
      </c>
    </row>
    <row r="58" spans="1:9" s="19" customFormat="1" ht="15" customHeight="1">
      <c r="A58" s="92" t="s">
        <v>34</v>
      </c>
      <c r="B58" s="93"/>
      <c r="C58" s="93"/>
      <c r="D58" s="93"/>
      <c r="E58" s="94"/>
      <c r="F58" s="55" t="str">
        <f>IF(F57=0,"--",F55/F57)</f>
        <v>--</v>
      </c>
    </row>
    <row r="59" spans="1:9" ht="15" customHeight="1">
      <c r="E59" s="19"/>
    </row>
    <row r="60" spans="1:9">
      <c r="A60" s="36"/>
      <c r="B60" s="37"/>
      <c r="C60" s="20"/>
      <c r="D60" s="21"/>
      <c r="E60" s="21"/>
    </row>
    <row r="61" spans="1:9">
      <c r="A61" s="36"/>
      <c r="B61" s="37"/>
      <c r="C61" s="20"/>
      <c r="D61" s="21"/>
      <c r="E61" s="21"/>
    </row>
    <row r="62" spans="1:9" ht="15.75">
      <c r="A62" s="39" t="s">
        <v>38</v>
      </c>
      <c r="B62" s="83" t="s">
        <v>86</v>
      </c>
      <c r="C62" s="91"/>
      <c r="D62" s="84"/>
      <c r="E62" s="40"/>
      <c r="F62" s="40"/>
    </row>
    <row r="63" spans="1:9" ht="15.75">
      <c r="A63" s="39" t="s">
        <v>35</v>
      </c>
      <c r="B63" s="90">
        <v>43703</v>
      </c>
      <c r="C63" s="91"/>
      <c r="D63" s="84"/>
      <c r="E63" s="40"/>
      <c r="F63" s="40"/>
    </row>
    <row r="64" spans="1:9" ht="15.75">
      <c r="A64" s="40"/>
      <c r="B64" s="41"/>
      <c r="C64" s="41"/>
      <c r="D64" s="41"/>
      <c r="E64" s="40"/>
      <c r="F64" s="40"/>
    </row>
    <row r="65" spans="1:6" ht="15.75">
      <c r="A65" s="89" t="s">
        <v>43</v>
      </c>
      <c r="B65" s="89"/>
      <c r="C65" s="89"/>
      <c r="D65" s="89"/>
      <c r="E65" s="89"/>
      <c r="F65" s="89"/>
    </row>
    <row r="66" spans="1:6" ht="31.5">
      <c r="A66" s="43" t="s">
        <v>72</v>
      </c>
      <c r="B66" s="42" t="s">
        <v>36</v>
      </c>
      <c r="C66" s="85"/>
      <c r="D66" s="86"/>
      <c r="E66" s="39" t="s">
        <v>37</v>
      </c>
      <c r="F66" s="68"/>
    </row>
    <row r="67" spans="1:6" ht="15.75">
      <c r="A67" s="39" t="s">
        <v>44</v>
      </c>
      <c r="B67" s="42" t="s">
        <v>35</v>
      </c>
      <c r="C67" s="83"/>
      <c r="D67" s="84"/>
      <c r="E67" s="39" t="s">
        <v>35</v>
      </c>
      <c r="F67" s="69"/>
    </row>
  </sheetData>
  <mergeCells count="35">
    <mergeCell ref="A43:E43"/>
    <mergeCell ref="A39:F39"/>
    <mergeCell ref="A26:B26"/>
    <mergeCell ref="A34:B34"/>
    <mergeCell ref="A31:B31"/>
    <mergeCell ref="A24:F24"/>
    <mergeCell ref="A37:F37"/>
    <mergeCell ref="A23:E23"/>
    <mergeCell ref="A36:E36"/>
    <mergeCell ref="A38:E38"/>
    <mergeCell ref="A25:B25"/>
    <mergeCell ref="A27:B27"/>
    <mergeCell ref="A29:B29"/>
    <mergeCell ref="A30:B30"/>
    <mergeCell ref="A32:B32"/>
    <mergeCell ref="A35:B35"/>
    <mergeCell ref="A33:B33"/>
    <mergeCell ref="A28:B28"/>
    <mergeCell ref="A45:B45"/>
    <mergeCell ref="A49:B49"/>
    <mergeCell ref="A47:E47"/>
    <mergeCell ref="A46:B46"/>
    <mergeCell ref="A52:F52"/>
    <mergeCell ref="A51:E51"/>
    <mergeCell ref="C67:D67"/>
    <mergeCell ref="C66:D66"/>
    <mergeCell ref="A50:B50"/>
    <mergeCell ref="A65:F65"/>
    <mergeCell ref="B63:D63"/>
    <mergeCell ref="B62:D62"/>
    <mergeCell ref="A58:E58"/>
    <mergeCell ref="A57:E57"/>
    <mergeCell ref="A55:E55"/>
    <mergeCell ref="A54:F54"/>
    <mergeCell ref="A53:E53"/>
  </mergeCells>
  <pageMargins left="0.7" right="0.7" top="0.75" bottom="0.75" header="0.3" footer="0.3"/>
  <pageSetup paperSize="5" scale="5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H6"/>
  <sheetViews>
    <sheetView zoomScale="90" zoomScaleNormal="90" workbookViewId="0">
      <selection activeCell="I12" sqref="I12"/>
    </sheetView>
  </sheetViews>
  <sheetFormatPr baseColWidth="10" defaultRowHeight="15"/>
  <cols>
    <col min="2" max="2" width="30" customWidth="1"/>
    <col min="6" max="6" width="12.140625" customWidth="1"/>
    <col min="7" max="7" width="14.140625" customWidth="1"/>
    <col min="8" max="8" width="14.7109375" customWidth="1"/>
  </cols>
  <sheetData>
    <row r="1" spans="2:8">
      <c r="B1" s="107" t="s">
        <v>80</v>
      </c>
      <c r="C1" s="108"/>
      <c r="D1" s="108"/>
      <c r="E1" s="108"/>
      <c r="F1" s="108"/>
      <c r="G1" s="108"/>
      <c r="H1" s="109"/>
    </row>
    <row r="2" spans="2:8">
      <c r="B2" s="110"/>
      <c r="C2" s="111"/>
      <c r="D2" s="111"/>
      <c r="E2" s="111"/>
      <c r="F2" s="111"/>
      <c r="G2" s="111"/>
      <c r="H2" s="112"/>
    </row>
    <row r="3" spans="2:8">
      <c r="B3" s="113"/>
      <c r="C3" s="114"/>
      <c r="D3" s="114"/>
      <c r="E3" s="114"/>
      <c r="F3" s="114"/>
      <c r="G3" s="114"/>
      <c r="H3" s="115"/>
    </row>
    <row r="4" spans="2:8" ht="51">
      <c r="B4" s="5" t="s">
        <v>19</v>
      </c>
      <c r="C4" s="6" t="s">
        <v>49</v>
      </c>
      <c r="D4" s="6" t="s">
        <v>0</v>
      </c>
      <c r="E4" s="6" t="s">
        <v>2</v>
      </c>
      <c r="F4" s="6" t="s">
        <v>1</v>
      </c>
      <c r="G4" s="6" t="s">
        <v>10</v>
      </c>
      <c r="H4" s="6" t="s">
        <v>3</v>
      </c>
    </row>
    <row r="5" spans="2:8">
      <c r="B5" s="1" t="s">
        <v>4</v>
      </c>
      <c r="C5" s="2">
        <f>'COSTOS UVA'!F23</f>
        <v>134903.81975440375</v>
      </c>
      <c r="D5" s="2">
        <f>'COSTOS UVA'!F36</f>
        <v>256500</v>
      </c>
      <c r="E5" s="2">
        <f>'COSTOS UVA'!F43</f>
        <v>10232.804232804234</v>
      </c>
      <c r="F5" s="2">
        <f>'COSTOS UVA'!F47</f>
        <v>200000</v>
      </c>
      <c r="G5" s="2">
        <f>'COSTOS UVA'!F51</f>
        <v>19000</v>
      </c>
      <c r="H5" s="2">
        <f>SUM(C5:G5)</f>
        <v>620636.623987208</v>
      </c>
    </row>
    <row r="6" spans="2:8">
      <c r="B6" s="1" t="s">
        <v>15</v>
      </c>
      <c r="C6" s="3">
        <f>C5/H5</f>
        <v>0.21736361429612358</v>
      </c>
      <c r="D6" s="3">
        <f>D5/H5</f>
        <v>0.41328531073810226</v>
      </c>
      <c r="E6" s="3">
        <f>E5/H5</f>
        <v>1.6487593282949964E-2</v>
      </c>
      <c r="F6" s="3">
        <f>F5/H5</f>
        <v>0.32224975496148328</v>
      </c>
      <c r="G6" s="3">
        <f>G5/H5</f>
        <v>3.0613726721340908E-2</v>
      </c>
      <c r="H6" s="4">
        <f>SUM(C6:G6)</f>
        <v>1</v>
      </c>
    </row>
  </sheetData>
  <mergeCells count="1">
    <mergeCell ref="B1:H3"/>
  </mergeCells>
  <pageMargins left="0.7" right="0.7" top="0.75" bottom="0.75" header="0.3" footer="0.3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UVA</vt:lpstr>
      <vt:lpstr>GRAFICA 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2019-06-28T00:58:01Z</cp:lastPrinted>
  <dcterms:created xsi:type="dcterms:W3CDTF">2014-09-10T02:29:02Z</dcterms:created>
  <dcterms:modified xsi:type="dcterms:W3CDTF">2019-08-26T16:00:48Z</dcterms:modified>
</cp:coreProperties>
</file>