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LIMAS ACIDAS Y CITRICOS" sheetId="1" r:id="rId1"/>
    <sheet name="GRAFICA LIMAS ACIDAS" sheetId="6" r:id="rId2"/>
    <sheet name="GRAFICA CITRICOS" sheetId="9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 l="1"/>
  <c r="F47" i="1"/>
  <c r="F43" i="1"/>
  <c r="G43" i="1"/>
  <c r="G29" i="1"/>
  <c r="F29" i="1"/>
  <c r="E42" i="1" l="1"/>
  <c r="E27" i="1"/>
  <c r="E26" i="1"/>
  <c r="E22" i="1"/>
  <c r="E23" i="1"/>
  <c r="E21" i="1"/>
  <c r="E19" i="1"/>
  <c r="E28" i="1" l="1"/>
  <c r="G42" i="1" l="1"/>
  <c r="G5" i="9" s="1"/>
  <c r="G38" i="1"/>
  <c r="F38" i="1"/>
  <c r="E35" i="1"/>
  <c r="G35" i="1" s="1"/>
  <c r="G36" i="1" s="1"/>
  <c r="E5" i="9" s="1"/>
  <c r="F21" i="1"/>
  <c r="E20" i="1"/>
  <c r="F20" i="1" s="1"/>
  <c r="G28" i="1"/>
  <c r="G27" i="1"/>
  <c r="G26" i="1"/>
  <c r="F23" i="1"/>
  <c r="F22" i="1"/>
  <c r="F19" i="1"/>
  <c r="F42" i="1" l="1"/>
  <c r="F35" i="1"/>
  <c r="F36" i="1" s="1"/>
  <c r="G31" i="1" l="1"/>
  <c r="F31" i="1"/>
  <c r="G39" i="1" l="1"/>
  <c r="G45" i="1" s="1"/>
  <c r="G50" i="1" s="1"/>
  <c r="F39" i="1"/>
  <c r="F45" i="1" s="1"/>
  <c r="F50" i="1" s="1"/>
  <c r="C5" i="9" l="1"/>
  <c r="E5" i="6"/>
  <c r="F5" i="6"/>
  <c r="D5" i="6" l="1"/>
  <c r="C5" i="6"/>
  <c r="F5" i="9"/>
  <c r="G5" i="6"/>
  <c r="H5" i="6" l="1"/>
  <c r="G6" i="6" s="1"/>
  <c r="D5" i="9"/>
  <c r="H5" i="9" s="1"/>
  <c r="G6" i="9" s="1"/>
  <c r="C6" i="6" l="1"/>
  <c r="D6" i="9"/>
  <c r="E6" i="6"/>
  <c r="F6" i="6"/>
  <c r="D6" i="6"/>
  <c r="H6" i="6" l="1"/>
  <c r="E6" i="9"/>
  <c r="C6" i="9"/>
  <c r="F6" i="9"/>
  <c r="H6" i="9" l="1"/>
</calcChain>
</file>

<file path=xl/comments1.xml><?xml version="1.0" encoding="utf-8"?>
<comments xmlns="http://schemas.openxmlformats.org/spreadsheetml/2006/main">
  <authors>
    <author>Windows User</author>
    <author>FREDI</author>
    <author>Carlos Alberto Vera</author>
    <author>Aprendiz Centro Agropecuario LaGranja</author>
    <author>Usuario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 xml:space="preserve">NO SE APLICO NINGUN TIPO DE INSUMO 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</rPr>
          <t xml:space="preserve">SE TRABAJO EN EL AREA DE LIMON COMUN.
</t>
        </r>
      </text>
    </comment>
    <comment ref="D21" authorId="2" shapeId="0">
      <text>
        <r>
          <rPr>
            <b/>
            <sz val="9"/>
            <color indexed="81"/>
            <rFont val="Tahoma"/>
            <family val="2"/>
          </rPr>
          <t xml:space="preserve">SOLO SE COSECHO LIMON TAHITI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3" shapeId="0">
      <text>
        <r>
          <rPr>
            <b/>
            <sz val="9"/>
            <color indexed="81"/>
            <rFont val="Tahoma"/>
            <family val="2"/>
          </rPr>
          <t>SOLO SE MANEJA LIMAS DULCES 15.000
MTS2</t>
        </r>
      </text>
    </comment>
    <comment ref="E35" authorId="4" shapeId="0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  <comment ref="F49" authorId="0" shapeId="0">
      <text>
        <r>
          <rPr>
            <sz val="9"/>
            <color indexed="81"/>
            <rFont val="Tahoma"/>
            <family val="2"/>
          </rPr>
          <t xml:space="preserve">SOLO SE COSECHO  LIMON TAHITI
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NO SE COSECHO NARANJA.. EL CULTIVO ESTA EN PROCESO .</t>
        </r>
      </text>
    </comment>
  </commentList>
</comments>
</file>

<file path=xl/sharedStrings.xml><?xml version="1.0" encoding="utf-8"?>
<sst xmlns="http://schemas.openxmlformats.org/spreadsheetml/2006/main" count="116" uniqueCount="75">
  <si>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</si>
  <si>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</si>
  <si>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</si>
  <si>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</si>
  <si>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</si>
  <si>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</si>
  <si>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</si>
  <si>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</si>
  <si>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</si>
  <si>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</si>
  <si>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</si>
  <si>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</si>
  <si>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</si>
  <si>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</si>
  <si>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</si>
  <si>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</si>
  <si>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</si>
  <si>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</si>
  <si>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</si>
  <si>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</si>
  <si>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</si>
  <si>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</si>
  <si>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</si>
  <si>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</si>
  <si>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</si>
  <si>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</si>
  <si>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COSTO TOTAL LIMAS ACIDAS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</si>
  <si>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</si>
  <si>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</si>
  <si>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</si>
  <si>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</si>
  <si>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</si>
  <si>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</si>
  <si>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>PRODUCCION EN KG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</si>
  <si>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</si>
  <si>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</si>
  <si>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</si>
  <si>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</si>
  <si>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</si>
  <si>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</si>
  <si>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</si>
  <si>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>2,8 ha = 28,000 m²</t>
  </si>
  <si>
    <t xml:space="preserve">FECHA DE SIEMBRA: </t>
  </si>
  <si>
    <t xml:space="preserve"> 28 de Octubre de 2013</t>
  </si>
  <si>
    <t>CONTROL DE DOCUMENTO</t>
  </si>
  <si>
    <t>FECHA: 19-09-2018</t>
  </si>
  <si>
    <t>COSTO TOTAL CITRICOS</t>
  </si>
  <si>
    <t>LIMAS ACIDAS Y CITRICOS</t>
  </si>
  <si>
    <t>ELABORO: MARIA INES MUÑOZ, LINA VARGAS, MIGUEL A. VILLALBA</t>
  </si>
  <si>
    <t>MATERIA PRIMA E INSUMOS  DIRECTOS</t>
  </si>
  <si>
    <t>MATERIA PRIMA</t>
  </si>
  <si>
    <t>MANTENIMIENTO LIMAS ACIDAS</t>
  </si>
  <si>
    <t>INSUMOS DIRECTOS</t>
  </si>
  <si>
    <t>NOTA: PRODUCTOS DE CITRICOS EN PROCESO</t>
  </si>
  <si>
    <t>horas</t>
  </si>
  <si>
    <t>Manejo de arvenses (mecanico)</t>
  </si>
  <si>
    <t>lt</t>
  </si>
  <si>
    <t>M2</t>
  </si>
  <si>
    <t xml:space="preserve">GASOLINA </t>
  </si>
  <si>
    <t>Manejo de arvenses mecanico (rotospeed)</t>
  </si>
  <si>
    <t>Cosecha</t>
  </si>
  <si>
    <t>Manejo de arvenses mecanico (guadaña)</t>
  </si>
  <si>
    <t>Plateo</t>
  </si>
  <si>
    <t>COMBUSTIBLE</t>
  </si>
  <si>
    <t>Manteniemiento de la caseta BPA</t>
  </si>
  <si>
    <t>COSTO UNITARIO DE PRODUCCION</t>
  </si>
  <si>
    <t>SUBTOTAL  MATERIA PRIMA E INSUMOS  DIRECTOS:</t>
  </si>
  <si>
    <t>JULIO</t>
  </si>
  <si>
    <t xml:space="preserve">poda </t>
  </si>
  <si>
    <t>recoleccion  de fruto tipo 2</t>
  </si>
  <si>
    <t>COSTOS DE PRODUCCIÓN CULTIVO DE LIMAS ACIDAS MES DE JULIO DE 2019</t>
  </si>
  <si>
    <t>control de arvenses rotrospeed</t>
  </si>
  <si>
    <t>LIMAS DULCES</t>
  </si>
  <si>
    <t>COSTOS DE PRODUCCIÓN CULTIVO DE CITRICOS MES DE JULIO DE 2019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</si>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</sst>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5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3" borderId="4" xfId="0" applyNumberFormat="1" applyFont="1" applyFill="1" applyBorder="1"/>
    <xf numFmtId="164" fontId="0" fillId="0" borderId="1" xfId="12" applyFont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vertical="center"/>
    </xf>
    <xf numFmtId="165" fontId="7" fillId="4" borderId="1" xfId="1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165" fontId="0" fillId="3" borderId="1" xfId="1" applyNumberFormat="1" applyFont="1" applyFill="1" applyBorder="1" applyAlignment="1">
      <alignment horizontal="center" wrapText="1"/>
    </xf>
    <xf numFmtId="0" fontId="0" fillId="0" borderId="0" xfId="0" applyFill="1" applyBorder="1"/>
    <xf numFmtId="165" fontId="0" fillId="0" borderId="0" xfId="1" applyNumberFormat="1" applyFont="1"/>
    <xf numFmtId="164" fontId="0" fillId="0" borderId="1" xfId="0" applyNumberFormat="1" applyFont="1" applyBorder="1"/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5" fontId="0" fillId="0" borderId="0" xfId="0" applyNumberFormat="1" applyFont="1"/>
    <xf numFmtId="165" fontId="0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1" fillId="0" borderId="10" xfId="12" applyNumberFormat="1" applyBorder="1" applyAlignment="1" applyProtection="1">
      <alignment horizontal="center" vertical="center"/>
      <protection hidden="1"/>
    </xf>
    <xf numFmtId="165" fontId="0" fillId="0" borderId="0" xfId="0" applyNumberFormat="1"/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44" fontId="0" fillId="0" borderId="0" xfId="0" applyNumberFormat="1"/>
    <xf numFmtId="0" fontId="0" fillId="3" borderId="4" xfId="0" applyFill="1" applyBorder="1"/>
    <xf numFmtId="0" fontId="0" fillId="3" borderId="1" xfId="0" applyFont="1" applyFill="1" applyBorder="1"/>
    <xf numFmtId="168" fontId="9" fillId="0" borderId="1" xfId="0" applyNumberFormat="1" applyFont="1" applyBorder="1"/>
    <xf numFmtId="165" fontId="1" fillId="0" borderId="10" xfId="2" applyNumberFormat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LIMAS ACIDAS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JULIO DE 2019</a:t>
            </a:r>
          </a:p>
        </c:rich>
      </c:tx>
      <c:layout>
        <c:manualLayout>
          <c:xMode val="edge"/>
          <c:yMode val="edge"/>
          <c:x val="0.10440788185058959"/>
          <c:y val="5.555555555555545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LIMAS ACIDAS'!$B$5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167525.25</c:v>
                </c:pt>
                <c:pt idx="2">
                  <c:v>4476.8518518518522</c:v>
                </c:pt>
                <c:pt idx="3">
                  <c:v>100000</c:v>
                </c:pt>
                <c:pt idx="4">
                  <c:v>7973.625</c:v>
                </c:pt>
                <c:pt idx="5">
                  <c:v>279975.72685185185</c:v>
                </c:pt>
              </c:numCache>
            </c:numRef>
          </c:cat>
          <c:val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167525.25</c:v>
                </c:pt>
                <c:pt idx="2">
                  <c:v>4476.8518518518522</c:v>
                </c:pt>
                <c:pt idx="3">
                  <c:v>100000</c:v>
                </c:pt>
                <c:pt idx="4">
                  <c:v>7973.625</c:v>
                </c:pt>
                <c:pt idx="5">
                  <c:v>279975.72685185185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516-8405-40AD1D34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378368"/>
        <c:axId val="207968896"/>
        <c:axId val="227725760"/>
      </c:bar3DChart>
      <c:catAx>
        <c:axId val="148378368"/>
        <c:scaling>
          <c:orientation val="minMax"/>
        </c:scaling>
        <c:delete val="0"/>
        <c:axPos val="b"/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968896"/>
        <c:crosses val="autoZero"/>
        <c:auto val="1"/>
        <c:lblAlgn val="ctr"/>
        <c:lblOffset val="100"/>
        <c:noMultiLvlLbl val="0"/>
      </c:catAx>
      <c:valAx>
        <c:axId val="207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78368"/>
        <c:crosses val="autoZero"/>
        <c:crossBetween val="between"/>
      </c:valAx>
      <c:serAx>
        <c:axId val="227725760"/>
        <c:scaling>
          <c:orientation val="minMax"/>
        </c:scaling>
        <c:delete val="1"/>
        <c:axPos val="b"/>
        <c:majorTickMark val="none"/>
        <c:minorTickMark val="none"/>
        <c:tickLblPos val="none"/>
        <c:crossAx val="2079688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CITRICOS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JULIO DE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CITRICOS'!$B$5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CITRICOS'!$C$4:$H$4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CITRICOS'!$C$5:$H$5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183789</c:v>
                </c:pt>
                <c:pt idx="2">
                  <c:v>13430.555555555557</c:v>
                </c:pt>
                <c:pt idx="3">
                  <c:v>100000</c:v>
                </c:pt>
                <c:pt idx="4">
                  <c:v>7973.625</c:v>
                </c:pt>
                <c:pt idx="5">
                  <c:v>305193.18055555556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C65-B8E2-CCCD10ED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1404800"/>
        <c:axId val="161406336"/>
        <c:axId val="48953984"/>
      </c:bar3DChart>
      <c:catAx>
        <c:axId val="1614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406336"/>
        <c:crosses val="autoZero"/>
        <c:auto val="1"/>
        <c:lblAlgn val="ctr"/>
        <c:lblOffset val="100"/>
        <c:noMultiLvlLbl val="0"/>
      </c:catAx>
      <c:valAx>
        <c:axId val="1614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404800"/>
        <c:crosses val="autoZero"/>
        <c:crossBetween val="between"/>
      </c:valAx>
      <c:serAx>
        <c:axId val="48953984"/>
        <c:scaling>
          <c:orientation val="minMax"/>
        </c:scaling>
        <c:delete val="1"/>
        <c:axPos val="b"/>
        <c:majorTickMark val="none"/>
        <c:minorTickMark val="none"/>
        <c:tickLblPos val="none"/>
        <c:crossAx val="1614063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4762</xdr:rowOff>
    </xdr:from>
    <xdr:to>
      <xdr:col>7</xdr:col>
      <xdr:colOff>942975</xdr:colOff>
      <xdr:row>23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176CC3-C962-4668-9856-EF262EB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6</xdr:row>
      <xdr:rowOff>138112</xdr:rowOff>
    </xdr:from>
    <xdr:to>
      <xdr:col>8</xdr:col>
      <xdr:colOff>19049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6D3E9-20E6-412D-BD89-55D05FC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tabSelected="1" topLeftCell="A42" zoomScale="91" zoomScaleNormal="91" workbookViewId="0">
      <selection activeCell="G63" sqref="G63"/>
    </sheetView>
  </sheetViews>
  <sheetFormatPr baseColWidth="10" defaultColWidth="11.42578125" defaultRowHeight="15" x14ac:dyDescent="0.25"/>
  <cols>
    <col min="1" max="1" width="31.42578125" style="13" customWidth="1"/>
    <col min="2" max="2" width="30.42578125" style="13" customWidth="1"/>
    <col min="3" max="3" width="15.42578125" style="30" customWidth="1"/>
    <col min="4" max="4" width="15" style="13" customWidth="1"/>
    <col min="5" max="5" width="14.42578125" style="13" customWidth="1"/>
    <col min="6" max="6" width="18" style="13" customWidth="1"/>
    <col min="7" max="7" width="18.7109375" style="13" customWidth="1"/>
    <col min="8" max="8" width="18.28515625" style="13" customWidth="1"/>
    <col min="9" max="9" width="12.140625" style="13" bestFit="1" customWidth="1"/>
    <col min="10" max="10" width="14.5703125" style="13" customWidth="1"/>
    <col min="11" max="16384" width="11.42578125" style="13"/>
  </cols>
  <sheetData>
    <row r="1" spans="1:8" ht="34.5" customHeight="1" x14ac:dyDescent="0.25">
      <c r="A1" s="40" t="s">
        <v>28</v>
      </c>
      <c r="B1" s="41"/>
      <c r="C1" s="42"/>
      <c r="D1" s="41"/>
      <c r="E1" s="41"/>
      <c r="F1" s="43"/>
      <c r="G1" s="43"/>
    </row>
    <row r="2" spans="1:8" ht="22.5" customHeight="1" x14ac:dyDescent="0.25">
      <c r="A2" s="40" t="s">
        <v>38</v>
      </c>
      <c r="B2" s="41" t="s">
        <v>67</v>
      </c>
      <c r="C2" s="42"/>
      <c r="D2" s="41"/>
      <c r="E2" s="41"/>
      <c r="F2" s="43"/>
      <c r="G2" s="43"/>
    </row>
    <row r="3" spans="1:8" ht="22.5" customHeight="1" x14ac:dyDescent="0.25">
      <c r="A3" s="40" t="s">
        <v>39</v>
      </c>
      <c r="B3" s="44">
        <v>2019</v>
      </c>
      <c r="C3" s="42"/>
      <c r="D3" s="41"/>
      <c r="E3" s="41"/>
      <c r="F3" s="43"/>
      <c r="G3" s="43"/>
    </row>
    <row r="4" spans="1:8" ht="15.75" customHeight="1" x14ac:dyDescent="0.25">
      <c r="A4" s="41" t="s">
        <v>40</v>
      </c>
      <c r="B4" s="41" t="s">
        <v>41</v>
      </c>
      <c r="C4" s="41"/>
      <c r="D4" s="41"/>
      <c r="E4" s="41"/>
      <c r="F4" s="43"/>
      <c r="G4" s="43"/>
    </row>
    <row r="5" spans="1:8" x14ac:dyDescent="0.25">
      <c r="A5" s="41" t="s">
        <v>42</v>
      </c>
      <c r="B5" s="41" t="s">
        <v>43</v>
      </c>
      <c r="C5" s="42"/>
      <c r="D5" s="41"/>
      <c r="E5" s="41"/>
      <c r="F5" s="43"/>
      <c r="G5" s="43"/>
    </row>
    <row r="6" spans="1:8" ht="18" customHeight="1" x14ac:dyDescent="0.25">
      <c r="A6" s="41" t="s">
        <v>27</v>
      </c>
      <c r="B6" s="44">
        <v>588</v>
      </c>
      <c r="C6" s="41"/>
      <c r="D6" s="41"/>
      <c r="E6" s="41"/>
      <c r="F6" s="43"/>
      <c r="G6" s="43"/>
    </row>
    <row r="7" spans="1:8" ht="18" customHeight="1" x14ac:dyDescent="0.25">
      <c r="A7" s="41" t="s">
        <v>21</v>
      </c>
      <c r="B7" s="41" t="s">
        <v>22</v>
      </c>
      <c r="C7" s="42"/>
      <c r="D7" s="43"/>
      <c r="E7" s="41"/>
      <c r="F7" s="43"/>
      <c r="G7" s="43"/>
    </row>
    <row r="8" spans="1:8" ht="18" customHeight="1" x14ac:dyDescent="0.25">
      <c r="A8" s="41" t="s">
        <v>19</v>
      </c>
      <c r="B8" s="41" t="s">
        <v>20</v>
      </c>
      <c r="C8" s="41"/>
      <c r="D8" s="43"/>
      <c r="E8" s="41"/>
      <c r="F8" s="43"/>
      <c r="G8" s="43"/>
    </row>
    <row r="9" spans="1:8" ht="18" customHeight="1" x14ac:dyDescent="0.25">
      <c r="A9" s="41" t="s">
        <v>23</v>
      </c>
      <c r="B9" s="41" t="s">
        <v>47</v>
      </c>
      <c r="C9" s="41"/>
      <c r="D9" s="43"/>
      <c r="E9" s="41"/>
      <c r="F9" s="43"/>
      <c r="G9" s="43"/>
    </row>
    <row r="10" spans="1:8" ht="18" customHeight="1" x14ac:dyDescent="0.25">
      <c r="A10" s="41"/>
      <c r="B10" s="41"/>
      <c r="C10" s="41"/>
      <c r="D10" s="43"/>
      <c r="E10" s="41"/>
      <c r="F10" s="43"/>
      <c r="G10" s="43"/>
    </row>
    <row r="11" spans="1:8" ht="18" customHeight="1" x14ac:dyDescent="0.25">
      <c r="A11" s="41"/>
      <c r="B11" s="41"/>
      <c r="C11" s="42"/>
      <c r="D11" s="41"/>
      <c r="E11" s="41"/>
      <c r="F11" s="43"/>
      <c r="G11" s="43"/>
    </row>
    <row r="12" spans="1:8" ht="42" customHeight="1" x14ac:dyDescent="0.25">
      <c r="A12" s="35" t="s">
        <v>32</v>
      </c>
      <c r="B12" s="34" t="s">
        <v>5</v>
      </c>
      <c r="C12" s="34" t="s">
        <v>13</v>
      </c>
      <c r="D12" s="34" t="s">
        <v>6</v>
      </c>
      <c r="E12" s="34" t="s">
        <v>24</v>
      </c>
      <c r="F12" s="34" t="s">
        <v>26</v>
      </c>
      <c r="G12" s="34" t="s">
        <v>46</v>
      </c>
    </row>
    <row r="13" spans="1:8" ht="27.75" customHeight="1" x14ac:dyDescent="0.25">
      <c r="A13" s="66" t="s">
        <v>50</v>
      </c>
      <c r="B13" s="67"/>
      <c r="C13" s="67"/>
      <c r="D13" s="67"/>
      <c r="E13" s="67"/>
      <c r="F13" s="67"/>
      <c r="G13" s="67"/>
    </row>
    <row r="14" spans="1:8" ht="27.75" customHeight="1" x14ac:dyDescent="0.25">
      <c r="A14" s="66" t="s">
        <v>52</v>
      </c>
      <c r="B14" s="70"/>
      <c r="C14" s="70"/>
      <c r="D14" s="70"/>
      <c r="E14" s="72"/>
      <c r="F14" s="71"/>
      <c r="G14" s="70"/>
    </row>
    <row r="15" spans="1:8" x14ac:dyDescent="0.25">
      <c r="A15" s="120" t="s">
        <v>66</v>
      </c>
      <c r="B15" s="121"/>
      <c r="C15" s="121"/>
      <c r="D15" s="121"/>
      <c r="E15" s="122"/>
      <c r="F15" s="65"/>
      <c r="G15" s="65"/>
      <c r="H15"/>
    </row>
    <row r="16" spans="1:8" x14ac:dyDescent="0.25">
      <c r="A16" s="84"/>
      <c r="B16" s="85"/>
      <c r="C16" s="85"/>
      <c r="D16" s="85"/>
      <c r="E16" s="85"/>
      <c r="F16" s="85"/>
      <c r="G16" s="86"/>
    </row>
    <row r="17" spans="1:10" ht="30" x14ac:dyDescent="0.25">
      <c r="A17" s="120" t="s">
        <v>25</v>
      </c>
      <c r="B17" s="122"/>
      <c r="C17" s="37" t="s">
        <v>13</v>
      </c>
      <c r="D17" s="38" t="s">
        <v>6</v>
      </c>
      <c r="E17" s="39" t="s">
        <v>24</v>
      </c>
      <c r="F17" s="34" t="s">
        <v>26</v>
      </c>
      <c r="G17" s="34" t="s">
        <v>46</v>
      </c>
    </row>
    <row r="18" spans="1:10" x14ac:dyDescent="0.25">
      <c r="A18" s="125" t="s">
        <v>51</v>
      </c>
      <c r="B18" s="126"/>
      <c r="C18" s="15"/>
      <c r="D18" s="63"/>
      <c r="E18" s="23"/>
      <c r="F18" s="31"/>
      <c r="G18" s="32"/>
    </row>
    <row r="19" spans="1:10" x14ac:dyDescent="0.25">
      <c r="A19" s="111" t="s">
        <v>61</v>
      </c>
      <c r="B19" s="124"/>
      <c r="C19" s="15" t="s">
        <v>54</v>
      </c>
      <c r="D19" s="64">
        <v>16</v>
      </c>
      <c r="E19" s="23">
        <f>42526/8</f>
        <v>5315.75</v>
      </c>
      <c r="F19" s="32">
        <f t="shared" ref="F19:F24" si="0">E19*D19</f>
        <v>85052</v>
      </c>
      <c r="G19" s="32"/>
      <c r="H19"/>
    </row>
    <row r="20" spans="1:10" ht="15.75" customHeight="1" x14ac:dyDescent="0.25">
      <c r="A20" s="127" t="s">
        <v>59</v>
      </c>
      <c r="B20" s="128"/>
      <c r="C20" s="64" t="s">
        <v>57</v>
      </c>
      <c r="D20" s="64">
        <v>3000</v>
      </c>
      <c r="E20" s="23">
        <f>80000/10000</f>
        <v>8</v>
      </c>
      <c r="F20" s="32">
        <f t="shared" si="0"/>
        <v>24000</v>
      </c>
      <c r="G20" s="32"/>
      <c r="H20"/>
    </row>
    <row r="21" spans="1:10" x14ac:dyDescent="0.25">
      <c r="A21" s="111" t="s">
        <v>60</v>
      </c>
      <c r="B21" s="124"/>
      <c r="C21" s="15" t="s">
        <v>54</v>
      </c>
      <c r="D21" s="64">
        <v>7</v>
      </c>
      <c r="E21" s="23">
        <f>42526/8</f>
        <v>5315.75</v>
      </c>
      <c r="F21" s="32">
        <f t="shared" si="0"/>
        <v>37210.25</v>
      </c>
      <c r="G21" s="32"/>
      <c r="H21"/>
    </row>
    <row r="22" spans="1:10" x14ac:dyDescent="0.25">
      <c r="A22" s="123" t="s">
        <v>68</v>
      </c>
      <c r="B22" s="124"/>
      <c r="C22" s="64" t="s">
        <v>54</v>
      </c>
      <c r="D22" s="64">
        <v>2</v>
      </c>
      <c r="E22" s="23">
        <f t="shared" ref="E22:E23" si="1">42526/8</f>
        <v>5315.75</v>
      </c>
      <c r="F22" s="32">
        <f t="shared" si="0"/>
        <v>10631.5</v>
      </c>
      <c r="G22" s="32"/>
      <c r="H22"/>
    </row>
    <row r="23" spans="1:10" x14ac:dyDescent="0.25">
      <c r="A23" s="123" t="s">
        <v>69</v>
      </c>
      <c r="B23" s="124"/>
      <c r="C23" s="64" t="s">
        <v>54</v>
      </c>
      <c r="D23" s="64">
        <v>2</v>
      </c>
      <c r="E23" s="23">
        <f t="shared" si="1"/>
        <v>5315.75</v>
      </c>
      <c r="F23" s="32">
        <f t="shared" si="0"/>
        <v>10631.5</v>
      </c>
      <c r="G23" s="32"/>
      <c r="H23"/>
    </row>
    <row r="24" spans="1:10" x14ac:dyDescent="0.25">
      <c r="A24" s="135"/>
      <c r="B24" s="124"/>
      <c r="C24" s="62"/>
      <c r="D24" s="64"/>
      <c r="E24" s="23"/>
      <c r="F24" s="32"/>
      <c r="G24" s="32"/>
      <c r="H24"/>
    </row>
    <row r="25" spans="1:10" x14ac:dyDescent="0.25">
      <c r="A25" s="125" t="s">
        <v>72</v>
      </c>
      <c r="B25" s="126"/>
      <c r="C25" s="64"/>
      <c r="D25" s="64"/>
      <c r="E25" s="23"/>
      <c r="F25" s="32"/>
      <c r="G25" s="32"/>
    </row>
    <row r="26" spans="1:10" ht="15.75" customHeight="1" x14ac:dyDescent="0.25">
      <c r="A26" s="129" t="s">
        <v>55</v>
      </c>
      <c r="B26" s="124"/>
      <c r="C26" s="64" t="s">
        <v>54</v>
      </c>
      <c r="D26" s="64">
        <v>6</v>
      </c>
      <c r="E26" s="23">
        <f t="shared" ref="E26:E27" si="2">42526/8</f>
        <v>5315.75</v>
      </c>
      <c r="F26" s="32"/>
      <c r="G26" s="32">
        <f t="shared" ref="G26:G28" si="3">E26*D26</f>
        <v>31894.5</v>
      </c>
    </row>
    <row r="27" spans="1:10" x14ac:dyDescent="0.25">
      <c r="A27" s="111" t="s">
        <v>62</v>
      </c>
      <c r="B27" s="112"/>
      <c r="C27" s="64" t="s">
        <v>54</v>
      </c>
      <c r="D27" s="64">
        <v>6</v>
      </c>
      <c r="E27" s="23">
        <f t="shared" si="2"/>
        <v>5315.75</v>
      </c>
      <c r="F27" s="32"/>
      <c r="G27" s="32">
        <f t="shared" si="3"/>
        <v>31894.5</v>
      </c>
      <c r="H27" s="48"/>
      <c r="I27" s="48"/>
    </row>
    <row r="28" spans="1:10" ht="16.5" customHeight="1" x14ac:dyDescent="0.25">
      <c r="A28" s="129" t="s">
        <v>71</v>
      </c>
      <c r="B28" s="124"/>
      <c r="C28" s="64" t="s">
        <v>57</v>
      </c>
      <c r="D28" s="64">
        <v>15000</v>
      </c>
      <c r="E28" s="23">
        <f>80000/10000</f>
        <v>8</v>
      </c>
      <c r="F28" s="32"/>
      <c r="G28" s="32">
        <f t="shared" si="3"/>
        <v>120000</v>
      </c>
      <c r="H28" s="102"/>
    </row>
    <row r="29" spans="1:10" x14ac:dyDescent="0.25">
      <c r="A29" s="120" t="s">
        <v>7</v>
      </c>
      <c r="B29" s="121"/>
      <c r="C29" s="121"/>
      <c r="D29" s="121"/>
      <c r="E29" s="122"/>
      <c r="F29" s="65">
        <f>SUM(F19:F28)</f>
        <v>167525.25</v>
      </c>
      <c r="G29" s="65">
        <f>SUM(G18:G28)</f>
        <v>183789</v>
      </c>
      <c r="H29" s="102"/>
    </row>
    <row r="30" spans="1:10" x14ac:dyDescent="0.25">
      <c r="A30" s="76"/>
      <c r="B30" s="76"/>
      <c r="C30" s="76"/>
      <c r="D30" s="76"/>
      <c r="E30" s="76"/>
      <c r="F30" s="76"/>
      <c r="G30" s="77"/>
      <c r="H30" s="59"/>
      <c r="I30" s="59"/>
      <c r="J30" s="59"/>
    </row>
    <row r="31" spans="1:10" ht="15.75" x14ac:dyDescent="0.25">
      <c r="A31" s="81" t="s">
        <v>8</v>
      </c>
      <c r="B31" s="82"/>
      <c r="C31" s="82"/>
      <c r="D31" s="82"/>
      <c r="E31" s="83"/>
      <c r="F31" s="49">
        <f>F15+F29</f>
        <v>167525.25</v>
      </c>
      <c r="G31" s="49">
        <f>G15+G29</f>
        <v>183789</v>
      </c>
      <c r="H31" s="103"/>
      <c r="I31" s="59"/>
      <c r="J31" s="59"/>
    </row>
    <row r="32" spans="1:10" x14ac:dyDescent="0.25">
      <c r="A32" s="84"/>
      <c r="B32" s="85"/>
      <c r="C32" s="85"/>
      <c r="D32" s="85"/>
      <c r="E32" s="85"/>
      <c r="F32" s="85"/>
      <c r="G32" s="86"/>
      <c r="H32" s="43"/>
      <c r="I32" s="43"/>
      <c r="J32" s="43"/>
    </row>
    <row r="33" spans="1:10" ht="32.25" customHeight="1" x14ac:dyDescent="0.25">
      <c r="A33" s="36" t="s">
        <v>29</v>
      </c>
      <c r="B33" s="34" t="s">
        <v>5</v>
      </c>
      <c r="C33" s="34" t="s">
        <v>13</v>
      </c>
      <c r="D33" s="34" t="s">
        <v>6</v>
      </c>
      <c r="E33" s="34" t="s">
        <v>24</v>
      </c>
      <c r="F33" s="34" t="s">
        <v>26</v>
      </c>
      <c r="G33" s="34" t="s">
        <v>46</v>
      </c>
      <c r="H33" s="43"/>
      <c r="I33" s="43"/>
      <c r="J33" s="43"/>
    </row>
    <row r="34" spans="1:10" x14ac:dyDescent="0.25">
      <c r="A34" s="36" t="s">
        <v>9</v>
      </c>
      <c r="B34" s="14"/>
      <c r="C34" s="19"/>
      <c r="D34" s="20"/>
      <c r="E34" s="14"/>
      <c r="F34" s="31"/>
      <c r="G34" s="32"/>
      <c r="H34" s="43"/>
      <c r="I34" s="43"/>
      <c r="J34" s="43"/>
    </row>
    <row r="35" spans="1:10" ht="30.75" customHeight="1" x14ac:dyDescent="0.25">
      <c r="A35" s="104" t="s">
        <v>63</v>
      </c>
      <c r="B35" s="105" t="s">
        <v>58</v>
      </c>
      <c r="C35" s="21" t="s">
        <v>56</v>
      </c>
      <c r="D35" s="64">
        <v>7</v>
      </c>
      <c r="E35" s="61">
        <f>9670/3.78</f>
        <v>2558.2010582010585</v>
      </c>
      <c r="F35" s="75">
        <f>E35*D35*0.25</f>
        <v>4476.8518518518522</v>
      </c>
      <c r="G35" s="32">
        <f>E35*D35*0.75</f>
        <v>13430.555555555557</v>
      </c>
      <c r="H35" s="97"/>
    </row>
    <row r="36" spans="1:10" ht="36.75" customHeight="1" x14ac:dyDescent="0.25">
      <c r="A36" s="121" t="s">
        <v>17</v>
      </c>
      <c r="B36" s="121"/>
      <c r="C36" s="121"/>
      <c r="D36" s="121"/>
      <c r="E36" s="122"/>
      <c r="F36" s="69">
        <f>SUM(F34:F35)</f>
        <v>4476.8518518518522</v>
      </c>
      <c r="G36" s="69">
        <f>SUM(G34:G35)</f>
        <v>13430.555555555557</v>
      </c>
      <c r="H36" s="97"/>
      <c r="I36"/>
    </row>
    <row r="37" spans="1:10" ht="30" x14ac:dyDescent="0.25">
      <c r="A37" s="88" t="s">
        <v>1</v>
      </c>
      <c r="B37" s="89"/>
      <c r="C37" s="34" t="s">
        <v>13</v>
      </c>
      <c r="D37" s="34" t="s">
        <v>6</v>
      </c>
      <c r="E37" s="34" t="s">
        <v>24</v>
      </c>
      <c r="F37" s="34" t="s">
        <v>26</v>
      </c>
      <c r="G37" s="34" t="s">
        <v>46</v>
      </c>
    </row>
    <row r="38" spans="1:10" x14ac:dyDescent="0.25">
      <c r="A38" s="93" t="s">
        <v>15</v>
      </c>
      <c r="B38" s="94"/>
      <c r="C38" s="21" t="s">
        <v>16</v>
      </c>
      <c r="D38" s="63">
        <v>1</v>
      </c>
      <c r="E38" s="60">
        <v>200000</v>
      </c>
      <c r="F38" s="33">
        <f>(D38*E38)/2</f>
        <v>100000</v>
      </c>
      <c r="G38" s="33">
        <f>(D38*E38)/2</f>
        <v>100000</v>
      </c>
      <c r="H38"/>
    </row>
    <row r="39" spans="1:10" ht="15" customHeight="1" x14ac:dyDescent="0.25">
      <c r="A39" s="120" t="s">
        <v>30</v>
      </c>
      <c r="B39" s="121"/>
      <c r="C39" s="121"/>
      <c r="D39" s="121"/>
      <c r="E39" s="122"/>
      <c r="F39" s="68">
        <f>SUM(F38:F38)</f>
        <v>100000</v>
      </c>
      <c r="G39" s="68">
        <f>SUM(G38:G38)</f>
        <v>100000</v>
      </c>
      <c r="H39" s="73"/>
    </row>
    <row r="40" spans="1:10" x14ac:dyDescent="0.25">
      <c r="A40" s="22"/>
      <c r="B40" s="17"/>
      <c r="C40" s="18"/>
      <c r="D40" s="16"/>
      <c r="E40" s="17"/>
      <c r="F40" s="31"/>
      <c r="G40" s="32"/>
    </row>
    <row r="41" spans="1:10" ht="30" x14ac:dyDescent="0.25">
      <c r="A41" s="88" t="s">
        <v>10</v>
      </c>
      <c r="B41" s="89"/>
      <c r="C41" s="34" t="s">
        <v>13</v>
      </c>
      <c r="D41" s="34" t="s">
        <v>6</v>
      </c>
      <c r="E41" s="34" t="s">
        <v>24</v>
      </c>
      <c r="F41" s="34" t="s">
        <v>26</v>
      </c>
      <c r="G41" s="34" t="s">
        <v>46</v>
      </c>
      <c r="H41"/>
    </row>
    <row r="42" spans="1:10" x14ac:dyDescent="0.25">
      <c r="A42" s="133" t="s">
        <v>64</v>
      </c>
      <c r="B42" s="134"/>
      <c r="C42" s="101" t="s">
        <v>54</v>
      </c>
      <c r="D42" s="100">
        <v>3</v>
      </c>
      <c r="E42" s="23">
        <f>42526/8</f>
        <v>5315.75</v>
      </c>
      <c r="F42" s="96">
        <f>E42*D42/2</f>
        <v>7973.625</v>
      </c>
      <c r="G42" s="96">
        <f>E42*D42/2</f>
        <v>7973.625</v>
      </c>
      <c r="H42"/>
      <c r="I42" s="95"/>
    </row>
    <row r="43" spans="1:10" x14ac:dyDescent="0.25">
      <c r="A43" s="78" t="s">
        <v>11</v>
      </c>
      <c r="B43" s="79"/>
      <c r="C43" s="79"/>
      <c r="D43" s="79"/>
      <c r="E43" s="80"/>
      <c r="F43" s="65">
        <f>SUM(F42:F42)</f>
        <v>7973.625</v>
      </c>
      <c r="G43" s="65">
        <f>SUM(G42:G42)</f>
        <v>7973.625</v>
      </c>
      <c r="H43" s="99"/>
    </row>
    <row r="44" spans="1:10" x14ac:dyDescent="0.25">
      <c r="A44" s="84"/>
      <c r="B44" s="85"/>
      <c r="C44" s="85"/>
      <c r="D44" s="85"/>
      <c r="E44" s="85"/>
      <c r="F44" s="85"/>
      <c r="G44" s="86"/>
    </row>
    <row r="45" spans="1:10" ht="15.75" x14ac:dyDescent="0.25">
      <c r="A45" s="81" t="s">
        <v>31</v>
      </c>
      <c r="B45" s="82"/>
      <c r="C45" s="82"/>
      <c r="D45" s="82"/>
      <c r="E45" s="83"/>
      <c r="F45" s="49">
        <f>F36+F39+F43</f>
        <v>112450.47685185185</v>
      </c>
      <c r="G45" s="49">
        <f>G36+G39+G43</f>
        <v>121404.18055555556</v>
      </c>
      <c r="H45"/>
    </row>
    <row r="46" spans="1:10" ht="15.75" x14ac:dyDescent="0.25">
      <c r="A46" s="90"/>
      <c r="B46" s="91"/>
      <c r="C46" s="91"/>
      <c r="D46" s="91"/>
      <c r="E46" s="91"/>
      <c r="F46" s="91"/>
      <c r="G46" s="92"/>
    </row>
    <row r="47" spans="1:10" ht="15.75" x14ac:dyDescent="0.25">
      <c r="A47" s="81" t="s">
        <v>12</v>
      </c>
      <c r="B47" s="82"/>
      <c r="C47" s="82"/>
      <c r="D47" s="82"/>
      <c r="E47" s="83"/>
      <c r="F47" s="49">
        <f>F31+F45</f>
        <v>279975.72685185185</v>
      </c>
      <c r="G47" s="49">
        <f>G31+G45</f>
        <v>305193.18055555556</v>
      </c>
      <c r="I47"/>
    </row>
    <row r="48" spans="1:10" x14ac:dyDescent="0.25">
      <c r="B48" s="24"/>
      <c r="C48" s="25"/>
      <c r="D48" s="25"/>
      <c r="E48" s="26"/>
    </row>
    <row r="49" spans="1:9" ht="15.75" x14ac:dyDescent="0.25">
      <c r="A49" s="130" t="s">
        <v>33</v>
      </c>
      <c r="B49" s="131"/>
      <c r="C49" s="131"/>
      <c r="D49" s="131"/>
      <c r="E49" s="132"/>
      <c r="F49" s="106">
        <v>129.5</v>
      </c>
      <c r="G49" s="53">
        <v>0</v>
      </c>
      <c r="H49"/>
      <c r="I49"/>
    </row>
    <row r="50" spans="1:9" ht="15.75" x14ac:dyDescent="0.25">
      <c r="A50" s="108" t="s">
        <v>65</v>
      </c>
      <c r="B50" s="109"/>
      <c r="C50" s="109"/>
      <c r="D50" s="109"/>
      <c r="E50" s="110"/>
      <c r="F50" s="98">
        <f>F47/F49</f>
        <v>2161.9747247247246</v>
      </c>
      <c r="G50" s="107">
        <f>G49/G47</f>
        <v>0</v>
      </c>
    </row>
    <row r="51" spans="1:9" x14ac:dyDescent="0.25">
      <c r="A51" s="43"/>
      <c r="B51" s="43"/>
      <c r="C51" s="47"/>
      <c r="E51" s="27"/>
      <c r="F51"/>
      <c r="G51"/>
    </row>
    <row r="52" spans="1:9" x14ac:dyDescent="0.25">
      <c r="A52" s="45" t="s">
        <v>53</v>
      </c>
      <c r="B52" s="46"/>
      <c r="C52" s="28"/>
      <c r="D52" s="29"/>
      <c r="E52" s="29"/>
      <c r="F52" s="74"/>
      <c r="H52"/>
    </row>
    <row r="53" spans="1:9" x14ac:dyDescent="0.25">
      <c r="A53" s="45"/>
      <c r="B53" s="46"/>
      <c r="C53" s="28"/>
      <c r="D53" s="29"/>
      <c r="E53" s="29"/>
      <c r="F53" s="43"/>
    </row>
    <row r="54" spans="1:9" ht="15.75" x14ac:dyDescent="0.25">
      <c r="A54" s="50" t="s">
        <v>37</v>
      </c>
      <c r="B54" s="117" t="s">
        <v>74</v>
      </c>
      <c r="C54" s="117"/>
      <c r="D54" s="117"/>
      <c r="E54" s="51"/>
      <c r="F54" s="51"/>
      <c r="G54"/>
    </row>
    <row r="55" spans="1:9" ht="15.75" x14ac:dyDescent="0.25">
      <c r="A55" s="53" t="s">
        <v>34</v>
      </c>
      <c r="B55" s="118">
        <v>43697</v>
      </c>
      <c r="C55" s="119"/>
      <c r="D55" s="119"/>
      <c r="E55" s="52"/>
      <c r="F55" s="52"/>
      <c r="G55" s="52"/>
    </row>
    <row r="56" spans="1:9" ht="15.75" x14ac:dyDescent="0.25">
      <c r="A56" s="54"/>
      <c r="B56" s="55"/>
      <c r="C56" s="55"/>
      <c r="D56" s="55"/>
      <c r="E56" s="52"/>
      <c r="F56" s="52"/>
      <c r="G56" s="52"/>
    </row>
    <row r="57" spans="1:9" ht="15.75" x14ac:dyDescent="0.25">
      <c r="A57" s="87" t="s">
        <v>44</v>
      </c>
      <c r="B57" s="87"/>
      <c r="C57" s="87"/>
      <c r="D57" s="87"/>
      <c r="E57" s="87"/>
      <c r="F57" s="87"/>
      <c r="G57" s="87"/>
    </row>
    <row r="58" spans="1:9" ht="47.25" x14ac:dyDescent="0.25">
      <c r="A58" s="58" t="s">
        <v>48</v>
      </c>
      <c r="B58" s="56" t="s">
        <v>35</v>
      </c>
      <c r="C58" s="113"/>
      <c r="D58" s="114"/>
      <c r="E58" s="50" t="s">
        <v>36</v>
      </c>
      <c r="F58" s="113"/>
      <c r="G58" s="114"/>
    </row>
    <row r="59" spans="1:9" ht="15.75" x14ac:dyDescent="0.25">
      <c r="A59" s="53" t="s">
        <v>45</v>
      </c>
      <c r="B59" s="57" t="s">
        <v>34</v>
      </c>
      <c r="C59" s="115"/>
      <c r="D59" s="116"/>
      <c r="E59" s="53" t="s">
        <v>34</v>
      </c>
      <c r="F59" s="115"/>
      <c r="G59" s="116"/>
    </row>
  </sheetData>
  <mergeCells count="25">
    <mergeCell ref="A25:B25"/>
    <mergeCell ref="A19:B19"/>
    <mergeCell ref="A28:B28"/>
    <mergeCell ref="A29:E29"/>
    <mergeCell ref="A49:E49"/>
    <mergeCell ref="A36:E36"/>
    <mergeCell ref="A39:E39"/>
    <mergeCell ref="A42:B42"/>
    <mergeCell ref="A26:B26"/>
    <mergeCell ref="A24:B24"/>
    <mergeCell ref="A15:E15"/>
    <mergeCell ref="A17:B17"/>
    <mergeCell ref="A18:B18"/>
    <mergeCell ref="A20:B20"/>
    <mergeCell ref="A23:B23"/>
    <mergeCell ref="A21:B21"/>
    <mergeCell ref="A22:B22"/>
    <mergeCell ref="A50:E50"/>
    <mergeCell ref="A27:B27"/>
    <mergeCell ref="F58:G58"/>
    <mergeCell ref="F59:G59"/>
    <mergeCell ref="B54:D54"/>
    <mergeCell ref="B55:D55"/>
    <mergeCell ref="C58:D58"/>
    <mergeCell ref="C59:D59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A3" zoomScaleNormal="100" workbookViewId="0">
      <selection activeCell="J26" sqref="J26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36" t="s">
        <v>70</v>
      </c>
      <c r="C1" s="136"/>
      <c r="D1" s="136"/>
      <c r="E1" s="136"/>
      <c r="F1" s="136"/>
      <c r="G1" s="136"/>
      <c r="H1" s="136"/>
    </row>
    <row r="2" spans="2:12" x14ac:dyDescent="0.2">
      <c r="B2" s="136"/>
      <c r="C2" s="136"/>
      <c r="D2" s="136"/>
      <c r="E2" s="136"/>
      <c r="F2" s="136"/>
      <c r="G2" s="136"/>
      <c r="H2" s="136"/>
    </row>
    <row r="3" spans="2:12" x14ac:dyDescent="0.2">
      <c r="B3" s="136"/>
      <c r="C3" s="136"/>
      <c r="D3" s="136"/>
      <c r="E3" s="136"/>
      <c r="F3" s="136"/>
      <c r="G3" s="136"/>
      <c r="H3" s="136"/>
    </row>
    <row r="4" spans="2:12" ht="51" x14ac:dyDescent="0.2">
      <c r="B4" s="10" t="s">
        <v>18</v>
      </c>
      <c r="C4" s="11" t="s">
        <v>49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CITRICOS'!F15</f>
        <v>0</v>
      </c>
      <c r="D5" s="3">
        <f>'COSTOS LIMAS ACIDAS Y CITRICOS'!F29</f>
        <v>167525.25</v>
      </c>
      <c r="E5" s="3">
        <f>'COSTOS LIMAS ACIDAS Y CITRICOS'!F36</f>
        <v>4476.8518518518522</v>
      </c>
      <c r="F5" s="3">
        <f>'COSTOS LIMAS ACIDAS Y CITRICOS'!F39</f>
        <v>100000</v>
      </c>
      <c r="G5" s="3">
        <f>'COSTOS LIMAS ACIDAS Y CITRICOS'!F43</f>
        <v>7973.625</v>
      </c>
      <c r="H5" s="3">
        <f>SUM(C5:G5)</f>
        <v>279975.72685185185</v>
      </c>
    </row>
    <row r="6" spans="2:12" x14ac:dyDescent="0.2">
      <c r="B6" s="2" t="s">
        <v>14</v>
      </c>
      <c r="C6" s="4">
        <f>C5/H5</f>
        <v>0</v>
      </c>
      <c r="D6" s="4">
        <f>D5/H5</f>
        <v>0.59835633568564817</v>
      </c>
      <c r="E6" s="4">
        <f>E5/H5</f>
        <v>1.5990142796274486E-2</v>
      </c>
      <c r="F6" s="4">
        <f>F5/H5</f>
        <v>0.35717382047521085</v>
      </c>
      <c r="G6" s="4">
        <f>G5/H5</f>
        <v>2.8479701042866529E-2</v>
      </c>
      <c r="H6" s="5">
        <f>SUM(C6:G6)</f>
        <v>1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Normal="100" workbookViewId="0"/>
  </sheetViews>
  <sheetFormatPr baseColWidth="10" defaultColWidth="11.42578125" defaultRowHeight="12.75" x14ac:dyDescent="0.2"/>
  <cols>
    <col min="1" max="1" width="8.4257812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36" t="s">
        <v>73</v>
      </c>
      <c r="C1" s="136"/>
      <c r="D1" s="136"/>
      <c r="E1" s="136"/>
      <c r="F1" s="136"/>
      <c r="G1" s="136"/>
      <c r="H1" s="136"/>
    </row>
    <row r="2" spans="2:12" x14ac:dyDescent="0.2">
      <c r="B2" s="136"/>
      <c r="C2" s="136"/>
      <c r="D2" s="136"/>
      <c r="E2" s="136"/>
      <c r="F2" s="136"/>
      <c r="G2" s="136"/>
      <c r="H2" s="136"/>
    </row>
    <row r="3" spans="2:12" x14ac:dyDescent="0.2">
      <c r="B3" s="136"/>
      <c r="C3" s="136"/>
      <c r="D3" s="136"/>
      <c r="E3" s="136"/>
      <c r="F3" s="136"/>
      <c r="G3" s="136"/>
      <c r="H3" s="136"/>
    </row>
    <row r="4" spans="2:12" ht="51" x14ac:dyDescent="0.2">
      <c r="B4" s="10" t="s">
        <v>18</v>
      </c>
      <c r="C4" s="11" t="s">
        <v>49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LIMAS ACIDAS Y CITRICOS'!G15</f>
        <v>0</v>
      </c>
      <c r="D5" s="3">
        <f>'COSTOS LIMAS ACIDAS Y CITRICOS'!G29</f>
        <v>183789</v>
      </c>
      <c r="E5" s="3">
        <f>'COSTOS LIMAS ACIDAS Y CITRICOS'!G36</f>
        <v>13430.555555555557</v>
      </c>
      <c r="F5" s="3">
        <f>'COSTOS LIMAS ACIDAS Y CITRICOS'!G39</f>
        <v>100000</v>
      </c>
      <c r="G5" s="3">
        <f>'COSTOS LIMAS ACIDAS Y CITRICOS'!G43</f>
        <v>7973.625</v>
      </c>
      <c r="H5" s="3">
        <f>SUM(C5:G5)</f>
        <v>305193.18055555556</v>
      </c>
    </row>
    <row r="6" spans="2:12" x14ac:dyDescent="0.2">
      <c r="B6" s="2" t="s">
        <v>14</v>
      </c>
      <c r="C6" s="4">
        <f>C5/H5</f>
        <v>0</v>
      </c>
      <c r="D6" s="4">
        <f>D5/H5</f>
        <v>0.60220546103108008</v>
      </c>
      <c r="E6" s="4">
        <f>E5/H5</f>
        <v>4.4006735442474076E-2</v>
      </c>
      <c r="F6" s="4">
        <f>F5/H5</f>
        <v>0.32766131870301274</v>
      </c>
      <c r="G6" s="4">
        <f>G5/H5</f>
        <v>2.6126484823433098E-2</v>
      </c>
      <c r="H6" s="5">
        <f>SUM(C6:G6)</f>
        <v>0.99999999999999989</v>
      </c>
      <c r="I6" s="6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LIMAS ACIDAS Y CITRICOS</vt:lpstr>
      <vt:lpstr>GRAFICA LIMAS ACIDAS</vt:lpstr>
      <vt:lpstr>GRAFICA CITRICOS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2019-08-20T19:10:22Z</cp:lastPrinted>
  <dcterms:created xsi:type="dcterms:W3CDTF">2014-09-10T02:29:02Z</dcterms:created>
  <dcterms:modified xsi:type="dcterms:W3CDTF">2019-09-11T18:54:48Z</dcterms:modified>
</cp:coreProperties>
</file>