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PASSIFLORAS" sheetId="1" r:id="rId1"/>
    <sheet name="GRAFICA" sheetId="6" r:id="rId2"/>
    <sheet name="INVERSION TUTORADO" sheetId="9" r:id="rId3"/>
  </sheets>
  <calcPr calcId="162913"/>
</workbook>
</file>

<file path=xl/calcChain.xml><?xml version="1.0" encoding="utf-8"?>
<calcChain xmlns="http://schemas.openxmlformats.org/spreadsheetml/2006/main">
  <c r="H48" i="1" l="1"/>
  <c r="F48" i="1"/>
  <c r="F46" i="1"/>
  <c r="H46" i="1"/>
  <c r="H23" i="1"/>
  <c r="E27" i="1" l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26" i="1"/>
  <c r="H43" i="1" l="1"/>
  <c r="H39" i="1"/>
  <c r="D15" i="1"/>
  <c r="D16" i="1" l="1"/>
  <c r="H16" i="1" s="1"/>
  <c r="H15" i="1"/>
  <c r="B7" i="1" l="1"/>
  <c r="I46" i="1"/>
  <c r="H19" i="1" l="1"/>
  <c r="F18" i="1"/>
  <c r="F23" i="1" l="1"/>
  <c r="I68" i="1" l="1"/>
  <c r="H68" i="1"/>
  <c r="G68" i="1"/>
  <c r="F68" i="1"/>
  <c r="I56" i="1" l="1"/>
  <c r="H56" i="1"/>
  <c r="G56" i="1"/>
  <c r="F56" i="1"/>
  <c r="I53" i="1"/>
  <c r="G53" i="1"/>
  <c r="E52" i="1"/>
  <c r="F52" i="1" s="1"/>
  <c r="F53" i="1" s="1"/>
  <c r="I23" i="1"/>
  <c r="I48" i="1" s="1"/>
  <c r="G17" i="1"/>
  <c r="I57" i="1" l="1"/>
  <c r="H52" i="1"/>
  <c r="H53" i="1" s="1"/>
  <c r="F57" i="1"/>
  <c r="H57" i="1"/>
  <c r="G57" i="1"/>
  <c r="E5" i="6" l="1"/>
  <c r="G23" i="1" l="1"/>
  <c r="C5" i="6" s="1"/>
  <c r="F5" i="6"/>
  <c r="F26" i="1" l="1"/>
  <c r="H27" i="1" l="1"/>
  <c r="H29" i="1" l="1"/>
  <c r="H28" i="1"/>
  <c r="H33" i="1"/>
  <c r="H36" i="1" l="1"/>
  <c r="G46" i="1" l="1"/>
  <c r="G48" i="1" s="1"/>
  <c r="E6" i="9"/>
  <c r="E11" i="9" l="1"/>
  <c r="E10" i="9"/>
  <c r="E9" i="9"/>
  <c r="E8" i="9"/>
  <c r="E7" i="9"/>
  <c r="E12" i="9" l="1"/>
  <c r="H15" i="9" s="1"/>
  <c r="I15" i="9" s="1"/>
  <c r="E60" i="1" s="1"/>
  <c r="H60" i="1" l="1"/>
  <c r="H61" i="1" s="1"/>
  <c r="H63" i="1" s="1"/>
  <c r="F60" i="1"/>
  <c r="F61" i="1" s="1"/>
  <c r="F63" i="1" s="1"/>
  <c r="F65" i="1" s="1"/>
  <c r="I60" i="1"/>
  <c r="I61" i="1" s="1"/>
  <c r="I63" i="1" s="1"/>
  <c r="I65" i="1" s="1"/>
  <c r="G60" i="1"/>
  <c r="G61" i="1" s="1"/>
  <c r="G63" i="1" s="1"/>
  <c r="G65" i="1" s="1"/>
  <c r="G5" i="6" l="1"/>
  <c r="D5" i="6"/>
  <c r="H65" i="1" l="1"/>
  <c r="H5" i="6"/>
  <c r="G6" i="6" l="1"/>
  <c r="E6" i="6"/>
  <c r="F6" i="6"/>
  <c r="C6" i="6"/>
  <c r="D6" i="6"/>
  <c r="H6" i="6" l="1"/>
</calcChain>
</file>

<file path=xl/comments1.xml><?xml version="1.0" encoding="utf-8"?>
<comments xmlns="http://schemas.openxmlformats.org/spreadsheetml/2006/main">
  <authors>
    <author>Aprendiz Centro Agropecuario LaGranja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SEMBRARON 60 PLANTULAS MODULO A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SEMBRARON 10 PLANTULAS MODULO C</t>
        </r>
      </text>
    </comment>
  </commentList>
</comments>
</file>

<file path=xl/sharedStrings.xml><?xml version="1.0" encoding="utf-8"?>
<sst xmlns="http://schemas.openxmlformats.org/spreadsheetml/2006/main" count="187" uniqueCount="115">
  <si>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</si>
  <si>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</si>
  <si>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</si>
  <si>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</si>
  <si>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</si>
  <si>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</si>
  <si>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</si>
  <si>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</si>
  <si>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</si>
  <si>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</si>
  <si>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</si>
  <si>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</si>
  <si>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</si>
  <si>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</si>
  <si>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</si>
  <si>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</si>
  <si>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</si>
  <si>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</si>
  <si>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</si>
  <si>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</si>
  <si>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</si>
  <si>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</si>
  <si>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</si>
  <si>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</si>
  <si>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</si>
  <si>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</si>
  <si>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</si>
  <si>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</si>
  <si>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</si>
  <si>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</si>
  <si>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</si>
  <si>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</si>
  <si>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</si>
  <si>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</si>
  <si>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</si>
  <si>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</si>
  <si>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</si>
  <si>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</si>
  <si>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</si>
  <si>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</si>
  <si>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</si>
  <si>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</si>
  <si>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</si>
  <si>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</si>
  <si>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FECHA: 19-09-2018</t>
  </si>
  <si>
    <t>LOTE 2</t>
  </si>
  <si>
    <t>COSTO TOTAL MODULO A</t>
  </si>
  <si>
    <t>COSTO TOTAL MODULO C</t>
  </si>
  <si>
    <t>MES</t>
  </si>
  <si>
    <t xml:space="preserve">                     CULTIVO: </t>
  </si>
  <si>
    <t xml:space="preserve">MARACUYA  </t>
  </si>
  <si>
    <t>CONCEPTO</t>
  </si>
  <si>
    <t>VALOR UNITARIO</t>
  </si>
  <si>
    <t>VALOR TOTAL</t>
  </si>
  <si>
    <t>TUTORADO</t>
  </si>
  <si>
    <t>Postes Reciclados</t>
  </si>
  <si>
    <t>und</t>
  </si>
  <si>
    <t>Postes negros</t>
  </si>
  <si>
    <t>tensor de cable</t>
  </si>
  <si>
    <t>alambre galvanizado</t>
  </si>
  <si>
    <t>kg</t>
  </si>
  <si>
    <t>varilla corugada /3mtr</t>
  </si>
  <si>
    <t>grapas</t>
  </si>
  <si>
    <t>TOTAL PRESUPUESTO DE INVERSION FISICA</t>
  </si>
  <si>
    <t>VIDA UTIL EN AÑOS</t>
  </si>
  <si>
    <t>DEPREC. POR AÑO</t>
  </si>
  <si>
    <t>DEPREC. POR MES</t>
  </si>
  <si>
    <t>OK REVISADO AL 12/12/2017</t>
  </si>
  <si>
    <t>MATERIA PRIMA</t>
  </si>
  <si>
    <t>METERIA PRIMA E INSUMOS DIRECTOS</t>
  </si>
  <si>
    <t>Mayo de 2011</t>
  </si>
  <si>
    <t>SUBTOTAL  MATERIA PRIMA E INSUMOS  DIRECTOS:</t>
  </si>
  <si>
    <t xml:space="preserve">AREA TOTAL: </t>
  </si>
  <si>
    <t>DEPRECIACION TUTORADO AÑO 2016</t>
  </si>
  <si>
    <t>GASOLINA</t>
  </si>
  <si>
    <t>LT</t>
  </si>
  <si>
    <t xml:space="preserve">FECHA DE RESIEMBRA: </t>
  </si>
  <si>
    <t>13 DE JUNIO DE 2016</t>
  </si>
  <si>
    <t>COSTO TOTAL MODULO B</t>
  </si>
  <si>
    <t>COSTO TOTAL MODULO D</t>
  </si>
  <si>
    <t>2500 m2</t>
  </si>
  <si>
    <t>COSTO TOTAL MODULO A                   ( MARACUYA )</t>
  </si>
  <si>
    <t>COSTO TOTAL MODULO B                ( CHOLUPA )</t>
  </si>
  <si>
    <t>COSTO TOTAL MODULO C                         ( MARACUYA )</t>
  </si>
  <si>
    <t>COSTO TOTAL MODULO D                        ( BADEA )</t>
  </si>
  <si>
    <t>Agua para riego mòdulo C</t>
  </si>
  <si>
    <t xml:space="preserve">Agua para riego mòdulo B </t>
  </si>
  <si>
    <t>MARACUYA</t>
  </si>
  <si>
    <t>PLANTULA DE MARACUYA - MODULO C</t>
  </si>
  <si>
    <t>COMBUSTIBLE</t>
  </si>
  <si>
    <t>ELABORO: MARIA INES MUÑOZ, LINA VARGAS, MIGUEL A. VILLALBA</t>
  </si>
  <si>
    <t>PRODUCCION EN KG PRODUCTOS DE PASSIFLORAS EN PROCESO</t>
  </si>
  <si>
    <t>Agua para riego mòdulo A</t>
  </si>
  <si>
    <t>PLANTULA DE MARACUYA - MODULO A</t>
  </si>
  <si>
    <t>control de arvences modulo A</t>
  </si>
  <si>
    <t>Siembra modulo C</t>
  </si>
  <si>
    <t xml:space="preserve">Riego modulo c </t>
  </si>
  <si>
    <t>plateo manual Modulo C</t>
  </si>
  <si>
    <t>Control de arvenses  Modulo A</t>
  </si>
  <si>
    <t>Plateo manual Modulo A</t>
  </si>
  <si>
    <t>Control de arvenses Modulo A</t>
  </si>
  <si>
    <t>Control de arvenses modula C</t>
  </si>
  <si>
    <t>Plateo manual modulo A</t>
  </si>
  <si>
    <t>Siembra modulo A</t>
  </si>
  <si>
    <t>plateo manual A</t>
  </si>
  <si>
    <t>control de arvenses manual modulo A</t>
  </si>
  <si>
    <t>plateo manual modulo C</t>
  </si>
  <si>
    <t>guia de plantas al tutorado modulo A</t>
  </si>
  <si>
    <t xml:space="preserve">Riego modulo A </t>
  </si>
  <si>
    <t xml:space="preserve">MARACUYA </t>
  </si>
  <si>
    <t>JULIO</t>
  </si>
  <si>
    <t xml:space="preserve">10.000 M2 </t>
  </si>
  <si>
    <t>podas modulo c</t>
  </si>
  <si>
    <t>COSTOS DE PRODUCCIÓN CULTIVOS DE PASSIFLORAS MES DE JULIO 2019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</si>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</sst>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-* #,##0_-;\-* #,##0_-;_-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6" fillId="3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6" fillId="3" borderId="2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166" fontId="0" fillId="3" borderId="9" xfId="1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3" xfId="0" applyNumberForma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44" fontId="0" fillId="0" borderId="1" xfId="1" applyFont="1" applyBorder="1"/>
    <xf numFmtId="166" fontId="0" fillId="0" borderId="1" xfId="1" applyNumberFormat="1" applyFont="1" applyBorder="1"/>
    <xf numFmtId="6" fontId="0" fillId="0" borderId="1" xfId="0" applyNumberFormat="1" applyBorder="1"/>
    <xf numFmtId="166" fontId="8" fillId="5" borderId="1" xfId="0" applyNumberFormat="1" applyFont="1" applyFill="1" applyBorder="1" applyAlignment="1">
      <alignment vertical="center"/>
    </xf>
    <xf numFmtId="0" fontId="8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0" fontId="10" fillId="6" borderId="1" xfId="7" applyFont="1" applyFill="1" applyBorder="1" applyAlignment="1">
      <alignment horizontal="left" vertical="center"/>
    </xf>
    <xf numFmtId="3" fontId="10" fillId="3" borderId="1" xfId="7" applyNumberFormat="1" applyFont="1" applyFill="1" applyBorder="1" applyAlignment="1">
      <alignment horizontal="left"/>
    </xf>
    <xf numFmtId="3" fontId="10" fillId="3" borderId="1" xfId="7" applyNumberFormat="1" applyFont="1" applyFill="1" applyBorder="1"/>
    <xf numFmtId="0" fontId="10" fillId="3" borderId="1" xfId="7" applyFont="1" applyFill="1" applyBorder="1"/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0" fontId="11" fillId="0" borderId="1" xfId="7" applyFont="1" applyBorder="1" applyAlignment="1">
      <alignment horizontal="center" vertical="center"/>
    </xf>
    <xf numFmtId="166" fontId="11" fillId="0" borderId="1" xfId="8" applyNumberFormat="1" applyFont="1" applyBorder="1"/>
    <xf numFmtId="0" fontId="11" fillId="0" borderId="1" xfId="7" applyFont="1" applyBorder="1"/>
    <xf numFmtId="0" fontId="11" fillId="0" borderId="1" xfId="7" applyFont="1" applyBorder="1" applyAlignment="1">
      <alignment horizontal="center"/>
    </xf>
    <xf numFmtId="166" fontId="10" fillId="0" borderId="1" xfId="8" applyNumberFormat="1" applyFont="1" applyBorder="1" applyAlignment="1">
      <alignment vertical="center"/>
    </xf>
    <xf numFmtId="0" fontId="5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1" fillId="4" borderId="3" xfId="1" applyNumberFormat="1" applyFill="1" applyBorder="1"/>
    <xf numFmtId="0" fontId="0" fillId="4" borderId="1" xfId="0" applyFill="1" applyBorder="1"/>
    <xf numFmtId="6" fontId="0" fillId="4" borderId="1" xfId="0" applyNumberFormat="1" applyFill="1" applyBorder="1"/>
    <xf numFmtId="166" fontId="0" fillId="0" borderId="0" xfId="0" applyNumberFormat="1"/>
    <xf numFmtId="0" fontId="0" fillId="0" borderId="2" xfId="0" applyBorder="1" applyAlignment="1">
      <alignment horizontal="left"/>
    </xf>
    <xf numFmtId="0" fontId="0" fillId="3" borderId="4" xfId="0" applyFill="1" applyBorder="1"/>
    <xf numFmtId="166" fontId="6" fillId="4" borderId="1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4" fontId="6" fillId="3" borderId="1" xfId="1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12" applyFont="1" applyBorder="1"/>
    <xf numFmtId="168" fontId="6" fillId="4" borderId="1" xfId="0" applyNumberFormat="1" applyFont="1" applyFill="1" applyBorder="1" applyAlignment="1">
      <alignment vertical="center"/>
    </xf>
    <xf numFmtId="44" fontId="6" fillId="4" borderId="1" xfId="1" applyFont="1" applyFill="1" applyBorder="1" applyAlignment="1">
      <alignment vertical="center"/>
    </xf>
    <xf numFmtId="167" fontId="1" fillId="0" borderId="6" xfId="2" applyNumberFormat="1" applyBorder="1" applyAlignment="1" applyProtection="1">
      <alignment horizontal="center" vertical="center"/>
      <protection hidden="1"/>
    </xf>
    <xf numFmtId="165" fontId="0" fillId="0" borderId="1" xfId="13" applyFont="1" applyBorder="1"/>
    <xf numFmtId="165" fontId="0" fillId="0" borderId="1" xfId="0" applyNumberFormat="1" applyBorder="1"/>
    <xf numFmtId="0" fontId="8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166" fontId="8" fillId="5" borderId="6" xfId="0" applyNumberFormat="1" applyFont="1" applyFill="1" applyBorder="1" applyAlignment="1">
      <alignment vertical="center"/>
    </xf>
    <xf numFmtId="164" fontId="0" fillId="0" borderId="0" xfId="12" applyFont="1"/>
    <xf numFmtId="166" fontId="6" fillId="4" borderId="1" xfId="1" applyNumberFormat="1" applyFont="1" applyFill="1" applyBorder="1" applyAlignment="1">
      <alignment vertical="center"/>
    </xf>
    <xf numFmtId="168" fontId="0" fillId="0" borderId="0" xfId="0" applyNumberFormat="1"/>
    <xf numFmtId="0" fontId="7" fillId="0" borderId="7" xfId="0" applyFont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4" fontId="0" fillId="0" borderId="0" xfId="0" applyNumberFormat="1" applyFill="1" applyBorder="1"/>
    <xf numFmtId="166" fontId="4" fillId="0" borderId="0" xfId="1" applyNumberFormat="1" applyFont="1"/>
    <xf numFmtId="166" fontId="1" fillId="3" borderId="3" xfId="1" applyNumberFormat="1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7" borderId="3" xfId="7" applyFont="1" applyFill="1" applyBorder="1" applyAlignment="1">
      <alignment horizontal="center" vertical="center" wrapText="1"/>
    </xf>
    <xf numFmtId="0" fontId="10" fillId="7" borderId="4" xfId="7" applyFont="1" applyFill="1" applyBorder="1" applyAlignment="1">
      <alignment horizontal="center" vertical="center" wrapText="1"/>
    </xf>
    <xf numFmtId="0" fontId="10" fillId="7" borderId="5" xfId="7" applyFont="1" applyFill="1" applyBorder="1" applyAlignment="1">
      <alignment horizontal="center" vertical="center" wrapText="1"/>
    </xf>
    <xf numFmtId="0" fontId="10" fillId="6" borderId="3" xfId="7" applyFont="1" applyFill="1" applyBorder="1" applyAlignment="1">
      <alignment horizontal="left" vertical="center"/>
    </xf>
    <xf numFmtId="0" fontId="10" fillId="6" borderId="4" xfId="7" applyFont="1" applyFill="1" applyBorder="1" applyAlignment="1">
      <alignment horizontal="left" vertical="center"/>
    </xf>
    <xf numFmtId="0" fontId="10" fillId="6" borderId="5" xfId="7" applyFont="1" applyFill="1" applyBorder="1" applyAlignment="1">
      <alignment horizontal="left" vertical="center"/>
    </xf>
    <xf numFmtId="0" fontId="10" fillId="7" borderId="1" xfId="7" applyFont="1" applyFill="1" applyBorder="1" applyAlignment="1">
      <alignment horizontal="center" vertical="center" wrapText="1"/>
    </xf>
  </cellXfs>
  <cellStyles count="14"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CULTIVOS DE PASSIFLORAS </a:t>
            </a:r>
          </a:p>
          <a:p>
            <a:pPr>
              <a:defRPr/>
            </a:pPr>
            <a:r>
              <a:rPr lang="en-US"/>
              <a:t>MES DE JULIO 2019</a:t>
            </a:r>
          </a:p>
        </c:rich>
      </c:tx>
      <c:layout>
        <c:manualLayout>
          <c:xMode val="edge"/>
          <c:yMode val="edge"/>
          <c:x val="0.14755073298764484"/>
          <c:y val="5.0142441143649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dLbl>
              <c:idx val="5"/>
              <c:layout>
                <c:manualLayout>
                  <c:x val="-1.7897091722595081E-3"/>
                  <c:y val="-2.73504224419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C-43CA-93BE-EA43E8226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84032.255999999994</c:v>
                </c:pt>
                <c:pt idx="1">
                  <c:v>287050.5</c:v>
                </c:pt>
                <c:pt idx="2">
                  <c:v>10232.804232804234</c:v>
                </c:pt>
                <c:pt idx="3">
                  <c:v>200000</c:v>
                </c:pt>
                <c:pt idx="4">
                  <c:v>72916.045999999988</c:v>
                </c:pt>
                <c:pt idx="5">
                  <c:v>654231.60623280413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0-40FC-B1F5-2084B3FFA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711104"/>
        <c:axId val="61712640"/>
        <c:axId val="0"/>
      </c:bar3DChart>
      <c:catAx>
        <c:axId val="617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12640"/>
        <c:crosses val="autoZero"/>
        <c:auto val="1"/>
        <c:lblAlgn val="ctr"/>
        <c:lblOffset val="100"/>
        <c:noMultiLvlLbl val="0"/>
      </c:catAx>
      <c:valAx>
        <c:axId val="61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157161</xdr:rowOff>
    </xdr:from>
    <xdr:to>
      <xdr:col>8</xdr:col>
      <xdr:colOff>9524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topLeftCell="A60" zoomScale="95" zoomScaleNormal="95" workbookViewId="0">
      <selection activeCell="E77" sqref="E77"/>
    </sheetView>
  </sheetViews>
  <sheetFormatPr baseColWidth="10" defaultColWidth="11.42578125" defaultRowHeight="15" x14ac:dyDescent="0.25"/>
  <cols>
    <col min="1" max="1" width="43" customWidth="1"/>
    <col min="2" max="2" width="23.140625" customWidth="1"/>
    <col min="3" max="3" width="13" style="24" customWidth="1"/>
    <col min="4" max="4" width="12.28515625" customWidth="1"/>
    <col min="5" max="5" width="11.28515625" customWidth="1"/>
    <col min="6" max="6" width="15.7109375" customWidth="1"/>
    <col min="7" max="7" width="16.42578125" customWidth="1"/>
    <col min="8" max="9" width="17.28515625" customWidth="1"/>
    <col min="10" max="10" width="18.28515625" customWidth="1"/>
    <col min="11" max="11" width="12.140625" bestFit="1" customWidth="1"/>
    <col min="12" max="12" width="13.28515625" bestFit="1" customWidth="1"/>
  </cols>
  <sheetData>
    <row r="1" spans="1:10" ht="34.5" customHeight="1" x14ac:dyDescent="0.25">
      <c r="A1" s="42" t="s">
        <v>28</v>
      </c>
      <c r="B1" s="26"/>
      <c r="C1" s="27"/>
      <c r="D1" s="26"/>
      <c r="E1" s="26"/>
    </row>
    <row r="2" spans="1:10" ht="22.5" customHeight="1" x14ac:dyDescent="0.25">
      <c r="A2" s="42" t="s">
        <v>39</v>
      </c>
      <c r="B2" s="26" t="s">
        <v>110</v>
      </c>
      <c r="C2" s="27"/>
      <c r="D2" s="26"/>
      <c r="E2" s="26"/>
    </row>
    <row r="3" spans="1:10" ht="52.5" customHeight="1" x14ac:dyDescent="0.25">
      <c r="A3" s="42" t="s">
        <v>40</v>
      </c>
      <c r="B3" s="43">
        <v>2019</v>
      </c>
      <c r="C3" s="27"/>
      <c r="D3" s="26"/>
      <c r="E3" s="26"/>
      <c r="F3" s="83" t="s">
        <v>46</v>
      </c>
      <c r="G3" s="83" t="s">
        <v>78</v>
      </c>
      <c r="H3" s="83" t="s">
        <v>47</v>
      </c>
      <c r="I3" s="83" t="s">
        <v>79</v>
      </c>
    </row>
    <row r="4" spans="1:10" ht="15.75" customHeight="1" x14ac:dyDescent="0.25">
      <c r="A4" s="26" t="s">
        <v>72</v>
      </c>
      <c r="B4" s="26" t="s">
        <v>111</v>
      </c>
      <c r="C4" s="26"/>
      <c r="D4" s="26"/>
      <c r="E4" s="26"/>
      <c r="F4" s="27" t="s">
        <v>80</v>
      </c>
      <c r="G4" s="27" t="s">
        <v>80</v>
      </c>
      <c r="H4" s="27" t="s">
        <v>80</v>
      </c>
      <c r="I4" s="27" t="s">
        <v>80</v>
      </c>
      <c r="J4" s="27"/>
    </row>
    <row r="5" spans="1:10" x14ac:dyDescent="0.25">
      <c r="A5" s="26" t="s">
        <v>41</v>
      </c>
      <c r="B5" s="26" t="s">
        <v>70</v>
      </c>
      <c r="C5" s="27"/>
      <c r="D5" s="26"/>
      <c r="E5" s="26"/>
    </row>
    <row r="6" spans="1:10" x14ac:dyDescent="0.25">
      <c r="A6" s="26" t="s">
        <v>76</v>
      </c>
      <c r="B6" s="26" t="s">
        <v>77</v>
      </c>
      <c r="C6" s="27"/>
      <c r="D6" s="26"/>
      <c r="E6" s="26"/>
    </row>
    <row r="7" spans="1:10" ht="18" customHeight="1" x14ac:dyDescent="0.25">
      <c r="A7" s="26" t="s">
        <v>27</v>
      </c>
      <c r="B7" s="43">
        <f>F7+G7+H7+I7</f>
        <v>252</v>
      </c>
      <c r="C7" s="26"/>
      <c r="D7" s="26"/>
      <c r="E7" s="26"/>
      <c r="F7" s="84">
        <v>60</v>
      </c>
      <c r="G7" s="84">
        <v>0</v>
      </c>
      <c r="H7" s="84">
        <v>192</v>
      </c>
      <c r="I7" s="84">
        <v>0</v>
      </c>
    </row>
    <row r="8" spans="1:10" ht="18" customHeight="1" x14ac:dyDescent="0.25">
      <c r="A8" s="26" t="s">
        <v>21</v>
      </c>
      <c r="B8" s="26" t="s">
        <v>22</v>
      </c>
      <c r="C8"/>
      <c r="D8" s="26"/>
      <c r="E8" s="26"/>
      <c r="F8" s="26"/>
      <c r="G8" s="26"/>
      <c r="H8" s="26"/>
      <c r="I8" s="26"/>
    </row>
    <row r="9" spans="1:10" ht="18" customHeight="1" x14ac:dyDescent="0.25">
      <c r="A9" s="26" t="s">
        <v>20</v>
      </c>
      <c r="B9" s="26" t="s">
        <v>45</v>
      </c>
      <c r="C9"/>
      <c r="D9" s="26"/>
      <c r="E9" s="26"/>
    </row>
    <row r="10" spans="1:10" ht="18" customHeight="1" x14ac:dyDescent="0.25">
      <c r="A10" s="26" t="s">
        <v>23</v>
      </c>
      <c r="B10" s="138" t="s">
        <v>109</v>
      </c>
      <c r="C10" s="138"/>
      <c r="D10" s="138"/>
      <c r="E10" s="138"/>
    </row>
    <row r="11" spans="1:10" ht="18" customHeight="1" x14ac:dyDescent="0.25">
      <c r="A11" s="26"/>
      <c r="B11" s="26"/>
      <c r="C11" s="26"/>
      <c r="E11" s="26"/>
    </row>
    <row r="12" spans="1:10" ht="18" customHeight="1" x14ac:dyDescent="0.25">
      <c r="A12" s="26"/>
      <c r="B12" s="26"/>
      <c r="C12" s="27"/>
      <c r="D12" s="26"/>
      <c r="E12" s="26"/>
    </row>
    <row r="13" spans="1:10" ht="52.5" customHeight="1" x14ac:dyDescent="0.25">
      <c r="A13" s="36" t="s">
        <v>32</v>
      </c>
      <c r="B13" s="35" t="s">
        <v>5</v>
      </c>
      <c r="C13" s="35" t="s">
        <v>13</v>
      </c>
      <c r="D13" s="35" t="s">
        <v>6</v>
      </c>
      <c r="E13" s="35" t="s">
        <v>24</v>
      </c>
      <c r="F13" s="35" t="s">
        <v>81</v>
      </c>
      <c r="G13" s="35" t="s">
        <v>82</v>
      </c>
      <c r="H13" s="35" t="s">
        <v>83</v>
      </c>
      <c r="I13" s="35" t="s">
        <v>84</v>
      </c>
    </row>
    <row r="14" spans="1:10" ht="29.25" customHeight="1" x14ac:dyDescent="0.25">
      <c r="A14" s="37" t="s">
        <v>68</v>
      </c>
      <c r="B14" s="70"/>
      <c r="C14" s="71"/>
      <c r="D14" s="72"/>
      <c r="E14" s="73"/>
      <c r="F14" s="74"/>
      <c r="G14" s="75"/>
      <c r="H14" s="75"/>
      <c r="I14" s="75"/>
    </row>
    <row r="15" spans="1:10" ht="18.75" customHeight="1" x14ac:dyDescent="0.25">
      <c r="A15" s="15" t="s">
        <v>85</v>
      </c>
      <c r="B15" s="14" t="s">
        <v>42</v>
      </c>
      <c r="C15" s="14" t="s">
        <v>14</v>
      </c>
      <c r="D15" s="14">
        <f>768/1000</f>
        <v>0.76800000000000002</v>
      </c>
      <c r="E15" s="31">
        <v>32</v>
      </c>
      <c r="F15" s="46"/>
      <c r="G15" s="46"/>
      <c r="H15" s="46">
        <f>(D15*E15)</f>
        <v>24.576000000000001</v>
      </c>
      <c r="I15" s="46"/>
    </row>
    <row r="16" spans="1:10" ht="18.75" customHeight="1" x14ac:dyDescent="0.25">
      <c r="A16" s="15" t="s">
        <v>92</v>
      </c>
      <c r="B16" s="14" t="s">
        <v>42</v>
      </c>
      <c r="C16" s="14" t="s">
        <v>14</v>
      </c>
      <c r="D16" s="14">
        <f>240/1000</f>
        <v>0.24</v>
      </c>
      <c r="E16" s="31">
        <v>32</v>
      </c>
      <c r="F16" s="46"/>
      <c r="G16" s="46"/>
      <c r="H16" s="46">
        <f>(D16*E16)</f>
        <v>7.68</v>
      </c>
      <c r="I16" s="46"/>
    </row>
    <row r="17" spans="1:10" ht="25.5" customHeight="1" x14ac:dyDescent="0.25">
      <c r="A17" s="15" t="s">
        <v>86</v>
      </c>
      <c r="B17" s="14" t="s">
        <v>42</v>
      </c>
      <c r="C17" s="14" t="s">
        <v>14</v>
      </c>
      <c r="D17" s="14">
        <v>0</v>
      </c>
      <c r="E17" s="31"/>
      <c r="F17" s="46"/>
      <c r="G17" s="46">
        <f>D17*E17</f>
        <v>0</v>
      </c>
      <c r="H17" s="46"/>
      <c r="I17" s="46"/>
    </row>
    <row r="18" spans="1:10" ht="25.5" customHeight="1" x14ac:dyDescent="0.25">
      <c r="A18" s="101" t="s">
        <v>93</v>
      </c>
      <c r="B18" s="14" t="s">
        <v>87</v>
      </c>
      <c r="C18" s="14" t="s">
        <v>56</v>
      </c>
      <c r="D18" s="14">
        <v>60</v>
      </c>
      <c r="E18" s="31">
        <v>1200</v>
      </c>
      <c r="F18" s="46">
        <f>D18*E18</f>
        <v>72000</v>
      </c>
      <c r="G18" s="46"/>
      <c r="H18" s="46"/>
      <c r="I18" s="46"/>
    </row>
    <row r="19" spans="1:10" ht="25.5" customHeight="1" x14ac:dyDescent="0.25">
      <c r="A19" s="101" t="s">
        <v>88</v>
      </c>
      <c r="B19" s="14" t="s">
        <v>87</v>
      </c>
      <c r="C19" s="14" t="s">
        <v>56</v>
      </c>
      <c r="D19" s="14">
        <v>10</v>
      </c>
      <c r="E19" s="31">
        <v>1200</v>
      </c>
      <c r="F19" s="46"/>
      <c r="G19" s="46"/>
      <c r="H19" s="46">
        <f>D19*E19</f>
        <v>12000</v>
      </c>
      <c r="I19" s="46"/>
    </row>
    <row r="20" spans="1:10" ht="27.75" customHeight="1" x14ac:dyDescent="0.25">
      <c r="A20" s="37" t="s">
        <v>33</v>
      </c>
      <c r="B20" s="84"/>
      <c r="C20" s="32"/>
      <c r="D20" s="32"/>
      <c r="E20" s="89"/>
      <c r="F20" s="90"/>
      <c r="G20" s="32"/>
      <c r="H20" s="32"/>
      <c r="I20" s="32"/>
    </row>
    <row r="21" spans="1:10" ht="27.75" customHeight="1" x14ac:dyDescent="0.25">
      <c r="A21" s="37"/>
      <c r="B21" s="84"/>
      <c r="C21" s="32"/>
      <c r="D21" s="32"/>
      <c r="E21" s="89"/>
      <c r="F21" s="90"/>
      <c r="G21" s="32"/>
      <c r="H21" s="32"/>
      <c r="I21" s="32"/>
    </row>
    <row r="22" spans="1:10" ht="28.5" customHeight="1" x14ac:dyDescent="0.25">
      <c r="A22" s="77"/>
      <c r="B22" s="100"/>
      <c r="C22" s="29"/>
      <c r="D22" s="30"/>
      <c r="E22" s="106"/>
      <c r="F22" s="45"/>
      <c r="G22" s="45"/>
      <c r="H22" s="45"/>
      <c r="I22" s="44"/>
      <c r="J22" s="96"/>
    </row>
    <row r="23" spans="1:10" ht="28.5" customHeight="1" x14ac:dyDescent="0.25">
      <c r="A23" s="122" t="s">
        <v>71</v>
      </c>
      <c r="B23" s="123"/>
      <c r="C23" s="123"/>
      <c r="D23" s="123"/>
      <c r="E23" s="124"/>
      <c r="F23" s="79">
        <f>SUM(F15:F22)</f>
        <v>72000</v>
      </c>
      <c r="G23" s="79">
        <f>SUM(G15:G22)</f>
        <v>0</v>
      </c>
      <c r="H23" s="79">
        <f>SUM(H15:H22)</f>
        <v>12032.255999999999</v>
      </c>
      <c r="I23" s="79">
        <f>SUM(I15:I22)</f>
        <v>0</v>
      </c>
      <c r="J23" s="76"/>
    </row>
    <row r="24" spans="1:10" ht="28.5" customHeight="1" x14ac:dyDescent="0.25">
      <c r="A24" s="145"/>
      <c r="B24" s="146"/>
      <c r="C24" s="146"/>
      <c r="D24" s="146"/>
      <c r="E24" s="146"/>
      <c r="F24" s="146"/>
      <c r="G24" s="146"/>
      <c r="H24" s="146"/>
      <c r="I24" s="147"/>
      <c r="J24" s="76"/>
    </row>
    <row r="25" spans="1:10" ht="54.75" customHeight="1" x14ac:dyDescent="0.25">
      <c r="A25" s="122" t="s">
        <v>25</v>
      </c>
      <c r="B25" s="124"/>
      <c r="C25" s="39" t="s">
        <v>13</v>
      </c>
      <c r="D25" s="40" t="s">
        <v>6</v>
      </c>
      <c r="E25" s="41" t="s">
        <v>24</v>
      </c>
      <c r="F25" s="35" t="s">
        <v>81</v>
      </c>
      <c r="G25" s="35" t="s">
        <v>82</v>
      </c>
      <c r="H25" s="35" t="s">
        <v>83</v>
      </c>
      <c r="I25" s="35" t="s">
        <v>84</v>
      </c>
      <c r="J25" s="76"/>
    </row>
    <row r="26" spans="1:10" x14ac:dyDescent="0.25">
      <c r="A26" s="111" t="s">
        <v>94</v>
      </c>
      <c r="B26" s="112"/>
      <c r="C26" s="14" t="s">
        <v>26</v>
      </c>
      <c r="D26" s="14">
        <v>2</v>
      </c>
      <c r="E26" s="22">
        <f>42526/8</f>
        <v>5315.75</v>
      </c>
      <c r="F26" s="33">
        <f>D26*E26</f>
        <v>10631.5</v>
      </c>
      <c r="H26" s="33"/>
      <c r="I26" s="33"/>
      <c r="J26" s="76"/>
    </row>
    <row r="27" spans="1:10" x14ac:dyDescent="0.25">
      <c r="A27" s="111" t="s">
        <v>95</v>
      </c>
      <c r="B27" s="112"/>
      <c r="C27" s="14" t="s">
        <v>26</v>
      </c>
      <c r="D27" s="14">
        <v>2</v>
      </c>
      <c r="E27" s="22">
        <f t="shared" ref="E27:E45" si="0">42526/8</f>
        <v>5315.75</v>
      </c>
      <c r="F27" s="33">
        <f t="shared" ref="F27:F45" si="1">D27*E27</f>
        <v>10631.5</v>
      </c>
      <c r="G27" s="33"/>
      <c r="H27" s="33">
        <f>D27*E27</f>
        <v>10631.5</v>
      </c>
      <c r="I27" s="33"/>
      <c r="J27" s="76"/>
    </row>
    <row r="28" spans="1:10" ht="15.75" x14ac:dyDescent="0.25">
      <c r="A28" s="113" t="s">
        <v>96</v>
      </c>
      <c r="B28" s="114"/>
      <c r="C28" s="14" t="s">
        <v>26</v>
      </c>
      <c r="D28" s="14">
        <v>2</v>
      </c>
      <c r="E28" s="22">
        <f t="shared" si="0"/>
        <v>5315.75</v>
      </c>
      <c r="F28" s="33">
        <f t="shared" si="1"/>
        <v>10631.5</v>
      </c>
      <c r="G28" s="33"/>
      <c r="H28" s="33">
        <f>D28*E28</f>
        <v>10631.5</v>
      </c>
      <c r="I28" s="33"/>
      <c r="J28" s="76"/>
    </row>
    <row r="29" spans="1:10" ht="15.75" x14ac:dyDescent="0.25">
      <c r="A29" s="113" t="s">
        <v>97</v>
      </c>
      <c r="B29" s="114"/>
      <c r="C29" s="14" t="s">
        <v>26</v>
      </c>
      <c r="D29" s="14">
        <v>2</v>
      </c>
      <c r="E29" s="22">
        <f t="shared" si="0"/>
        <v>5315.75</v>
      </c>
      <c r="F29" s="33">
        <f t="shared" si="1"/>
        <v>10631.5</v>
      </c>
      <c r="G29" s="33"/>
      <c r="H29" s="33">
        <f>E29*D29</f>
        <v>10631.5</v>
      </c>
      <c r="I29" s="33"/>
      <c r="J29" s="76"/>
    </row>
    <row r="30" spans="1:10" ht="15.75" x14ac:dyDescent="0.25">
      <c r="A30" s="113" t="s">
        <v>98</v>
      </c>
      <c r="B30" s="114"/>
      <c r="C30" s="14" t="s">
        <v>26</v>
      </c>
      <c r="D30" s="14">
        <v>2</v>
      </c>
      <c r="E30" s="22">
        <f t="shared" si="0"/>
        <v>5315.75</v>
      </c>
      <c r="F30" s="33">
        <f t="shared" si="1"/>
        <v>10631.5</v>
      </c>
      <c r="G30" s="33"/>
      <c r="I30" s="33"/>
      <c r="J30" s="76"/>
    </row>
    <row r="31" spans="1:10" x14ac:dyDescent="0.25">
      <c r="A31" s="111" t="s">
        <v>99</v>
      </c>
      <c r="B31" s="112"/>
      <c r="C31" s="14" t="s">
        <v>26</v>
      </c>
      <c r="D31" s="14">
        <v>2</v>
      </c>
      <c r="E31" s="22">
        <f t="shared" si="0"/>
        <v>5315.75</v>
      </c>
      <c r="F31" s="33">
        <f t="shared" si="1"/>
        <v>10631.5</v>
      </c>
      <c r="H31" s="33"/>
      <c r="I31" s="33"/>
      <c r="J31" s="76"/>
    </row>
    <row r="32" spans="1:10" x14ac:dyDescent="0.25">
      <c r="A32" s="133" t="s">
        <v>100</v>
      </c>
      <c r="B32" s="134"/>
      <c r="C32" s="14" t="s">
        <v>26</v>
      </c>
      <c r="D32" s="14">
        <v>2</v>
      </c>
      <c r="E32" s="22">
        <f t="shared" si="0"/>
        <v>5315.75</v>
      </c>
      <c r="F32" s="33">
        <f t="shared" si="1"/>
        <v>10631.5</v>
      </c>
      <c r="H32" s="33"/>
      <c r="I32" s="33"/>
      <c r="J32" s="76"/>
    </row>
    <row r="33" spans="1:10" x14ac:dyDescent="0.25">
      <c r="A33" s="111" t="s">
        <v>101</v>
      </c>
      <c r="B33" s="112"/>
      <c r="C33" s="14" t="s">
        <v>26</v>
      </c>
      <c r="D33" s="14">
        <v>2</v>
      </c>
      <c r="E33" s="22">
        <f t="shared" si="0"/>
        <v>5315.75</v>
      </c>
      <c r="F33" s="33">
        <f t="shared" si="1"/>
        <v>10631.5</v>
      </c>
      <c r="G33" s="33"/>
      <c r="H33" s="33">
        <f>D33*E33</f>
        <v>10631.5</v>
      </c>
      <c r="I33" s="33"/>
      <c r="J33" s="76"/>
    </row>
    <row r="34" spans="1:10" x14ac:dyDescent="0.25">
      <c r="A34" s="111" t="s">
        <v>102</v>
      </c>
      <c r="B34" s="112"/>
      <c r="C34" s="14" t="s">
        <v>26</v>
      </c>
      <c r="D34" s="14">
        <v>2</v>
      </c>
      <c r="E34" s="22">
        <f t="shared" si="0"/>
        <v>5315.75</v>
      </c>
      <c r="F34" s="33">
        <f t="shared" si="1"/>
        <v>10631.5</v>
      </c>
      <c r="H34" s="33"/>
      <c r="I34" s="33"/>
      <c r="J34" s="76"/>
    </row>
    <row r="35" spans="1:10" x14ac:dyDescent="0.25">
      <c r="A35" s="111" t="s">
        <v>100</v>
      </c>
      <c r="B35" s="112"/>
      <c r="C35" s="14" t="s">
        <v>26</v>
      </c>
      <c r="D35" s="14">
        <v>2</v>
      </c>
      <c r="E35" s="22">
        <f t="shared" si="0"/>
        <v>5315.75</v>
      </c>
      <c r="F35" s="33">
        <f t="shared" si="1"/>
        <v>10631.5</v>
      </c>
      <c r="G35" s="33"/>
      <c r="H35" s="33"/>
      <c r="I35" s="33"/>
      <c r="J35" s="76"/>
    </row>
    <row r="36" spans="1:10" x14ac:dyDescent="0.25">
      <c r="A36" s="133" t="s">
        <v>102</v>
      </c>
      <c r="B36" s="134"/>
      <c r="C36" s="14" t="s">
        <v>26</v>
      </c>
      <c r="D36" s="14">
        <v>2</v>
      </c>
      <c r="E36" s="22">
        <f t="shared" si="0"/>
        <v>5315.75</v>
      </c>
      <c r="F36" s="33">
        <f t="shared" si="1"/>
        <v>10631.5</v>
      </c>
      <c r="G36" s="32"/>
      <c r="H36" s="33">
        <f>D36*E36</f>
        <v>10631.5</v>
      </c>
      <c r="I36" s="32"/>
      <c r="J36" s="76"/>
    </row>
    <row r="37" spans="1:10" x14ac:dyDescent="0.25">
      <c r="A37" s="109" t="s">
        <v>108</v>
      </c>
      <c r="B37" s="110"/>
      <c r="C37" s="14" t="s">
        <v>26</v>
      </c>
      <c r="D37" s="14">
        <v>2</v>
      </c>
      <c r="E37" s="22">
        <f t="shared" si="0"/>
        <v>5315.75</v>
      </c>
      <c r="F37" s="33">
        <f t="shared" si="1"/>
        <v>10631.5</v>
      </c>
      <c r="G37" s="32"/>
      <c r="H37" s="33"/>
      <c r="I37" s="32"/>
      <c r="J37" s="76"/>
    </row>
    <row r="38" spans="1:10" x14ac:dyDescent="0.25">
      <c r="A38" s="109" t="s">
        <v>103</v>
      </c>
      <c r="B38" s="110"/>
      <c r="C38" s="14" t="s">
        <v>26</v>
      </c>
      <c r="D38" s="14">
        <v>2</v>
      </c>
      <c r="E38" s="22">
        <f t="shared" si="0"/>
        <v>5315.75</v>
      </c>
      <c r="F38" s="33">
        <f t="shared" si="1"/>
        <v>10631.5</v>
      </c>
      <c r="G38" s="32"/>
      <c r="H38" s="33"/>
      <c r="I38" s="32"/>
      <c r="J38" s="76"/>
    </row>
    <row r="39" spans="1:10" x14ac:dyDescent="0.25">
      <c r="A39" s="107" t="s">
        <v>112</v>
      </c>
      <c r="B39" s="108"/>
      <c r="C39" s="14" t="s">
        <v>26</v>
      </c>
      <c r="D39" s="14">
        <v>2</v>
      </c>
      <c r="E39" s="22">
        <f t="shared" si="0"/>
        <v>5315.75</v>
      </c>
      <c r="F39" s="33">
        <f t="shared" si="1"/>
        <v>10631.5</v>
      </c>
      <c r="G39" s="32"/>
      <c r="H39" s="33">
        <f>D39*E39</f>
        <v>10631.5</v>
      </c>
      <c r="I39" s="32"/>
      <c r="J39" s="76"/>
    </row>
    <row r="40" spans="1:10" x14ac:dyDescent="0.25">
      <c r="A40" s="109" t="s">
        <v>104</v>
      </c>
      <c r="B40" s="110"/>
      <c r="C40" s="14" t="s">
        <v>26</v>
      </c>
      <c r="D40" s="14">
        <v>2</v>
      </c>
      <c r="E40" s="22">
        <f t="shared" si="0"/>
        <v>5315.75</v>
      </c>
      <c r="F40" s="33">
        <f t="shared" si="1"/>
        <v>10631.5</v>
      </c>
      <c r="G40" s="32"/>
      <c r="H40" s="33"/>
      <c r="I40" s="32"/>
      <c r="J40" s="76"/>
    </row>
    <row r="41" spans="1:10" x14ac:dyDescent="0.25">
      <c r="A41" s="109" t="s">
        <v>105</v>
      </c>
      <c r="B41" s="110"/>
      <c r="C41" s="14" t="s">
        <v>26</v>
      </c>
      <c r="D41" s="14">
        <v>2</v>
      </c>
      <c r="E41" s="22">
        <f t="shared" si="0"/>
        <v>5315.75</v>
      </c>
      <c r="F41" s="33">
        <f t="shared" si="1"/>
        <v>10631.5</v>
      </c>
      <c r="G41" s="32"/>
      <c r="H41" s="33"/>
      <c r="I41" s="32"/>
      <c r="J41" s="76"/>
    </row>
    <row r="42" spans="1:10" x14ac:dyDescent="0.25">
      <c r="A42" s="109" t="s">
        <v>105</v>
      </c>
      <c r="B42" s="110"/>
      <c r="C42" s="14" t="s">
        <v>26</v>
      </c>
      <c r="D42" s="14">
        <v>2</v>
      </c>
      <c r="E42" s="22">
        <f t="shared" si="0"/>
        <v>5315.75</v>
      </c>
      <c r="F42" s="33">
        <f t="shared" si="1"/>
        <v>10631.5</v>
      </c>
      <c r="G42" s="32"/>
      <c r="H42" s="33"/>
      <c r="I42" s="32"/>
      <c r="J42" s="76"/>
    </row>
    <row r="43" spans="1:10" x14ac:dyDescent="0.25">
      <c r="A43" s="109" t="s">
        <v>106</v>
      </c>
      <c r="B43" s="110"/>
      <c r="C43" s="14" t="s">
        <v>26</v>
      </c>
      <c r="D43" s="14">
        <v>2</v>
      </c>
      <c r="E43" s="22">
        <f t="shared" si="0"/>
        <v>5315.75</v>
      </c>
      <c r="F43" s="33">
        <f t="shared" si="1"/>
        <v>10631.5</v>
      </c>
      <c r="G43" s="32"/>
      <c r="H43" s="33">
        <f>E43*D43</f>
        <v>10631.5</v>
      </c>
      <c r="I43" s="32"/>
      <c r="J43" s="76"/>
    </row>
    <row r="44" spans="1:10" x14ac:dyDescent="0.25">
      <c r="A44" s="109" t="s">
        <v>100</v>
      </c>
      <c r="B44" s="110"/>
      <c r="C44" s="14" t="s">
        <v>26</v>
      </c>
      <c r="D44" s="14">
        <v>2</v>
      </c>
      <c r="E44" s="22">
        <f t="shared" si="0"/>
        <v>5315.75</v>
      </c>
      <c r="F44" s="33">
        <f t="shared" si="1"/>
        <v>10631.5</v>
      </c>
      <c r="G44" s="32"/>
      <c r="H44" s="33"/>
      <c r="I44" s="32"/>
      <c r="J44" s="76"/>
    </row>
    <row r="45" spans="1:10" x14ac:dyDescent="0.25">
      <c r="A45" s="109" t="s">
        <v>107</v>
      </c>
      <c r="B45" s="110"/>
      <c r="C45" s="14" t="s">
        <v>26</v>
      </c>
      <c r="D45" s="14">
        <v>2</v>
      </c>
      <c r="E45" s="22">
        <f t="shared" si="0"/>
        <v>5315.75</v>
      </c>
      <c r="F45" s="33">
        <f t="shared" si="1"/>
        <v>10631.5</v>
      </c>
      <c r="G45" s="32"/>
      <c r="H45" s="33"/>
      <c r="I45" s="32"/>
      <c r="J45" s="76"/>
    </row>
    <row r="46" spans="1:10" x14ac:dyDescent="0.25">
      <c r="A46" s="122" t="s">
        <v>7</v>
      </c>
      <c r="B46" s="123"/>
      <c r="C46" s="123"/>
      <c r="D46" s="123"/>
      <c r="E46" s="124"/>
      <c r="F46" s="79">
        <f>SUM(F26:F45)</f>
        <v>212630</v>
      </c>
      <c r="G46" s="79">
        <f>SUM(G26:G45)</f>
        <v>0</v>
      </c>
      <c r="H46" s="79">
        <f>SUM(H26:H45)</f>
        <v>74420.5</v>
      </c>
      <c r="I46" s="79">
        <f>SUM(I26:I45)</f>
        <v>0</v>
      </c>
      <c r="J46" s="26"/>
    </row>
    <row r="47" spans="1:10" ht="30" customHeight="1" x14ac:dyDescent="0.25">
      <c r="A47" s="115"/>
      <c r="B47" s="115"/>
      <c r="C47" s="115"/>
      <c r="D47" s="115"/>
      <c r="E47" s="115"/>
      <c r="F47" s="115"/>
      <c r="G47" s="115"/>
      <c r="H47" s="115"/>
      <c r="I47" s="115"/>
    </row>
    <row r="48" spans="1:10" ht="15.75" x14ac:dyDescent="0.25">
      <c r="A48" s="135" t="s">
        <v>8</v>
      </c>
      <c r="B48" s="136"/>
      <c r="C48" s="136"/>
      <c r="D48" s="136"/>
      <c r="E48" s="137"/>
      <c r="F48" s="47">
        <f>F23+F46</f>
        <v>284630</v>
      </c>
      <c r="G48" s="47">
        <f>G23+G46</f>
        <v>0</v>
      </c>
      <c r="H48" s="47">
        <f>SUM(H23+H46)</f>
        <v>86452.755999999994</v>
      </c>
      <c r="I48" s="47">
        <f>SUM(I23+I46)</f>
        <v>0</v>
      </c>
      <c r="J48" s="26"/>
    </row>
    <row r="49" spans="1:10" ht="18" customHeight="1" x14ac:dyDescent="0.25">
      <c r="A49" s="115"/>
      <c r="B49" s="115"/>
      <c r="C49" s="115"/>
      <c r="D49" s="115"/>
      <c r="E49" s="115"/>
      <c r="F49" s="115"/>
      <c r="G49" s="115"/>
      <c r="H49" s="115"/>
      <c r="I49" s="115"/>
    </row>
    <row r="50" spans="1:10" ht="48" customHeight="1" x14ac:dyDescent="0.25">
      <c r="A50" s="38" t="s">
        <v>29</v>
      </c>
      <c r="B50" s="35" t="s">
        <v>5</v>
      </c>
      <c r="C50" s="35" t="s">
        <v>13</v>
      </c>
      <c r="D50" s="35" t="s">
        <v>6</v>
      </c>
      <c r="E50" s="35" t="s">
        <v>24</v>
      </c>
      <c r="F50" s="35" t="s">
        <v>81</v>
      </c>
      <c r="G50" s="35" t="s">
        <v>82</v>
      </c>
      <c r="H50" s="35" t="s">
        <v>83</v>
      </c>
      <c r="I50" s="35" t="s">
        <v>84</v>
      </c>
    </row>
    <row r="51" spans="1:10" x14ac:dyDescent="0.25">
      <c r="A51" s="38" t="s">
        <v>9</v>
      </c>
      <c r="B51" s="78"/>
      <c r="C51" s="20"/>
      <c r="D51" s="19"/>
      <c r="E51" s="13"/>
      <c r="F51" s="32"/>
      <c r="G51" s="33"/>
      <c r="H51" s="33"/>
      <c r="I51" s="33"/>
    </row>
    <row r="52" spans="1:10" x14ac:dyDescent="0.25">
      <c r="A52" s="32" t="s">
        <v>89</v>
      </c>
      <c r="B52" s="102" t="s">
        <v>74</v>
      </c>
      <c r="C52" s="20" t="s">
        <v>75</v>
      </c>
      <c r="D52" s="103">
        <v>4</v>
      </c>
      <c r="E52" s="22">
        <f>9670/3.78</f>
        <v>2558.2010582010585</v>
      </c>
      <c r="F52" s="33">
        <f>D52*E52/(2)</f>
        <v>5116.4021164021169</v>
      </c>
      <c r="G52" s="33"/>
      <c r="H52" s="33">
        <f>(D52*E52)/2</f>
        <v>5116.4021164021169</v>
      </c>
      <c r="I52" s="33"/>
    </row>
    <row r="53" spans="1:10" x14ac:dyDescent="0.25">
      <c r="A53" s="123" t="s">
        <v>18</v>
      </c>
      <c r="B53" s="123"/>
      <c r="C53" s="123"/>
      <c r="D53" s="123"/>
      <c r="E53" s="124"/>
      <c r="F53" s="97">
        <f>SUM(F51:F52)</f>
        <v>5116.4021164021169</v>
      </c>
      <c r="G53" s="87">
        <f>SUM(G51:G52)</f>
        <v>0</v>
      </c>
      <c r="H53" s="97">
        <f>SUM(H51:H52)</f>
        <v>5116.4021164021169</v>
      </c>
      <c r="I53" s="87">
        <f>SUM(I51:I52)</f>
        <v>0</v>
      </c>
    </row>
    <row r="54" spans="1:10" ht="24.75" customHeight="1" x14ac:dyDescent="0.25">
      <c r="A54" s="80"/>
      <c r="B54" s="80"/>
      <c r="C54" s="80"/>
      <c r="D54" s="80"/>
      <c r="E54" s="81"/>
      <c r="F54" s="82"/>
      <c r="G54" s="82"/>
      <c r="H54" s="82"/>
      <c r="I54" s="82"/>
    </row>
    <row r="55" spans="1:10" ht="45" customHeight="1" x14ac:dyDescent="0.25">
      <c r="A55" s="120" t="s">
        <v>1</v>
      </c>
      <c r="B55" s="121"/>
      <c r="C55" s="35" t="s">
        <v>13</v>
      </c>
      <c r="D55" s="35" t="s">
        <v>6</v>
      </c>
      <c r="E55" s="35" t="s">
        <v>24</v>
      </c>
      <c r="F55" s="35" t="s">
        <v>81</v>
      </c>
      <c r="G55" s="35" t="s">
        <v>82</v>
      </c>
      <c r="H55" s="35" t="s">
        <v>83</v>
      </c>
      <c r="I55" s="35" t="s">
        <v>84</v>
      </c>
    </row>
    <row r="56" spans="1:10" x14ac:dyDescent="0.25">
      <c r="A56" s="125" t="s">
        <v>16</v>
      </c>
      <c r="B56" s="126"/>
      <c r="C56" s="20" t="s">
        <v>17</v>
      </c>
      <c r="D56" s="14">
        <v>1</v>
      </c>
      <c r="E56" s="55">
        <v>200000</v>
      </c>
      <c r="F56" s="34">
        <f>(E56*D56)/4</f>
        <v>50000</v>
      </c>
      <c r="G56" s="34">
        <f>(E56*D56)/4</f>
        <v>50000</v>
      </c>
      <c r="H56" s="34">
        <f>(D56*E56)/4</f>
        <v>50000</v>
      </c>
      <c r="I56" s="34">
        <f>(D56*E56)/4</f>
        <v>50000</v>
      </c>
    </row>
    <row r="57" spans="1:10" x14ac:dyDescent="0.25">
      <c r="A57" s="122" t="s">
        <v>30</v>
      </c>
      <c r="B57" s="123"/>
      <c r="C57" s="123"/>
      <c r="D57" s="123"/>
      <c r="E57" s="124"/>
      <c r="F57" s="86">
        <f>SUM(F56:F56)</f>
        <v>50000</v>
      </c>
      <c r="G57" s="86">
        <f>SUM(G56:G56)</f>
        <v>50000</v>
      </c>
      <c r="H57" s="86">
        <f>SUM(H56:H56)</f>
        <v>50000</v>
      </c>
      <c r="I57" s="86">
        <f>SUM(I56:I56)</f>
        <v>50000</v>
      </c>
    </row>
    <row r="58" spans="1:10" ht="16.5" customHeight="1" x14ac:dyDescent="0.25">
      <c r="A58" s="21"/>
      <c r="B58" s="17"/>
      <c r="C58" s="18"/>
      <c r="D58" s="16"/>
      <c r="E58" s="17"/>
      <c r="F58" s="32"/>
      <c r="G58" s="33"/>
      <c r="H58" s="33"/>
      <c r="I58" s="33"/>
    </row>
    <row r="59" spans="1:10" ht="54" customHeight="1" x14ac:dyDescent="0.25">
      <c r="A59" s="120" t="s">
        <v>10</v>
      </c>
      <c r="B59" s="121"/>
      <c r="C59" s="35" t="s">
        <v>13</v>
      </c>
      <c r="D59" s="35" t="s">
        <v>6</v>
      </c>
      <c r="E59" s="35" t="s">
        <v>24</v>
      </c>
      <c r="F59" s="35" t="s">
        <v>81</v>
      </c>
      <c r="G59" s="35" t="s">
        <v>82</v>
      </c>
      <c r="H59" s="35" t="s">
        <v>83</v>
      </c>
      <c r="I59" s="35" t="s">
        <v>84</v>
      </c>
      <c r="J59" s="98"/>
    </row>
    <row r="60" spans="1:10" x14ac:dyDescent="0.25">
      <c r="A60" s="125" t="s">
        <v>73</v>
      </c>
      <c r="B60" s="126"/>
      <c r="C60" s="54" t="s">
        <v>48</v>
      </c>
      <c r="D60" s="54">
        <v>1</v>
      </c>
      <c r="E60" s="23">
        <f>'INVERSION TUTORADO'!I15</f>
        <v>72916.045999999988</v>
      </c>
      <c r="F60" s="85">
        <f>(D60*E60)/4</f>
        <v>18229.011499999997</v>
      </c>
      <c r="G60" s="33">
        <f>(E60*D60)/4</f>
        <v>18229.011499999997</v>
      </c>
      <c r="H60" s="33">
        <f>(D60*E60)/4</f>
        <v>18229.011499999997</v>
      </c>
      <c r="I60" s="33">
        <f>(D60*E60)/4</f>
        <v>18229.011499999997</v>
      </c>
      <c r="J60" s="53"/>
    </row>
    <row r="61" spans="1:10" x14ac:dyDescent="0.25">
      <c r="A61" s="122" t="s">
        <v>11</v>
      </c>
      <c r="B61" s="123"/>
      <c r="C61" s="123"/>
      <c r="D61" s="123"/>
      <c r="E61" s="124"/>
      <c r="F61" s="79">
        <f>SUM(F60:F60)</f>
        <v>18229.011499999997</v>
      </c>
      <c r="G61" s="79">
        <f>SUM(G60:G60)</f>
        <v>18229.011499999997</v>
      </c>
      <c r="H61" s="79">
        <f>SUM(H60:H60)</f>
        <v>18229.011499999997</v>
      </c>
      <c r="I61" s="79">
        <f>SUM(I60:I60)</f>
        <v>18229.011499999997</v>
      </c>
      <c r="J61" s="53"/>
    </row>
    <row r="62" spans="1:10" ht="24" customHeight="1" x14ac:dyDescent="0.25">
      <c r="A62" s="115"/>
      <c r="B62" s="115"/>
      <c r="C62" s="115"/>
      <c r="D62" s="115"/>
      <c r="E62" s="115"/>
      <c r="F62" s="115"/>
      <c r="G62" s="115"/>
      <c r="H62" s="115"/>
      <c r="I62" s="115"/>
    </row>
    <row r="63" spans="1:10" ht="15.75" x14ac:dyDescent="0.25">
      <c r="A63" s="142" t="s">
        <v>31</v>
      </c>
      <c r="B63" s="143"/>
      <c r="C63" s="143"/>
      <c r="D63" s="143"/>
      <c r="E63" s="144"/>
      <c r="F63" s="95">
        <f>F53+F57+F61</f>
        <v>73345.413616402118</v>
      </c>
      <c r="G63" s="95">
        <f>G53+G57+G61</f>
        <v>68229.011499999993</v>
      </c>
      <c r="H63" s="47">
        <f>SUM(H53+H57+H61)</f>
        <v>73345.413616402118</v>
      </c>
      <c r="I63" s="47">
        <f>SUM(I53+I57+I61)</f>
        <v>68229.011499999993</v>
      </c>
      <c r="J63" s="53"/>
    </row>
    <row r="64" spans="1:10" ht="13.5" customHeight="1" x14ac:dyDescent="0.25">
      <c r="A64" s="139"/>
      <c r="B64" s="140"/>
      <c r="C64" s="140"/>
      <c r="D64" s="140"/>
      <c r="E64" s="140"/>
      <c r="F64" s="140"/>
      <c r="G64" s="141"/>
      <c r="H64" s="91"/>
      <c r="I64" s="91"/>
    </row>
    <row r="65" spans="1:10" ht="15.75" x14ac:dyDescent="0.25">
      <c r="A65" s="135" t="s">
        <v>12</v>
      </c>
      <c r="B65" s="136"/>
      <c r="C65" s="136"/>
      <c r="D65" s="136"/>
      <c r="E65" s="137"/>
      <c r="F65" s="47">
        <f>F48+F63</f>
        <v>357975.41361640213</v>
      </c>
      <c r="G65" s="47">
        <f>G48+G63</f>
        <v>68229.011499999993</v>
      </c>
      <c r="H65" s="47">
        <f>H48+H63</f>
        <v>159798.16961640213</v>
      </c>
      <c r="I65" s="47">
        <f>I48+I63</f>
        <v>68229.011499999993</v>
      </c>
      <c r="J65" s="104"/>
    </row>
    <row r="66" spans="1:10" ht="36.75" customHeight="1" x14ac:dyDescent="0.25">
      <c r="D66" s="24"/>
      <c r="E66" s="25"/>
    </row>
    <row r="67" spans="1:10" ht="15.75" x14ac:dyDescent="0.25">
      <c r="A67" s="130" t="s">
        <v>91</v>
      </c>
      <c r="B67" s="131"/>
      <c r="C67" s="131"/>
      <c r="D67" s="131"/>
      <c r="E67" s="132"/>
      <c r="F67" s="48">
        <v>0</v>
      </c>
      <c r="G67" s="48">
        <v>0</v>
      </c>
      <c r="H67" s="48">
        <v>0</v>
      </c>
      <c r="I67" s="48">
        <v>0</v>
      </c>
    </row>
    <row r="68" spans="1:10" ht="15.75" x14ac:dyDescent="0.25">
      <c r="A68" s="130" t="s">
        <v>34</v>
      </c>
      <c r="B68" s="131"/>
      <c r="C68" s="131"/>
      <c r="D68" s="131"/>
      <c r="E68" s="132"/>
      <c r="F68" s="88" t="str">
        <f>IF(F67=0,"--",F65/F67)</f>
        <v>--</v>
      </c>
      <c r="G68" s="88" t="str">
        <f>IF(G67=0,"--",G65/G67)</f>
        <v>--</v>
      </c>
      <c r="H68" s="88" t="str">
        <f>IF(H67=0,"--",H65/H67)</f>
        <v>--</v>
      </c>
      <c r="I68" s="88" t="str">
        <f>IF(I67=0,"--",I65/I67)</f>
        <v>--</v>
      </c>
    </row>
    <row r="69" spans="1:10" s="26" customFormat="1" ht="15" customHeight="1" x14ac:dyDescent="0.25">
      <c r="A69"/>
      <c r="B69"/>
      <c r="C69" s="24"/>
      <c r="D69"/>
      <c r="F69"/>
      <c r="G69"/>
      <c r="H69"/>
      <c r="I69"/>
    </row>
    <row r="70" spans="1:10" x14ac:dyDescent="0.25">
      <c r="A70" s="99"/>
      <c r="B70" s="99"/>
      <c r="C70" s="99"/>
      <c r="D70" s="99"/>
      <c r="E70" s="28"/>
    </row>
    <row r="71" spans="1:10" ht="15.75" x14ac:dyDescent="0.25">
      <c r="A71" s="48" t="s">
        <v>38</v>
      </c>
      <c r="B71" s="116" t="s">
        <v>114</v>
      </c>
      <c r="C71" s="129"/>
      <c r="D71" s="117"/>
      <c r="E71" s="49"/>
      <c r="F71" s="49"/>
    </row>
    <row r="72" spans="1:10" ht="15.75" x14ac:dyDescent="0.25">
      <c r="A72" s="48" t="s">
        <v>35</v>
      </c>
      <c r="B72" s="128">
        <v>43698</v>
      </c>
      <c r="C72" s="129"/>
      <c r="D72" s="117"/>
      <c r="E72" s="49"/>
      <c r="F72" s="49"/>
      <c r="G72" s="49"/>
      <c r="H72" s="49"/>
      <c r="I72" s="49"/>
    </row>
    <row r="73" spans="1:10" ht="15.75" x14ac:dyDescent="0.25">
      <c r="A73" s="49"/>
      <c r="B73" s="50"/>
      <c r="C73" s="50"/>
      <c r="D73" s="50"/>
      <c r="E73" s="49"/>
      <c r="F73" s="49"/>
      <c r="G73" s="49"/>
      <c r="H73" s="49"/>
      <c r="I73" s="49"/>
    </row>
    <row r="74" spans="1:10" ht="15.75" x14ac:dyDescent="0.25">
      <c r="A74" s="127" t="s">
        <v>43</v>
      </c>
      <c r="B74" s="127"/>
      <c r="C74" s="127"/>
      <c r="D74" s="127"/>
      <c r="E74" s="127"/>
      <c r="F74" s="127"/>
      <c r="G74" s="127"/>
      <c r="H74" s="92"/>
      <c r="I74" s="92"/>
    </row>
    <row r="75" spans="1:10" ht="31.5" x14ac:dyDescent="0.25">
      <c r="A75" s="52" t="s">
        <v>90</v>
      </c>
      <c r="B75" s="51" t="s">
        <v>36</v>
      </c>
      <c r="C75" s="118"/>
      <c r="D75" s="119"/>
      <c r="E75" s="48" t="s">
        <v>37</v>
      </c>
      <c r="F75" s="118"/>
      <c r="G75" s="119"/>
      <c r="H75" s="93"/>
      <c r="I75" s="93"/>
    </row>
    <row r="76" spans="1:10" ht="15.75" x14ac:dyDescent="0.25">
      <c r="A76" s="48" t="s">
        <v>44</v>
      </c>
      <c r="B76" s="51" t="s">
        <v>35</v>
      </c>
      <c r="C76" s="116"/>
      <c r="D76" s="117"/>
      <c r="E76" s="48" t="s">
        <v>35</v>
      </c>
      <c r="F76" s="116"/>
      <c r="G76" s="117"/>
      <c r="H76" s="94"/>
      <c r="I76" s="94"/>
    </row>
  </sheetData>
  <mergeCells count="47">
    <mergeCell ref="A68:E68"/>
    <mergeCell ref="A32:B32"/>
    <mergeCell ref="A65:E65"/>
    <mergeCell ref="B10:E10"/>
    <mergeCell ref="A64:G64"/>
    <mergeCell ref="A63:E63"/>
    <mergeCell ref="A61:E61"/>
    <mergeCell ref="A60:B60"/>
    <mergeCell ref="A62:I62"/>
    <mergeCell ref="A23:E23"/>
    <mergeCell ref="A46:E46"/>
    <mergeCell ref="A48:E48"/>
    <mergeCell ref="A36:B36"/>
    <mergeCell ref="A25:B25"/>
    <mergeCell ref="A24:I24"/>
    <mergeCell ref="A40:B40"/>
    <mergeCell ref="A26:B26"/>
    <mergeCell ref="A37:B37"/>
    <mergeCell ref="C76:D76"/>
    <mergeCell ref="F75:G75"/>
    <mergeCell ref="F76:G76"/>
    <mergeCell ref="C75:D75"/>
    <mergeCell ref="A55:B55"/>
    <mergeCell ref="A59:B59"/>
    <mergeCell ref="A57:E57"/>
    <mergeCell ref="A56:B56"/>
    <mergeCell ref="A74:G74"/>
    <mergeCell ref="B72:D72"/>
    <mergeCell ref="B71:D71"/>
    <mergeCell ref="A38:B38"/>
    <mergeCell ref="A53:E53"/>
    <mergeCell ref="A67:E67"/>
    <mergeCell ref="A41:B41"/>
    <mergeCell ref="A42:B42"/>
    <mergeCell ref="A27:B27"/>
    <mergeCell ref="A30:B30"/>
    <mergeCell ref="A49:I49"/>
    <mergeCell ref="A28:B28"/>
    <mergeCell ref="A29:B29"/>
    <mergeCell ref="A31:B31"/>
    <mergeCell ref="A33:B33"/>
    <mergeCell ref="A34:B34"/>
    <mergeCell ref="A35:B35"/>
    <mergeCell ref="A43:B43"/>
    <mergeCell ref="A44:B44"/>
    <mergeCell ref="A45:B45"/>
    <mergeCell ref="A47:I47"/>
  </mergeCells>
  <pageMargins left="0.7" right="0.7" top="0.75" bottom="0.75" header="0.3" footer="0.3"/>
  <pageSetup paperSize="5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4" workbookViewId="0">
      <selection activeCell="D27" sqref="D27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9" width="11.42578125" style="1"/>
    <col min="10" max="10" width="12.42578125" style="1" bestFit="1" customWidth="1"/>
    <col min="11" max="16384" width="11.42578125" style="1"/>
  </cols>
  <sheetData>
    <row r="1" spans="2:12" ht="12.75" customHeight="1" x14ac:dyDescent="0.2">
      <c r="B1" s="148" t="s">
        <v>113</v>
      </c>
      <c r="C1" s="149"/>
      <c r="D1" s="149"/>
      <c r="E1" s="149"/>
      <c r="F1" s="149"/>
      <c r="G1" s="149"/>
      <c r="H1" s="150"/>
    </row>
    <row r="2" spans="2:12" x14ac:dyDescent="0.2">
      <c r="B2" s="151"/>
      <c r="C2" s="152"/>
      <c r="D2" s="152"/>
      <c r="E2" s="152"/>
      <c r="F2" s="152"/>
      <c r="G2" s="152"/>
      <c r="H2" s="153"/>
    </row>
    <row r="3" spans="2:12" x14ac:dyDescent="0.2">
      <c r="B3" s="154"/>
      <c r="C3" s="155"/>
      <c r="D3" s="155"/>
      <c r="E3" s="155"/>
      <c r="F3" s="155"/>
      <c r="G3" s="155"/>
      <c r="H3" s="156"/>
    </row>
    <row r="4" spans="2:12" ht="51" x14ac:dyDescent="0.2">
      <c r="B4" s="10" t="s">
        <v>19</v>
      </c>
      <c r="C4" s="11" t="s">
        <v>69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PASSIFLORAS'!F23+'COSTOS PASSIFLORAS'!G23+'COSTOS PASSIFLORAS'!H23+'COSTOS PASSIFLORAS'!I23</f>
        <v>84032.255999999994</v>
      </c>
      <c r="D5" s="3">
        <f>'COSTOS PASSIFLORAS'!F46+'COSTOS PASSIFLORAS'!G46+'COSTOS PASSIFLORAS'!H46+'COSTOS PASSIFLORAS'!I46</f>
        <v>287050.5</v>
      </c>
      <c r="E5" s="3">
        <f>'COSTOS PASSIFLORAS'!F53+'COSTOS PASSIFLORAS'!G53+'COSTOS PASSIFLORAS'!H53+'COSTOS PASSIFLORAS'!I53</f>
        <v>10232.804232804234</v>
      </c>
      <c r="F5" s="3">
        <f>'COSTOS PASSIFLORAS'!F57+'COSTOS PASSIFLORAS'!G57+'COSTOS PASSIFLORAS'!H57+'COSTOS PASSIFLORAS'!I57</f>
        <v>200000</v>
      </c>
      <c r="G5" s="3">
        <f>'COSTOS PASSIFLORAS'!F61+'COSTOS PASSIFLORAS'!G61+'COSTOS PASSIFLORAS'!H61+'COSTOS PASSIFLORAS'!I61</f>
        <v>72916.045999999988</v>
      </c>
      <c r="H5" s="3">
        <f>SUM(C5:G5)</f>
        <v>654231.60623280413</v>
      </c>
      <c r="J5" s="105"/>
    </row>
    <row r="6" spans="2:12" x14ac:dyDescent="0.2">
      <c r="B6" s="2" t="s">
        <v>15</v>
      </c>
      <c r="C6" s="4">
        <f>C5/H5</f>
        <v>0.12844420110467369</v>
      </c>
      <c r="D6" s="4">
        <f>D5/H5</f>
        <v>0.43875975612504253</v>
      </c>
      <c r="E6" s="4">
        <f>E5/H5</f>
        <v>1.5640950598102037E-2</v>
      </c>
      <c r="F6" s="4">
        <f>F5/H5</f>
        <v>0.30570213681916075</v>
      </c>
      <c r="G6" s="4">
        <f>G5/H5</f>
        <v>0.11145295535302108</v>
      </c>
      <c r="H6" s="5">
        <f>SUM(C6:G6)</f>
        <v>1</v>
      </c>
      <c r="I6" s="6"/>
    </row>
    <row r="7" spans="2:12" x14ac:dyDescent="0.2">
      <c r="C7" s="105"/>
      <c r="D7" s="105"/>
      <c r="E7" s="105"/>
      <c r="F7" s="105"/>
      <c r="G7" s="105"/>
      <c r="H7" s="105"/>
    </row>
    <row r="8" spans="2:12" x14ac:dyDescent="0.2">
      <c r="C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8" sqref="G18"/>
    </sheetView>
  </sheetViews>
  <sheetFormatPr baseColWidth="10" defaultRowHeight="15" x14ac:dyDescent="0.25"/>
  <cols>
    <col min="1" max="1" width="26.5703125" customWidth="1"/>
  </cols>
  <sheetData>
    <row r="1" spans="1:9" x14ac:dyDescent="0.25">
      <c r="A1" s="56" t="s">
        <v>49</v>
      </c>
      <c r="B1" s="160" t="s">
        <v>50</v>
      </c>
      <c r="C1" s="161"/>
      <c r="D1" s="161"/>
      <c r="E1" s="162"/>
      <c r="F1" s="1"/>
      <c r="G1" s="1"/>
      <c r="H1" s="1"/>
      <c r="I1" s="1"/>
    </row>
    <row r="2" spans="1:9" x14ac:dyDescent="0.25">
      <c r="A2" s="163" t="s">
        <v>51</v>
      </c>
      <c r="B2" s="163" t="s">
        <v>13</v>
      </c>
      <c r="C2" s="163" t="s">
        <v>6</v>
      </c>
      <c r="D2" s="163" t="s">
        <v>52</v>
      </c>
      <c r="E2" s="163" t="s">
        <v>53</v>
      </c>
      <c r="F2" s="1"/>
      <c r="G2" s="1"/>
      <c r="H2" s="1"/>
      <c r="I2" s="1"/>
    </row>
    <row r="3" spans="1:9" x14ac:dyDescent="0.25">
      <c r="A3" s="163"/>
      <c r="B3" s="163"/>
      <c r="C3" s="163"/>
      <c r="D3" s="163"/>
      <c r="E3" s="163"/>
      <c r="F3" s="1"/>
      <c r="G3" s="1"/>
      <c r="H3" s="1"/>
      <c r="I3" s="1"/>
    </row>
    <row r="4" spans="1:9" x14ac:dyDescent="0.25">
      <c r="A4" s="163"/>
      <c r="B4" s="163"/>
      <c r="C4" s="163"/>
      <c r="D4" s="163"/>
      <c r="E4" s="163"/>
      <c r="F4" s="1"/>
      <c r="G4" s="1"/>
      <c r="H4" s="1"/>
      <c r="I4" s="1"/>
    </row>
    <row r="5" spans="1:9" x14ac:dyDescent="0.25">
      <c r="A5" s="57" t="s">
        <v>54</v>
      </c>
      <c r="B5" s="58"/>
      <c r="C5" s="59"/>
      <c r="D5" s="59"/>
      <c r="E5" s="58"/>
      <c r="F5" s="1"/>
      <c r="G5" s="1"/>
      <c r="H5" s="1"/>
      <c r="I5" s="1"/>
    </row>
    <row r="6" spans="1:9" x14ac:dyDescent="0.25">
      <c r="A6" s="60" t="s">
        <v>55</v>
      </c>
      <c r="B6" s="61" t="s">
        <v>56</v>
      </c>
      <c r="C6" s="62">
        <v>149</v>
      </c>
      <c r="D6" s="63">
        <v>3000</v>
      </c>
      <c r="E6" s="63">
        <f>+D6*C6</f>
        <v>447000</v>
      </c>
      <c r="F6" s="1"/>
      <c r="G6" s="1"/>
      <c r="H6" s="1"/>
      <c r="I6" s="1"/>
    </row>
    <row r="7" spans="1:9" x14ac:dyDescent="0.25">
      <c r="A7" s="60" t="s">
        <v>57</v>
      </c>
      <c r="B7" s="61" t="s">
        <v>56</v>
      </c>
      <c r="C7" s="62">
        <v>234</v>
      </c>
      <c r="D7" s="63">
        <v>27000</v>
      </c>
      <c r="E7" s="63">
        <f>+D7*C7</f>
        <v>6318000</v>
      </c>
      <c r="F7" s="1"/>
      <c r="G7" s="1"/>
      <c r="H7" s="1"/>
      <c r="I7" s="1"/>
    </row>
    <row r="8" spans="1:9" x14ac:dyDescent="0.25">
      <c r="A8" s="64" t="s">
        <v>58</v>
      </c>
      <c r="B8" s="61" t="s">
        <v>56</v>
      </c>
      <c r="C8" s="62">
        <v>31</v>
      </c>
      <c r="D8" s="63">
        <v>3800</v>
      </c>
      <c r="E8" s="63">
        <f t="shared" ref="E8:E9" si="0">+D8*C8</f>
        <v>117800</v>
      </c>
      <c r="F8" s="1"/>
      <c r="G8" s="1"/>
      <c r="H8" s="1"/>
      <c r="I8" s="1"/>
    </row>
    <row r="9" spans="1:9" x14ac:dyDescent="0.25">
      <c r="A9" s="64" t="s">
        <v>59</v>
      </c>
      <c r="B9" s="65" t="s">
        <v>60</v>
      </c>
      <c r="C9" s="62">
        <v>123.22</v>
      </c>
      <c r="D9" s="63">
        <v>5716</v>
      </c>
      <c r="E9" s="63">
        <f t="shared" si="0"/>
        <v>704325.52</v>
      </c>
      <c r="F9" s="1"/>
      <c r="G9" s="1"/>
      <c r="H9" s="1"/>
      <c r="I9" s="1"/>
    </row>
    <row r="10" spans="1:9" x14ac:dyDescent="0.25">
      <c r="A10" s="64" t="s">
        <v>61</v>
      </c>
      <c r="B10" s="61" t="s">
        <v>56</v>
      </c>
      <c r="C10" s="62">
        <v>26</v>
      </c>
      <c r="D10" s="63">
        <v>6800</v>
      </c>
      <c r="E10" s="63">
        <f>+D10*C10</f>
        <v>176800</v>
      </c>
      <c r="F10" s="1"/>
      <c r="G10" s="1"/>
      <c r="H10" s="1"/>
      <c r="I10" s="1"/>
    </row>
    <row r="11" spans="1:9" x14ac:dyDescent="0.25">
      <c r="A11" s="64" t="s">
        <v>62</v>
      </c>
      <c r="B11" s="61" t="s">
        <v>56</v>
      </c>
      <c r="C11" s="62">
        <v>145</v>
      </c>
      <c r="D11" s="63">
        <v>6800</v>
      </c>
      <c r="E11" s="63">
        <f>+D11*C11</f>
        <v>986000</v>
      </c>
      <c r="F11" s="1"/>
      <c r="G11" s="1"/>
      <c r="H11" s="1"/>
      <c r="I11" s="1"/>
    </row>
    <row r="12" spans="1:9" x14ac:dyDescent="0.25">
      <c r="A12" s="157" t="s">
        <v>63</v>
      </c>
      <c r="B12" s="158"/>
      <c r="C12" s="158"/>
      <c r="D12" s="159"/>
      <c r="E12" s="66">
        <f>SUM(E6:E11)</f>
        <v>8749925.5199999996</v>
      </c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26.25" x14ac:dyDescent="0.25">
      <c r="A14" s="1"/>
      <c r="B14" s="1"/>
      <c r="C14" s="1"/>
      <c r="D14" s="1"/>
      <c r="E14" s="1"/>
      <c r="F14" s="1"/>
      <c r="G14" s="67" t="s">
        <v>64</v>
      </c>
      <c r="H14" s="67" t="s">
        <v>65</v>
      </c>
      <c r="I14" s="67" t="s">
        <v>66</v>
      </c>
    </row>
    <row r="15" spans="1:9" x14ac:dyDescent="0.25">
      <c r="A15" s="1"/>
      <c r="B15" s="1"/>
      <c r="C15" s="1"/>
      <c r="D15" s="1"/>
      <c r="E15" s="1"/>
      <c r="F15" s="1"/>
      <c r="G15" s="68">
        <v>10</v>
      </c>
      <c r="H15" s="69">
        <f>+E12/G15</f>
        <v>874992.55199999991</v>
      </c>
      <c r="I15" s="69">
        <f>H15/12</f>
        <v>72916.045999999988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G18" s="26" t="s">
        <v>67</v>
      </c>
    </row>
  </sheetData>
  <sheetProtection algorithmName="SHA-512" hashValue="b1lDyQx6HMNg9yGhTc7XMLkJcPG59daSg6q1m0eszR9gSCERYhs5fTKbB/73fOl/ZblEsd3LIzM1/06CFdSKMg==" saltValue="dAoxQ31IgFM/27C2Dg8Gtg==" spinCount="100000" sheet="1" objects="1" scenarios="1"/>
  <mergeCells count="7">
    <mergeCell ref="A12:D12"/>
    <mergeCell ref="B1:E1"/>
    <mergeCell ref="A2:A4"/>
    <mergeCell ref="B2:B4"/>
    <mergeCell ref="C2:C4"/>
    <mergeCell ref="D2:D4"/>
    <mergeCell ref="E2:E4"/>
  </mergeCells>
  <pageMargins left="0.7" right="0.7" top="0.75" bottom="0.75" header="0.3" footer="0.3"/>
  <pageSetup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PASSIFLORAS</vt:lpstr>
      <vt:lpstr>GRAFICA</vt:lpstr>
      <vt:lpstr>INVERSION TUTORADO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2019-08-22T14:48:40Z</cp:lastPrinted>
  <dcterms:created xsi:type="dcterms:W3CDTF">2014-09-10T02:29:02Z</dcterms:created>
  <dcterms:modified xsi:type="dcterms:W3CDTF">2019-09-11T19:34:36Z</dcterms:modified>
</cp:coreProperties>
</file>