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ay\Desktop\Lore So What\"/>
    </mc:Choice>
  </mc:AlternateContent>
  <xr:revisionPtr revIDLastSave="0" documentId="13_ncr:1_{53533DBD-1417-44C2-B3F1-AA11D82922C3}" xr6:coauthVersionLast="47" xr6:coauthVersionMax="47" xr10:uidLastSave="{00000000-0000-0000-0000-000000000000}"/>
  <bookViews>
    <workbookView xWindow="26160" yWindow="6375" windowWidth="26880" windowHeight="13005" activeTab="1" xr2:uid="{08704EFE-A45F-45CD-846F-6F7CDEB6FC3C}"/>
  </bookViews>
  <sheets>
    <sheet name="Data Source" sheetId="1" r:id="rId1"/>
    <sheet name="Predictive Model" sheetId="3" r:id="rId2"/>
  </sheets>
  <externalReferences>
    <externalReference r:id="rId3"/>
  </externalReferences>
  <definedNames>
    <definedName name="AATT">#REF!</definedName>
    <definedName name="AAVG">#REF!</definedName>
    <definedName name="ADEF">#REF!</definedName>
    <definedName name="ATT">'Data Source'!$K$2:$K$21</definedName>
    <definedName name="AVG">'Data Source'!$G$24</definedName>
    <definedName name="DEF">'Data Source'!$L$2:$L$21</definedName>
    <definedName name="HATT">#REF!</definedName>
    <definedName name="HAVG">#REF!</definedName>
    <definedName name="HDEF">#REF!</definedName>
    <definedName name="Team">#REF!</definedName>
    <definedName name="Teams">'Data Source'!$B$2:$B$21</definedName>
    <definedName name="test">'Data Source'!$I$8:$I$10</definedName>
    <definedName name="test2">'Data Source'!$B$10:$B$12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F23" i="3"/>
  <c r="G23" i="3"/>
  <c r="H23" i="3"/>
  <c r="I23" i="3"/>
  <c r="J23" i="3"/>
  <c r="K23" i="3"/>
  <c r="L23" i="3"/>
  <c r="M23" i="3"/>
  <c r="N23" i="3"/>
  <c r="E24" i="3"/>
  <c r="F24" i="3"/>
  <c r="G24" i="3"/>
  <c r="H24" i="3"/>
  <c r="I24" i="3"/>
  <c r="J24" i="3"/>
  <c r="K24" i="3"/>
  <c r="L24" i="3"/>
  <c r="M24" i="3"/>
  <c r="N24" i="3"/>
  <c r="E25" i="3"/>
  <c r="F25" i="3"/>
  <c r="G25" i="3"/>
  <c r="H25" i="3"/>
  <c r="I25" i="3"/>
  <c r="J25" i="3"/>
  <c r="K25" i="3"/>
  <c r="L25" i="3"/>
  <c r="M25" i="3"/>
  <c r="N25" i="3"/>
  <c r="E26" i="3"/>
  <c r="F26" i="3"/>
  <c r="G26" i="3"/>
  <c r="H26" i="3"/>
  <c r="I26" i="3"/>
  <c r="J26" i="3"/>
  <c r="K26" i="3"/>
  <c r="L26" i="3"/>
  <c r="M26" i="3"/>
  <c r="N26" i="3"/>
  <c r="E27" i="3"/>
  <c r="F27" i="3"/>
  <c r="G27" i="3"/>
  <c r="H27" i="3"/>
  <c r="I27" i="3"/>
  <c r="J27" i="3"/>
  <c r="K27" i="3"/>
  <c r="L27" i="3"/>
  <c r="M27" i="3"/>
  <c r="N27" i="3"/>
  <c r="E28" i="3"/>
  <c r="F28" i="3"/>
  <c r="G28" i="3"/>
  <c r="H28" i="3"/>
  <c r="I28" i="3"/>
  <c r="J28" i="3"/>
  <c r="K28" i="3"/>
  <c r="L28" i="3"/>
  <c r="M28" i="3"/>
  <c r="N28" i="3"/>
  <c r="E29" i="3"/>
  <c r="F29" i="3"/>
  <c r="G29" i="3"/>
  <c r="H29" i="3"/>
  <c r="I29" i="3"/>
  <c r="J29" i="3"/>
  <c r="K29" i="3"/>
  <c r="L29" i="3"/>
  <c r="M29" i="3"/>
  <c r="N29" i="3"/>
  <c r="E30" i="3"/>
  <c r="F30" i="3"/>
  <c r="G30" i="3"/>
  <c r="H30" i="3"/>
  <c r="I30" i="3"/>
  <c r="J30" i="3"/>
  <c r="K30" i="3"/>
  <c r="L30" i="3"/>
  <c r="M30" i="3"/>
  <c r="N30" i="3"/>
  <c r="E31" i="3"/>
  <c r="F31" i="3"/>
  <c r="G31" i="3"/>
  <c r="H31" i="3"/>
  <c r="I31" i="3"/>
  <c r="J31" i="3"/>
  <c r="K31" i="3"/>
  <c r="L31" i="3"/>
  <c r="M31" i="3"/>
  <c r="N31" i="3"/>
  <c r="E32" i="3"/>
  <c r="F32" i="3"/>
  <c r="G32" i="3"/>
  <c r="H32" i="3"/>
  <c r="I32" i="3"/>
  <c r="J32" i="3"/>
  <c r="K32" i="3"/>
  <c r="L32" i="3"/>
  <c r="M32" i="3"/>
  <c r="N32" i="3"/>
  <c r="E33" i="3"/>
  <c r="F33" i="3"/>
  <c r="G33" i="3"/>
  <c r="H33" i="3"/>
  <c r="I33" i="3"/>
  <c r="J33" i="3"/>
  <c r="K33" i="3"/>
  <c r="L33" i="3"/>
  <c r="M33" i="3"/>
  <c r="N33" i="3"/>
  <c r="D24" i="3"/>
  <c r="D25" i="3"/>
  <c r="D26" i="3"/>
  <c r="D27" i="3"/>
  <c r="D28" i="3"/>
  <c r="D29" i="3"/>
  <c r="D30" i="3"/>
  <c r="D31" i="3"/>
  <c r="D32" i="3"/>
  <c r="D33" i="3"/>
  <c r="D23" i="3"/>
  <c r="G3" i="3"/>
  <c r="H3" i="3"/>
  <c r="F3" i="3"/>
  <c r="H2" i="3"/>
  <c r="G2" i="3"/>
  <c r="F2" i="3"/>
  <c r="F11" i="3"/>
  <c r="F12" i="3"/>
  <c r="F13" i="3"/>
  <c r="F14" i="3"/>
  <c r="F15" i="3"/>
  <c r="F16" i="3"/>
  <c r="F17" i="3"/>
  <c r="F18" i="3"/>
  <c r="F10" i="3"/>
  <c r="F9" i="3"/>
  <c r="E9" i="3"/>
  <c r="E11" i="3"/>
  <c r="E12" i="3"/>
  <c r="E13" i="3"/>
  <c r="E14" i="3"/>
  <c r="E15" i="3"/>
  <c r="E16" i="3"/>
  <c r="E17" i="3"/>
  <c r="E18" i="3"/>
  <c r="E10" i="3"/>
  <c r="D9" i="3"/>
  <c r="D10" i="3"/>
  <c r="D11" i="3"/>
  <c r="D12" i="3"/>
  <c r="D13" i="3"/>
  <c r="D14" i="3"/>
  <c r="D15" i="3"/>
  <c r="D16" i="3"/>
  <c r="D17" i="3"/>
  <c r="D18" i="3"/>
  <c r="D8" i="3"/>
  <c r="C9" i="3"/>
  <c r="C10" i="3"/>
  <c r="C11" i="3"/>
  <c r="C12" i="3"/>
  <c r="C13" i="3"/>
  <c r="C14" i="3"/>
  <c r="C15" i="3"/>
  <c r="C16" i="3"/>
  <c r="C17" i="3"/>
  <c r="C18" i="3"/>
  <c r="C8" i="3"/>
  <c r="D21" i="3"/>
  <c r="B23" i="3"/>
  <c r="F7" i="3"/>
  <c r="E7" i="3"/>
  <c r="D7" i="3"/>
  <c r="C7" i="3"/>
  <c r="G1" i="3"/>
  <c r="F1" i="3"/>
  <c r="B3" i="3"/>
  <c r="C3" i="3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24" i="1"/>
</calcChain>
</file>

<file path=xl/sharedStrings.xml><?xml version="1.0" encoding="utf-8"?>
<sst xmlns="http://schemas.openxmlformats.org/spreadsheetml/2006/main" count="46" uniqueCount="44">
  <si>
    <t>Position</t>
  </si>
  <si>
    <t>Team</t>
  </si>
  <si>
    <t>Games Played</t>
  </si>
  <si>
    <t>Wins</t>
  </si>
  <si>
    <t>Draws</t>
  </si>
  <si>
    <t>Losses</t>
  </si>
  <si>
    <t>Goals For</t>
  </si>
  <si>
    <t>Goals Against</t>
  </si>
  <si>
    <t>Goal Difference</t>
  </si>
  <si>
    <t>Points</t>
  </si>
  <si>
    <t>Manchester City</t>
  </si>
  <si>
    <t>Arsenal</t>
  </si>
  <si>
    <t>Liverpool</t>
  </si>
  <si>
    <t>Aston Villa</t>
  </si>
  <si>
    <t>Chelsea</t>
  </si>
  <si>
    <t>Manchester United</t>
  </si>
  <si>
    <t>Sheffield United</t>
  </si>
  <si>
    <t>Burnley</t>
  </si>
  <si>
    <t>Luton Town</t>
  </si>
  <si>
    <t>Nottingham Forest</t>
  </si>
  <si>
    <t>Brentford</t>
  </si>
  <si>
    <t>Everton</t>
  </si>
  <si>
    <t>Wolverhampton Wanderers</t>
  </si>
  <si>
    <t>Bournemouth</t>
  </si>
  <si>
    <t>West Ham United</t>
  </si>
  <si>
    <t>Newcastle United</t>
  </si>
  <si>
    <t>Average Goals</t>
  </si>
  <si>
    <t>Attack Rating</t>
  </si>
  <si>
    <t>Defense Rating</t>
  </si>
  <si>
    <t>Tottenham Hotspur</t>
  </si>
  <si>
    <t>Brighton And Hove Albion</t>
  </si>
  <si>
    <t>Fulham</t>
  </si>
  <si>
    <t>Crystal Palace</t>
  </si>
  <si>
    <t>Home</t>
  </si>
  <si>
    <t>Away</t>
  </si>
  <si>
    <t>Draw</t>
  </si>
  <si>
    <t>Choose the match here ➡️</t>
  </si>
  <si>
    <t>Probability</t>
  </si>
  <si>
    <t>Expected goals</t>
  </si>
  <si>
    <t>Betting Scores</t>
  </si>
  <si>
    <t>Probability of scoring x amount of goals</t>
  </si>
  <si>
    <t>Poisson Distribution</t>
  </si>
  <si>
    <t>Goals</t>
  </si>
  <si>
    <t>Probability of each goals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</si>
</sst>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0"/>
      <color rgb="FF121212"/>
      <name val="&quot;Guardian Text Sans Web&quot;"/>
    </font>
    <font>
      <b/>
      <sz val="10"/>
      <color rgb="FF121212"/>
      <name val="Arial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rgb="FFFFF2C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F6F6F6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F6F6F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4" fillId="0" borderId="4" xfId="0" applyFont="1" applyBorder="1"/>
    <xf numFmtId="2" fontId="4" fillId="0" borderId="5" xfId="0" applyNumberFormat="1" applyFont="1" applyBorder="1"/>
    <xf numFmtId="0" fontId="5" fillId="3" borderId="2" xfId="0" applyFont="1" applyFill="1" applyBorder="1"/>
    <xf numFmtId="0" fontId="5" fillId="3" borderId="6" xfId="0" applyFont="1" applyFill="1" applyBorder="1"/>
    <xf numFmtId="0" fontId="4" fillId="3" borderId="0" xfId="0" applyFont="1" applyFill="1"/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0" xfId="0" applyFont="1"/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0" xfId="0" applyNumberFormat="1" applyFont="1"/>
    <xf numFmtId="0" fontId="8" fillId="3" borderId="0" xfId="0" applyFont="1" applyFill="1" applyAlignment="1">
      <alignment horizontal="center" vertical="center" wrapText="1"/>
    </xf>
    <xf numFmtId="0" fontId="0" fillId="0" borderId="0" xfId="0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9" xfId="0" applyFont="1" applyBorder="1" applyAlignment="1">
      <alignment horizontal="left"/>
    </xf>
    <xf numFmtId="10" fontId="5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10" fontId="5" fillId="0" borderId="9" xfId="0" applyNumberFormat="1" applyFont="1" applyBorder="1" applyAlignment="1">
      <alignment horizontal="left"/>
    </xf>
    <xf numFmtId="10" fontId="5" fillId="0" borderId="0" xfId="0" applyNumberFormat="1" applyFont="1" applyBorder="1" applyAlignment="1">
      <alignment horizontal="left"/>
    </xf>
    <xf numFmtId="10" fontId="5" fillId="0" borderId="18" xfId="0" applyNumberFormat="1" applyFont="1" applyBorder="1" applyAlignment="1">
      <alignment horizontal="left"/>
    </xf>
    <xf numFmtId="10" fontId="5" fillId="0" borderId="17" xfId="0" applyNumberFormat="1" applyFont="1" applyBorder="1" applyAlignment="1">
      <alignment horizontal="left"/>
    </xf>
    <xf numFmtId="9" fontId="4" fillId="0" borderId="19" xfId="0" applyNumberFormat="1" applyFont="1" applyBorder="1"/>
  </cellXfs>
  <cellStyles count="2">
    <cellStyle name="Normal" xfId="0" builtinId="0"/>
    <cellStyle name="Normal 2" xfId="1" xr:uid="{83046A60-5A70-4B2B-9C85-4C5796543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nay\Downloads\Copy%20of%20Poisson%20Dist%20Prediction.xlsx" TargetMode="External"/><Relationship Id="rId1" Type="http://schemas.openxmlformats.org/officeDocument/2006/relationships/externalLinkPath" Target="/Users/senay/Downloads/Copy%20of%20Poisson%20Dist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ource"/>
      <sheetName val="Copy of Data Source"/>
      <sheetName val="Predictive Model"/>
      <sheetName val="Copy of Predictive Model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9AF4-97DD-48A5-A65F-926655C07AC7}">
  <dimension ref="A1:L24"/>
  <sheetViews>
    <sheetView workbookViewId="0">
      <selection activeCell="J24" sqref="J24"/>
    </sheetView>
  </sheetViews>
  <sheetFormatPr defaultRowHeight="15"/>
  <cols>
    <col min="1" max="1" width="8.28515625" bestFit="1" customWidth="1"/>
    <col min="2" max="2" width="25.5703125" bestFit="1" customWidth="1"/>
    <col min="3" max="3" width="14.28515625" bestFit="1" customWidth="1"/>
    <col min="4" max="4" width="5.42578125" bestFit="1" customWidth="1"/>
    <col min="5" max="5" width="6.5703125" bestFit="1" customWidth="1"/>
    <col min="6" max="6" width="11.28515625" bestFit="1" customWidth="1"/>
    <col min="7" max="7" width="9.7109375" bestFit="1" customWidth="1"/>
    <col min="8" max="8" width="13.5703125" bestFit="1" customWidth="1"/>
    <col min="9" max="9" width="15.28515625" bestFit="1" customWidth="1"/>
    <col min="10" max="10" width="6.5703125" bestFit="1" customWidth="1"/>
    <col min="11" max="11" width="12" bestFit="1" customWidth="1"/>
    <col min="12" max="12" width="12.5703125" bestFit="1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6" t="s">
        <v>27</v>
      </c>
      <c r="L1" s="7" t="s">
        <v>28</v>
      </c>
    </row>
    <row r="2" spans="1:12">
      <c r="A2">
        <v>1</v>
      </c>
      <c r="B2" t="s">
        <v>11</v>
      </c>
      <c r="C2">
        <v>35</v>
      </c>
      <c r="D2">
        <v>25</v>
      </c>
      <c r="E2">
        <v>5</v>
      </c>
      <c r="F2">
        <v>5</v>
      </c>
      <c r="G2">
        <v>85</v>
      </c>
      <c r="H2">
        <v>28</v>
      </c>
      <c r="I2">
        <v>57</v>
      </c>
      <c r="J2">
        <v>80</v>
      </c>
      <c r="K2" s="8">
        <f>(G2/C2)/$G$24</f>
        <v>1.4915297092288242</v>
      </c>
      <c r="L2" s="8">
        <f t="shared" ref="L2:L21" si="0">(H2/C2)/$G$24</f>
        <v>0.49132743362831865</v>
      </c>
    </row>
    <row r="3" spans="1:12">
      <c r="A3">
        <v>2</v>
      </c>
      <c r="B3" t="s">
        <v>10</v>
      </c>
      <c r="C3">
        <v>34</v>
      </c>
      <c r="D3">
        <v>24</v>
      </c>
      <c r="E3">
        <v>7</v>
      </c>
      <c r="F3">
        <v>3</v>
      </c>
      <c r="G3">
        <v>82</v>
      </c>
      <c r="H3">
        <v>32</v>
      </c>
      <c r="I3">
        <v>50</v>
      </c>
      <c r="J3">
        <v>79</v>
      </c>
      <c r="K3" s="8">
        <f t="shared" ref="K3:K21" si="1">(G3/C3)/$G$24</f>
        <v>1.4812077043206664</v>
      </c>
      <c r="L3" s="8">
        <f t="shared" si="0"/>
        <v>0.57803227485684539</v>
      </c>
    </row>
    <row r="4" spans="1:12">
      <c r="A4">
        <v>3</v>
      </c>
      <c r="B4" t="s">
        <v>12</v>
      </c>
      <c r="C4">
        <v>35</v>
      </c>
      <c r="D4">
        <v>22</v>
      </c>
      <c r="E4">
        <v>9</v>
      </c>
      <c r="F4">
        <v>4</v>
      </c>
      <c r="G4">
        <v>77</v>
      </c>
      <c r="H4">
        <v>36</v>
      </c>
      <c r="I4">
        <v>41</v>
      </c>
      <c r="J4">
        <v>75</v>
      </c>
      <c r="K4" s="8">
        <f t="shared" si="1"/>
        <v>1.3511504424778762</v>
      </c>
      <c r="L4" s="8">
        <f t="shared" si="0"/>
        <v>0.63170670037926668</v>
      </c>
    </row>
    <row r="5" spans="1:12">
      <c r="A5">
        <v>4</v>
      </c>
      <c r="B5" t="s">
        <v>13</v>
      </c>
      <c r="C5">
        <v>35</v>
      </c>
      <c r="D5">
        <v>20</v>
      </c>
      <c r="E5">
        <v>7</v>
      </c>
      <c r="F5">
        <v>8</v>
      </c>
      <c r="G5">
        <v>73</v>
      </c>
      <c r="H5">
        <v>52</v>
      </c>
      <c r="I5">
        <v>21</v>
      </c>
      <c r="J5">
        <v>67</v>
      </c>
      <c r="K5" s="8">
        <f t="shared" si="1"/>
        <v>1.2809608091024021</v>
      </c>
      <c r="L5" s="8">
        <f t="shared" si="0"/>
        <v>0.91246523388116318</v>
      </c>
    </row>
    <row r="6" spans="1:12">
      <c r="A6">
        <v>5</v>
      </c>
      <c r="B6" t="s">
        <v>29</v>
      </c>
      <c r="C6">
        <v>34</v>
      </c>
      <c r="D6">
        <v>18</v>
      </c>
      <c r="E6">
        <v>6</v>
      </c>
      <c r="F6">
        <v>10</v>
      </c>
      <c r="G6">
        <v>67</v>
      </c>
      <c r="H6">
        <v>54</v>
      </c>
      <c r="I6">
        <v>13</v>
      </c>
      <c r="J6">
        <v>60</v>
      </c>
      <c r="K6" s="8">
        <f t="shared" si="1"/>
        <v>1.2102550754815202</v>
      </c>
      <c r="L6" s="8">
        <f t="shared" si="0"/>
        <v>0.97542946382092655</v>
      </c>
    </row>
    <row r="7" spans="1:12">
      <c r="A7">
        <v>6</v>
      </c>
      <c r="B7" t="s">
        <v>15</v>
      </c>
      <c r="C7">
        <v>34</v>
      </c>
      <c r="D7">
        <v>16</v>
      </c>
      <c r="E7">
        <v>6</v>
      </c>
      <c r="F7">
        <v>12</v>
      </c>
      <c r="G7">
        <v>52</v>
      </c>
      <c r="H7">
        <v>51</v>
      </c>
      <c r="I7">
        <v>1</v>
      </c>
      <c r="J7">
        <v>54</v>
      </c>
      <c r="K7" s="8">
        <f t="shared" si="1"/>
        <v>0.93930244664237372</v>
      </c>
      <c r="L7" s="8">
        <f t="shared" si="0"/>
        <v>0.92123893805309742</v>
      </c>
    </row>
    <row r="8" spans="1:12">
      <c r="A8">
        <v>7</v>
      </c>
      <c r="B8" t="s">
        <v>25</v>
      </c>
      <c r="C8">
        <v>34</v>
      </c>
      <c r="D8">
        <v>16</v>
      </c>
      <c r="E8">
        <v>5</v>
      </c>
      <c r="F8">
        <v>13</v>
      </c>
      <c r="G8">
        <v>74</v>
      </c>
      <c r="H8">
        <v>55</v>
      </c>
      <c r="I8">
        <v>19</v>
      </c>
      <c r="J8">
        <v>53</v>
      </c>
      <c r="K8" s="8">
        <f t="shared" si="1"/>
        <v>1.3366996356064549</v>
      </c>
      <c r="L8" s="8">
        <f t="shared" si="0"/>
        <v>0.99349297241020307</v>
      </c>
    </row>
    <row r="9" spans="1:12">
      <c r="A9">
        <v>8</v>
      </c>
      <c r="B9" t="s">
        <v>14</v>
      </c>
      <c r="C9">
        <v>34</v>
      </c>
      <c r="D9">
        <v>14</v>
      </c>
      <c r="E9">
        <v>9</v>
      </c>
      <c r="F9">
        <v>11</v>
      </c>
      <c r="G9">
        <v>65</v>
      </c>
      <c r="H9">
        <v>59</v>
      </c>
      <c r="I9">
        <v>6</v>
      </c>
      <c r="J9">
        <v>51</v>
      </c>
      <c r="K9" s="8">
        <f t="shared" si="1"/>
        <v>1.1741280583029674</v>
      </c>
      <c r="L9" s="8">
        <f t="shared" si="0"/>
        <v>1.0657470067673087</v>
      </c>
    </row>
    <row r="10" spans="1:12">
      <c r="A10">
        <v>9</v>
      </c>
      <c r="B10" t="s">
        <v>24</v>
      </c>
      <c r="C10">
        <v>35</v>
      </c>
      <c r="D10">
        <v>13</v>
      </c>
      <c r="E10">
        <v>10</v>
      </c>
      <c r="F10">
        <v>12</v>
      </c>
      <c r="G10">
        <v>56</v>
      </c>
      <c r="H10">
        <v>65</v>
      </c>
      <c r="I10">
        <v>-9</v>
      </c>
      <c r="J10">
        <v>49</v>
      </c>
      <c r="K10" s="8">
        <f t="shared" si="1"/>
        <v>0.98265486725663731</v>
      </c>
      <c r="L10" s="8">
        <f t="shared" si="0"/>
        <v>1.140581542351454</v>
      </c>
    </row>
    <row r="11" spans="1:12">
      <c r="A11">
        <v>10</v>
      </c>
      <c r="B11" t="s">
        <v>23</v>
      </c>
      <c r="C11">
        <v>35</v>
      </c>
      <c r="D11">
        <v>13</v>
      </c>
      <c r="E11">
        <v>9</v>
      </c>
      <c r="F11">
        <v>13</v>
      </c>
      <c r="G11">
        <v>52</v>
      </c>
      <c r="H11">
        <v>60</v>
      </c>
      <c r="I11">
        <v>-8</v>
      </c>
      <c r="J11">
        <v>48</v>
      </c>
      <c r="K11" s="8">
        <f t="shared" si="1"/>
        <v>0.91246523388116318</v>
      </c>
      <c r="L11" s="8">
        <f t="shared" si="0"/>
        <v>1.0528445006321112</v>
      </c>
    </row>
    <row r="12" spans="1:12">
      <c r="A12">
        <v>11</v>
      </c>
      <c r="B12" t="s">
        <v>22</v>
      </c>
      <c r="C12">
        <v>35</v>
      </c>
      <c r="D12">
        <v>13</v>
      </c>
      <c r="E12">
        <v>7</v>
      </c>
      <c r="F12">
        <v>15</v>
      </c>
      <c r="G12">
        <v>48</v>
      </c>
      <c r="H12">
        <v>55</v>
      </c>
      <c r="I12">
        <v>-7</v>
      </c>
      <c r="J12">
        <v>46</v>
      </c>
      <c r="K12" s="8">
        <f t="shared" si="1"/>
        <v>0.84227560050568906</v>
      </c>
      <c r="L12" s="8">
        <f t="shared" si="0"/>
        <v>0.96510745891276872</v>
      </c>
    </row>
    <row r="13" spans="1:12">
      <c r="A13">
        <v>12</v>
      </c>
      <c r="B13" t="s">
        <v>30</v>
      </c>
      <c r="C13">
        <v>34</v>
      </c>
      <c r="D13">
        <v>11</v>
      </c>
      <c r="E13">
        <v>11</v>
      </c>
      <c r="F13">
        <v>12</v>
      </c>
      <c r="G13">
        <v>52</v>
      </c>
      <c r="H13">
        <v>57</v>
      </c>
      <c r="I13">
        <v>-5</v>
      </c>
      <c r="J13">
        <v>44</v>
      </c>
      <c r="K13" s="8">
        <f t="shared" si="1"/>
        <v>0.93930244664237372</v>
      </c>
      <c r="L13" s="8">
        <f t="shared" si="0"/>
        <v>1.0296199895887559</v>
      </c>
    </row>
    <row r="14" spans="1:12">
      <c r="A14">
        <v>13</v>
      </c>
      <c r="B14" t="s">
        <v>31</v>
      </c>
      <c r="C14">
        <v>35</v>
      </c>
      <c r="D14">
        <v>12</v>
      </c>
      <c r="E14">
        <v>7</v>
      </c>
      <c r="F14">
        <v>16</v>
      </c>
      <c r="G14">
        <v>51</v>
      </c>
      <c r="H14">
        <v>55</v>
      </c>
      <c r="I14">
        <v>-4</v>
      </c>
      <c r="J14">
        <v>43</v>
      </c>
      <c r="K14" s="8">
        <f t="shared" si="1"/>
        <v>0.8949178255372946</v>
      </c>
      <c r="L14" s="8">
        <f t="shared" si="0"/>
        <v>0.96510745891276872</v>
      </c>
    </row>
    <row r="15" spans="1:12">
      <c r="A15">
        <v>14</v>
      </c>
      <c r="B15" t="s">
        <v>32</v>
      </c>
      <c r="C15">
        <v>35</v>
      </c>
      <c r="D15">
        <v>10</v>
      </c>
      <c r="E15">
        <v>10</v>
      </c>
      <c r="F15">
        <v>15</v>
      </c>
      <c r="G15">
        <v>45</v>
      </c>
      <c r="H15">
        <v>57</v>
      </c>
      <c r="I15">
        <v>-12</v>
      </c>
      <c r="J15">
        <v>40</v>
      </c>
      <c r="K15" s="8">
        <f t="shared" si="1"/>
        <v>0.78963337547408352</v>
      </c>
      <c r="L15" s="8">
        <f t="shared" si="0"/>
        <v>1.0002022756005058</v>
      </c>
    </row>
    <row r="16" spans="1:12">
      <c r="A16">
        <v>15</v>
      </c>
      <c r="B16" t="s">
        <v>21</v>
      </c>
      <c r="C16">
        <v>35</v>
      </c>
      <c r="D16">
        <v>12</v>
      </c>
      <c r="E16">
        <v>8</v>
      </c>
      <c r="F16">
        <v>15</v>
      </c>
      <c r="G16">
        <v>37</v>
      </c>
      <c r="H16">
        <v>48</v>
      </c>
      <c r="I16">
        <v>-11</v>
      </c>
      <c r="J16">
        <v>36</v>
      </c>
      <c r="K16" s="8">
        <f t="shared" si="1"/>
        <v>0.64925410872313527</v>
      </c>
      <c r="L16" s="8">
        <f t="shared" si="0"/>
        <v>0.84227560050568906</v>
      </c>
    </row>
    <row r="17" spans="1:12">
      <c r="A17">
        <v>16</v>
      </c>
      <c r="B17" t="s">
        <v>20</v>
      </c>
      <c r="C17">
        <v>35</v>
      </c>
      <c r="D17">
        <v>9</v>
      </c>
      <c r="E17">
        <v>8</v>
      </c>
      <c r="F17">
        <v>18</v>
      </c>
      <c r="G17">
        <v>52</v>
      </c>
      <c r="H17">
        <v>60</v>
      </c>
      <c r="I17">
        <v>-8</v>
      </c>
      <c r="J17">
        <v>35</v>
      </c>
      <c r="K17" s="8">
        <f t="shared" si="1"/>
        <v>0.91246523388116318</v>
      </c>
      <c r="L17" s="8">
        <f t="shared" si="0"/>
        <v>1.0528445006321112</v>
      </c>
    </row>
    <row r="18" spans="1:12">
      <c r="A18">
        <v>17</v>
      </c>
      <c r="B18" t="s">
        <v>19</v>
      </c>
      <c r="C18">
        <v>35</v>
      </c>
      <c r="D18">
        <v>7</v>
      </c>
      <c r="E18">
        <v>9</v>
      </c>
      <c r="F18">
        <v>19</v>
      </c>
      <c r="G18">
        <v>42</v>
      </c>
      <c r="H18">
        <v>62</v>
      </c>
      <c r="I18">
        <v>-20</v>
      </c>
      <c r="J18">
        <v>26</v>
      </c>
      <c r="K18" s="8">
        <f t="shared" si="1"/>
        <v>0.73699115044247787</v>
      </c>
      <c r="L18" s="8">
        <f t="shared" si="0"/>
        <v>1.0879393173198484</v>
      </c>
    </row>
    <row r="19" spans="1:12">
      <c r="A19">
        <v>18</v>
      </c>
      <c r="B19" t="s">
        <v>18</v>
      </c>
      <c r="C19">
        <v>35</v>
      </c>
      <c r="D19">
        <v>6</v>
      </c>
      <c r="E19">
        <v>7</v>
      </c>
      <c r="F19">
        <v>22</v>
      </c>
      <c r="G19">
        <v>48</v>
      </c>
      <c r="H19">
        <v>77</v>
      </c>
      <c r="I19">
        <v>-29</v>
      </c>
      <c r="J19">
        <v>25</v>
      </c>
      <c r="K19" s="8">
        <f t="shared" si="1"/>
        <v>0.84227560050568906</v>
      </c>
      <c r="L19" s="8">
        <f t="shared" si="0"/>
        <v>1.3511504424778762</v>
      </c>
    </row>
    <row r="20" spans="1:12">
      <c r="A20">
        <v>19</v>
      </c>
      <c r="B20" t="s">
        <v>17</v>
      </c>
      <c r="C20">
        <v>35</v>
      </c>
      <c r="D20">
        <v>5</v>
      </c>
      <c r="E20">
        <v>9</v>
      </c>
      <c r="F20">
        <v>21</v>
      </c>
      <c r="G20">
        <v>38</v>
      </c>
      <c r="H20">
        <v>70</v>
      </c>
      <c r="I20">
        <v>-32</v>
      </c>
      <c r="J20">
        <v>24</v>
      </c>
      <c r="K20" s="8">
        <f t="shared" si="1"/>
        <v>0.66680151706700375</v>
      </c>
      <c r="L20" s="8">
        <f t="shared" si="0"/>
        <v>1.2283185840707964</v>
      </c>
    </row>
    <row r="21" spans="1:12">
      <c r="A21">
        <v>20</v>
      </c>
      <c r="B21" t="s">
        <v>16</v>
      </c>
      <c r="C21">
        <v>35</v>
      </c>
      <c r="D21">
        <v>3</v>
      </c>
      <c r="E21">
        <v>7</v>
      </c>
      <c r="F21">
        <v>25</v>
      </c>
      <c r="G21">
        <v>34</v>
      </c>
      <c r="H21">
        <v>97</v>
      </c>
      <c r="I21">
        <v>-63</v>
      </c>
      <c r="J21">
        <v>16</v>
      </c>
      <c r="K21" s="8">
        <f t="shared" si="1"/>
        <v>0.59661188369152973</v>
      </c>
      <c r="L21" s="8">
        <f t="shared" si="0"/>
        <v>1.7020986093552466</v>
      </c>
    </row>
    <row r="24" spans="1:12">
      <c r="F24" s="4" t="s">
        <v>26</v>
      </c>
      <c r="G24" s="5">
        <f>SUM(G2:G21)/SUM(C2:C21)</f>
        <v>1.6282420749279538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CCBC-2154-4A51-9705-381EC0F19A27}">
  <dimension ref="A1:N33"/>
  <sheetViews>
    <sheetView tabSelected="1" topLeftCell="A6" workbookViewId="0">
      <selection activeCell="D25" sqref="D25"/>
    </sheetView>
  </sheetViews>
  <sheetFormatPr defaultRowHeight="15"/>
  <cols>
    <col min="1" max="1" width="29.28515625" bestFit="1" customWidth="1"/>
    <col min="2" max="14" width="20.7109375" customWidth="1"/>
  </cols>
  <sheetData>
    <row r="1" spans="1:11" ht="15.75">
      <c r="B1" s="9" t="s">
        <v>33</v>
      </c>
      <c r="C1" s="10" t="s">
        <v>34</v>
      </c>
      <c r="E1" s="11"/>
      <c r="F1" s="12" t="str">
        <f t="shared" ref="F1:G1" si="0">B2&amp;" Win"</f>
        <v>Manchester United Win</v>
      </c>
      <c r="G1" s="12" t="str">
        <f t="shared" si="0"/>
        <v>Arsenal Win</v>
      </c>
      <c r="H1" s="13" t="s">
        <v>35</v>
      </c>
      <c r="J1" s="14"/>
      <c r="K1" s="14"/>
    </row>
    <row r="2" spans="1:11" ht="15.75">
      <c r="A2" s="15" t="s">
        <v>36</v>
      </c>
      <c r="B2" s="34" t="s">
        <v>15</v>
      </c>
      <c r="C2" s="38" t="s">
        <v>11</v>
      </c>
      <c r="E2" s="16" t="s">
        <v>37</v>
      </c>
      <c r="F2" s="17">
        <f>SUM(E9:E18)</f>
        <v>0.11038177523958159</v>
      </c>
      <c r="G2" s="18">
        <f>SUM(F9:F18)</f>
        <v>0.71162231519005936</v>
      </c>
      <c r="H2" s="19">
        <f>1-SUM(F2:G2)</f>
        <v>0.17799590957035905</v>
      </c>
      <c r="J2" s="20"/>
    </row>
    <row r="3" spans="1:11" ht="15.75">
      <c r="A3" s="15" t="s">
        <v>38</v>
      </c>
      <c r="B3" s="21">
        <f>_xlfn.XLOOKUP(B2,Teams,ATT)*_xlfn.XLOOKUP(C2,Teams,DEF)*AVG</f>
        <v>0.75144195731389907</v>
      </c>
      <c r="C3" s="22">
        <f>_xlfn.XLOOKUP(C2,Teams,ATT)*_xlfn.XLOOKUP(B2,Teams,DEF)*AVG</f>
        <v>2.2372945638432364</v>
      </c>
      <c r="E3" s="39" t="s">
        <v>39</v>
      </c>
      <c r="F3" s="23">
        <f>1/F2</f>
        <v>9.0594665453560488</v>
      </c>
      <c r="G3" s="23">
        <f t="shared" ref="G3:H3" si="1">1/G2</f>
        <v>1.4052398001781619</v>
      </c>
      <c r="H3" s="23">
        <f t="shared" si="1"/>
        <v>5.6181066318533315</v>
      </c>
      <c r="J3" s="20"/>
    </row>
    <row r="4" spans="1:11">
      <c r="F4" s="20"/>
      <c r="G4" s="20"/>
      <c r="H4" s="20"/>
    </row>
    <row r="5" spans="1:11">
      <c r="E5" s="24"/>
    </row>
    <row r="6" spans="1:11" ht="18.75">
      <c r="A6" s="25" t="s">
        <v>40</v>
      </c>
      <c r="B6" s="35" t="s">
        <v>41</v>
      </c>
      <c r="C6" s="36"/>
      <c r="D6" s="36"/>
      <c r="E6" s="36"/>
      <c r="F6" s="37"/>
      <c r="G6" s="20"/>
      <c r="H6" s="20"/>
      <c r="I6" s="20"/>
      <c r="J6" s="20"/>
      <c r="K6" s="20"/>
    </row>
    <row r="7" spans="1:11">
      <c r="A7" s="26"/>
      <c r="B7" s="27" t="s">
        <v>42</v>
      </c>
      <c r="C7" s="28" t="str">
        <f t="shared" ref="C7:D7" si="2">B2&amp;" Goals "</f>
        <v xml:space="preserve">Manchester United Goals </v>
      </c>
      <c r="D7" s="28" t="str">
        <f t="shared" si="2"/>
        <v xml:space="preserve">Arsenal Goals </v>
      </c>
      <c r="E7" s="28" t="str">
        <f t="shared" ref="E7:F7" si="3">B2&amp;" Win % "</f>
        <v xml:space="preserve">Manchester United Win % </v>
      </c>
      <c r="F7" s="29" t="str">
        <f t="shared" si="3"/>
        <v xml:space="preserve">Arsenal Win % </v>
      </c>
    </row>
    <row r="8" spans="1:11">
      <c r="A8" s="26"/>
      <c r="B8" s="27">
        <v>0</v>
      </c>
      <c r="C8" s="30">
        <f>_xlfn.POISSON.DIST(B8,$B$3,FALSE)</f>
        <v>0.47168591118142084</v>
      </c>
      <c r="D8" s="30">
        <f>_xlfn.POISSON.DIST(B8,$C$3,FALSE)</f>
        <v>0.10674691102316332</v>
      </c>
      <c r="E8" s="28"/>
      <c r="F8" s="29"/>
    </row>
    <row r="9" spans="1:11">
      <c r="A9" s="26"/>
      <c r="B9" s="27">
        <v>1</v>
      </c>
      <c r="C9" s="30">
        <f t="shared" ref="C9:C18" si="4">_xlfn.POISSON.DIST(B9,$B$3,FALSE)</f>
        <v>0.35444458433555681</v>
      </c>
      <c r="D9" s="30">
        <f t="shared" ref="D9:D18" si="5">_xlfn.POISSON.DIST(B9,$C$3,FALSE)</f>
        <v>0.23882428373918091</v>
      </c>
      <c r="E9" s="30">
        <f>C9*SUM($D$8:D8)</f>
        <v>3.7835864506709789E-2</v>
      </c>
      <c r="F9" s="42">
        <f>D9*SUM($C$8:C8)</f>
        <v>0.11265004988776574</v>
      </c>
    </row>
    <row r="10" spans="1:11">
      <c r="A10" s="26"/>
      <c r="B10" s="27">
        <v>2</v>
      </c>
      <c r="C10" s="30">
        <f t="shared" si="4"/>
        <v>0.13317226610621108</v>
      </c>
      <c r="D10" s="30">
        <f t="shared" si="5"/>
        <v>0.26716013586171211</v>
      </c>
      <c r="E10" s="30">
        <f>C10*SUM($D$8:D9)</f>
        <v>4.6020499107532198E-2</v>
      </c>
      <c r="F10" s="42">
        <f>D10*SUM($C$8:C9)</f>
        <v>0.2207091354218193</v>
      </c>
    </row>
    <row r="11" spans="1:11">
      <c r="A11" s="26"/>
      <c r="B11" s="27">
        <v>3</v>
      </c>
      <c r="C11" s="30">
        <f t="shared" si="4"/>
        <v>3.3357076100926225E-2</v>
      </c>
      <c r="D11" s="30">
        <f t="shared" si="5"/>
        <v>0.19923863987967635</v>
      </c>
      <c r="E11" s="30">
        <f>C11*SUM($D$8:D10)</f>
        <v>2.0438925625048433E-2</v>
      </c>
      <c r="F11" s="42">
        <f>D11*SUM($C$8:C10)</f>
        <v>0.19113017745862154</v>
      </c>
    </row>
    <row r="12" spans="1:11">
      <c r="A12" s="26"/>
      <c r="B12" s="27">
        <v>4</v>
      </c>
      <c r="C12" s="30">
        <f t="shared" si="4"/>
        <v>6.2664766388871723E-3</v>
      </c>
      <c r="D12" s="30">
        <f t="shared" si="5"/>
        <v>0.11143888147758005</v>
      </c>
      <c r="E12" s="30">
        <f>C12*SUM($D$8:D11)</f>
        <v>5.0881908516395473E-3</v>
      </c>
      <c r="F12" s="42">
        <f>D12*SUM($C$8:C11)</f>
        <v>0.1106209020036915</v>
      </c>
    </row>
    <row r="13" spans="1:11">
      <c r="A13" s="26"/>
      <c r="B13" s="27">
        <v>5</v>
      </c>
      <c r="C13" s="30">
        <f t="shared" si="4"/>
        <v>9.4177869419744041E-4</v>
      </c>
      <c r="D13" s="30">
        <f t="shared" si="5"/>
        <v>4.9864320746112085E-2</v>
      </c>
      <c r="E13" s="30">
        <f>C13*SUM($D$8:D12)</f>
        <v>8.6964678282931826E-4</v>
      </c>
      <c r="F13" s="42">
        <f>D13*SUM($C$8:C12)</f>
        <v>4.9810782141128329E-2</v>
      </c>
    </row>
    <row r="14" spans="1:11">
      <c r="A14" s="26"/>
      <c r="B14" s="27">
        <v>6</v>
      </c>
      <c r="C14" s="30">
        <f t="shared" si="4"/>
        <v>1.1794867088737539E-4</v>
      </c>
      <c r="D14" s="30">
        <f t="shared" si="5"/>
        <v>1.8593528955835346E-2</v>
      </c>
      <c r="E14" s="30">
        <f>C14*SUM($D$8:D13)</f>
        <v>1.147962771335387E-4</v>
      </c>
      <c r="F14" s="42">
        <f>D14*SUM($C$8:C13)</f>
        <v>1.859107634027491E-2</v>
      </c>
    </row>
    <row r="15" spans="1:11">
      <c r="A15" s="26"/>
      <c r="B15" s="27">
        <v>7</v>
      </c>
      <c r="C15" s="30">
        <f t="shared" si="4"/>
        <v>1.2661654302026057E-5</v>
      </c>
      <c r="D15" s="30">
        <f t="shared" si="5"/>
        <v>5.9427430365074649E-3</v>
      </c>
      <c r="E15" s="30">
        <f>C15*SUM($D$8:D14)</f>
        <v>1.2558673290404246E-5</v>
      </c>
      <c r="F15" s="42">
        <f>D15*SUM($C$8:C14)</f>
        <v>5.9426600860842515E-3</v>
      </c>
    </row>
    <row r="16" spans="1:11">
      <c r="A16" s="26"/>
      <c r="B16" s="27">
        <v>8</v>
      </c>
      <c r="C16" s="30">
        <f t="shared" si="4"/>
        <v>1.1893122864432969E-6</v>
      </c>
      <c r="D16" s="30">
        <f t="shared" si="5"/>
        <v>1.6619583362369257E-3</v>
      </c>
      <c r="E16" s="30">
        <f>C16*SUM($D$8:D15)</f>
        <v>1.1867070321343834E-6</v>
      </c>
      <c r="F16" s="42">
        <f>D16*SUM($C$8:C15)</f>
        <v>1.6619561813124781E-3</v>
      </c>
    </row>
    <row r="17" spans="1:14">
      <c r="A17" s="26"/>
      <c r="B17" s="41">
        <v>9</v>
      </c>
      <c r="C17" s="43">
        <f t="shared" si="4"/>
        <v>9.9299905820268978E-8</v>
      </c>
      <c r="D17" s="43">
        <f t="shared" si="5"/>
        <v>4.1314337233297937E-4</v>
      </c>
      <c r="E17" s="43">
        <f>C17*SUM($D$8:D16)</f>
        <v>9.9247416193513348E-8</v>
      </c>
      <c r="F17" s="42">
        <f>D17*SUM($C$8:C16)</f>
        <v>4.1314332800049567E-4</v>
      </c>
    </row>
    <row r="18" spans="1:14">
      <c r="A18" s="26"/>
      <c r="B18" s="40">
        <v>10</v>
      </c>
      <c r="C18" s="44">
        <f t="shared" si="4"/>
        <v>7.4618115590668685E-9</v>
      </c>
      <c r="D18" s="44">
        <f t="shared" si="5"/>
        <v>9.2432342100843678E-5</v>
      </c>
      <c r="E18" s="44">
        <f>C18*SUM($D$8:D17)</f>
        <v>7.4609500662713023E-9</v>
      </c>
      <c r="F18" s="45">
        <f>D18*SUM($C$8:C17)</f>
        <v>9.2432341360884071E-5</v>
      </c>
    </row>
    <row r="21" spans="1:14" ht="15.75">
      <c r="A21" s="25" t="s">
        <v>43</v>
      </c>
      <c r="D21" s="31" t="str">
        <f>B2</f>
        <v>Manchester United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>
      <c r="A22" s="26"/>
      <c r="C22" s="32"/>
      <c r="D22" s="32">
        <v>0</v>
      </c>
      <c r="E22" s="32">
        <v>1</v>
      </c>
      <c r="F22" s="32">
        <v>2</v>
      </c>
      <c r="G22" s="32">
        <v>3</v>
      </c>
      <c r="H22" s="32">
        <v>4</v>
      </c>
      <c r="I22" s="32">
        <v>5</v>
      </c>
      <c r="J22" s="32">
        <v>6</v>
      </c>
      <c r="K22" s="32">
        <v>7</v>
      </c>
      <c r="L22" s="32">
        <v>8</v>
      </c>
      <c r="M22" s="32">
        <v>9</v>
      </c>
      <c r="N22" s="32">
        <v>10</v>
      </c>
    </row>
    <row r="23" spans="1:14">
      <c r="A23" s="26"/>
      <c r="B23" s="33" t="str">
        <f>C2</f>
        <v>Arsenal</v>
      </c>
      <c r="C23" s="32">
        <v>0</v>
      </c>
      <c r="D23" s="46">
        <f>_xlfn.XLOOKUP(D$22,$B$8:$B$18,$C$8:$C$18) * _xlfn.XLOOKUP($C23,$B$8:$B$18,$D$8:$D$18)</f>
        <v>5.0351013991762845E-2</v>
      </c>
      <c r="E23" s="46">
        <f t="shared" ref="E23:N23" si="6">_xlfn.XLOOKUP(E$22,$B$8:$B$18,$C$8:$C$18) * _xlfn.XLOOKUP($C23,$B$8:$B$18,$D$8:$D$18)</f>
        <v>3.7835864506709789E-2</v>
      </c>
      <c r="F23" s="46">
        <f t="shared" si="6"/>
        <v>1.4215728040792743E-2</v>
      </c>
      <c r="G23" s="46">
        <f t="shared" si="6"/>
        <v>3.5607648345384593E-3</v>
      </c>
      <c r="H23" s="46">
        <f t="shared" si="6"/>
        <v>6.689270242000205E-4</v>
      </c>
      <c r="I23" s="46">
        <f t="shared" si="6"/>
        <v>1.005319664730051E-4</v>
      </c>
      <c r="J23" s="46">
        <f t="shared" si="6"/>
        <v>1.2590656276515035E-5</v>
      </c>
      <c r="K23" s="46">
        <f t="shared" si="6"/>
        <v>1.3515924851844286E-6</v>
      </c>
      <c r="L23" s="46">
        <f t="shared" si="6"/>
        <v>1.2695541281971754E-7</v>
      </c>
      <c r="M23" s="46">
        <f t="shared" si="6"/>
        <v>1.0599958211204749E-8</v>
      </c>
      <c r="N23" s="46">
        <f t="shared" si="6"/>
        <v>7.9652533456732254E-10</v>
      </c>
    </row>
    <row r="24" spans="1:14">
      <c r="A24" s="26"/>
      <c r="B24" s="26"/>
      <c r="C24" s="32">
        <v>1</v>
      </c>
      <c r="D24" s="46">
        <f t="shared" ref="D24:N33" si="7">_xlfn.XLOOKUP(D$22,$B$8:$B$18,$C$8:$C$18) * _xlfn.XLOOKUP($C24,$B$8:$B$18,$D$8:$D$18)</f>
        <v>0.11265004988776574</v>
      </c>
      <c r="E24" s="46">
        <f t="shared" si="7"/>
        <v>8.4649973979171053E-2</v>
      </c>
      <c r="F24" s="46">
        <f t="shared" si="7"/>
        <v>3.1804771066739457E-2</v>
      </c>
      <c r="G24" s="46">
        <f t="shared" si="7"/>
        <v>7.966479807437055E-3</v>
      </c>
      <c r="H24" s="46">
        <f t="shared" si="7"/>
        <v>1.4965867948505387E-3</v>
      </c>
      <c r="I24" s="46">
        <f t="shared" si="7"/>
        <v>2.2491962208252481E-4</v>
      </c>
      <c r="J24" s="46">
        <f t="shared" si="7"/>
        <v>2.8169006842665805E-5</v>
      </c>
      <c r="K24" s="46">
        <f t="shared" si="7"/>
        <v>3.0239105196344917E-6</v>
      </c>
      <c r="L24" s="46">
        <f t="shared" si="7"/>
        <v>2.8403665495202795E-7</v>
      </c>
      <c r="M24" s="46">
        <f t="shared" si="7"/>
        <v>2.3715228882893861E-8</v>
      </c>
      <c r="N24" s="46">
        <f t="shared" si="7"/>
        <v>1.7820618009908858E-9</v>
      </c>
    </row>
    <row r="25" spans="1:14">
      <c r="A25" s="26"/>
      <c r="B25" s="26"/>
      <c r="C25" s="32">
        <v>2</v>
      </c>
      <c r="D25" s="46">
        <f t="shared" si="7"/>
        <v>0.12601567211528386</v>
      </c>
      <c r="E25" s="46">
        <f t="shared" si="7"/>
        <v>9.4693463306535428E-2</v>
      </c>
      <c r="F25" s="46">
        <f t="shared" si="7"/>
        <v>3.5578320705947429E-2</v>
      </c>
      <c r="G25" s="46">
        <f t="shared" si="7"/>
        <v>8.9116809830729199E-3</v>
      </c>
      <c r="H25" s="46">
        <f t="shared" si="7"/>
        <v>1.6741527502193421E-3</v>
      </c>
      <c r="I25" s="46">
        <f t="shared" si="7"/>
        <v>2.5160572389345398E-4</v>
      </c>
      <c r="J25" s="46">
        <f t="shared" si="7"/>
        <v>3.1511182938979575E-5</v>
      </c>
      <c r="K25" s="46">
        <f t="shared" si="7"/>
        <v>3.3826892835633129E-6</v>
      </c>
      <c r="L25" s="46">
        <f t="shared" si="7"/>
        <v>3.1773683202819469E-7</v>
      </c>
      <c r="M25" s="46">
        <f t="shared" si="7"/>
        <v>2.6528976329998277E-8</v>
      </c>
      <c r="N25" s="46">
        <f t="shared" si="7"/>
        <v>1.9934985898947987E-9</v>
      </c>
    </row>
    <row r="26" spans="1:14">
      <c r="A26" s="26"/>
      <c r="B26" s="26"/>
      <c r="C26" s="32">
        <v>3</v>
      </c>
      <c r="D26" s="46">
        <f t="shared" si="7"/>
        <v>9.3978059394192112E-2</v>
      </c>
      <c r="E26" s="46">
        <f t="shared" si="7"/>
        <v>7.0619056895733584E-2</v>
      </c>
      <c r="F26" s="46">
        <f t="shared" si="7"/>
        <v>2.6533061168695818E-2</v>
      </c>
      <c r="G26" s="46">
        <f t="shared" si="7"/>
        <v>6.6460184727113987E-3</v>
      </c>
      <c r="H26" s="46">
        <f t="shared" si="7"/>
        <v>1.2485242823696461E-3</v>
      </c>
      <c r="I26" s="46">
        <f t="shared" si="7"/>
        <v>1.8763870609955568E-4</v>
      </c>
      <c r="J26" s="46">
        <f t="shared" si="7"/>
        <v>2.3499932763216251E-5</v>
      </c>
      <c r="K26" s="46">
        <f t="shared" si="7"/>
        <v>2.5226907817623245E-6</v>
      </c>
      <c r="L26" s="46">
        <f t="shared" si="7"/>
        <v>2.3695696234315053E-7</v>
      </c>
      <c r="M26" s="46">
        <f t="shared" si="7"/>
        <v>1.9784378175810349E-8</v>
      </c>
      <c r="N26" s="46">
        <f t="shared" si="7"/>
        <v>1.4866811860669301E-9</v>
      </c>
    </row>
    <row r="27" spans="1:14">
      <c r="A27" s="26"/>
      <c r="B27" s="26"/>
      <c r="C27" s="32">
        <v>4</v>
      </c>
      <c r="D27" s="46">
        <f t="shared" si="7"/>
        <v>5.2564150350790706E-2</v>
      </c>
      <c r="E27" s="46">
        <f t="shared" si="7"/>
        <v>3.9498908024140245E-2</v>
      </c>
      <c r="F27" s="46">
        <f t="shared" si="7"/>
        <v>1.4840568378710808E-2</v>
      </c>
      <c r="G27" s="46">
        <f t="shared" si="7"/>
        <v>3.7172752500497356E-3</v>
      </c>
      <c r="H27" s="46">
        <f t="shared" si="7"/>
        <v>6.9832914744297181E-4</v>
      </c>
      <c r="I27" s="46">
        <f t="shared" si="7"/>
        <v>1.0495076428077867E-4</v>
      </c>
      <c r="J27" s="46">
        <f t="shared" si="7"/>
        <v>1.3144067955456322E-5</v>
      </c>
      <c r="K27" s="46">
        <f t="shared" si="7"/>
        <v>1.4110005930735733E-6</v>
      </c>
      <c r="L27" s="46">
        <f t="shared" si="7"/>
        <v>1.325356309287843E-7</v>
      </c>
      <c r="M27" s="46">
        <f t="shared" si="7"/>
        <v>1.1065870435439815E-8</v>
      </c>
      <c r="N27" s="46">
        <f t="shared" si="7"/>
        <v>8.315359339388896E-10</v>
      </c>
    </row>
    <row r="28" spans="1:14">
      <c r="A28" s="26"/>
      <c r="B28" s="26"/>
      <c r="C28" s="32">
        <v>5</v>
      </c>
      <c r="D28" s="46">
        <f t="shared" si="7"/>
        <v>2.3520297566572507E-2</v>
      </c>
      <c r="E28" s="46">
        <f t="shared" si="7"/>
        <v>1.767413844003058E-2</v>
      </c>
      <c r="F28" s="46">
        <f t="shared" si="7"/>
        <v>6.6405445916067002E-3</v>
      </c>
      <c r="G28" s="46">
        <f t="shared" si="7"/>
        <v>1.6633279418490552E-3</v>
      </c>
      <c r="H28" s="46">
        <f t="shared" si="7"/>
        <v>3.1247360106948836E-4</v>
      </c>
      <c r="I28" s="46">
        <f t="shared" si="7"/>
        <v>4.696115487931578E-5</v>
      </c>
      <c r="J28" s="46">
        <f t="shared" si="7"/>
        <v>5.8814303567056993E-6</v>
      </c>
      <c r="K28" s="46">
        <f t="shared" si="7"/>
        <v>6.3136479129261724E-7</v>
      </c>
      <c r="L28" s="46">
        <f t="shared" si="7"/>
        <v>5.9304249318500491E-8</v>
      </c>
      <c r="M28" s="46">
        <f t="shared" si="7"/>
        <v>4.9515223538806147E-9</v>
      </c>
      <c r="N28" s="46">
        <f t="shared" si="7"/>
        <v>3.7207816492835702E-10</v>
      </c>
    </row>
    <row r="29" spans="1:14">
      <c r="A29" s="26"/>
      <c r="B29" s="26"/>
      <c r="C29" s="32">
        <v>6</v>
      </c>
      <c r="D29" s="46">
        <f t="shared" si="7"/>
        <v>8.7703056476113282E-3</v>
      </c>
      <c r="E29" s="46">
        <f t="shared" si="7"/>
        <v>6.5903756420821989E-3</v>
      </c>
      <c r="F29" s="46">
        <f t="shared" si="7"/>
        <v>2.4761423859600458E-3</v>
      </c>
      <c r="G29" s="46">
        <f t="shared" si="7"/>
        <v>6.2022576036457498E-4</v>
      </c>
      <c r="H29" s="46">
        <f t="shared" si="7"/>
        <v>1.165159148362144E-4</v>
      </c>
      <c r="I29" s="46">
        <f t="shared" si="7"/>
        <v>1.7510989420548909E-5</v>
      </c>
      <c r="J29" s="46">
        <f t="shared" si="7"/>
        <v>2.1930820274467077E-6</v>
      </c>
      <c r="K29" s="46">
        <f t="shared" si="7"/>
        <v>2.3542483589349868E-7</v>
      </c>
      <c r="L29" s="46">
        <f t="shared" si="7"/>
        <v>2.2113512435514181E-8</v>
      </c>
      <c r="M29" s="46">
        <f t="shared" si="7"/>
        <v>1.846335674180894E-9</v>
      </c>
      <c r="N29" s="46">
        <f t="shared" si="7"/>
        <v>1.387414092864967E-10</v>
      </c>
    </row>
    <row r="30" spans="1:14">
      <c r="A30" s="26"/>
      <c r="B30" s="26"/>
      <c r="C30" s="32">
        <v>7</v>
      </c>
      <c r="D30" s="46">
        <f t="shared" si="7"/>
        <v>2.8031081640920671E-3</v>
      </c>
      <c r="E30" s="46">
        <f t="shared" si="7"/>
        <v>2.1063730853879132E-3</v>
      </c>
      <c r="F30" s="46">
        <f t="shared" si="7"/>
        <v>7.9140855705860493E-4</v>
      </c>
      <c r="G30" s="46">
        <f t="shared" si="7"/>
        <v>1.982325317170289E-4</v>
      </c>
      <c r="H30" s="46">
        <f t="shared" si="7"/>
        <v>3.724006040918345E-5</v>
      </c>
      <c r="I30" s="46">
        <f t="shared" si="7"/>
        <v>5.5967487768729319E-6</v>
      </c>
      <c r="J30" s="46">
        <f t="shared" si="7"/>
        <v>7.0093864258126082E-7</v>
      </c>
      <c r="K30" s="46">
        <f t="shared" si="7"/>
        <v>7.5244957934030139E-8</v>
      </c>
      <c r="L30" s="46">
        <f t="shared" si="7"/>
        <v>7.0677773084936743E-9</v>
      </c>
      <c r="M30" s="46">
        <f t="shared" si="7"/>
        <v>5.9011382383925056E-10</v>
      </c>
      <c r="N30" s="46">
        <f t="shared" si="7"/>
        <v>4.4343628682375544E-11</v>
      </c>
    </row>
    <row r="31" spans="1:14">
      <c r="A31" s="26"/>
      <c r="B31" s="26"/>
      <c r="C31" s="32">
        <v>8</v>
      </c>
      <c r="D31" s="46">
        <f t="shared" si="7"/>
        <v>7.8392233217347248E-4</v>
      </c>
      <c r="E31" s="46">
        <f t="shared" si="7"/>
        <v>5.890721316705107E-4</v>
      </c>
      <c r="F31" s="46">
        <f t="shared" si="7"/>
        <v>2.2132675781077969E-4</v>
      </c>
      <c r="G31" s="46">
        <f t="shared" si="7"/>
        <v>5.5438070698423868E-5</v>
      </c>
      <c r="H31" s="46">
        <f t="shared" si="7"/>
        <v>1.0414623088832487E-5</v>
      </c>
      <c r="I31" s="46">
        <f t="shared" si="7"/>
        <v>1.5651969517117625E-6</v>
      </c>
      <c r="J31" s="46">
        <f t="shared" si="7"/>
        <v>1.9602577682933911E-7</v>
      </c>
      <c r="K31" s="46">
        <f t="shared" si="7"/>
        <v>2.1043141917802339E-8</v>
      </c>
      <c r="L31" s="46">
        <f t="shared" si="7"/>
        <v>1.9765874688434359E-9</v>
      </c>
      <c r="M31" s="46">
        <f t="shared" si="7"/>
        <v>1.6503230626553764E-10</v>
      </c>
      <c r="N31" s="46">
        <f t="shared" si="7"/>
        <v>1.2401219924020233E-11</v>
      </c>
    </row>
    <row r="32" spans="1:14">
      <c r="A32" s="26"/>
      <c r="B32" s="26"/>
      <c r="C32" s="32">
        <v>9</v>
      </c>
      <c r="D32" s="46">
        <f t="shared" si="7"/>
        <v>1.9487390802744639E-4</v>
      </c>
      <c r="E32" s="46">
        <f t="shared" si="7"/>
        <v>1.4643643087755304E-4</v>
      </c>
      <c r="F32" s="46">
        <f t="shared" si="7"/>
        <v>5.5019239120344974E-5</v>
      </c>
      <c r="G32" s="46">
        <f t="shared" si="7"/>
        <v>1.3781254911504491E-5</v>
      </c>
      <c r="H32" s="46">
        <f t="shared" si="7"/>
        <v>2.5889532912356803E-6</v>
      </c>
      <c r="I32" s="46">
        <f t="shared" si="7"/>
        <v>3.8908962571208023E-7</v>
      </c>
      <c r="J32" s="46">
        <f t="shared" si="7"/>
        <v>4.8729711652602977E-8</v>
      </c>
      <c r="K32" s="46">
        <f t="shared" si="7"/>
        <v>5.2310785576534217E-9</v>
      </c>
      <c r="L32" s="46">
        <f t="shared" si="7"/>
        <v>4.9135648877823007E-10</v>
      </c>
      <c r="M32" s="46">
        <f t="shared" si="7"/>
        <v>4.1025097962933171E-11</v>
      </c>
      <c r="N32" s="46">
        <f t="shared" si="7"/>
        <v>3.0827979912260926E-12</v>
      </c>
    </row>
    <row r="33" spans="1:14">
      <c r="A33" s="26"/>
      <c r="B33" s="26"/>
      <c r="C33" s="32">
        <v>10</v>
      </c>
      <c r="D33" s="46">
        <f t="shared" si="7"/>
        <v>4.3599033506469254E-5</v>
      </c>
      <c r="E33" s="46">
        <f t="shared" si="7"/>
        <v>3.2762143075095522E-5</v>
      </c>
      <c r="F33" s="46">
        <f t="shared" si="7"/>
        <v>1.2309424459073892E-5</v>
      </c>
      <c r="G33" s="46">
        <f t="shared" si="7"/>
        <v>3.0832726696446895E-6</v>
      </c>
      <c r="H33" s="46">
        <f t="shared" si="7"/>
        <v>5.7922511245256413E-7</v>
      </c>
      <c r="I33" s="46">
        <f t="shared" si="7"/>
        <v>8.7050810445343654E-8</v>
      </c>
      <c r="J33" s="46">
        <f t="shared" si="7"/>
        <v>1.0902271897801703E-8</v>
      </c>
      <c r="K33" s="46">
        <f t="shared" si="7"/>
        <v>1.1703463620074916E-9</v>
      </c>
      <c r="L33" s="46">
        <f t="shared" si="7"/>
        <v>1.099309201252634E-10</v>
      </c>
      <c r="M33" s="46">
        <f t="shared" si="7"/>
        <v>9.1785228653606612E-12</v>
      </c>
      <c r="N33" s="46">
        <f t="shared" si="7"/>
        <v>6.897127187196985E-13</v>
      </c>
    </row>
  </sheetData>
  <mergeCells count="5">
    <mergeCell ref="A6:A18"/>
    <mergeCell ref="A21:A33"/>
    <mergeCell ref="D21:N21"/>
    <mergeCell ref="B23:B33"/>
    <mergeCell ref="B6:F6"/>
  </mergeCells>
  <conditionalFormatting sqref="D23:N33">
    <cfRule type="colorScale" priority="1">
      <colorScale>
        <cfvo type="min"/>
        <cfvo type="max"/>
        <color rgb="FFFCFCFF"/>
        <color rgb="FFF8696B"/>
      </colorScale>
    </cfRule>
  </conditionalFormatting>
  <dataValidations count="1">
    <dataValidation type="list" allowBlank="1" showInputMessage="1" showErrorMessage="1" sqref="B2:C2" xr:uid="{2690E773-0DA1-4D24-9901-9DCE7BFA4C7D}">
      <formula1>Teams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n j M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p n j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4 z F g o i k e 4 D g A A A B E A A A A T A B w A R m 9 y b X V s Y X M v U 2 V j d G l v b j E u b S C i G A A o o B Q A A A A A A A A A A A A A A A A A A A A A A A A A A A A r T k 0 u y c z P U w i G 0 I b W A F B L A Q I t A B Q A A g A I A K Z 4 z F j x a t + y p A A A A P Y A A A A S A A A A A A A A A A A A A A A A A A A A A A B D b 2 5 m a W c v U G F j a 2 F n Z S 5 4 b W x Q S w E C L Q A U A A I A C A C m e M x Y D 8 r p q 6 Q A A A D p A A A A E w A A A A A A A A A A A A A A A A D w A A A A W 0 N v b n R l b n R f V H l w Z X N d L n h t b F B L A Q I t A B Q A A g A I A K Z 4 z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d 3 m P s z 6 D R p K S u x O C 9 0 V 0 A A A A A A I A A A A A A B B m A A A A A Q A A I A A A A O y V L g l J 9 7 7 m D K E A g o t K 8 t V F 4 4 p f a j 5 F 9 w c N y L h L k z P U A A A A A A 6 A A A A A A g A A I A A A A O 9 K 3 8 8 3 g A E g d T w 1 W a 0 V H 6 e v 4 q F v 5 b 9 / H Z R B j Y V 6 W 7 x y U A A A A B H 0 e O B S v i i E n 7 W E R U Z 4 c U m K p X 6 / c k V d Y g e Q U 3 k d A E h U y u 3 P R 8 I d 5 M K r d 4 4 a D F o / + k 2 2 R v o 7 H / Q y 3 m J / W g l v 6 I F v W R X f N v b x f A h T R 1 h m u i W J Q A A A A O l g x F i o J n 0 x L s Q k h S k m i g T F F R b 5 0 z G 9 i 5 H g l 5 Y L D z s B v M F V r 4 N N 2 M m S / W r y 7 F 2 T R x 9 T k p e K l g p d q G 7 t Q 0 c M 6 G Q = < / D a t a M a s h u p > 
</file>

<file path=customXml/itemProps1.xml><?xml version="1.0" encoding="utf-8"?>
<ds:datastoreItem xmlns:ds="http://schemas.openxmlformats.org/officeDocument/2006/customXml" ds:itemID="{46A40643-1D68-4A8F-A83D-820854BF11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 Source</vt:lpstr>
      <vt:lpstr>Predictive Model</vt:lpstr>
      <vt:lpstr>ATT</vt:lpstr>
      <vt:lpstr>AVG</vt:lpstr>
      <vt:lpstr>DEF</vt:lpstr>
      <vt:lpstr>Teams</vt:lpstr>
      <vt:lpstr>test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Senay Balema</dc:creator>
  <cp:lastModifiedBy>Senay Balema</cp:lastModifiedBy>
  <dcterms:created xsi:type="dcterms:W3CDTF">2024-06-12T19:02:25Z</dcterms:created>
  <dcterms:modified xsi:type="dcterms:W3CDTF">2024-06-12T21:02:04Z</dcterms:modified>
</cp:coreProperties>
</file>