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19\201912 - Aralık\"/>
    </mc:Choice>
  </mc:AlternateContent>
  <xr:revisionPtr revIDLastSave="0" documentId="13_ncr:1_{28ACE4FA-BF31-42EE-8F09-1F199913E983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calcPr calcId="191029"/>
</workbook>
</file>

<file path=xl/calcChain.xml><?xml version="1.0" encoding="utf-8"?>
<calcChain xmlns="http://schemas.openxmlformats.org/spreadsheetml/2006/main">
  <c r="G50" i="1" l="1"/>
  <c r="F50" i="1"/>
  <c r="M48" i="1" l="1"/>
  <c r="M46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8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8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L48" i="1"/>
  <c r="H48" i="1"/>
  <c r="D48" i="1"/>
  <c r="K47" i="1"/>
  <c r="M47" i="1" s="1"/>
  <c r="J47" i="1"/>
  <c r="G47" i="1"/>
  <c r="I47" i="1" s="1"/>
  <c r="F47" i="1"/>
  <c r="C47" i="1"/>
  <c r="E47" i="1" s="1"/>
  <c r="B47" i="1"/>
  <c r="L46" i="1"/>
  <c r="H46" i="1"/>
  <c r="D46" i="1"/>
  <c r="K45" i="1"/>
  <c r="M45" i="1" s="1"/>
  <c r="J45" i="1"/>
  <c r="G45" i="1"/>
  <c r="I45" i="1" s="1"/>
  <c r="F45" i="1"/>
  <c r="C45" i="1"/>
  <c r="D45" i="1" s="1"/>
  <c r="B45" i="1"/>
  <c r="L45" i="1" l="1"/>
  <c r="H45" i="1"/>
  <c r="E45" i="1"/>
  <c r="L47" i="1"/>
  <c r="D47" i="1"/>
  <c r="H47" i="1"/>
  <c r="K42" i="1" l="1"/>
  <c r="J42" i="1"/>
  <c r="K29" i="1"/>
  <c r="J29" i="1"/>
  <c r="K27" i="1"/>
  <c r="J27" i="1"/>
  <c r="K23" i="1"/>
  <c r="J23" i="1"/>
  <c r="J22" i="1" s="1"/>
  <c r="K20" i="1"/>
  <c r="J20" i="1"/>
  <c r="K18" i="1"/>
  <c r="J18" i="1"/>
  <c r="K9" i="1"/>
  <c r="J9" i="1"/>
  <c r="K22" i="4"/>
  <c r="M22" i="4" s="1"/>
  <c r="J22" i="4"/>
  <c r="L21" i="4"/>
  <c r="L20" i="4"/>
  <c r="L19" i="4"/>
  <c r="L18" i="4"/>
  <c r="L17" i="4"/>
  <c r="L16" i="4"/>
  <c r="L15" i="4"/>
  <c r="L14" i="4"/>
  <c r="L13" i="4"/>
  <c r="M12" i="4"/>
  <c r="L12" i="4"/>
  <c r="L11" i="4"/>
  <c r="L10" i="4"/>
  <c r="L9" i="4"/>
  <c r="K8" i="1" l="1"/>
  <c r="K44" i="1" s="1"/>
  <c r="K22" i="1"/>
  <c r="M19" i="4"/>
  <c r="J8" i="1"/>
  <c r="J44" i="1" s="1"/>
  <c r="M13" i="4"/>
  <c r="M10" i="4"/>
  <c r="M15" i="4"/>
  <c r="M18" i="4"/>
  <c r="M9" i="4"/>
  <c r="M16" i="4"/>
  <c r="M21" i="4"/>
  <c r="L22" i="4"/>
  <c r="M11" i="4"/>
  <c r="M14" i="4"/>
  <c r="M17" i="4"/>
  <c r="M20" i="4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N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N2" i="22"/>
  <c r="C2" i="22"/>
  <c r="G22" i="4" l="1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J42" i="2" l="1"/>
  <c r="G42" i="1"/>
  <c r="F42" i="1"/>
  <c r="F42" i="2" s="1"/>
  <c r="C42" i="1"/>
  <c r="C42" i="2" s="1"/>
  <c r="B42" i="1"/>
  <c r="B42" i="2" s="1"/>
  <c r="J29" i="2"/>
  <c r="G29" i="1"/>
  <c r="F29" i="1"/>
  <c r="F29" i="2" s="1"/>
  <c r="C29" i="1"/>
  <c r="C29" i="2" s="1"/>
  <c r="B29" i="1"/>
  <c r="B29" i="2" s="1"/>
  <c r="J27" i="2"/>
  <c r="G27" i="1"/>
  <c r="F27" i="1"/>
  <c r="F27" i="2" s="1"/>
  <c r="C27" i="1"/>
  <c r="C27" i="2" s="1"/>
  <c r="B27" i="1"/>
  <c r="B27" i="2" s="1"/>
  <c r="J23" i="2"/>
  <c r="G23" i="1"/>
  <c r="F23" i="1"/>
  <c r="F23" i="2" s="1"/>
  <c r="C23" i="1"/>
  <c r="B23" i="1"/>
  <c r="B23" i="2" s="1"/>
  <c r="J20" i="2"/>
  <c r="G20" i="1"/>
  <c r="F20" i="1"/>
  <c r="F20" i="2" s="1"/>
  <c r="C20" i="1"/>
  <c r="C20" i="2" s="1"/>
  <c r="B20" i="1"/>
  <c r="B20" i="2" s="1"/>
  <c r="J18" i="2"/>
  <c r="G18" i="1"/>
  <c r="F18" i="1"/>
  <c r="F18" i="2" s="1"/>
  <c r="C18" i="1"/>
  <c r="C18" i="2" s="1"/>
  <c r="B18" i="1"/>
  <c r="B18" i="2" s="1"/>
  <c r="J9" i="2"/>
  <c r="G9" i="1"/>
  <c r="F9" i="1"/>
  <c r="F9" i="2" s="1"/>
  <c r="C9" i="1"/>
  <c r="C9" i="2" s="1"/>
  <c r="B9" i="1"/>
  <c r="B9" i="2" s="1"/>
  <c r="G22" i="1" l="1"/>
  <c r="G22" i="2" s="1"/>
  <c r="J22" i="2"/>
  <c r="J8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2" i="2"/>
  <c r="K29" i="2"/>
  <c r="K18" i="2"/>
  <c r="C8" i="1"/>
  <c r="G23" i="2"/>
  <c r="K27" i="2"/>
  <c r="C22" i="1"/>
  <c r="C22" i="2" s="1"/>
  <c r="G42" i="2"/>
  <c r="J46" i="2"/>
  <c r="J44" i="2" l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<sst xmlns="http://schemas.openxmlformats.org/spreadsheetml/2006/main" count="418" uniqueCount="230">
  <si>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</si>
  <si>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</si>
  <si>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</si>
  <si>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</si>
  <si>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</si>
  <si>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</si>
  <si>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</si>
  <si>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</si>
  <si>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</si>
  <si>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</si>
  <si>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</si>
  <si>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</si>
  <si>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</si>
  <si>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</si>
  <si>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</si>
  <si>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</si>
  <si>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</si>
  <si>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</si>
  <si>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</si>
  <si>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</si>
  <si>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</si>
  <si>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</si>
  <si>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</si>
  <si>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</si>
  <si>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</si>
  <si>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</si>
  <si>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</si>
  <si>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</si>
  <si>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</si>
  <si>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</si>
  <si>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</si>
  <si>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</si>
  <si>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</si>
  <si>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</si>
  <si>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</si>
  <si>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</si>
  <si>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</si>
  <si>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</si>
  <si>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</si>
  <si>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</si>
  <si>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</si>
  <si>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</si>
  <si>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</si>
  <si>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</si>
  <si>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</si>
  <si>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</si>
  <si>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</si>
  <si>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</si>
  <si>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</si>
  <si>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</si>
  <si>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</si>
  <si>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</si>
  <si>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</si>
  <si>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</si>
  <si>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</si>
  <si>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</si>
  <si>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</si>
  <si>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</si>
  <si>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</si>
  <si>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</si>
  <si>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</si>
  <si>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</si>
  <si>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</si>
  <si>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</si>
  <si>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</si>
  <si>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</si>
  <si>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</si>
  <si>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</si>
  <si>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</si>
  <si>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</si>
  <si>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</si>
  <si>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</si>
  <si>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</si>
  <si>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</si>
  <si>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</si>
  <si>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</si>
  <si>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</si>
  <si>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</si>
  <si>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</si>
  <si>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</si>
  <si>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</si>
  <si>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</si>
  <si>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</si>
  <si>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</si>
  <si>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</si>
  <si>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</si>
  <si>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</si>
  <si>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</si>
  <si>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</si>
  <si>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</si>
  <si>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</si>
  <si>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</si>
  <si>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</si>
  <si>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</si>
  <si>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</si>
  <si>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</si>
  <si>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</si>
  <si>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</si>
  <si>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</si>
  <si>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</si>
  <si>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</si>
  <si>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</si>
  <si>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</si>
  <si>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</si>
  <si>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</si>
  <si>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</si>
  <si>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</si>
  <si>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</si>
  <si>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</si>
  <si>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</si>
  <si>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</si>
  <si>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</si>
  <si>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</si>
  <si>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</si>
  <si>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</si>
  <si>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</si>
  <si>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</si>
  <si>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Not: İlgili dönem ortalama MB Dolar Satış Kuru baz alınarak hesaplanmıştır.</t>
  </si>
  <si>
    <t xml:space="preserve"> Pay(18)  (%)</t>
  </si>
  <si>
    <t>Değişim    ('19/'18)</t>
  </si>
  <si>
    <t xml:space="preserve"> Pay(19)  (%)</t>
  </si>
  <si>
    <t>SON 12 AYLIK
(2019/2018)</t>
  </si>
  <si>
    <t>2019 YILI İHRACATIMIZDA İLK 20 ÜLKE (1.000 $)</t>
  </si>
  <si>
    <t>2019 İHRACAT RAKAMLARI - TL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</si>
  <si>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2019 yılı için TUİK rakamları kullanılmıştır. </t>
    </r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</si>
  <si>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=2019 Yılında 0 fobusd üzerindeki İller baz alınmıştır.</t>
    </r>
  </si>
  <si>
    <t>ARALIK  (2019/2018)</t>
  </si>
  <si>
    <t>OCAK - ARALIK (2019/2018)</t>
  </si>
  <si>
    <t>1 - 31 ARALıK İHRACAT RAKAMLARI</t>
  </si>
  <si>
    <t xml:space="preserve">SEKTÖREL BAZDA İHRACAT RAKAMLARI -1.000 $ </t>
  </si>
  <si>
    <t>1 - 31 ARALıK</t>
  </si>
  <si>
    <t>1 OCAK  -  31 ARALıK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</si>
  <si>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</si>
  <si>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</si>
  <si>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</si>
  <si>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</si>
  <si>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</si>
  <si>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</si>
  <si>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</si>
  <si>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</si>
  <si>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</si>
  <si>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</si>
  <si>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</si>
  <si>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</si>
  <si>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</si>
  <si>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</si>
  <si>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</si>
  <si>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</si>
  <si>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</si>
  <si>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</si>
  <si>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</si>
  <si>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</si>
  <si>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</si>
  <si>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</si>
  <si>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</si>
  <si>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</si>
  <si>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</si>
  <si>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</si>
  <si>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</si>
  <si>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1 - 31 ARALıK</t>
  </si>
  <si>
    <t>2019  1 - 31 ARALıK</t>
  </si>
  <si>
    <t>MAKAO</t>
  </si>
  <si>
    <t>FALKLAND ADALARI</t>
  </si>
  <si>
    <t>NEPAL</t>
  </si>
  <si>
    <t>GÜNEY KIBRIS RUM YÖNETİMİ</t>
  </si>
  <si>
    <t>SAMSUN SERBEST BÖLGESİ</t>
  </si>
  <si>
    <t>MARŞAL ADALARI</t>
  </si>
  <si>
    <t>GİNE BİSSAU</t>
  </si>
  <si>
    <t>VANUATU</t>
  </si>
  <si>
    <t>COOK ADALARI</t>
  </si>
  <si>
    <t>KÜBA</t>
  </si>
  <si>
    <t>ALMANYA</t>
  </si>
  <si>
    <t>BİRLEŞİK KRALLIK</t>
  </si>
  <si>
    <t>IRAK</t>
  </si>
  <si>
    <t>İTALYA</t>
  </si>
  <si>
    <t>ABD</t>
  </si>
  <si>
    <t>FRANSA</t>
  </si>
  <si>
    <t>İSPANYA</t>
  </si>
  <si>
    <t>İSRAİL</t>
  </si>
  <si>
    <t>HOLLANDA</t>
  </si>
  <si>
    <t>RUSYA FEDERASYONU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</si>
  <si>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</si>
  <si>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</si>
  <si>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</si>
  <si>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</si>
  <si>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</si>
  <si>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</si>
  <si>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</si>
  <si>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</si>
  <si>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HATAY</t>
  </si>
  <si>
    <t>DENIZLI</t>
  </si>
  <si>
    <t>YALOVA</t>
  </si>
  <si>
    <t>BITLIS</t>
  </si>
  <si>
    <t>YOZGAT</t>
  </si>
  <si>
    <t>RIZE</t>
  </si>
  <si>
    <t>ORDU</t>
  </si>
  <si>
    <t>ARTVIN</t>
  </si>
  <si>
    <t>EDIRNE</t>
  </si>
  <si>
    <t>BINGÖL</t>
  </si>
  <si>
    <t>MUŞ</t>
  </si>
  <si>
    <t>ŞIRNAK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</si>
  <si>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</si>
  <si>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</si>
  <si>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</si>
  <si>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</si>
  <si>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</si>
  <si>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</si>
  <si>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</si>
  <si>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</si>
  <si>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</si>
  <si>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</si>
  <si>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</si>
  <si>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</si>
  <si>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</si>
  <si>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</si>
  <si>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POLONYA</t>
  </si>
  <si>
    <t>MISIR</t>
  </si>
  <si>
    <t>BELÇİKA</t>
  </si>
  <si>
    <t>SUUDİ ARABİSTAN</t>
  </si>
  <si>
    <t>ÇİN</t>
  </si>
  <si>
    <t>BULGARİSTAN</t>
  </si>
  <si>
    <t>BAE</t>
  </si>
  <si>
    <t>İRAN</t>
  </si>
  <si>
    <t>FAS</t>
  </si>
  <si>
    <t>ÖZEL İHRACAT TOPLAMI</t>
  </si>
  <si>
    <t>Antrepo ve Serbest Bölgeler Farkı</t>
  </si>
  <si>
    <t>GENEL İHRACAT TOPLAMI</t>
  </si>
  <si>
    <t>1-31 Aralık</t>
  </si>
  <si>
    <t>1 Ocak - 31 Aralık</t>
  </si>
  <si>
    <t>1 - 31 ARALIK İHRACAT RAKAMLARI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</si>
</sst>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3" fontId="27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2" fontId="72" fillId="0" borderId="9" xfId="2" applyNumberFormat="1" applyFont="1" applyFill="1" applyBorder="1" applyAlignment="1">
      <alignment horizontal="center" wrapText="1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29" fillId="44" borderId="9" xfId="2" applyNumberFormat="1" applyFont="1" applyFill="1" applyBorder="1" applyAlignment="1">
      <alignment horizontal="center"/>
    </xf>
    <xf numFmtId="166" fontId="62" fillId="45" borderId="9" xfId="2" applyNumberFormat="1" applyFont="1" applyFill="1" applyBorder="1" applyAlignment="1">
      <alignment horizontal="center"/>
    </xf>
    <xf numFmtId="3" fontId="62" fillId="44" borderId="9" xfId="2" applyNumberFormat="1" applyFont="1" applyFill="1" applyBorder="1" applyAlignment="1">
      <alignment horizontal="center"/>
    </xf>
    <xf numFmtId="0" fontId="25" fillId="0" borderId="9" xfId="2" applyFont="1" applyFill="1" applyBorder="1"/>
    <xf numFmtId="166" fontId="27" fillId="0" borderId="9" xfId="2" applyNumberFormat="1" applyFont="1" applyFill="1" applyBorder="1" applyAlignment="1">
      <alignment horizontal="center"/>
    </xf>
    <xf numFmtId="166" fontId="17" fillId="0" borderId="0" xfId="2" applyNumberFormat="1" applyFont="1" applyFill="1" applyBorder="1"/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9885696.8387700021</c:v>
                </c:pt>
                <c:pt idx="1">
                  <c:v>10687264.922549998</c:v>
                </c:pt>
                <c:pt idx="2">
                  <c:v>12704178.76365</c:v>
                </c:pt>
                <c:pt idx="3">
                  <c:v>11354804.531879999</c:v>
                </c:pt>
                <c:pt idx="4">
                  <c:v>11589150.708159998</c:v>
                </c:pt>
                <c:pt idx="5">
                  <c:v>10581480.801449999</c:v>
                </c:pt>
                <c:pt idx="6">
                  <c:v>11551265.521600001</c:v>
                </c:pt>
                <c:pt idx="7">
                  <c:v>10100111.179160001</c:v>
                </c:pt>
                <c:pt idx="8">
                  <c:v>11714132.849330001</c:v>
                </c:pt>
                <c:pt idx="9">
                  <c:v>12698417.375379998</c:v>
                </c:pt>
                <c:pt idx="10">
                  <c:v>12271882.52087</c:v>
                </c:pt>
                <c:pt idx="11">
                  <c:v>11067329.798889998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B-45FC-86A9-BD2606D2464D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10611465.914480001</c:v>
                </c:pt>
                <c:pt idx="1">
                  <c:v>11030947.518510001</c:v>
                </c:pt>
                <c:pt idx="2">
                  <c:v>12637591.42729</c:v>
                </c:pt>
                <c:pt idx="3">
                  <c:v>11769971.27918</c:v>
                </c:pt>
                <c:pt idx="4">
                  <c:v>12996344.152050002</c:v>
                </c:pt>
                <c:pt idx="5">
                  <c:v>8888711.2957300004</c:v>
                </c:pt>
                <c:pt idx="6">
                  <c:v>12521192.520050002</c:v>
                </c:pt>
                <c:pt idx="7">
                  <c:v>10193614.54336</c:v>
                </c:pt>
                <c:pt idx="8">
                  <c:v>11582134.174749998</c:v>
                </c:pt>
                <c:pt idx="9">
                  <c:v>12384666.433909997</c:v>
                </c:pt>
                <c:pt idx="10">
                  <c:v>12102155.654150002</c:v>
                </c:pt>
                <c:pt idx="11">
                  <c:v>11534863.600490002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B-45FC-86A9-BD2606D2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1222896"/>
        <c:axId val="-1041219088"/>
      </c:lineChart>
      <c:catAx>
        <c:axId val="-104122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1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1219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22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112116.28042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117650.88088</c:v>
                </c:pt>
                <c:pt idx="4">
                  <c:v>117831.83706999999</c:v>
                </c:pt>
                <c:pt idx="5">
                  <c:v>63508.44515</c:v>
                </c:pt>
                <c:pt idx="6">
                  <c:v>83065.267340000006</c:v>
                </c:pt>
                <c:pt idx="7">
                  <c:v>71997.545849999995</c:v>
                </c:pt>
                <c:pt idx="8">
                  <c:v>154768.45314999999</c:v>
                </c:pt>
                <c:pt idx="9">
                  <c:v>189647.51198000001</c:v>
                </c:pt>
                <c:pt idx="10">
                  <c:v>151809.53672999999</c:v>
                </c:pt>
                <c:pt idx="11">
                  <c:v>123438.62964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6-47BD-A2E7-829FDD9B2EA1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107572.17714</c:v>
                </c:pt>
                <c:pt idx="2">
                  <c:v>114735.2337</c:v>
                </c:pt>
                <c:pt idx="3">
                  <c:v>102942.77838</c:v>
                </c:pt>
                <c:pt idx="4">
                  <c:v>98740.460529999997</c:v>
                </c:pt>
                <c:pt idx="5">
                  <c:v>72043.221720000001</c:v>
                </c:pt>
                <c:pt idx="6">
                  <c:v>76536.520529999994</c:v>
                </c:pt>
                <c:pt idx="7">
                  <c:v>90846.776310000001</c:v>
                </c:pt>
                <c:pt idx="8">
                  <c:v>154030.35561999999</c:v>
                </c:pt>
                <c:pt idx="9">
                  <c:v>176872.83212000001</c:v>
                </c:pt>
                <c:pt idx="10">
                  <c:v>157594.55538999999</c:v>
                </c:pt>
                <c:pt idx="11">
                  <c:v>126535.32619000001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6-47BD-A2E7-829FDD9B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244256"/>
        <c:axId val="-995239904"/>
      </c:lineChart>
      <c:catAx>
        <c:axId val="-9952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3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23990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442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152196.42077999999</c:v>
                </c:pt>
                <c:pt idx="1">
                  <c:v>144397.91367000001</c:v>
                </c:pt>
                <c:pt idx="2">
                  <c:v>136200.95042000001</c:v>
                </c:pt>
                <c:pt idx="3">
                  <c:v>135926.19750000001</c:v>
                </c:pt>
                <c:pt idx="4">
                  <c:v>132558.01319999999</c:v>
                </c:pt>
                <c:pt idx="5">
                  <c:v>75889.156870000006</c:v>
                </c:pt>
                <c:pt idx="6">
                  <c:v>112646.25977999999</c:v>
                </c:pt>
                <c:pt idx="7">
                  <c:v>66640.802219999998</c:v>
                </c:pt>
                <c:pt idx="8">
                  <c:v>275685.19702000002</c:v>
                </c:pt>
                <c:pt idx="9">
                  <c:v>347017.88896000001</c:v>
                </c:pt>
                <c:pt idx="10">
                  <c:v>265388.95444</c:v>
                </c:pt>
                <c:pt idx="11">
                  <c:v>187931.58585999999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4-44EF-9E96-40B2914DDB2D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100319.65571000001</c:v>
                </c:pt>
                <c:pt idx="6">
                  <c:v>117908.31243000001</c:v>
                </c:pt>
                <c:pt idx="7">
                  <c:v>63698.900520000003</c:v>
                </c:pt>
                <c:pt idx="8">
                  <c:v>130280.1053</c:v>
                </c:pt>
                <c:pt idx="9">
                  <c:v>177939.40912999999</c:v>
                </c:pt>
                <c:pt idx="10">
                  <c:v>179368.07902</c:v>
                </c:pt>
                <c:pt idx="11">
                  <c:v>164637.44149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4-44EF-9E96-40B2914DD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235552"/>
        <c:axId val="-995245888"/>
      </c:lineChart>
      <c:catAx>
        <c:axId val="-9952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4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2458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35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26741.32647</c:v>
                </c:pt>
                <c:pt idx="2">
                  <c:v>34862.358189999999</c:v>
                </c:pt>
                <c:pt idx="3">
                  <c:v>24122.14443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16541.495470000002</c:v>
                </c:pt>
                <c:pt idx="8">
                  <c:v>17947.373670000001</c:v>
                </c:pt>
                <c:pt idx="9">
                  <c:v>21624.29062</c:v>
                </c:pt>
                <c:pt idx="10">
                  <c:v>25258.217929999999</c:v>
                </c:pt>
                <c:pt idx="11">
                  <c:v>26785.843400000002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0-4EAA-9F36-C69B287FF0D6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47250.82015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28306.503280000001</c:v>
                </c:pt>
                <c:pt idx="10">
                  <c:v>34843.242209999997</c:v>
                </c:pt>
                <c:pt idx="11">
                  <c:v>33075.866130000002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0-4EAA-9F36-C69B287F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242624"/>
        <c:axId val="-995246432"/>
      </c:lineChart>
      <c:catAx>
        <c:axId val="-9952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4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246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42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52988.667009999997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4-4FE8-968F-ACC1DE815994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4-4FE8-968F-ACC1DE81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250240"/>
        <c:axId val="-995241536"/>
      </c:lineChart>
      <c:catAx>
        <c:axId val="-9952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4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24153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50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19682.62761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</c:v>
                </c:pt>
                <c:pt idx="10">
                  <c:v>9107.0426000000007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E-4894-93F5-FC63C95A2286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7413.7436299999999</c:v>
                </c:pt>
                <c:pt idx="11">
                  <c:v>7334.2233299999998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E-4894-93F5-FC63C95A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240448"/>
        <c:axId val="-995246976"/>
      </c:lineChart>
      <c:catAx>
        <c:axId val="-9952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4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24697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4044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230803.27312</c:v>
                </c:pt>
                <c:pt idx="5">
                  <c:v>168264.20301999999</c:v>
                </c:pt>
                <c:pt idx="6">
                  <c:v>212234.00315999999</c:v>
                </c:pt>
                <c:pt idx="7">
                  <c:v>183401.37247999999</c:v>
                </c:pt>
                <c:pt idx="8">
                  <c:v>199905.12226999999</c:v>
                </c:pt>
                <c:pt idx="9">
                  <c:v>207439.25111000001</c:v>
                </c:pt>
                <c:pt idx="10">
                  <c:v>215215.90260999999</c:v>
                </c:pt>
                <c:pt idx="11">
                  <c:v>209892.71001000001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3-42D6-828C-C509A9CB3F4A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213714.70480000001</c:v>
                </c:pt>
                <c:pt idx="4">
                  <c:v>211948.28867000001</c:v>
                </c:pt>
                <c:pt idx="5">
                  <c:v>189600.86120000001</c:v>
                </c:pt>
                <c:pt idx="6">
                  <c:v>202231.55442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221852.63436</c:v>
                </c:pt>
                <c:pt idx="10">
                  <c:v>241024.81894</c:v>
                </c:pt>
                <c:pt idx="11">
                  <c:v>213749.00661000001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3-42D6-828C-C509A9CB3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021440"/>
        <c:axId val="-995010560"/>
      </c:lineChart>
      <c:catAx>
        <c:axId val="-9950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1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01056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214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392892.80355000001</c:v>
                </c:pt>
                <c:pt idx="1">
                  <c:v>411556.86924000003</c:v>
                </c:pt>
                <c:pt idx="2">
                  <c:v>471941.74290999997</c:v>
                </c:pt>
                <c:pt idx="3">
                  <c:v>476664.46990999999</c:v>
                </c:pt>
                <c:pt idx="4">
                  <c:v>526718.20672999998</c:v>
                </c:pt>
                <c:pt idx="5">
                  <c:v>347421.53240000003</c:v>
                </c:pt>
                <c:pt idx="6">
                  <c:v>496276.02114999999</c:v>
                </c:pt>
                <c:pt idx="7">
                  <c:v>413164.26571000001</c:v>
                </c:pt>
                <c:pt idx="8">
                  <c:v>457559.63767000003</c:v>
                </c:pt>
                <c:pt idx="9">
                  <c:v>491187.87511999998</c:v>
                </c:pt>
                <c:pt idx="10">
                  <c:v>521408.26773999998</c:v>
                </c:pt>
                <c:pt idx="11">
                  <c:v>524997.90604000003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9-4F80-ABC7-1120EFEDB1A7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371385.93604</c:v>
                </c:pt>
                <c:pt idx="1">
                  <c:v>397684.04918999999</c:v>
                </c:pt>
                <c:pt idx="2">
                  <c:v>456864.09581999999</c:v>
                </c:pt>
                <c:pt idx="3">
                  <c:v>412343.83591999998</c:v>
                </c:pt>
                <c:pt idx="4">
                  <c:v>429316.54726000002</c:v>
                </c:pt>
                <c:pt idx="5">
                  <c:v>384816.46629999997</c:v>
                </c:pt>
                <c:pt idx="6">
                  <c:v>405437.21184</c:v>
                </c:pt>
                <c:pt idx="7">
                  <c:v>364775.44137000002</c:v>
                </c:pt>
                <c:pt idx="8">
                  <c:v>409699.7548</c:v>
                </c:pt>
                <c:pt idx="9">
                  <c:v>439466.60346000001</c:v>
                </c:pt>
                <c:pt idx="10">
                  <c:v>484324.64371999999</c:v>
                </c:pt>
                <c:pt idx="11">
                  <c:v>458506.17164999997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9-4F80-ABC7-1120EFED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009472"/>
        <c:axId val="-995018176"/>
      </c:lineChart>
      <c:catAx>
        <c:axId val="-9950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1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01817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094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675589.89801</c:v>
                </c:pt>
                <c:pt idx="1">
                  <c:v>639693.46692000004</c:v>
                </c:pt>
                <c:pt idx="2">
                  <c:v>727808.60008999996</c:v>
                </c:pt>
                <c:pt idx="3">
                  <c:v>690699.96392999997</c:v>
                </c:pt>
                <c:pt idx="4">
                  <c:v>786328.82643999998</c:v>
                </c:pt>
                <c:pt idx="5">
                  <c:v>509869.39351000002</c:v>
                </c:pt>
                <c:pt idx="6">
                  <c:v>662373.67578000005</c:v>
                </c:pt>
                <c:pt idx="7">
                  <c:v>572662.83330000006</c:v>
                </c:pt>
                <c:pt idx="8">
                  <c:v>677695.64046000002</c:v>
                </c:pt>
                <c:pt idx="9">
                  <c:v>704751.83755000005</c:v>
                </c:pt>
                <c:pt idx="10">
                  <c:v>673997.05844000005</c:v>
                </c:pt>
                <c:pt idx="11">
                  <c:v>598256.98008999997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E-40DB-91D5-2EC3908B53C7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695216.74386000005</c:v>
                </c:pt>
                <c:pt idx="1">
                  <c:v>698367.66859000002</c:v>
                </c:pt>
                <c:pt idx="2">
                  <c:v>791150.88341000001</c:v>
                </c:pt>
                <c:pt idx="3">
                  <c:v>706262.03767999995</c:v>
                </c:pt>
                <c:pt idx="4">
                  <c:v>747188.86395999999</c:v>
                </c:pt>
                <c:pt idx="5">
                  <c:v>659381.77156999998</c:v>
                </c:pt>
                <c:pt idx="6">
                  <c:v>699547.17859000002</c:v>
                </c:pt>
                <c:pt idx="7">
                  <c:v>615875.34071000002</c:v>
                </c:pt>
                <c:pt idx="8">
                  <c:v>716683.54873000004</c:v>
                </c:pt>
                <c:pt idx="9">
                  <c:v>758787.83281000005</c:v>
                </c:pt>
                <c:pt idx="10">
                  <c:v>746610.23322000005</c:v>
                </c:pt>
                <c:pt idx="11">
                  <c:v>621501.42819000001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E-40DB-91D5-2EC3908B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013280"/>
        <c:axId val="-995016000"/>
      </c:lineChart>
      <c:catAx>
        <c:axId val="-9950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0160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132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116826.44227</c:v>
                </c:pt>
                <c:pt idx="1">
                  <c:v>146311.26500000001</c:v>
                </c:pt>
                <c:pt idx="2">
                  <c:v>176073.72747000001</c:v>
                </c:pt>
                <c:pt idx="3">
                  <c:v>141712.45376</c:v>
                </c:pt>
                <c:pt idx="4">
                  <c:v>162675.19221000001</c:v>
                </c:pt>
                <c:pt idx="5">
                  <c:v>87702.555290000004</c:v>
                </c:pt>
                <c:pt idx="6">
                  <c:v>165876.87218000001</c:v>
                </c:pt>
                <c:pt idx="7">
                  <c:v>134414.74277000001</c:v>
                </c:pt>
                <c:pt idx="8">
                  <c:v>147784.88475999999</c:v>
                </c:pt>
                <c:pt idx="9">
                  <c:v>148172.15763</c:v>
                </c:pt>
                <c:pt idx="10">
                  <c:v>124788.2355</c:v>
                </c:pt>
                <c:pt idx="11">
                  <c:v>114587.29525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D-4A72-A466-1B6FAA4BD519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128986.95107</c:v>
                </c:pt>
                <c:pt idx="1">
                  <c:v>144499.09956999999</c:v>
                </c:pt>
                <c:pt idx="2">
                  <c:v>168927.18468999999</c:v>
                </c:pt>
                <c:pt idx="3">
                  <c:v>149657.84632000001</c:v>
                </c:pt>
                <c:pt idx="4">
                  <c:v>141951.89892000001</c:v>
                </c:pt>
                <c:pt idx="5">
                  <c:v>117831.44891000001</c:v>
                </c:pt>
                <c:pt idx="6">
                  <c:v>149645.90728000001</c:v>
                </c:pt>
                <c:pt idx="7">
                  <c:v>142619.16161000001</c:v>
                </c:pt>
                <c:pt idx="8">
                  <c:v>138310.77137999999</c:v>
                </c:pt>
                <c:pt idx="9">
                  <c:v>142955.52056999999</c:v>
                </c:pt>
                <c:pt idx="10">
                  <c:v>124205.84602</c:v>
                </c:pt>
                <c:pt idx="11">
                  <c:v>133942.37526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D-4A72-A466-1B6FAA4B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018720"/>
        <c:axId val="-995014368"/>
      </c:lineChart>
      <c:catAx>
        <c:axId val="-9950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1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0143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18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182640.83843999999</c:v>
                </c:pt>
                <c:pt idx="1">
                  <c:v>185831.68093999999</c:v>
                </c:pt>
                <c:pt idx="2">
                  <c:v>208839.27116</c:v>
                </c:pt>
                <c:pt idx="3">
                  <c:v>229623.95965999999</c:v>
                </c:pt>
                <c:pt idx="4">
                  <c:v>235716.12834</c:v>
                </c:pt>
                <c:pt idx="5">
                  <c:v>132471.62478000001</c:v>
                </c:pt>
                <c:pt idx="6">
                  <c:v>222317.11264000001</c:v>
                </c:pt>
                <c:pt idx="7">
                  <c:v>174667.00541000001</c:v>
                </c:pt>
                <c:pt idx="8">
                  <c:v>230088.31982999999</c:v>
                </c:pt>
                <c:pt idx="9">
                  <c:v>254642.58517999999</c:v>
                </c:pt>
                <c:pt idx="10">
                  <c:v>251791.99762000001</c:v>
                </c:pt>
                <c:pt idx="11">
                  <c:v>226614.13488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A6A-BFEB-E20619D88FC2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158376.42644000001</c:v>
                </c:pt>
                <c:pt idx="8">
                  <c:v>193617.09578</c:v>
                </c:pt>
                <c:pt idx="9">
                  <c:v>212970.98194</c:v>
                </c:pt>
                <c:pt idx="10">
                  <c:v>227692.57577</c:v>
                </c:pt>
                <c:pt idx="11">
                  <c:v>190096.95955999999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4-4A6A-BFEB-E20619D8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021984"/>
        <c:axId val="-995020896"/>
      </c:lineChart>
      <c:catAx>
        <c:axId val="-9950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2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0208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21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415063.15048000001</c:v>
                </c:pt>
                <c:pt idx="10">
                  <c:v>398790.76205999998</c:v>
                </c:pt>
                <c:pt idx="11">
                  <c:v>373590.13202999998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6-4D5F-9FEB-791A6B4A9D9F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368410.72829</c:v>
                </c:pt>
                <c:pt idx="3">
                  <c:v>385319.77749000001</c:v>
                </c:pt>
                <c:pt idx="4">
                  <c:v>459514.60355</c:v>
                </c:pt>
                <c:pt idx="5">
                  <c:v>317503.57864000002</c:v>
                </c:pt>
                <c:pt idx="6">
                  <c:v>379189.44276000001</c:v>
                </c:pt>
                <c:pt idx="7">
                  <c:v>340052.33984999999</c:v>
                </c:pt>
                <c:pt idx="8">
                  <c:v>353298.04206000001</c:v>
                </c:pt>
                <c:pt idx="9">
                  <c:v>370517.90561999998</c:v>
                </c:pt>
                <c:pt idx="10">
                  <c:v>371146.71100000001</c:v>
                </c:pt>
                <c:pt idx="11">
                  <c:v>368587.32569999999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6-4D5F-9FEB-791A6B4A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1218544"/>
        <c:axId val="-1041226704"/>
      </c:lineChart>
      <c:catAx>
        <c:axId val="-104121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2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12267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185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1535456.03036</c:v>
                </c:pt>
                <c:pt idx="1">
                  <c:v>1641006.2833</c:v>
                </c:pt>
                <c:pt idx="2">
                  <c:v>1833616.7675600001</c:v>
                </c:pt>
                <c:pt idx="3">
                  <c:v>1765673.7235900001</c:v>
                </c:pt>
                <c:pt idx="4">
                  <c:v>1931364.5206500001</c:v>
                </c:pt>
                <c:pt idx="5">
                  <c:v>1293693.8676</c:v>
                </c:pt>
                <c:pt idx="6">
                  <c:v>1731097.7491299999</c:v>
                </c:pt>
                <c:pt idx="7">
                  <c:v>1632871.83125</c:v>
                </c:pt>
                <c:pt idx="8">
                  <c:v>1647001.83981</c:v>
                </c:pt>
                <c:pt idx="9">
                  <c:v>1934369.94172</c:v>
                </c:pt>
                <c:pt idx="10">
                  <c:v>1812989.3100399999</c:v>
                </c:pt>
                <c:pt idx="11">
                  <c:v>1811302.6264599999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A-493F-8938-FD5A77439B8C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1349361.31715</c:v>
                </c:pt>
                <c:pt idx="1">
                  <c:v>1260179.9243000001</c:v>
                </c:pt>
                <c:pt idx="2">
                  <c:v>1559987.3895700001</c:v>
                </c:pt>
                <c:pt idx="3">
                  <c:v>1347980.1945</c:v>
                </c:pt>
                <c:pt idx="4">
                  <c:v>1461102.7562299999</c:v>
                </c:pt>
                <c:pt idx="5">
                  <c:v>1417586.42872</c:v>
                </c:pt>
                <c:pt idx="6">
                  <c:v>1473193.8486299999</c:v>
                </c:pt>
                <c:pt idx="7">
                  <c:v>1374039.1980399999</c:v>
                </c:pt>
                <c:pt idx="8">
                  <c:v>1529211.0439599999</c:v>
                </c:pt>
                <c:pt idx="9">
                  <c:v>1582831.4412199999</c:v>
                </c:pt>
                <c:pt idx="10">
                  <c:v>1489097.6429300001</c:v>
                </c:pt>
                <c:pt idx="11">
                  <c:v>1503668.4786700001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A-493F-8938-FD5A7743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014912"/>
        <c:axId val="-995019808"/>
      </c:lineChart>
      <c:catAx>
        <c:axId val="-9950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1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01980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14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585583.80766000005</c:v>
                </c:pt>
                <c:pt idx="1">
                  <c:v>601127.65714999998</c:v>
                </c:pt>
                <c:pt idx="2">
                  <c:v>699046.50168999995</c:v>
                </c:pt>
                <c:pt idx="3">
                  <c:v>660033.78871999995</c:v>
                </c:pt>
                <c:pt idx="4">
                  <c:v>780350.77468000003</c:v>
                </c:pt>
                <c:pt idx="5">
                  <c:v>472178.66482000001</c:v>
                </c:pt>
                <c:pt idx="6">
                  <c:v>682502.45374000003</c:v>
                </c:pt>
                <c:pt idx="7">
                  <c:v>574493.72288999998</c:v>
                </c:pt>
                <c:pt idx="8">
                  <c:v>647247.99904999998</c:v>
                </c:pt>
                <c:pt idx="9">
                  <c:v>709317.80842999998</c:v>
                </c:pt>
                <c:pt idx="10">
                  <c:v>685046.61829000001</c:v>
                </c:pt>
                <c:pt idx="11">
                  <c:v>742071.69036999997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7-49A6-BC9D-CA463FDA5482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511761.42559</c:v>
                </c:pt>
                <c:pt idx="1">
                  <c:v>546682.48063999997</c:v>
                </c:pt>
                <c:pt idx="2">
                  <c:v>635549.36210999999</c:v>
                </c:pt>
                <c:pt idx="3">
                  <c:v>602369.81137999997</c:v>
                </c:pt>
                <c:pt idx="4">
                  <c:v>622526.24627999996</c:v>
                </c:pt>
                <c:pt idx="5">
                  <c:v>550964.84349999996</c:v>
                </c:pt>
                <c:pt idx="6">
                  <c:v>611331.19976999995</c:v>
                </c:pt>
                <c:pt idx="7">
                  <c:v>550674.53876000002</c:v>
                </c:pt>
                <c:pt idx="8">
                  <c:v>612323.60514999996</c:v>
                </c:pt>
                <c:pt idx="9">
                  <c:v>702262.87727000006</c:v>
                </c:pt>
                <c:pt idx="10">
                  <c:v>702616.80448000005</c:v>
                </c:pt>
                <c:pt idx="11">
                  <c:v>662244.48748000001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7-49A6-BC9D-CA463FDA5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011104"/>
        <c:axId val="-995019264"/>
      </c:lineChart>
      <c:catAx>
        <c:axId val="-9950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1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01926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111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2327581.5546900001</c:v>
                </c:pt>
                <c:pt idx="1">
                  <c:v>2544686.63167</c:v>
                </c:pt>
                <c:pt idx="2">
                  <c:v>2883070.9627</c:v>
                </c:pt>
                <c:pt idx="3">
                  <c:v>2616417.6052000001</c:v>
                </c:pt>
                <c:pt idx="4">
                  <c:v>2753079.2442100001</c:v>
                </c:pt>
                <c:pt idx="5">
                  <c:v>2189549.7108700001</c:v>
                </c:pt>
                <c:pt idx="6">
                  <c:v>2900293.85384</c:v>
                </c:pt>
                <c:pt idx="7">
                  <c:v>1740693.3597899999</c:v>
                </c:pt>
                <c:pt idx="8">
                  <c:v>2592036.98227</c:v>
                </c:pt>
                <c:pt idx="9">
                  <c:v>2812690.7265900001</c:v>
                </c:pt>
                <c:pt idx="10">
                  <c:v>2690366.59515</c:v>
                </c:pt>
                <c:pt idx="11">
                  <c:v>2543731.1821599999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7-41B6-9664-B516141327D3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2285513.08225</c:v>
                </c:pt>
                <c:pt idx="1">
                  <c:v>2795887.9128999999</c:v>
                </c:pt>
                <c:pt idx="2">
                  <c:v>3143696.4820099999</c:v>
                </c:pt>
                <c:pt idx="3">
                  <c:v>2901934.0358000002</c:v>
                </c:pt>
                <c:pt idx="4">
                  <c:v>2764073.8520900002</c:v>
                </c:pt>
                <c:pt idx="5">
                  <c:v>2539762.7908299998</c:v>
                </c:pt>
                <c:pt idx="6">
                  <c:v>2762672.2009000001</c:v>
                </c:pt>
                <c:pt idx="7">
                  <c:v>1607573.2616000001</c:v>
                </c:pt>
                <c:pt idx="8">
                  <c:v>2605272.1227799999</c:v>
                </c:pt>
                <c:pt idx="9">
                  <c:v>2918820.42502</c:v>
                </c:pt>
                <c:pt idx="10">
                  <c:v>2766776.05816</c:v>
                </c:pt>
                <c:pt idx="11">
                  <c:v>2472116.05064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7-41B6-9664-B5161413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013824"/>
        <c:axId val="-993907984"/>
      </c:lineChart>
      <c:catAx>
        <c:axId val="-9950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0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390798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01382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797214.84998000006</c:v>
                </c:pt>
                <c:pt idx="1">
                  <c:v>888924.87220999994</c:v>
                </c:pt>
                <c:pt idx="2">
                  <c:v>992627.28544000001</c:v>
                </c:pt>
                <c:pt idx="3">
                  <c:v>937080.58230000001</c:v>
                </c:pt>
                <c:pt idx="4">
                  <c:v>1041563.69262</c:v>
                </c:pt>
                <c:pt idx="5">
                  <c:v>715637.68700999999</c:v>
                </c:pt>
                <c:pt idx="6">
                  <c:v>947436.31584000005</c:v>
                </c:pt>
                <c:pt idx="7">
                  <c:v>847945.74979000003</c:v>
                </c:pt>
                <c:pt idx="8">
                  <c:v>1011549.93255</c:v>
                </c:pt>
                <c:pt idx="9">
                  <c:v>1071061.7111800001</c:v>
                </c:pt>
                <c:pt idx="10">
                  <c:v>1013686.47723</c:v>
                </c:pt>
                <c:pt idx="11">
                  <c:v>977915.49465000001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2-4093-9216-D4BC8B6E5BA9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767130.12494999997</c:v>
                </c:pt>
                <c:pt idx="1">
                  <c:v>879659.32784000004</c:v>
                </c:pt>
                <c:pt idx="2">
                  <c:v>1028270.37483</c:v>
                </c:pt>
                <c:pt idx="3">
                  <c:v>948771.24450000003</c:v>
                </c:pt>
                <c:pt idx="4">
                  <c:v>985780.75783000002</c:v>
                </c:pt>
                <c:pt idx="5">
                  <c:v>861742.54779999994</c:v>
                </c:pt>
                <c:pt idx="6">
                  <c:v>871245.28668000002</c:v>
                </c:pt>
                <c:pt idx="7">
                  <c:v>800778.53223000001</c:v>
                </c:pt>
                <c:pt idx="8">
                  <c:v>999337.60950999998</c:v>
                </c:pt>
                <c:pt idx="9">
                  <c:v>1112816.3857700001</c:v>
                </c:pt>
                <c:pt idx="10">
                  <c:v>1090976.5629799999</c:v>
                </c:pt>
                <c:pt idx="11">
                  <c:v>957281.17677000002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2-4093-9216-D4BC8B6E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916144"/>
        <c:axId val="-993911248"/>
      </c:lineChart>
      <c:catAx>
        <c:axId val="-99391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1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391124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1614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1414003.0101999999</c:v>
                </c:pt>
                <c:pt idx="1">
                  <c:v>1413616.23908</c:v>
                </c:pt>
                <c:pt idx="2">
                  <c:v>1674342.3837299999</c:v>
                </c:pt>
                <c:pt idx="3">
                  <c:v>1502365.3268599999</c:v>
                </c:pt>
                <c:pt idx="4">
                  <c:v>1621122.79739</c:v>
                </c:pt>
                <c:pt idx="5">
                  <c:v>1085802.22536</c:v>
                </c:pt>
                <c:pt idx="6">
                  <c:v>1672311.37843</c:v>
                </c:pt>
                <c:pt idx="7">
                  <c:v>1395308.4636299999</c:v>
                </c:pt>
                <c:pt idx="8">
                  <c:v>1499602.3393600001</c:v>
                </c:pt>
                <c:pt idx="9">
                  <c:v>1550880.7342699999</c:v>
                </c:pt>
                <c:pt idx="10">
                  <c:v>1539840.6903899999</c:v>
                </c:pt>
                <c:pt idx="11">
                  <c:v>1331673.11742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A-401A-A6B4-01FF3100E924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1427518.43108</c:v>
                </c:pt>
                <c:pt idx="1">
                  <c:v>1405227.2822199999</c:v>
                </c:pt>
                <c:pt idx="2">
                  <c:v>1678441.6541500001</c:v>
                </c:pt>
                <c:pt idx="3">
                  <c:v>1464977.90072</c:v>
                </c:pt>
                <c:pt idx="4">
                  <c:v>1480999.13662</c:v>
                </c:pt>
                <c:pt idx="5">
                  <c:v>1354505.63564</c:v>
                </c:pt>
                <c:pt idx="6">
                  <c:v>1580493.82968</c:v>
                </c:pt>
                <c:pt idx="7">
                  <c:v>1385389.00621</c:v>
                </c:pt>
                <c:pt idx="8">
                  <c:v>1459058.72856</c:v>
                </c:pt>
                <c:pt idx="9">
                  <c:v>1560720.58712</c:v>
                </c:pt>
                <c:pt idx="10">
                  <c:v>1525088.26611</c:v>
                </c:pt>
                <c:pt idx="11">
                  <c:v>1305927.21062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A-401A-A6B4-01FF3100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908528"/>
        <c:axId val="-993912880"/>
      </c:lineChart>
      <c:catAx>
        <c:axId val="-99390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391288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08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650703.22959</c:v>
                </c:pt>
                <c:pt idx="1">
                  <c:v>655064.36698000005</c:v>
                </c:pt>
                <c:pt idx="2">
                  <c:v>712314.88916000002</c:v>
                </c:pt>
                <c:pt idx="3">
                  <c:v>706619.95192000002</c:v>
                </c:pt>
                <c:pt idx="4">
                  <c:v>827481.72505000001</c:v>
                </c:pt>
                <c:pt idx="5">
                  <c:v>516728.72466000001</c:v>
                </c:pt>
                <c:pt idx="6">
                  <c:v>709262.38619999995</c:v>
                </c:pt>
                <c:pt idx="7">
                  <c:v>611334.0675</c:v>
                </c:pt>
                <c:pt idx="8">
                  <c:v>651390.23873999994</c:v>
                </c:pt>
                <c:pt idx="9">
                  <c:v>719237.65202000004</c:v>
                </c:pt>
                <c:pt idx="10">
                  <c:v>689852.0368</c:v>
                </c:pt>
                <c:pt idx="11">
                  <c:v>672826.50812999997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4-4FCB-A02B-08E359053565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597071.10094999999</c:v>
                </c:pt>
                <c:pt idx="1">
                  <c:v>635618.74685999996</c:v>
                </c:pt>
                <c:pt idx="2">
                  <c:v>752150.77055999998</c:v>
                </c:pt>
                <c:pt idx="3">
                  <c:v>697983.41365999996</c:v>
                </c:pt>
                <c:pt idx="4">
                  <c:v>716062.79812000005</c:v>
                </c:pt>
                <c:pt idx="5">
                  <c:v>656930.07006000006</c:v>
                </c:pt>
                <c:pt idx="6">
                  <c:v>686901.40460999997</c:v>
                </c:pt>
                <c:pt idx="7">
                  <c:v>600353.80498999998</c:v>
                </c:pt>
                <c:pt idx="8">
                  <c:v>663406.20473</c:v>
                </c:pt>
                <c:pt idx="9">
                  <c:v>715167.85196</c:v>
                </c:pt>
                <c:pt idx="10">
                  <c:v>729374.58233999996</c:v>
                </c:pt>
                <c:pt idx="11">
                  <c:v>631279.94177999999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4-4FCB-A02B-08E35905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905808"/>
        <c:axId val="-993915056"/>
      </c:lineChart>
      <c:catAx>
        <c:axId val="-99390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1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39150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058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266378.18790000002</c:v>
                </c:pt>
                <c:pt idx="2">
                  <c:v>316704.2683</c:v>
                </c:pt>
                <c:pt idx="3">
                  <c:v>311275.03005</c:v>
                </c:pt>
                <c:pt idx="4">
                  <c:v>354009.51500999997</c:v>
                </c:pt>
                <c:pt idx="5">
                  <c:v>235216.90286</c:v>
                </c:pt>
                <c:pt idx="6">
                  <c:v>315534.82066000003</c:v>
                </c:pt>
                <c:pt idx="7">
                  <c:v>284382.30452000001</c:v>
                </c:pt>
                <c:pt idx="8">
                  <c:v>304229.28972</c:v>
                </c:pt>
                <c:pt idx="9">
                  <c:v>294889.62501999998</c:v>
                </c:pt>
                <c:pt idx="10">
                  <c:v>301701.19796999998</c:v>
                </c:pt>
                <c:pt idx="11">
                  <c:v>280813.11947999999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C-4F04-8038-CF681A3A0118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208340.64773999999</c:v>
                </c:pt>
                <c:pt idx="1">
                  <c:v>239376.10553999999</c:v>
                </c:pt>
                <c:pt idx="2">
                  <c:v>266837.46970999998</c:v>
                </c:pt>
                <c:pt idx="3">
                  <c:v>258401.22227999999</c:v>
                </c:pt>
                <c:pt idx="4">
                  <c:v>273577.41087999998</c:v>
                </c:pt>
                <c:pt idx="5">
                  <c:v>254254.18246000001</c:v>
                </c:pt>
                <c:pt idx="6">
                  <c:v>256352.098</c:v>
                </c:pt>
                <c:pt idx="7">
                  <c:v>220576.65960000001</c:v>
                </c:pt>
                <c:pt idx="8">
                  <c:v>243454.19966000001</c:v>
                </c:pt>
                <c:pt idx="9">
                  <c:v>261448.09867000001</c:v>
                </c:pt>
                <c:pt idx="10">
                  <c:v>261189.58387</c:v>
                </c:pt>
                <c:pt idx="11">
                  <c:v>242744.36499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C-4F04-8038-CF681A3A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917776"/>
        <c:axId val="-993917232"/>
      </c:lineChart>
      <c:catAx>
        <c:axId val="-99391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1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39172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1777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270259.24170000001</c:v>
                </c:pt>
                <c:pt idx="1">
                  <c:v>248679.40208999999</c:v>
                </c:pt>
                <c:pt idx="2">
                  <c:v>297349.99144000001</c:v>
                </c:pt>
                <c:pt idx="3">
                  <c:v>257747.14838</c:v>
                </c:pt>
                <c:pt idx="4">
                  <c:v>360377.47687000001</c:v>
                </c:pt>
                <c:pt idx="5">
                  <c:v>215703.44276000001</c:v>
                </c:pt>
                <c:pt idx="6">
                  <c:v>508349.98720999999</c:v>
                </c:pt>
                <c:pt idx="7">
                  <c:v>566131.63852000004</c:v>
                </c:pt>
                <c:pt idx="8">
                  <c:v>439332.00699999998</c:v>
                </c:pt>
                <c:pt idx="9">
                  <c:v>266260.20838999999</c:v>
                </c:pt>
                <c:pt idx="10">
                  <c:v>377132.74486999999</c:v>
                </c:pt>
                <c:pt idx="11">
                  <c:v>298109.51763999998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A-4C22-B259-3CD4D2BB5767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141387.96517000001</c:v>
                </c:pt>
                <c:pt idx="1">
                  <c:v>195115.81568999999</c:v>
                </c:pt>
                <c:pt idx="2">
                  <c:v>521991.95731000003</c:v>
                </c:pt>
                <c:pt idx="3">
                  <c:v>354262.82218999998</c:v>
                </c:pt>
                <c:pt idx="4">
                  <c:v>250368.35104000001</c:v>
                </c:pt>
                <c:pt idx="5">
                  <c:v>197861.95405999999</c:v>
                </c:pt>
                <c:pt idx="6">
                  <c:v>259382.88472999999</c:v>
                </c:pt>
                <c:pt idx="7">
                  <c:v>896053.02829000005</c:v>
                </c:pt>
                <c:pt idx="8">
                  <c:v>589838.04107000004</c:v>
                </c:pt>
                <c:pt idx="9">
                  <c:v>467584.46866999997</c:v>
                </c:pt>
                <c:pt idx="10">
                  <c:v>271634.99339999998</c:v>
                </c:pt>
                <c:pt idx="11">
                  <c:v>251546.36916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A-4C22-B259-3CD4D2BB5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912336"/>
        <c:axId val="-993913968"/>
      </c:lineChart>
      <c:catAx>
        <c:axId val="-99391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1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3913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12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1195662.8013800001</c:v>
                </c:pt>
                <c:pt idx="1">
                  <c:v>1194987.05828</c:v>
                </c:pt>
                <c:pt idx="2">
                  <c:v>1307586.1573699999</c:v>
                </c:pt>
                <c:pt idx="3">
                  <c:v>1235498.08027</c:v>
                </c:pt>
                <c:pt idx="4">
                  <c:v>1355662.68478</c:v>
                </c:pt>
                <c:pt idx="5">
                  <c:v>877987.87326999998</c:v>
                </c:pt>
                <c:pt idx="6">
                  <c:v>1242229.5266799999</c:v>
                </c:pt>
                <c:pt idx="7">
                  <c:v>1020896.52367</c:v>
                </c:pt>
                <c:pt idx="8">
                  <c:v>1137035.81941</c:v>
                </c:pt>
                <c:pt idx="9">
                  <c:v>1172689.2563400001</c:v>
                </c:pt>
                <c:pt idx="10">
                  <c:v>990527.90853000002</c:v>
                </c:pt>
                <c:pt idx="11">
                  <c:v>1126975.4532999999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B-4AFB-8828-9E9FEC30B293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1117500.22694</c:v>
                </c:pt>
                <c:pt idx="1">
                  <c:v>1147423.5262200001</c:v>
                </c:pt>
                <c:pt idx="2">
                  <c:v>1287238.8718399999</c:v>
                </c:pt>
                <c:pt idx="3">
                  <c:v>1122379.10595</c:v>
                </c:pt>
                <c:pt idx="4">
                  <c:v>1204108.8870399999</c:v>
                </c:pt>
                <c:pt idx="5">
                  <c:v>1187610.1720799999</c:v>
                </c:pt>
                <c:pt idx="6">
                  <c:v>1260229.08672</c:v>
                </c:pt>
                <c:pt idx="7">
                  <c:v>1181894.3521400001</c:v>
                </c:pt>
                <c:pt idx="8">
                  <c:v>1404159.60439</c:v>
                </c:pt>
                <c:pt idx="9">
                  <c:v>1489937.91026</c:v>
                </c:pt>
                <c:pt idx="10">
                  <c:v>1659423.2511400001</c:v>
                </c:pt>
                <c:pt idx="11">
                  <c:v>1436794.47667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B-4AFB-8828-9E9FEC30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904720"/>
        <c:axId val="-993910160"/>
      </c:lineChart>
      <c:catAx>
        <c:axId val="-99390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1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391016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0472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368410.72829</c:v>
                </c:pt>
                <c:pt idx="3">
                  <c:v>385319.77749000001</c:v>
                </c:pt>
                <c:pt idx="4">
                  <c:v>459514.60355</c:v>
                </c:pt>
                <c:pt idx="5">
                  <c:v>317503.57864000002</c:v>
                </c:pt>
                <c:pt idx="6">
                  <c:v>379189.44276000001</c:v>
                </c:pt>
                <c:pt idx="7">
                  <c:v>340052.33984999999</c:v>
                </c:pt>
                <c:pt idx="8">
                  <c:v>353298.04206000001</c:v>
                </c:pt>
                <c:pt idx="9">
                  <c:v>370517.90561999998</c:v>
                </c:pt>
                <c:pt idx="10">
                  <c:v>371146.71100000001</c:v>
                </c:pt>
                <c:pt idx="11">
                  <c:v>368587.32569999999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5-495B-88B0-994AD5CEF9C1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415063.15048000001</c:v>
                </c:pt>
                <c:pt idx="10">
                  <c:v>398790.76205999998</c:v>
                </c:pt>
                <c:pt idx="11">
                  <c:v>373590.13202999998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5-495B-88B0-994AD5CE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918864"/>
        <c:axId val="-993916688"/>
      </c:lineChart>
      <c:catAx>
        <c:axId val="-99391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1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391668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39188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F60-9754-E90BCC3038B8}"/>
            </c:ext>
          </c:extLst>
        </c:ser>
        <c:ser>
          <c:idx val="1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13179707.897999892</c:v>
                </c:pt>
                <c:pt idx="1">
                  <c:v>13571794.008998249</c:v>
                </c:pt>
                <c:pt idx="2">
                  <c:v>15462314.899998205</c:v>
                </c:pt>
                <c:pt idx="3">
                  <c:v>14462798.675998122</c:v>
                </c:pt>
                <c:pt idx="4">
                  <c:v>15941217.462999329</c:v>
                </c:pt>
                <c:pt idx="5">
                  <c:v>11065621.843999971</c:v>
                </c:pt>
                <c:pt idx="6">
                  <c:v>15130670.752998622</c:v>
                </c:pt>
                <c:pt idx="7">
                  <c:v>12504091.893998476</c:v>
                </c:pt>
                <c:pt idx="8">
                  <c:v>14416761.10499938</c:v>
                </c:pt>
                <c:pt idx="9">
                  <c:v>15647777.821998745</c:v>
                </c:pt>
                <c:pt idx="10">
                  <c:v>15502754.399999365</c:v>
                </c:pt>
                <c:pt idx="11">
                  <c:v>14693335.824999999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9-4F60-9754-E90BCC30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1224528"/>
        <c:axId val="-1041226160"/>
      </c:lineChart>
      <c:catAx>
        <c:axId val="-104122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2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12261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24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55620.428140000004</c:v>
                </c:pt>
                <c:pt idx="6">
                  <c:v>88627.582699999999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5-429E-BADA-58D340B9C3FE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5-429E-BADA-58D340B9C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2312640"/>
        <c:axId val="-992304480"/>
      </c:lineChart>
      <c:catAx>
        <c:axId val="-9923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230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230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23126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157657.03713000001</c:v>
                </c:pt>
                <c:pt idx="2">
                  <c:v>282566.86268999998</c:v>
                </c:pt>
                <c:pt idx="3">
                  <c:v>197032.56896</c:v>
                </c:pt>
                <c:pt idx="4">
                  <c:v>248778.45129999999</c:v>
                </c:pt>
                <c:pt idx="5">
                  <c:v>207582.27974</c:v>
                </c:pt>
                <c:pt idx="6">
                  <c:v>234060.04074</c:v>
                </c:pt>
                <c:pt idx="7">
                  <c:v>175314.58811000001</c:v>
                </c:pt>
                <c:pt idx="8">
                  <c:v>156462.9809</c:v>
                </c:pt>
                <c:pt idx="9">
                  <c:v>258091.33392999999</c:v>
                </c:pt>
                <c:pt idx="10">
                  <c:v>360284.37060999998</c:v>
                </c:pt>
                <c:pt idx="11">
                  <c:v>288659.50899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AF2-8636-3E4634AB5AF3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206633.42103999999</c:v>
                </c:pt>
                <c:pt idx="10">
                  <c:v>228958.16792000001</c:v>
                </c:pt>
                <c:pt idx="11">
                  <c:v>253495.31524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2-4AF2-8636-3E4634AB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2310464"/>
        <c:axId val="-992307200"/>
      </c:lineChart>
      <c:catAx>
        <c:axId val="-9923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230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2307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2310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334317.92566000001</c:v>
                </c:pt>
                <c:pt idx="1">
                  <c:v>362267.42350999999</c:v>
                </c:pt>
                <c:pt idx="2">
                  <c:v>414615.02019000001</c:v>
                </c:pt>
                <c:pt idx="3">
                  <c:v>392891.73918999999</c:v>
                </c:pt>
                <c:pt idx="4">
                  <c:v>473309.42489999998</c:v>
                </c:pt>
                <c:pt idx="5">
                  <c:v>285964.46539000003</c:v>
                </c:pt>
                <c:pt idx="6">
                  <c:v>426254.35431999998</c:v>
                </c:pt>
                <c:pt idx="7">
                  <c:v>345216.63182000001</c:v>
                </c:pt>
                <c:pt idx="8">
                  <c:v>395881.05498999998</c:v>
                </c:pt>
                <c:pt idx="9">
                  <c:v>437840.52526999998</c:v>
                </c:pt>
                <c:pt idx="10">
                  <c:v>419442.82023999997</c:v>
                </c:pt>
                <c:pt idx="11">
                  <c:v>391064.27253000002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C-41B3-B58B-6C1138DD91C1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331287.17619999999</c:v>
                </c:pt>
                <c:pt idx="1">
                  <c:v>350901.89325999998</c:v>
                </c:pt>
                <c:pt idx="2">
                  <c:v>417491.91473000002</c:v>
                </c:pt>
                <c:pt idx="3">
                  <c:v>365935.32127000001</c:v>
                </c:pt>
                <c:pt idx="4">
                  <c:v>406277.45730000001</c:v>
                </c:pt>
                <c:pt idx="5">
                  <c:v>357570.20870999998</c:v>
                </c:pt>
                <c:pt idx="6">
                  <c:v>401446.58250000002</c:v>
                </c:pt>
                <c:pt idx="7">
                  <c:v>342610.28765999997</c:v>
                </c:pt>
                <c:pt idx="8">
                  <c:v>374257.38188</c:v>
                </c:pt>
                <c:pt idx="9">
                  <c:v>422339.84849</c:v>
                </c:pt>
                <c:pt idx="10">
                  <c:v>409312.67499999999</c:v>
                </c:pt>
                <c:pt idx="11">
                  <c:v>352706.44920999999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C-41B3-B58B-6C1138DD9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2302848"/>
        <c:axId val="-992300128"/>
      </c:lineChart>
      <c:catAx>
        <c:axId val="-9923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230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230012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23028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1893772.58442</c:v>
                </c:pt>
                <c:pt idx="1">
                  <c:v>1835790.1215799998</c:v>
                </c:pt>
                <c:pt idx="2">
                  <c:v>1994931.2628400002</c:v>
                </c:pt>
                <c:pt idx="3">
                  <c:v>1782997.7509899999</c:v>
                </c:pt>
                <c:pt idx="4">
                  <c:v>1896910.1423899997</c:v>
                </c:pt>
                <c:pt idx="5">
                  <c:v>1589499.9623699998</c:v>
                </c:pt>
                <c:pt idx="6">
                  <c:v>1678333.8786299999</c:v>
                </c:pt>
                <c:pt idx="7">
                  <c:v>1512276.4554900001</c:v>
                </c:pt>
                <c:pt idx="8">
                  <c:v>1894729.31168</c:v>
                </c:pt>
                <c:pt idx="9">
                  <c:v>2161630.4588500001</c:v>
                </c:pt>
                <c:pt idx="10">
                  <c:v>2303839.60042</c:v>
                </c:pt>
                <c:pt idx="11">
                  <c:v>2079270.2911799997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1-4728-AC81-FE94B9D2DB90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1881427.7728299997</c:v>
                </c:pt>
                <c:pt idx="1">
                  <c:v>1857161.54917</c:v>
                </c:pt>
                <c:pt idx="2">
                  <c:v>1950410.7457800002</c:v>
                </c:pt>
                <c:pt idx="3">
                  <c:v>1878343.74829</c:v>
                </c:pt>
                <c:pt idx="4">
                  <c:v>2011257.9924600003</c:v>
                </c:pt>
                <c:pt idx="5">
                  <c:v>1363485.1733600001</c:v>
                </c:pt>
                <c:pt idx="6">
                  <c:v>1797560.9082200001</c:v>
                </c:pt>
                <c:pt idx="7">
                  <c:v>1529018.8487999998</c:v>
                </c:pt>
                <c:pt idx="8">
                  <c:v>2075506.1799699999</c:v>
                </c:pt>
                <c:pt idx="9">
                  <c:v>2423191.0778000001</c:v>
                </c:pt>
                <c:pt idx="10">
                  <c:v>2355702.76254</c:v>
                </c:pt>
                <c:pt idx="11">
                  <c:v>2271445.4276199997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1-4728-AC81-FE94B9D2D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1216912"/>
        <c:axId val="-1041215280"/>
      </c:lineChart>
      <c:catAx>
        <c:axId val="-104121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1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12152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16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0-42EA-ACFB-0B2700EAC6F5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0-42EA-ACFB-0B2700EAC6F5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0-42EA-ACFB-0B2700EAC6F5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0-42EA-ACFB-0B2700EAC6F5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90-42EA-ACFB-0B2700EAC6F5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90-42EA-ACFB-0B2700EAC6F5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90-42EA-ACFB-0B2700EAC6F5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90-42EA-ACFB-0B2700EAC6F5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90-42EA-ACFB-0B2700EAC6F5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90-42EA-ACFB-0B2700EAC6F5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'2002_2019_AYLIK_IHR'!$C$79:$D$79</c:f>
              <c:numCache>
                <c:formatCode>#,##0</c:formatCode>
                <c:ptCount val="2"/>
                <c:pt idx="0">
                  <c:v>13179707.897999892</c:v>
                </c:pt>
                <c:pt idx="1">
                  <c:v>13571794.008998249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90-42EA-ACFB-0B2700EAC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1216368"/>
        <c:axId val="-1041215824"/>
      </c:lineChart>
      <c:catAx>
        <c:axId val="-104121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1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121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163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3032152230971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409282700421941"/>
          <c:w val="0.83187226596675412"/>
          <c:h val="0.7451476793248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'2002_2019_AYLIK_IHR'!$A$62:$A$79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'2002_2019_AYLIK_IHR'!$A$62:$A$79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'2002_2019_AYLIK_IHR'!$O$62:$O$79</c:f>
              <c:numCache>
                <c:formatCode>#,##0</c:formatCode>
                <c:ptCount val="18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167920613.45500001</c:v>
                </c:pt>
                <c:pt idx="17">
                  <c:v>171578846.58898836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7-4864-9C3C-7E5F1725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1213104"/>
        <c:axId val="-1041228336"/>
      </c:barChart>
      <c:catAx>
        <c:axId val="-104121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2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122833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121310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560032.26784999995</c:v>
                </c:pt>
                <c:pt idx="1">
                  <c:v>565273.15093</c:v>
                </c:pt>
                <c:pt idx="2">
                  <c:v>586795.91000999999</c:v>
                </c:pt>
                <c:pt idx="3">
                  <c:v>597721.57305000001</c:v>
                </c:pt>
                <c:pt idx="4">
                  <c:v>590706.46969000006</c:v>
                </c:pt>
                <c:pt idx="5">
                  <c:v>344742.73492000002</c:v>
                </c:pt>
                <c:pt idx="6">
                  <c:v>546263.22345000005</c:v>
                </c:pt>
                <c:pt idx="7">
                  <c:v>480720.34041</c:v>
                </c:pt>
                <c:pt idx="8">
                  <c:v>568598.95168000006</c:v>
                </c:pt>
                <c:pt idx="9">
                  <c:v>698224.26806000003</c:v>
                </c:pt>
                <c:pt idx="10">
                  <c:v>620416.85696999996</c:v>
                </c:pt>
                <c:pt idx="11">
                  <c:v>628844.97089999996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6-44D8-98B3-5907C3FB270A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547223.68368999998</c:v>
                </c:pt>
                <c:pt idx="1">
                  <c:v>534695.97504000005</c:v>
                </c:pt>
                <c:pt idx="2">
                  <c:v>599961.66367000004</c:v>
                </c:pt>
                <c:pt idx="3">
                  <c:v>534035.62387000001</c:v>
                </c:pt>
                <c:pt idx="4">
                  <c:v>559474.30215</c:v>
                </c:pt>
                <c:pt idx="5">
                  <c:v>447489.81228999997</c:v>
                </c:pt>
                <c:pt idx="6">
                  <c:v>533361.77830999997</c:v>
                </c:pt>
                <c:pt idx="7">
                  <c:v>489967.42408999999</c:v>
                </c:pt>
                <c:pt idx="8">
                  <c:v>544911.54104000004</c:v>
                </c:pt>
                <c:pt idx="9">
                  <c:v>645860.30122000002</c:v>
                </c:pt>
                <c:pt idx="10">
                  <c:v>647988.21611000004</c:v>
                </c:pt>
                <c:pt idx="11">
                  <c:v>593534.85459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6-44D8-98B3-5907C3FB2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1023664"/>
        <c:axId val="-1131025840"/>
      </c:lineChart>
      <c:catAx>
        <c:axId val="-113102366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3102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3102584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310236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199176.22761</c:v>
                </c:pt>
                <c:pt idx="1">
                  <c:v>165875.00847999999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140747.82935000001</c:v>
                </c:pt>
                <c:pt idx="5">
                  <c:v>202431.16746</c:v>
                </c:pt>
                <c:pt idx="6">
                  <c:v>131733.57936</c:v>
                </c:pt>
                <c:pt idx="7">
                  <c:v>109803.64810000001</c:v>
                </c:pt>
                <c:pt idx="8">
                  <c:v>148482.13511999999</c:v>
                </c:pt>
                <c:pt idx="9">
                  <c:v>223964.09847999999</c:v>
                </c:pt>
                <c:pt idx="10">
                  <c:v>331620.26763000002</c:v>
                </c:pt>
                <c:pt idx="11">
                  <c:v>350673.15759999998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9-4BE7-B0FD-80D371C65FDE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225394.03391999999</c:v>
                </c:pt>
                <c:pt idx="1">
                  <c:v>211794.99771</c:v>
                </c:pt>
                <c:pt idx="2">
                  <c:v>207194.92988000001</c:v>
                </c:pt>
                <c:pt idx="3">
                  <c:v>149357.76658</c:v>
                </c:pt>
                <c:pt idx="4">
                  <c:v>213052.51121999999</c:v>
                </c:pt>
                <c:pt idx="5">
                  <c:v>167635.71973000001</c:v>
                </c:pt>
                <c:pt idx="6">
                  <c:v>104468.44220999999</c:v>
                </c:pt>
                <c:pt idx="7">
                  <c:v>111080.49325</c:v>
                </c:pt>
                <c:pt idx="8">
                  <c:v>152215.67697</c:v>
                </c:pt>
                <c:pt idx="9">
                  <c:v>201895.71311000001</c:v>
                </c:pt>
                <c:pt idx="10">
                  <c:v>299870.78087999998</c:v>
                </c:pt>
                <c:pt idx="11">
                  <c:v>281780.24563999998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9-4BE7-B0FD-80D371C65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237728"/>
        <c:axId val="-995243712"/>
      </c:lineChart>
      <c:catAx>
        <c:axId val="-9952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2437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37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125430.57365000001</c:v>
                </c:pt>
                <c:pt idx="1">
                  <c:v>122129.7938</c:v>
                </c:pt>
                <c:pt idx="2">
                  <c:v>128023.94576</c:v>
                </c:pt>
                <c:pt idx="3">
                  <c:v>125216.48028</c:v>
                </c:pt>
                <c:pt idx="4">
                  <c:v>138481.49695999999</c:v>
                </c:pt>
                <c:pt idx="5">
                  <c:v>83562.798779999997</c:v>
                </c:pt>
                <c:pt idx="6">
                  <c:v>130153.88228000001</c:v>
                </c:pt>
                <c:pt idx="7">
                  <c:v>127879.04975000001</c:v>
                </c:pt>
                <c:pt idx="8">
                  <c:v>152577.31927000001</c:v>
                </c:pt>
                <c:pt idx="9">
                  <c:v>148425.04234000001</c:v>
                </c:pt>
                <c:pt idx="10">
                  <c:v>139520.70725000001</c:v>
                </c:pt>
                <c:pt idx="11">
                  <c:v>127900.05147000001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4-45B3-8172-AE080B56CE06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119835.36044999999</c:v>
                </c:pt>
                <c:pt idx="1">
                  <c:v>117643.61351</c:v>
                </c:pt>
                <c:pt idx="2">
                  <c:v>141218.40416000001</c:v>
                </c:pt>
                <c:pt idx="3">
                  <c:v>128537.29485999999</c:v>
                </c:pt>
                <c:pt idx="4">
                  <c:v>137415.20196999999</c:v>
                </c:pt>
                <c:pt idx="5">
                  <c:v>118810.58005999999</c:v>
                </c:pt>
                <c:pt idx="6">
                  <c:v>125958.33078</c:v>
                </c:pt>
                <c:pt idx="7">
                  <c:v>111575.90204</c:v>
                </c:pt>
                <c:pt idx="8">
                  <c:v>143606.15186000001</c:v>
                </c:pt>
                <c:pt idx="9">
                  <c:v>141439.89913999999</c:v>
                </c:pt>
                <c:pt idx="10">
                  <c:v>150278.34385999999</c:v>
                </c:pt>
                <c:pt idx="11">
                  <c:v>128107.26684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4-45B3-8172-AE080B56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248064"/>
        <c:axId val="-995243168"/>
      </c:lineChart>
      <c:catAx>
        <c:axId val="-9952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952431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5248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2" sqref="B2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3" t="s">
        <v>229</v>
      </c>
      <c r="C1" s="153"/>
      <c r="D1" s="153"/>
      <c r="E1" s="153"/>
      <c r="F1" s="153"/>
      <c r="G1" s="153"/>
      <c r="H1" s="153"/>
      <c r="I1" s="153"/>
      <c r="J1" s="153"/>
      <c r="K1" s="70"/>
      <c r="L1" s="70"/>
      <c r="M1" s="70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0" t="s">
        <v>129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7.399999999999999" x14ac:dyDescent="0.25">
      <c r="A6" s="3"/>
      <c r="B6" s="149" t="s">
        <v>130</v>
      </c>
      <c r="C6" s="149"/>
      <c r="D6" s="149"/>
      <c r="E6" s="149"/>
      <c r="F6" s="149" t="s">
        <v>131</v>
      </c>
      <c r="G6" s="149"/>
      <c r="H6" s="149"/>
      <c r="I6" s="149"/>
      <c r="J6" s="149" t="s">
        <v>105</v>
      </c>
      <c r="K6" s="149"/>
      <c r="L6" s="149"/>
      <c r="M6" s="149"/>
    </row>
    <row r="7" spans="1:13" ht="28.2" x14ac:dyDescent="0.3">
      <c r="A7" s="4" t="s">
        <v>1</v>
      </c>
      <c r="B7" s="5">
        <v>2018</v>
      </c>
      <c r="C7" s="6">
        <v>2019</v>
      </c>
      <c r="D7" s="7" t="s">
        <v>119</v>
      </c>
      <c r="E7" s="7" t="s">
        <v>120</v>
      </c>
      <c r="F7" s="5">
        <v>2018</v>
      </c>
      <c r="G7" s="6">
        <v>2019</v>
      </c>
      <c r="H7" s="7" t="s">
        <v>119</v>
      </c>
      <c r="I7" s="7" t="s">
        <v>120</v>
      </c>
      <c r="J7" s="5">
        <v>2018</v>
      </c>
      <c r="K7" s="6">
        <v>2019</v>
      </c>
      <c r="L7" s="7" t="s">
        <v>119</v>
      </c>
      <c r="M7" s="7" t="s">
        <v>118</v>
      </c>
    </row>
    <row r="8" spans="1:13" ht="16.8" x14ac:dyDescent="0.3">
      <c r="A8" s="87" t="s">
        <v>2</v>
      </c>
      <c r="B8" s="8">
        <f>B9+B18+B20</f>
        <v>2079270.2911799997</v>
      </c>
      <c r="C8" s="8">
        <f>C9+C18+C20</f>
        <v>2271445.4276199997</v>
      </c>
      <c r="D8" s="10">
        <f t="shared" ref="D8:D48" si="0">(C8-B8)/B8*100</f>
        <v>9.2424316961187074</v>
      </c>
      <c r="E8" s="10">
        <f>C8/C$48*100</f>
        <v>14.763968855139447</v>
      </c>
      <c r="F8" s="8">
        <f>F9+F18+F20</f>
        <v>22623981.820839997</v>
      </c>
      <c r="G8" s="8">
        <f>G9+G18+G20</f>
        <v>23394512.186840001</v>
      </c>
      <c r="H8" s="10">
        <f t="shared" ref="H8:H48" si="1">(G8-F8)/F8*100</f>
        <v>3.4058123459515555</v>
      </c>
      <c r="I8" s="10">
        <f>G8/G$48*100</f>
        <v>12.963211706731087</v>
      </c>
      <c r="J8" s="8">
        <f>J9+J18+J20</f>
        <v>22623981.820839997</v>
      </c>
      <c r="K8" s="8">
        <f>K9+K18+K20</f>
        <v>23394512.186840001</v>
      </c>
      <c r="L8" s="10">
        <f t="shared" ref="L8:L48" si="2">(K8-J8)/J8*100</f>
        <v>3.4058123459515555</v>
      </c>
      <c r="M8" s="10">
        <f>K8/K$48*100</f>
        <v>12.963211706731087</v>
      </c>
    </row>
    <row r="9" spans="1:13" ht="15.6" x14ac:dyDescent="0.3">
      <c r="A9" s="9" t="s">
        <v>3</v>
      </c>
      <c r="B9" s="8">
        <f>B10+B11+B12+B13+B14+B15+B16+B17</f>
        <v>1407015.1129199998</v>
      </c>
      <c r="C9" s="8">
        <f>C10+C11+C12+C13+C14+C15+C16+C17</f>
        <v>1536554.8115699997</v>
      </c>
      <c r="D9" s="10">
        <f t="shared" si="0"/>
        <v>9.2067027184352135</v>
      </c>
      <c r="E9" s="10">
        <f t="shared" ref="E9:E48" si="3">C9/C$48*100</f>
        <v>9.98731781375173</v>
      </c>
      <c r="F9" s="8">
        <f>F10+F11+F12+F13+F14+F15+F16+F17</f>
        <v>15098781.353909999</v>
      </c>
      <c r="G9" s="8">
        <f>G10+G11+G12+G13+G14+G15+G16+G17</f>
        <v>15348590.842809999</v>
      </c>
      <c r="H9" s="10">
        <f t="shared" si="1"/>
        <v>1.6545010027270133</v>
      </c>
      <c r="I9" s="10">
        <f t="shared" ref="I9:I48" si="4">G9/G$48*100</f>
        <v>8.5048592125491762</v>
      </c>
      <c r="J9" s="8">
        <f>J10+J11+J12+J13+J14+J15+J16+J17</f>
        <v>15098781.353909999</v>
      </c>
      <c r="K9" s="8">
        <f>K10+K11+K12+K13+K14+K15+K16+K17</f>
        <v>15348590.842809999</v>
      </c>
      <c r="L9" s="10">
        <f t="shared" si="2"/>
        <v>1.6545010027270133</v>
      </c>
      <c r="M9" s="10">
        <f t="shared" ref="M9:M48" si="5">K9/K$48*100</f>
        <v>8.5048592125491762</v>
      </c>
    </row>
    <row r="10" spans="1:13" ht="13.8" x14ac:dyDescent="0.25">
      <c r="A10" s="11" t="s">
        <v>132</v>
      </c>
      <c r="B10" s="12">
        <v>593534.85459</v>
      </c>
      <c r="C10" s="12">
        <v>628844.97089999996</v>
      </c>
      <c r="D10" s="13">
        <f t="shared" si="0"/>
        <v>5.9491226230330412</v>
      </c>
      <c r="E10" s="13">
        <f t="shared" si="3"/>
        <v>4.0873742561390181</v>
      </c>
      <c r="F10" s="12">
        <v>6678505.17607</v>
      </c>
      <c r="G10" s="12">
        <v>6788340.7179199997</v>
      </c>
      <c r="H10" s="13">
        <f t="shared" si="1"/>
        <v>1.6446126633779594</v>
      </c>
      <c r="I10" s="13">
        <f t="shared" si="4"/>
        <v>3.7615102704864829</v>
      </c>
      <c r="J10" s="12">
        <v>6678505.17607</v>
      </c>
      <c r="K10" s="12">
        <v>6788340.7179199997</v>
      </c>
      <c r="L10" s="13">
        <f t="shared" si="2"/>
        <v>1.6446126633779594</v>
      </c>
      <c r="M10" s="13">
        <f t="shared" si="5"/>
        <v>3.7615102704864829</v>
      </c>
    </row>
    <row r="11" spans="1:13" ht="13.8" x14ac:dyDescent="0.25">
      <c r="A11" s="11" t="s">
        <v>133</v>
      </c>
      <c r="B11" s="12">
        <v>281780.24563999998</v>
      </c>
      <c r="C11" s="12">
        <v>350673.15759999998</v>
      </c>
      <c r="D11" s="13">
        <f t="shared" si="0"/>
        <v>24.449163142549384</v>
      </c>
      <c r="E11" s="13">
        <f t="shared" si="3"/>
        <v>2.2793096916110214</v>
      </c>
      <c r="F11" s="12">
        <v>2325741.3111</v>
      </c>
      <c r="G11" s="12">
        <v>2261328.97058</v>
      </c>
      <c r="H11" s="13">
        <f t="shared" si="1"/>
        <v>-2.7695401983264913</v>
      </c>
      <c r="I11" s="13">
        <f t="shared" si="4"/>
        <v>1.2530325894413272</v>
      </c>
      <c r="J11" s="12">
        <v>2325741.3111</v>
      </c>
      <c r="K11" s="12">
        <v>2261328.97058</v>
      </c>
      <c r="L11" s="13">
        <f t="shared" si="2"/>
        <v>-2.7695401983264913</v>
      </c>
      <c r="M11" s="13">
        <f t="shared" si="5"/>
        <v>1.2530325894413272</v>
      </c>
    </row>
    <row r="12" spans="1:13" ht="13.8" x14ac:dyDescent="0.25">
      <c r="A12" s="11" t="s">
        <v>134</v>
      </c>
      <c r="B12" s="12">
        <v>128107.26684</v>
      </c>
      <c r="C12" s="12">
        <v>127900.05147000001</v>
      </c>
      <c r="D12" s="13">
        <f t="shared" si="0"/>
        <v>-0.16175145650308279</v>
      </c>
      <c r="E12" s="13">
        <f t="shared" si="3"/>
        <v>0.8313263235438455</v>
      </c>
      <c r="F12" s="12">
        <v>1564426.34953</v>
      </c>
      <c r="G12" s="12">
        <v>1549301.1415899999</v>
      </c>
      <c r="H12" s="13">
        <f t="shared" si="1"/>
        <v>-0.96682134921494822</v>
      </c>
      <c r="I12" s="13">
        <f t="shared" si="4"/>
        <v>0.85848845812690355</v>
      </c>
      <c r="J12" s="12">
        <v>1564426.34953</v>
      </c>
      <c r="K12" s="12">
        <v>1549301.1415899999</v>
      </c>
      <c r="L12" s="13">
        <f t="shared" si="2"/>
        <v>-0.96682134921494822</v>
      </c>
      <c r="M12" s="13">
        <f t="shared" si="5"/>
        <v>0.85848845812690355</v>
      </c>
    </row>
    <row r="13" spans="1:13" ht="13.8" x14ac:dyDescent="0.25">
      <c r="A13" s="11" t="s">
        <v>135</v>
      </c>
      <c r="B13" s="12">
        <v>126535.32619000001</v>
      </c>
      <c r="C13" s="12">
        <v>123438.62964</v>
      </c>
      <c r="D13" s="13">
        <f t="shared" si="0"/>
        <v>-2.4472980338709061</v>
      </c>
      <c r="E13" s="13">
        <f t="shared" si="3"/>
        <v>0.80232791920323343</v>
      </c>
      <c r="F13" s="12">
        <v>1386783.67392</v>
      </c>
      <c r="G13" s="12">
        <v>1418873.16233</v>
      </c>
      <c r="H13" s="13">
        <f t="shared" si="1"/>
        <v>2.3139505471169217</v>
      </c>
      <c r="I13" s="13">
        <f t="shared" si="4"/>
        <v>0.78621657256138144</v>
      </c>
      <c r="J13" s="12">
        <v>1386783.67392</v>
      </c>
      <c r="K13" s="12">
        <v>1418873.16233</v>
      </c>
      <c r="L13" s="13">
        <f t="shared" si="2"/>
        <v>2.3139505471169217</v>
      </c>
      <c r="M13" s="13">
        <f t="shared" si="5"/>
        <v>0.78621657256138144</v>
      </c>
    </row>
    <row r="14" spans="1:13" ht="13.8" x14ac:dyDescent="0.25">
      <c r="A14" s="11" t="s">
        <v>136</v>
      </c>
      <c r="B14" s="12">
        <v>164637.44149</v>
      </c>
      <c r="C14" s="12">
        <v>187931.58585999999</v>
      </c>
      <c r="D14" s="13">
        <f t="shared" si="0"/>
        <v>14.148752652606589</v>
      </c>
      <c r="E14" s="13">
        <f t="shared" si="3"/>
        <v>1.2215200272018962</v>
      </c>
      <c r="F14" s="12">
        <v>1633000.36736</v>
      </c>
      <c r="G14" s="12">
        <v>2032479.34072</v>
      </c>
      <c r="H14" s="13">
        <f t="shared" si="1"/>
        <v>24.462883251264667</v>
      </c>
      <c r="I14" s="13">
        <f t="shared" si="4"/>
        <v>1.126223952561477</v>
      </c>
      <c r="J14" s="12">
        <v>1633000.36736</v>
      </c>
      <c r="K14" s="12">
        <v>2032479.34072</v>
      </c>
      <c r="L14" s="13">
        <f t="shared" si="2"/>
        <v>24.462883251264667</v>
      </c>
      <c r="M14" s="13">
        <f t="shared" si="5"/>
        <v>1.126223952561477</v>
      </c>
    </row>
    <row r="15" spans="1:13" ht="13.8" x14ac:dyDescent="0.25">
      <c r="A15" s="11" t="s">
        <v>137</v>
      </c>
      <c r="B15" s="12">
        <v>33075.866130000002</v>
      </c>
      <c r="C15" s="12">
        <v>26785.843400000002</v>
      </c>
      <c r="D15" s="13">
        <f t="shared" si="0"/>
        <v>-19.016955460147162</v>
      </c>
      <c r="E15" s="13">
        <f t="shared" si="3"/>
        <v>0.17410295352356653</v>
      </c>
      <c r="F15" s="12">
        <v>399476.83354000002</v>
      </c>
      <c r="G15" s="12">
        <v>282709.16080000001</v>
      </c>
      <c r="H15" s="13">
        <f t="shared" si="1"/>
        <v>-29.230148768641413</v>
      </c>
      <c r="I15" s="13">
        <f t="shared" si="4"/>
        <v>0.15665292242957021</v>
      </c>
      <c r="J15" s="12">
        <v>399476.83354000002</v>
      </c>
      <c r="K15" s="12">
        <v>282709.16080000001</v>
      </c>
      <c r="L15" s="13">
        <f t="shared" si="2"/>
        <v>-29.230148768641413</v>
      </c>
      <c r="M15" s="13">
        <f t="shared" si="5"/>
        <v>0.15665292242957021</v>
      </c>
    </row>
    <row r="16" spans="1:13" ht="13.8" x14ac:dyDescent="0.25">
      <c r="A16" s="11" t="s">
        <v>138</v>
      </c>
      <c r="B16" s="12">
        <v>72009.888709999999</v>
      </c>
      <c r="C16" s="12">
        <v>80871.440100000007</v>
      </c>
      <c r="D16" s="13">
        <f t="shared" si="0"/>
        <v>12.306020115775301</v>
      </c>
      <c r="E16" s="13">
        <f t="shared" si="3"/>
        <v>0.52564917844305004</v>
      </c>
      <c r="F16" s="12">
        <v>1011561.9971</v>
      </c>
      <c r="G16" s="12">
        <v>909067.17131000001</v>
      </c>
      <c r="H16" s="13">
        <f t="shared" si="1"/>
        <v>-10.132332579104165</v>
      </c>
      <c r="I16" s="13">
        <f t="shared" si="4"/>
        <v>0.50372626294639067</v>
      </c>
      <c r="J16" s="12">
        <v>1011561.9971</v>
      </c>
      <c r="K16" s="12">
        <v>909067.17131000001</v>
      </c>
      <c r="L16" s="13">
        <f t="shared" si="2"/>
        <v>-10.132332579104165</v>
      </c>
      <c r="M16" s="13">
        <f t="shared" si="5"/>
        <v>0.50372626294639067</v>
      </c>
    </row>
    <row r="17" spans="1:13" ht="13.8" x14ac:dyDescent="0.25">
      <c r="A17" s="11" t="s">
        <v>139</v>
      </c>
      <c r="B17" s="12">
        <v>7334.2233299999998</v>
      </c>
      <c r="C17" s="12">
        <v>10109.132600000001</v>
      </c>
      <c r="D17" s="13">
        <f t="shared" si="0"/>
        <v>37.835080077933775</v>
      </c>
      <c r="E17" s="13">
        <f t="shared" si="3"/>
        <v>6.5707464086098982E-2</v>
      </c>
      <c r="F17" s="12">
        <v>99285.64529</v>
      </c>
      <c r="G17" s="12">
        <v>106491.17756</v>
      </c>
      <c r="H17" s="13">
        <f t="shared" si="1"/>
        <v>7.2573756749564415</v>
      </c>
      <c r="I17" s="13">
        <f t="shared" si="4"/>
        <v>5.9008183995643157E-2</v>
      </c>
      <c r="J17" s="12">
        <v>99285.64529</v>
      </c>
      <c r="K17" s="12">
        <v>106491.17756</v>
      </c>
      <c r="L17" s="13">
        <f t="shared" si="2"/>
        <v>7.2573756749564415</v>
      </c>
      <c r="M17" s="13">
        <f t="shared" si="5"/>
        <v>5.9008183995643157E-2</v>
      </c>
    </row>
    <row r="18" spans="1:13" ht="15.6" x14ac:dyDescent="0.3">
      <c r="A18" s="9" t="s">
        <v>12</v>
      </c>
      <c r="B18" s="8">
        <f>B19</f>
        <v>213749.00661000001</v>
      </c>
      <c r="C18" s="8">
        <f>C19</f>
        <v>209892.71001000001</v>
      </c>
      <c r="D18" s="10">
        <f t="shared" si="0"/>
        <v>-1.8041237529754155</v>
      </c>
      <c r="E18" s="10">
        <f t="shared" si="3"/>
        <v>1.3642632113576256</v>
      </c>
      <c r="F18" s="8">
        <f>F19</f>
        <v>2510579.7095599999</v>
      </c>
      <c r="G18" s="8">
        <f>G19</f>
        <v>2514131.7458600001</v>
      </c>
      <c r="H18" s="10">
        <f t="shared" si="1"/>
        <v>0.14148271359298101</v>
      </c>
      <c r="I18" s="10">
        <f t="shared" si="4"/>
        <v>1.3931139841646283</v>
      </c>
      <c r="J18" s="8">
        <f>J19</f>
        <v>2510579.7095599999</v>
      </c>
      <c r="K18" s="8">
        <f>K19</f>
        <v>2514131.7458600001</v>
      </c>
      <c r="L18" s="10">
        <f t="shared" si="2"/>
        <v>0.14148271359298101</v>
      </c>
      <c r="M18" s="10">
        <f t="shared" si="5"/>
        <v>1.3931139841646283</v>
      </c>
    </row>
    <row r="19" spans="1:13" ht="13.8" x14ac:dyDescent="0.25">
      <c r="A19" s="11" t="s">
        <v>140</v>
      </c>
      <c r="B19" s="12">
        <v>213749.00661000001</v>
      </c>
      <c r="C19" s="12">
        <v>209892.71001000001</v>
      </c>
      <c r="D19" s="13">
        <f t="shared" si="0"/>
        <v>-1.8041237529754155</v>
      </c>
      <c r="E19" s="13">
        <f t="shared" si="3"/>
        <v>1.3642632113576256</v>
      </c>
      <c r="F19" s="12">
        <v>2510579.7095599999</v>
      </c>
      <c r="G19" s="12">
        <v>2514131.7458600001</v>
      </c>
      <c r="H19" s="13">
        <f t="shared" si="1"/>
        <v>0.14148271359298101</v>
      </c>
      <c r="I19" s="13">
        <f t="shared" si="4"/>
        <v>1.3931139841646283</v>
      </c>
      <c r="J19" s="12">
        <v>2510579.7095599999</v>
      </c>
      <c r="K19" s="12">
        <v>2514131.7458600001</v>
      </c>
      <c r="L19" s="13">
        <f t="shared" si="2"/>
        <v>0.14148271359298101</v>
      </c>
      <c r="M19" s="13">
        <f t="shared" si="5"/>
        <v>1.3931139841646283</v>
      </c>
    </row>
    <row r="20" spans="1:13" ht="15.6" x14ac:dyDescent="0.3">
      <c r="A20" s="9" t="s">
        <v>111</v>
      </c>
      <c r="B20" s="8">
        <f>B21</f>
        <v>458506.17164999997</v>
      </c>
      <c r="C20" s="8">
        <f>C21</f>
        <v>524997.90604000003</v>
      </c>
      <c r="D20" s="10">
        <f t="shared" si="0"/>
        <v>14.501818841547989</v>
      </c>
      <c r="E20" s="10">
        <f t="shared" si="3"/>
        <v>3.4123878300300925</v>
      </c>
      <c r="F20" s="8">
        <f>F21</f>
        <v>5014620.7573699998</v>
      </c>
      <c r="G20" s="8">
        <f>G21</f>
        <v>5531789.5981700001</v>
      </c>
      <c r="H20" s="10">
        <f t="shared" si="1"/>
        <v>10.313219400288967</v>
      </c>
      <c r="I20" s="10">
        <f t="shared" si="4"/>
        <v>3.0652385100172825</v>
      </c>
      <c r="J20" s="8">
        <f>J21</f>
        <v>5014620.7573699998</v>
      </c>
      <c r="K20" s="8">
        <f>K21</f>
        <v>5531789.5981700001</v>
      </c>
      <c r="L20" s="10">
        <f t="shared" si="2"/>
        <v>10.313219400288967</v>
      </c>
      <c r="M20" s="10">
        <f t="shared" si="5"/>
        <v>3.0652385100172825</v>
      </c>
    </row>
    <row r="21" spans="1:13" ht="13.8" x14ac:dyDescent="0.25">
      <c r="A21" s="11" t="s">
        <v>141</v>
      </c>
      <c r="B21" s="12">
        <v>458506.17164999997</v>
      </c>
      <c r="C21" s="12">
        <v>524997.90604000003</v>
      </c>
      <c r="D21" s="13">
        <f t="shared" si="0"/>
        <v>14.501818841547989</v>
      </c>
      <c r="E21" s="13">
        <f t="shared" si="3"/>
        <v>3.4123878300300925</v>
      </c>
      <c r="F21" s="12">
        <v>5014620.7573699998</v>
      </c>
      <c r="G21" s="12">
        <v>5531789.5981700001</v>
      </c>
      <c r="H21" s="13">
        <f t="shared" si="1"/>
        <v>10.313219400288967</v>
      </c>
      <c r="I21" s="13">
        <f t="shared" si="4"/>
        <v>3.0652385100172825</v>
      </c>
      <c r="J21" s="12">
        <v>5014620.7573699998</v>
      </c>
      <c r="K21" s="12">
        <v>5531789.5981700001</v>
      </c>
      <c r="L21" s="13">
        <f t="shared" si="2"/>
        <v>10.313219400288967</v>
      </c>
      <c r="M21" s="13">
        <f t="shared" si="5"/>
        <v>3.0652385100172825</v>
      </c>
    </row>
    <row r="22" spans="1:13" ht="16.8" x14ac:dyDescent="0.3">
      <c r="A22" s="87" t="s">
        <v>14</v>
      </c>
      <c r="B22" s="8">
        <f>B23+B27+B29</f>
        <v>11067329.79889</v>
      </c>
      <c r="C22" s="8">
        <f>C23+C27+C29</f>
        <v>11534863.60049</v>
      </c>
      <c r="D22" s="10">
        <f t="shared" si="0"/>
        <v>4.2244498907667083</v>
      </c>
      <c r="E22" s="10">
        <f t="shared" si="3"/>
        <v>74.9744479330746</v>
      </c>
      <c r="F22" s="8">
        <f>F23+F27+F29</f>
        <v>136205715.81169</v>
      </c>
      <c r="G22" s="8">
        <f>G23+G27+G29</f>
        <v>138253658.51394999</v>
      </c>
      <c r="H22" s="10">
        <f t="shared" si="1"/>
        <v>1.5035659040119524</v>
      </c>
      <c r="I22" s="10">
        <f t="shared" si="4"/>
        <v>76.608198975595755</v>
      </c>
      <c r="J22" s="8">
        <f>J23+J27+J29</f>
        <v>136205715.81169</v>
      </c>
      <c r="K22" s="8">
        <f>K23+K27+K29</f>
        <v>138253658.51394999</v>
      </c>
      <c r="L22" s="10">
        <f t="shared" si="2"/>
        <v>1.5035659040119524</v>
      </c>
      <c r="M22" s="10">
        <f t="shared" si="5"/>
        <v>76.608198975595755</v>
      </c>
    </row>
    <row r="23" spans="1:13" ht="15.6" x14ac:dyDescent="0.3">
      <c r="A23" s="9" t="s">
        <v>15</v>
      </c>
      <c r="B23" s="8">
        <f>B24+B25+B26</f>
        <v>945540.76301</v>
      </c>
      <c r="C23" s="8">
        <f>C24+C25+C26</f>
        <v>939458.41021999996</v>
      </c>
      <c r="D23" s="10">
        <f>(C23-B23)/B23*100</f>
        <v>-0.64326711527884783</v>
      </c>
      <c r="E23" s="10">
        <f t="shared" si="3"/>
        <v>6.1063032994457194</v>
      </c>
      <c r="F23" s="8">
        <f>F24+F25+F26</f>
        <v>12405101.12466</v>
      </c>
      <c r="G23" s="8">
        <f>G24+G25+G26</f>
        <v>12121898.65749</v>
      </c>
      <c r="H23" s="10">
        <f t="shared" si="1"/>
        <v>-2.2829517012725047</v>
      </c>
      <c r="I23" s="10">
        <f t="shared" si="4"/>
        <v>6.7169059704940848</v>
      </c>
      <c r="J23" s="8">
        <f>J24+J25+J26</f>
        <v>12405101.12466</v>
      </c>
      <c r="K23" s="8">
        <f>K24+K25+K26</f>
        <v>12121898.65749</v>
      </c>
      <c r="L23" s="10">
        <f t="shared" si="2"/>
        <v>-2.2829517012725047</v>
      </c>
      <c r="M23" s="10">
        <f t="shared" si="5"/>
        <v>6.7169059704940848</v>
      </c>
    </row>
    <row r="24" spans="1:13" ht="13.8" x14ac:dyDescent="0.25">
      <c r="A24" s="11" t="s">
        <v>142</v>
      </c>
      <c r="B24" s="12">
        <v>621501.42819000001</v>
      </c>
      <c r="C24" s="12">
        <v>598256.98008999997</v>
      </c>
      <c r="D24" s="13">
        <f t="shared" si="0"/>
        <v>-3.7400474151274108</v>
      </c>
      <c r="E24" s="13">
        <f t="shared" si="3"/>
        <v>3.8885580582375292</v>
      </c>
      <c r="F24" s="12">
        <v>8456573.5313200001</v>
      </c>
      <c r="G24" s="12">
        <v>7919728.1745199999</v>
      </c>
      <c r="H24" s="13">
        <f t="shared" si="1"/>
        <v>-6.3482609689577556</v>
      </c>
      <c r="I24" s="13">
        <f t="shared" si="4"/>
        <v>4.3884271732674724</v>
      </c>
      <c r="J24" s="12">
        <v>8456573.5313200001</v>
      </c>
      <c r="K24" s="12">
        <v>7919728.1745199999</v>
      </c>
      <c r="L24" s="13">
        <f t="shared" si="2"/>
        <v>-6.3482609689577556</v>
      </c>
      <c r="M24" s="13">
        <f t="shared" si="5"/>
        <v>4.3884271732674724</v>
      </c>
    </row>
    <row r="25" spans="1:13" ht="13.8" x14ac:dyDescent="0.25">
      <c r="A25" s="11" t="s">
        <v>143</v>
      </c>
      <c r="B25" s="12">
        <v>133942.37526</v>
      </c>
      <c r="C25" s="12">
        <v>114587.29525</v>
      </c>
      <c r="D25" s="13">
        <f t="shared" si="0"/>
        <v>-14.450303701445652</v>
      </c>
      <c r="E25" s="13">
        <f t="shared" si="3"/>
        <v>0.74479590735238688</v>
      </c>
      <c r="F25" s="12">
        <v>1683534.0116000001</v>
      </c>
      <c r="G25" s="12">
        <v>1666925.82409</v>
      </c>
      <c r="H25" s="13">
        <f t="shared" si="1"/>
        <v>-0.98650739430063294</v>
      </c>
      <c r="I25" s="13">
        <f t="shared" si="4"/>
        <v>0.92366586593121169</v>
      </c>
      <c r="J25" s="12">
        <v>1683534.0116000001</v>
      </c>
      <c r="K25" s="12">
        <v>1666925.82409</v>
      </c>
      <c r="L25" s="13">
        <f t="shared" si="2"/>
        <v>-0.98650739430063294</v>
      </c>
      <c r="M25" s="13">
        <f t="shared" si="5"/>
        <v>0.92366586593121169</v>
      </c>
    </row>
    <row r="26" spans="1:13" ht="13.8" x14ac:dyDescent="0.25">
      <c r="A26" s="11" t="s">
        <v>144</v>
      </c>
      <c r="B26" s="12">
        <v>190096.95955999999</v>
      </c>
      <c r="C26" s="12">
        <v>226614.13488</v>
      </c>
      <c r="D26" s="13">
        <f t="shared" si="0"/>
        <v>19.20976295703149</v>
      </c>
      <c r="E26" s="13">
        <f t="shared" si="3"/>
        <v>1.4729493338558037</v>
      </c>
      <c r="F26" s="12">
        <v>2264993.5817399998</v>
      </c>
      <c r="G26" s="12">
        <v>2535244.65888</v>
      </c>
      <c r="H26" s="13">
        <f t="shared" si="1"/>
        <v>11.931648695109747</v>
      </c>
      <c r="I26" s="13">
        <f t="shared" si="4"/>
        <v>1.4048129312954007</v>
      </c>
      <c r="J26" s="12">
        <v>2264993.5817399998</v>
      </c>
      <c r="K26" s="12">
        <v>2535244.65888</v>
      </c>
      <c r="L26" s="13">
        <f t="shared" si="2"/>
        <v>11.931648695109747</v>
      </c>
      <c r="M26" s="13">
        <f t="shared" si="5"/>
        <v>1.4048129312954007</v>
      </c>
    </row>
    <row r="27" spans="1:13" ht="15.6" x14ac:dyDescent="0.3">
      <c r="A27" s="9" t="s">
        <v>19</v>
      </c>
      <c r="B27" s="8">
        <f>B28</f>
        <v>1503668.4786700001</v>
      </c>
      <c r="C27" s="8">
        <f>C28</f>
        <v>1811302.6264599999</v>
      </c>
      <c r="D27" s="10">
        <f t="shared" si="0"/>
        <v>20.458907808063071</v>
      </c>
      <c r="E27" s="10">
        <f t="shared" si="3"/>
        <v>11.773127031410905</v>
      </c>
      <c r="F27" s="8">
        <f>F28</f>
        <v>17348239.66392</v>
      </c>
      <c r="G27" s="8">
        <f>G28</f>
        <v>20570444.491470002</v>
      </c>
      <c r="H27" s="10">
        <f t="shared" si="1"/>
        <v>18.573670239588523</v>
      </c>
      <c r="I27" s="10">
        <f t="shared" si="4"/>
        <v>11.398358072817109</v>
      </c>
      <c r="J27" s="8">
        <f>J28</f>
        <v>17348239.66392</v>
      </c>
      <c r="K27" s="8">
        <f>K28</f>
        <v>20570444.491470002</v>
      </c>
      <c r="L27" s="10">
        <f t="shared" si="2"/>
        <v>18.573670239588523</v>
      </c>
      <c r="M27" s="10">
        <f t="shared" si="5"/>
        <v>11.398358072817109</v>
      </c>
    </row>
    <row r="28" spans="1:13" ht="13.8" x14ac:dyDescent="0.25">
      <c r="A28" s="11" t="s">
        <v>145</v>
      </c>
      <c r="B28" s="12">
        <v>1503668.4786700001</v>
      </c>
      <c r="C28" s="12">
        <v>1811302.6264599999</v>
      </c>
      <c r="D28" s="13">
        <f t="shared" si="0"/>
        <v>20.458907808063071</v>
      </c>
      <c r="E28" s="13">
        <f t="shared" si="3"/>
        <v>11.773127031410905</v>
      </c>
      <c r="F28" s="12">
        <v>17348239.66392</v>
      </c>
      <c r="G28" s="12">
        <v>20570444.491470002</v>
      </c>
      <c r="H28" s="13">
        <f t="shared" si="1"/>
        <v>18.573670239588523</v>
      </c>
      <c r="I28" s="13">
        <f t="shared" si="4"/>
        <v>11.398358072817109</v>
      </c>
      <c r="J28" s="12">
        <v>17348239.66392</v>
      </c>
      <c r="K28" s="12">
        <v>20570444.491470002</v>
      </c>
      <c r="L28" s="13">
        <f t="shared" si="2"/>
        <v>18.573670239588523</v>
      </c>
      <c r="M28" s="13">
        <f t="shared" si="5"/>
        <v>11.398358072817109</v>
      </c>
    </row>
    <row r="29" spans="1:13" ht="15.6" x14ac:dyDescent="0.3">
      <c r="A29" s="9" t="s">
        <v>21</v>
      </c>
      <c r="B29" s="8">
        <f>B30+B31+B32+B33+B34+B35+B36+B37+B38+B39+B40+B41</f>
        <v>8618120.5572100002</v>
      </c>
      <c r="C29" s="8">
        <f>C30+C31+C32+C33+C34+C35+C36+C37+C38+C39+C40+C41</f>
        <v>8784102.5638100002</v>
      </c>
      <c r="D29" s="10">
        <f t="shared" si="0"/>
        <v>1.9259652437924866</v>
      </c>
      <c r="E29" s="10">
        <f t="shared" si="3"/>
        <v>57.095017602217965</v>
      </c>
      <c r="F29" s="8">
        <f>F30+F31+F32+F33+F34+F35+F36+F37+F38+F39+F40+F41</f>
        <v>106452375.02311</v>
      </c>
      <c r="G29" s="8">
        <f>G30+G31+G32+G33+G34+G35+G36+G37+G38+G39+G40+G41</f>
        <v>105561315.36498998</v>
      </c>
      <c r="H29" s="10">
        <f t="shared" si="1"/>
        <v>-0.83705004977726338</v>
      </c>
      <c r="I29" s="10">
        <f t="shared" si="4"/>
        <v>58.492934932284555</v>
      </c>
      <c r="J29" s="8">
        <f>J30+J31+J32+J33+J34+J35+J36+J37+J38+J39+J40+J41</f>
        <v>106452375.02311</v>
      </c>
      <c r="K29" s="8">
        <f>K30+K31+K32+K33+K34+K35+K36+K37+K38+K39+K40+K41</f>
        <v>105561315.36498998</v>
      </c>
      <c r="L29" s="10">
        <f t="shared" si="2"/>
        <v>-0.83705004977726338</v>
      </c>
      <c r="M29" s="10">
        <f t="shared" si="5"/>
        <v>58.492934932284555</v>
      </c>
    </row>
    <row r="30" spans="1:13" ht="13.8" x14ac:dyDescent="0.25">
      <c r="A30" s="11" t="s">
        <v>146</v>
      </c>
      <c r="B30" s="12">
        <v>1305927.21062</v>
      </c>
      <c r="C30" s="12">
        <v>1331673.11742</v>
      </c>
      <c r="D30" s="13">
        <f t="shared" si="0"/>
        <v>1.9714656828213963</v>
      </c>
      <c r="E30" s="13">
        <f t="shared" si="3"/>
        <v>8.6556252647529934</v>
      </c>
      <c r="F30" s="12">
        <v>17628347.668729998</v>
      </c>
      <c r="G30" s="12">
        <v>17700868.706119999</v>
      </c>
      <c r="H30" s="13">
        <f t="shared" si="1"/>
        <v>0.41138874018602656</v>
      </c>
      <c r="I30" s="13">
        <f t="shared" si="4"/>
        <v>9.80828779834793</v>
      </c>
      <c r="J30" s="12">
        <v>17628347.668729998</v>
      </c>
      <c r="K30" s="12">
        <v>17700868.706119999</v>
      </c>
      <c r="L30" s="13">
        <f t="shared" si="2"/>
        <v>0.41138874018602656</v>
      </c>
      <c r="M30" s="13">
        <f t="shared" si="5"/>
        <v>9.80828779834793</v>
      </c>
    </row>
    <row r="31" spans="1:13" ht="13.8" x14ac:dyDescent="0.25">
      <c r="A31" s="11" t="s">
        <v>147</v>
      </c>
      <c r="B31" s="12">
        <v>2472116.05064</v>
      </c>
      <c r="C31" s="12">
        <v>2543731.1821599999</v>
      </c>
      <c r="D31" s="13">
        <f t="shared" si="0"/>
        <v>2.8969162471745435</v>
      </c>
      <c r="E31" s="13">
        <f t="shared" si="3"/>
        <v>16.533775142732647</v>
      </c>
      <c r="F31" s="12">
        <v>31564098.274980001</v>
      </c>
      <c r="G31" s="12">
        <v>30594198.409139998</v>
      </c>
      <c r="H31" s="13">
        <f t="shared" si="1"/>
        <v>-3.0727944685459812</v>
      </c>
      <c r="I31" s="13">
        <f t="shared" si="4"/>
        <v>16.952654015949697</v>
      </c>
      <c r="J31" s="12">
        <v>31564098.274980001</v>
      </c>
      <c r="K31" s="12">
        <v>30594198.409139998</v>
      </c>
      <c r="L31" s="13">
        <f t="shared" si="2"/>
        <v>-3.0727944685459812</v>
      </c>
      <c r="M31" s="13">
        <f t="shared" si="5"/>
        <v>16.952654015949697</v>
      </c>
    </row>
    <row r="32" spans="1:13" ht="13.8" x14ac:dyDescent="0.25">
      <c r="A32" s="11" t="s">
        <v>148</v>
      </c>
      <c r="B32" s="12">
        <v>38576.353869999999</v>
      </c>
      <c r="C32" s="12">
        <v>111149.64512</v>
      </c>
      <c r="D32" s="13">
        <f t="shared" si="0"/>
        <v>188.12895457815338</v>
      </c>
      <c r="E32" s="13">
        <f t="shared" si="3"/>
        <v>0.72245182686643628</v>
      </c>
      <c r="F32" s="12">
        <v>990520.74031999998</v>
      </c>
      <c r="G32" s="12">
        <v>1042325.89497</v>
      </c>
      <c r="H32" s="13">
        <f t="shared" si="1"/>
        <v>5.2300928734984131</v>
      </c>
      <c r="I32" s="13">
        <f t="shared" si="4"/>
        <v>0.57756670179704961</v>
      </c>
      <c r="J32" s="12">
        <v>990520.74031999998</v>
      </c>
      <c r="K32" s="12">
        <v>1042325.89497</v>
      </c>
      <c r="L32" s="13">
        <f t="shared" si="2"/>
        <v>5.2300928734984131</v>
      </c>
      <c r="M32" s="13">
        <f t="shared" si="5"/>
        <v>0.57756670179704961</v>
      </c>
    </row>
    <row r="33" spans="1:13" ht="13.8" x14ac:dyDescent="0.25">
      <c r="A33" s="11" t="s">
        <v>149</v>
      </c>
      <c r="B33" s="12">
        <v>957281.17677000002</v>
      </c>
      <c r="C33" s="12">
        <v>977915.49465000001</v>
      </c>
      <c r="D33" s="13">
        <f t="shared" si="0"/>
        <v>2.1555127564111363</v>
      </c>
      <c r="E33" s="13">
        <f t="shared" si="3"/>
        <v>6.3562671285916847</v>
      </c>
      <c r="F33" s="12">
        <v>11303789.93169</v>
      </c>
      <c r="G33" s="12">
        <v>11242644.650800001</v>
      </c>
      <c r="H33" s="13">
        <f t="shared" si="1"/>
        <v>-0.54092725766761884</v>
      </c>
      <c r="I33" s="13">
        <f t="shared" si="4"/>
        <v>6.2296995803080284</v>
      </c>
      <c r="J33" s="12">
        <v>11303789.93169</v>
      </c>
      <c r="K33" s="12">
        <v>11242644.650800001</v>
      </c>
      <c r="L33" s="13">
        <f t="shared" si="2"/>
        <v>-0.54092725766761884</v>
      </c>
      <c r="M33" s="13">
        <f t="shared" si="5"/>
        <v>6.2296995803080284</v>
      </c>
    </row>
    <row r="34" spans="1:13" ht="13.8" x14ac:dyDescent="0.25">
      <c r="A34" s="11" t="s">
        <v>150</v>
      </c>
      <c r="B34" s="12">
        <v>662244.48748000001</v>
      </c>
      <c r="C34" s="12">
        <v>742071.69036999997</v>
      </c>
      <c r="D34" s="13">
        <f t="shared" si="0"/>
        <v>12.054038108155753</v>
      </c>
      <c r="E34" s="13">
        <f t="shared" si="3"/>
        <v>4.8233266763458547</v>
      </c>
      <c r="F34" s="12">
        <v>7311307.6824099999</v>
      </c>
      <c r="G34" s="12">
        <v>7839001.4874900002</v>
      </c>
      <c r="H34" s="13">
        <f t="shared" si="1"/>
        <v>7.2175023675936796</v>
      </c>
      <c r="I34" s="13">
        <f t="shared" si="4"/>
        <v>4.3436954376366872</v>
      </c>
      <c r="J34" s="12">
        <v>7311307.6824099999</v>
      </c>
      <c r="K34" s="12">
        <v>7839001.4874900002</v>
      </c>
      <c r="L34" s="13">
        <f t="shared" si="2"/>
        <v>7.2175023675936796</v>
      </c>
      <c r="M34" s="13">
        <f t="shared" si="5"/>
        <v>4.3436954376366872</v>
      </c>
    </row>
    <row r="35" spans="1:13" ht="13.8" x14ac:dyDescent="0.25">
      <c r="A35" s="11" t="s">
        <v>151</v>
      </c>
      <c r="B35" s="12">
        <v>631279.94177999999</v>
      </c>
      <c r="C35" s="12">
        <v>672826.50812999997</v>
      </c>
      <c r="D35" s="13">
        <f t="shared" si="0"/>
        <v>6.5813221045567278</v>
      </c>
      <c r="E35" s="13">
        <f t="shared" si="3"/>
        <v>4.3732459913650112</v>
      </c>
      <c r="F35" s="12">
        <v>8082300.6906199995</v>
      </c>
      <c r="G35" s="12">
        <v>8122815.7767500002</v>
      </c>
      <c r="H35" s="13">
        <f t="shared" si="1"/>
        <v>0.50128159890191737</v>
      </c>
      <c r="I35" s="13">
        <f t="shared" si="4"/>
        <v>4.5009607265082536</v>
      </c>
      <c r="J35" s="12">
        <v>8082300.6906199995</v>
      </c>
      <c r="K35" s="12">
        <v>8122815.7767500002</v>
      </c>
      <c r="L35" s="13">
        <f t="shared" si="2"/>
        <v>0.50128159890191737</v>
      </c>
      <c r="M35" s="13">
        <f t="shared" si="5"/>
        <v>4.5009607265082536</v>
      </c>
    </row>
    <row r="36" spans="1:13" ht="13.8" x14ac:dyDescent="0.25">
      <c r="A36" s="11" t="s">
        <v>152</v>
      </c>
      <c r="B36" s="12">
        <v>1436794.47667</v>
      </c>
      <c r="C36" s="12">
        <v>1126975.4532999999</v>
      </c>
      <c r="D36" s="13">
        <f t="shared" si="0"/>
        <v>-21.563210911560223</v>
      </c>
      <c r="E36" s="13">
        <f t="shared" si="3"/>
        <v>7.3251288764008162</v>
      </c>
      <c r="F36" s="12">
        <v>15498699.47139</v>
      </c>
      <c r="G36" s="12">
        <v>13857739.143279999</v>
      </c>
      <c r="H36" s="13">
        <f t="shared" si="1"/>
        <v>-10.587729190692093</v>
      </c>
      <c r="I36" s="13">
        <f t="shared" si="4"/>
        <v>7.6787583710356389</v>
      </c>
      <c r="J36" s="12">
        <v>15498699.47139</v>
      </c>
      <c r="K36" s="12">
        <v>13857739.143279999</v>
      </c>
      <c r="L36" s="13">
        <f t="shared" si="2"/>
        <v>-10.587729190692093</v>
      </c>
      <c r="M36" s="13">
        <f t="shared" si="5"/>
        <v>7.6787583710356389</v>
      </c>
    </row>
    <row r="37" spans="1:13" ht="13.8" x14ac:dyDescent="0.25">
      <c r="A37" s="14" t="s">
        <v>153</v>
      </c>
      <c r="B37" s="12">
        <v>242744.36499</v>
      </c>
      <c r="C37" s="12">
        <v>280813.11947999999</v>
      </c>
      <c r="D37" s="13">
        <f t="shared" si="0"/>
        <v>15.682652197330412</v>
      </c>
      <c r="E37" s="13">
        <f t="shared" si="3"/>
        <v>1.8252325588386802</v>
      </c>
      <c r="F37" s="12">
        <v>2986552.0433999998</v>
      </c>
      <c r="G37" s="12">
        <v>3517037.0904999999</v>
      </c>
      <c r="H37" s="13">
        <f t="shared" si="1"/>
        <v>17.762457823975389</v>
      </c>
      <c r="I37" s="13">
        <f t="shared" si="4"/>
        <v>1.9488372324439291</v>
      </c>
      <c r="J37" s="12">
        <v>2986552.0433999998</v>
      </c>
      <c r="K37" s="12">
        <v>3517037.0904999999</v>
      </c>
      <c r="L37" s="13">
        <f t="shared" si="2"/>
        <v>17.762457823975389</v>
      </c>
      <c r="M37" s="13">
        <f t="shared" si="5"/>
        <v>1.9488372324439291</v>
      </c>
    </row>
    <row r="38" spans="1:13" ht="13.8" x14ac:dyDescent="0.25">
      <c r="A38" s="11" t="s">
        <v>154</v>
      </c>
      <c r="B38" s="12">
        <v>251546.36916</v>
      </c>
      <c r="C38" s="12">
        <v>298109.51763999998</v>
      </c>
      <c r="D38" s="13">
        <f t="shared" si="0"/>
        <v>18.510761509096859</v>
      </c>
      <c r="E38" s="13">
        <f t="shared" si="3"/>
        <v>1.937655899780619</v>
      </c>
      <c r="F38" s="12">
        <v>4397028.6507799998</v>
      </c>
      <c r="G38" s="12">
        <v>4105432.80687</v>
      </c>
      <c r="H38" s="13">
        <f t="shared" si="1"/>
        <v>-6.6316566724729649</v>
      </c>
      <c r="I38" s="13">
        <f t="shared" si="4"/>
        <v>2.2748751586772733</v>
      </c>
      <c r="J38" s="12">
        <v>4397028.6507799998</v>
      </c>
      <c r="K38" s="12">
        <v>4105432.80687</v>
      </c>
      <c r="L38" s="13">
        <f t="shared" si="2"/>
        <v>-6.6316566724729649</v>
      </c>
      <c r="M38" s="13">
        <f t="shared" si="5"/>
        <v>2.2748751586772733</v>
      </c>
    </row>
    <row r="39" spans="1:13" ht="13.8" x14ac:dyDescent="0.25">
      <c r="A39" s="11" t="s">
        <v>155</v>
      </c>
      <c r="B39" s="12">
        <v>253495.31524</v>
      </c>
      <c r="C39" s="12">
        <v>288659.50899</v>
      </c>
      <c r="D39" s="13">
        <f>(C39-B39)/B39*100</f>
        <v>13.871733178464401</v>
      </c>
      <c r="E39" s="13">
        <f t="shared" si="3"/>
        <v>1.8762326176304571</v>
      </c>
      <c r="F39" s="12">
        <v>2035956.32207</v>
      </c>
      <c r="G39" s="12">
        <v>2740988.0874700001</v>
      </c>
      <c r="H39" s="13">
        <f t="shared" si="1"/>
        <v>34.629022133597609</v>
      </c>
      <c r="I39" s="13">
        <f t="shared" si="4"/>
        <v>1.5188181133987999</v>
      </c>
      <c r="J39" s="12">
        <v>2035956.32207</v>
      </c>
      <c r="K39" s="12">
        <v>2740988.0874700001</v>
      </c>
      <c r="L39" s="13">
        <f t="shared" si="2"/>
        <v>34.629022133597609</v>
      </c>
      <c r="M39" s="13">
        <f t="shared" si="5"/>
        <v>1.5188181133987999</v>
      </c>
    </row>
    <row r="40" spans="1:13" ht="13.8" x14ac:dyDescent="0.25">
      <c r="A40" s="11" t="s">
        <v>156</v>
      </c>
      <c r="B40" s="12">
        <v>352706.44920999999</v>
      </c>
      <c r="C40" s="12">
        <v>391064.27253000002</v>
      </c>
      <c r="D40" s="13">
        <f>(C40-B40)/B40*100</f>
        <v>10.875282662371147</v>
      </c>
      <c r="E40" s="13">
        <f t="shared" si="3"/>
        <v>2.5418443559263824</v>
      </c>
      <c r="F40" s="12">
        <v>4532137.1962099997</v>
      </c>
      <c r="G40" s="12">
        <v>4679065.6580100004</v>
      </c>
      <c r="H40" s="13">
        <f t="shared" si="1"/>
        <v>3.2419244042936204</v>
      </c>
      <c r="I40" s="13">
        <f t="shared" si="4"/>
        <v>2.592732784084252</v>
      </c>
      <c r="J40" s="12">
        <v>4532137.1962099997</v>
      </c>
      <c r="K40" s="12">
        <v>4679065.6580100004</v>
      </c>
      <c r="L40" s="13">
        <f t="shared" si="2"/>
        <v>3.2419244042936204</v>
      </c>
      <c r="M40" s="13">
        <f t="shared" si="5"/>
        <v>2.592732784084252</v>
      </c>
    </row>
    <row r="41" spans="1:13" ht="13.8" x14ac:dyDescent="0.25">
      <c r="A41" s="11" t="s">
        <v>157</v>
      </c>
      <c r="B41" s="12">
        <v>13408.360780000001</v>
      </c>
      <c r="C41" s="12">
        <v>19113.05402</v>
      </c>
      <c r="D41" s="13">
        <f t="shared" si="0"/>
        <v>42.545791641504429</v>
      </c>
      <c r="E41" s="13">
        <f t="shared" si="3"/>
        <v>0.12423126298638318</v>
      </c>
      <c r="F41" s="12">
        <v>121636.35051</v>
      </c>
      <c r="G41" s="12">
        <v>119197.65359</v>
      </c>
      <c r="H41" s="13">
        <f t="shared" si="1"/>
        <v>-2.0049079981230702</v>
      </c>
      <c r="I41" s="13">
        <f t="shared" si="4"/>
        <v>6.6049012097032303E-2</v>
      </c>
      <c r="J41" s="12">
        <v>121636.35051</v>
      </c>
      <c r="K41" s="12">
        <v>119197.65359</v>
      </c>
      <c r="L41" s="13">
        <f t="shared" si="2"/>
        <v>-2.0049079981230702</v>
      </c>
      <c r="M41" s="13">
        <f t="shared" si="5"/>
        <v>6.6049012097032303E-2</v>
      </c>
    </row>
    <row r="42" spans="1:13" ht="15.6" x14ac:dyDescent="0.3">
      <c r="A42" s="9" t="s">
        <v>31</v>
      </c>
      <c r="B42" s="8">
        <f>B43</f>
        <v>373590.13202999998</v>
      </c>
      <c r="C42" s="8">
        <f>C43</f>
        <v>368587.32569999999</v>
      </c>
      <c r="D42" s="10">
        <f t="shared" si="0"/>
        <v>-1.3391162937885783</v>
      </c>
      <c r="E42" s="10">
        <f t="shared" si="3"/>
        <v>2.3957484211873941</v>
      </c>
      <c r="F42" s="8">
        <f>F43</f>
        <v>4561303.5779400002</v>
      </c>
      <c r="G42" s="8">
        <f>G43</f>
        <v>4311583.9091999996</v>
      </c>
      <c r="H42" s="10">
        <f t="shared" si="1"/>
        <v>-5.4747434471963006</v>
      </c>
      <c r="I42" s="10">
        <f t="shared" si="4"/>
        <v>2.3891062382457138</v>
      </c>
      <c r="J42" s="8">
        <f>J43</f>
        <v>4561303.5779400002</v>
      </c>
      <c r="K42" s="8">
        <f>K43</f>
        <v>4311583.9091999996</v>
      </c>
      <c r="L42" s="10">
        <f t="shared" si="2"/>
        <v>-5.4747434471963006</v>
      </c>
      <c r="M42" s="10">
        <f t="shared" si="5"/>
        <v>2.3891062382457138</v>
      </c>
    </row>
    <row r="43" spans="1:13" ht="13.8" x14ac:dyDescent="0.25">
      <c r="A43" s="11" t="s">
        <v>158</v>
      </c>
      <c r="B43" s="12">
        <v>373590.13202999998</v>
      </c>
      <c r="C43" s="12">
        <v>368587.32569999999</v>
      </c>
      <c r="D43" s="13">
        <f t="shared" si="0"/>
        <v>-1.3391162937885783</v>
      </c>
      <c r="E43" s="13">
        <f t="shared" si="3"/>
        <v>2.3957484211873941</v>
      </c>
      <c r="F43" s="12">
        <v>4561303.5779400002</v>
      </c>
      <c r="G43" s="12">
        <v>4311583.9091999996</v>
      </c>
      <c r="H43" s="13">
        <f t="shared" si="1"/>
        <v>-5.4747434471963006</v>
      </c>
      <c r="I43" s="13">
        <f t="shared" si="4"/>
        <v>2.3891062382457138</v>
      </c>
      <c r="J43" s="12">
        <v>4561303.5779400002</v>
      </c>
      <c r="K43" s="12">
        <v>4311583.9091999996</v>
      </c>
      <c r="L43" s="13">
        <f t="shared" si="2"/>
        <v>-5.4747434471963006</v>
      </c>
      <c r="M43" s="13">
        <f t="shared" si="5"/>
        <v>2.3891062382457138</v>
      </c>
    </row>
    <row r="44" spans="1:13" ht="15.6" x14ac:dyDescent="0.3">
      <c r="A44" s="9" t="s">
        <v>33</v>
      </c>
      <c r="B44" s="8">
        <f>B8+B22+B42</f>
        <v>13520190.222100001</v>
      </c>
      <c r="C44" s="8">
        <f>C8+C22+C42</f>
        <v>14174896.353809999</v>
      </c>
      <c r="D44" s="10">
        <f t="shared" si="0"/>
        <v>4.8424328426964047</v>
      </c>
      <c r="E44" s="10">
        <f t="shared" si="3"/>
        <v>92.134165209401431</v>
      </c>
      <c r="F44" s="15">
        <f>F8+F22+F42</f>
        <v>163391001.21046999</v>
      </c>
      <c r="G44" s="15">
        <f>G8+G22+G42</f>
        <v>165959754.60999</v>
      </c>
      <c r="H44" s="16">
        <f t="shared" si="1"/>
        <v>1.572151085732747</v>
      </c>
      <c r="I44" s="10">
        <f t="shared" si="4"/>
        <v>91.960516920572559</v>
      </c>
      <c r="J44" s="15">
        <f>J8+J22+J42</f>
        <v>163391001.21046999</v>
      </c>
      <c r="K44" s="15">
        <f>K8+K22+K42</f>
        <v>165959754.60999</v>
      </c>
      <c r="L44" s="16">
        <f t="shared" si="2"/>
        <v>1.572151085732747</v>
      </c>
      <c r="M44" s="10">
        <f t="shared" si="5"/>
        <v>91.960516920572559</v>
      </c>
    </row>
    <row r="45" spans="1:13" ht="15" x14ac:dyDescent="0.25">
      <c r="A45" s="88" t="s">
        <v>34</v>
      </c>
      <c r="B45" s="89">
        <f>+B46-B44</f>
        <v>290091.08789999969</v>
      </c>
      <c r="C45" s="89">
        <f>+C46-C44</f>
        <v>518439.47118999995</v>
      </c>
      <c r="D45" s="90">
        <f t="shared" si="0"/>
        <v>78.716097396524148</v>
      </c>
      <c r="E45" s="90">
        <f t="shared" si="3"/>
        <v>3.3697592347372183</v>
      </c>
      <c r="F45" s="91">
        <f t="shared" ref="F45:G45" si="6">+F46-F44</f>
        <v>4529612.2445299923</v>
      </c>
      <c r="G45" s="91">
        <f t="shared" si="6"/>
        <v>5619091.9790099859</v>
      </c>
      <c r="H45" s="92">
        <f t="shared" si="1"/>
        <v>24.052384082007482</v>
      </c>
      <c r="I45" s="90">
        <f t="shared" si="4"/>
        <v>3.1136139254263298</v>
      </c>
      <c r="J45" s="91">
        <f t="shared" ref="J45:K45" si="7">+J46-J44</f>
        <v>4529612.2445299923</v>
      </c>
      <c r="K45" s="91">
        <f t="shared" si="7"/>
        <v>5619091.9790099859</v>
      </c>
      <c r="L45" s="92">
        <f t="shared" si="2"/>
        <v>24.052384082007482</v>
      </c>
      <c r="M45" s="90">
        <f t="shared" si="5"/>
        <v>3.1136139254263298</v>
      </c>
    </row>
    <row r="46" spans="1:13" s="18" customFormat="1" ht="22.5" customHeight="1" x14ac:dyDescent="0.4">
      <c r="A46" s="17" t="s">
        <v>224</v>
      </c>
      <c r="B46" s="167">
        <v>13810281.310000001</v>
      </c>
      <c r="C46" s="167">
        <v>14693335.824999999</v>
      </c>
      <c r="D46" s="168">
        <f t="shared" si="0"/>
        <v>6.3941819516781351</v>
      </c>
      <c r="E46" s="93">
        <f t="shared" si="3"/>
        <v>95.503924444138661</v>
      </c>
      <c r="F46" s="169">
        <v>167920613.45499998</v>
      </c>
      <c r="G46" s="169">
        <v>171578846.58899999</v>
      </c>
      <c r="H46" s="168">
        <f t="shared" si="1"/>
        <v>2.1785491719754533</v>
      </c>
      <c r="I46" s="93">
        <f t="shared" si="4"/>
        <v>95.074130845998894</v>
      </c>
      <c r="J46" s="169">
        <v>167920613.45499998</v>
      </c>
      <c r="K46" s="169">
        <v>171578846.58899999</v>
      </c>
      <c r="L46" s="168">
        <f t="shared" si="2"/>
        <v>2.1785491719754533</v>
      </c>
      <c r="M46" s="93">
        <f t="shared" si="5"/>
        <v>95.074130845998894</v>
      </c>
    </row>
    <row r="47" spans="1:13" ht="15" x14ac:dyDescent="0.25">
      <c r="A47" s="170" t="s">
        <v>225</v>
      </c>
      <c r="B47" s="89">
        <f>+B48-B46</f>
        <v>860572.40699999966</v>
      </c>
      <c r="C47" s="89">
        <f>+C48-C46</f>
        <v>691723.91000000201</v>
      </c>
      <c r="D47" s="90">
        <f t="shared" si="0"/>
        <v>-19.620486971992552</v>
      </c>
      <c r="E47" s="90">
        <f t="shared" si="3"/>
        <v>4.4960755558613501</v>
      </c>
      <c r="F47" s="89">
        <f t="shared" ref="F47:G47" si="8">+F48-F46</f>
        <v>8940212.80400002</v>
      </c>
      <c r="G47" s="89">
        <f t="shared" si="8"/>
        <v>8889641.5920000076</v>
      </c>
      <c r="H47" s="171">
        <f t="shared" si="1"/>
        <v>-0.56566004757052191</v>
      </c>
      <c r="I47" s="90">
        <f t="shared" si="4"/>
        <v>4.9258691540011039</v>
      </c>
      <c r="J47" s="89">
        <f t="shared" ref="J47:K47" si="9">+J48-J46</f>
        <v>8940212.80400002</v>
      </c>
      <c r="K47" s="89">
        <f t="shared" si="9"/>
        <v>8889641.5920000076</v>
      </c>
      <c r="L47" s="171">
        <f t="shared" si="2"/>
        <v>-0.56566004757052191</v>
      </c>
      <c r="M47" s="90">
        <f t="shared" si="5"/>
        <v>4.9258691540011039</v>
      </c>
    </row>
    <row r="48" spans="1:13" s="18" customFormat="1" ht="22.5" customHeight="1" x14ac:dyDescent="0.4">
      <c r="A48" s="17" t="s">
        <v>226</v>
      </c>
      <c r="B48" s="167">
        <v>14670853.717</v>
      </c>
      <c r="C48" s="167">
        <v>15385059.735000001</v>
      </c>
      <c r="D48" s="168">
        <f t="shared" si="0"/>
        <v>4.8681967101369672</v>
      </c>
      <c r="E48" s="93">
        <f t="shared" si="3"/>
        <v>100</v>
      </c>
      <c r="F48" s="169">
        <v>176860826.259</v>
      </c>
      <c r="G48" s="169">
        <v>180468488.18099999</v>
      </c>
      <c r="H48" s="168">
        <f t="shared" si="1"/>
        <v>2.0398309780125241</v>
      </c>
      <c r="I48" s="93">
        <f t="shared" si="4"/>
        <v>100</v>
      </c>
      <c r="J48" s="169">
        <v>176860826.259</v>
      </c>
      <c r="K48" s="169">
        <v>180468488.18099999</v>
      </c>
      <c r="L48" s="168">
        <f t="shared" si="2"/>
        <v>2.0398309780125241</v>
      </c>
      <c r="M48" s="93">
        <f t="shared" si="5"/>
        <v>100</v>
      </c>
    </row>
    <row r="50" spans="2:11" x14ac:dyDescent="0.25">
      <c r="F50" s="172">
        <f>F48/1000000</f>
        <v>176.86082625899999</v>
      </c>
      <c r="G50" s="172">
        <f>G48/1000000</f>
        <v>180.468488181</v>
      </c>
    </row>
    <row r="52" spans="2:11" x14ac:dyDescent="0.25">
      <c r="B52" s="172"/>
      <c r="C52" s="172"/>
      <c r="D52" s="172"/>
      <c r="E52" s="172"/>
      <c r="F52" s="172"/>
      <c r="G52" s="172"/>
      <c r="H52" s="172"/>
      <c r="I52" s="172"/>
      <c r="J52" s="172"/>
      <c r="K52" s="172"/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56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3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59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0"/>
  <sheetViews>
    <sheetView showGridLines="0" topLeftCell="A67" zoomScale="90" zoomScaleNormal="90" workbookViewId="0">
      <selection activeCell="N84" sqref="N84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5" bestFit="1" customWidth="1"/>
    <col min="5" max="5" width="12.33203125" style="36" bestFit="1" customWidth="1"/>
    <col min="6" max="6" width="11" style="36" bestFit="1" customWidth="1"/>
    <col min="7" max="7" width="12.33203125" style="36" bestFit="1" customWidth="1"/>
    <col min="8" max="8" width="11.44140625" style="36" bestFit="1" customWidth="1"/>
    <col min="9" max="9" width="12.33203125" style="36" bestFit="1" customWidth="1"/>
    <col min="10" max="10" width="12.6640625" style="36" bestFit="1" customWidth="1"/>
    <col min="11" max="11" width="12.33203125" style="36" bestFit="1" customWidth="1"/>
    <col min="12" max="12" width="11" style="36" customWidth="1"/>
    <col min="13" max="13" width="12.33203125" style="36" bestFit="1" customWidth="1"/>
    <col min="14" max="14" width="11" style="36" bestFit="1" customWidth="1"/>
    <col min="15" max="15" width="13.5546875" style="35" bestFit="1" customWidth="1"/>
  </cols>
  <sheetData>
    <row r="1" spans="1:15" ht="16.2" thickBot="1" x14ac:dyDescent="0.35">
      <c r="A1" s="94"/>
      <c r="B1" s="119" t="s">
        <v>60</v>
      </c>
      <c r="C1" s="120" t="s">
        <v>44</v>
      </c>
      <c r="D1" s="120" t="s">
        <v>45</v>
      </c>
      <c r="E1" s="120" t="s">
        <v>46</v>
      </c>
      <c r="F1" s="120" t="s">
        <v>47</v>
      </c>
      <c r="G1" s="120" t="s">
        <v>48</v>
      </c>
      <c r="H1" s="120" t="s">
        <v>49</v>
      </c>
      <c r="I1" s="120" t="s">
        <v>0</v>
      </c>
      <c r="J1" s="120" t="s">
        <v>61</v>
      </c>
      <c r="K1" s="120" t="s">
        <v>50</v>
      </c>
      <c r="L1" s="120" t="s">
        <v>51</v>
      </c>
      <c r="M1" s="120" t="s">
        <v>52</v>
      </c>
      <c r="N1" s="120" t="s">
        <v>53</v>
      </c>
      <c r="O1" s="121" t="s">
        <v>42</v>
      </c>
    </row>
    <row r="2" spans="1:15" s="38" customFormat="1" ht="15" thickTop="1" thickBot="1" x14ac:dyDescent="0.3">
      <c r="A2" s="95">
        <v>2019</v>
      </c>
      <c r="B2" s="122" t="s">
        <v>2</v>
      </c>
      <c r="C2" s="123">
        <f>C4+C6+C8+C10+C12+C14+C16+C18+C20+C22</f>
        <v>1881427.7728299997</v>
      </c>
      <c r="D2" s="123">
        <f t="shared" ref="D2:O2" si="0">D4+D6+D8+D10+D12+D14+D16+D18+D20+D22</f>
        <v>1857161.54917</v>
      </c>
      <c r="E2" s="123">
        <f t="shared" si="0"/>
        <v>1950410.7457800002</v>
      </c>
      <c r="F2" s="123">
        <f t="shared" si="0"/>
        <v>1878343.74829</v>
      </c>
      <c r="G2" s="123">
        <f t="shared" si="0"/>
        <v>2011257.9924600003</v>
      </c>
      <c r="H2" s="123">
        <f t="shared" si="0"/>
        <v>1363485.1733600001</v>
      </c>
      <c r="I2" s="123">
        <f t="shared" si="0"/>
        <v>1797560.9082200001</v>
      </c>
      <c r="J2" s="123">
        <f t="shared" si="0"/>
        <v>1529018.8487999998</v>
      </c>
      <c r="K2" s="123">
        <f t="shared" si="0"/>
        <v>2075506.1799699999</v>
      </c>
      <c r="L2" s="123">
        <f t="shared" si="0"/>
        <v>2423191.0778000001</v>
      </c>
      <c r="M2" s="123">
        <f t="shared" si="0"/>
        <v>2355702.76254</v>
      </c>
      <c r="N2" s="123">
        <f t="shared" si="0"/>
        <v>2271445.4276199997</v>
      </c>
      <c r="O2" s="123">
        <f t="shared" si="0"/>
        <v>23394512.186840001</v>
      </c>
    </row>
    <row r="3" spans="1:15" ht="14.4" thickTop="1" x14ac:dyDescent="0.25">
      <c r="A3" s="94">
        <v>2018</v>
      </c>
      <c r="B3" s="122" t="s">
        <v>2</v>
      </c>
      <c r="C3" s="123">
        <f>C5+C7+C9+C11+C13+C15+C17+C19+C21+C23</f>
        <v>1893772.58442</v>
      </c>
      <c r="D3" s="123">
        <f t="shared" ref="D3:O3" si="1">D5+D7+D9+D11+D13+D15+D17+D19+D21+D23</f>
        <v>1835790.1215799998</v>
      </c>
      <c r="E3" s="123">
        <f t="shared" si="1"/>
        <v>1994931.2628400002</v>
      </c>
      <c r="F3" s="123">
        <f t="shared" si="1"/>
        <v>1782997.7509899999</v>
      </c>
      <c r="G3" s="123">
        <f t="shared" si="1"/>
        <v>1896910.1423899997</v>
      </c>
      <c r="H3" s="123">
        <f t="shared" si="1"/>
        <v>1589499.9623699998</v>
      </c>
      <c r="I3" s="123">
        <f t="shared" si="1"/>
        <v>1678333.8786299999</v>
      </c>
      <c r="J3" s="123">
        <f t="shared" si="1"/>
        <v>1512276.4554900001</v>
      </c>
      <c r="K3" s="123">
        <f t="shared" si="1"/>
        <v>1894729.31168</v>
      </c>
      <c r="L3" s="123">
        <f t="shared" si="1"/>
        <v>2161630.4588500001</v>
      </c>
      <c r="M3" s="123">
        <f t="shared" si="1"/>
        <v>2303839.60042</v>
      </c>
      <c r="N3" s="123">
        <f t="shared" si="1"/>
        <v>2079270.2911799997</v>
      </c>
      <c r="O3" s="123">
        <f t="shared" si="1"/>
        <v>22623981.820839997</v>
      </c>
    </row>
    <row r="4" spans="1:15" s="38" customFormat="1" ht="13.8" x14ac:dyDescent="0.25">
      <c r="A4" s="95">
        <v>2019</v>
      </c>
      <c r="B4" s="124" t="s">
        <v>132</v>
      </c>
      <c r="C4" s="125">
        <v>560032.26784999995</v>
      </c>
      <c r="D4" s="125">
        <v>565273.15093</v>
      </c>
      <c r="E4" s="125">
        <v>586795.91000999999</v>
      </c>
      <c r="F4" s="125">
        <v>597721.57305000001</v>
      </c>
      <c r="G4" s="125">
        <v>590706.46969000006</v>
      </c>
      <c r="H4" s="125">
        <v>344742.73492000002</v>
      </c>
      <c r="I4" s="125">
        <v>546263.22345000005</v>
      </c>
      <c r="J4" s="125">
        <v>480720.34041</v>
      </c>
      <c r="K4" s="125">
        <v>568598.95168000006</v>
      </c>
      <c r="L4" s="125">
        <v>698224.26806000003</v>
      </c>
      <c r="M4" s="125">
        <v>620416.85696999996</v>
      </c>
      <c r="N4" s="125">
        <v>628844.97089999996</v>
      </c>
      <c r="O4" s="126">
        <v>6788340.7179199997</v>
      </c>
    </row>
    <row r="5" spans="1:15" ht="13.8" x14ac:dyDescent="0.25">
      <c r="A5" s="94">
        <v>2018</v>
      </c>
      <c r="B5" s="124" t="s">
        <v>132</v>
      </c>
      <c r="C5" s="125">
        <v>547223.68368999998</v>
      </c>
      <c r="D5" s="125">
        <v>534695.97504000005</v>
      </c>
      <c r="E5" s="125">
        <v>599961.66367000004</v>
      </c>
      <c r="F5" s="125">
        <v>534035.62387000001</v>
      </c>
      <c r="G5" s="125">
        <v>559474.30215</v>
      </c>
      <c r="H5" s="125">
        <v>447489.81228999997</v>
      </c>
      <c r="I5" s="125">
        <v>533361.77830999997</v>
      </c>
      <c r="J5" s="125">
        <v>489967.42408999999</v>
      </c>
      <c r="K5" s="125">
        <v>544911.54104000004</v>
      </c>
      <c r="L5" s="125">
        <v>645860.30122000002</v>
      </c>
      <c r="M5" s="125">
        <v>647988.21611000004</v>
      </c>
      <c r="N5" s="125">
        <v>593534.85459</v>
      </c>
      <c r="O5" s="126">
        <v>6678505.17607</v>
      </c>
    </row>
    <row r="6" spans="1:15" s="38" customFormat="1" ht="13.8" x14ac:dyDescent="0.25">
      <c r="A6" s="95">
        <v>2019</v>
      </c>
      <c r="B6" s="124" t="s">
        <v>133</v>
      </c>
      <c r="C6" s="125">
        <v>199176.22761</v>
      </c>
      <c r="D6" s="125">
        <v>165875.00847999999</v>
      </c>
      <c r="E6" s="125">
        <v>143609.00703000001</v>
      </c>
      <c r="F6" s="125">
        <v>113212.84436</v>
      </c>
      <c r="G6" s="125">
        <v>140747.82935000001</v>
      </c>
      <c r="H6" s="125">
        <v>202431.16746</v>
      </c>
      <c r="I6" s="125">
        <v>131733.57936</v>
      </c>
      <c r="J6" s="125">
        <v>109803.64810000001</v>
      </c>
      <c r="K6" s="125">
        <v>148482.13511999999</v>
      </c>
      <c r="L6" s="125">
        <v>223964.09847999999</v>
      </c>
      <c r="M6" s="125">
        <v>331620.26763000002</v>
      </c>
      <c r="N6" s="125">
        <v>350673.15759999998</v>
      </c>
      <c r="O6" s="126">
        <v>2261328.97058</v>
      </c>
    </row>
    <row r="7" spans="1:15" ht="13.8" x14ac:dyDescent="0.25">
      <c r="A7" s="94">
        <v>2018</v>
      </c>
      <c r="B7" s="124" t="s">
        <v>133</v>
      </c>
      <c r="C7" s="125">
        <v>225394.03391999999</v>
      </c>
      <c r="D7" s="125">
        <v>211794.99771</v>
      </c>
      <c r="E7" s="125">
        <v>207194.92988000001</v>
      </c>
      <c r="F7" s="125">
        <v>149357.76658</v>
      </c>
      <c r="G7" s="125">
        <v>213052.51121999999</v>
      </c>
      <c r="H7" s="125">
        <v>167635.71973000001</v>
      </c>
      <c r="I7" s="125">
        <v>104468.44220999999</v>
      </c>
      <c r="J7" s="125">
        <v>111080.49325</v>
      </c>
      <c r="K7" s="125">
        <v>152215.67697</v>
      </c>
      <c r="L7" s="125">
        <v>201895.71311000001</v>
      </c>
      <c r="M7" s="125">
        <v>299870.78087999998</v>
      </c>
      <c r="N7" s="125">
        <v>281780.24563999998</v>
      </c>
      <c r="O7" s="126">
        <v>2325741.3111</v>
      </c>
    </row>
    <row r="8" spans="1:15" s="38" customFormat="1" ht="13.8" x14ac:dyDescent="0.25">
      <c r="A8" s="95">
        <v>2019</v>
      </c>
      <c r="B8" s="124" t="s">
        <v>134</v>
      </c>
      <c r="C8" s="125">
        <v>125430.57365000001</v>
      </c>
      <c r="D8" s="125">
        <v>122129.7938</v>
      </c>
      <c r="E8" s="125">
        <v>128023.94576</v>
      </c>
      <c r="F8" s="125">
        <v>125216.48028</v>
      </c>
      <c r="G8" s="125">
        <v>138481.49695999999</v>
      </c>
      <c r="H8" s="125">
        <v>83562.798779999997</v>
      </c>
      <c r="I8" s="125">
        <v>130153.88228000001</v>
      </c>
      <c r="J8" s="125">
        <v>127879.04975000001</v>
      </c>
      <c r="K8" s="125">
        <v>152577.31927000001</v>
      </c>
      <c r="L8" s="125">
        <v>148425.04234000001</v>
      </c>
      <c r="M8" s="125">
        <v>139520.70725000001</v>
      </c>
      <c r="N8" s="125">
        <v>127900.05147000001</v>
      </c>
      <c r="O8" s="126">
        <v>1549301.1415899999</v>
      </c>
    </row>
    <row r="9" spans="1:15" ht="13.8" x14ac:dyDescent="0.25">
      <c r="A9" s="94">
        <v>2018</v>
      </c>
      <c r="B9" s="124" t="s">
        <v>134</v>
      </c>
      <c r="C9" s="125">
        <v>119835.36044999999</v>
      </c>
      <c r="D9" s="125">
        <v>117643.61351</v>
      </c>
      <c r="E9" s="125">
        <v>141218.40416000001</v>
      </c>
      <c r="F9" s="125">
        <v>128537.29485999999</v>
      </c>
      <c r="G9" s="125">
        <v>137415.20196999999</v>
      </c>
      <c r="H9" s="125">
        <v>118810.58005999999</v>
      </c>
      <c r="I9" s="125">
        <v>125958.33078</v>
      </c>
      <c r="J9" s="125">
        <v>111575.90204</v>
      </c>
      <c r="K9" s="125">
        <v>143606.15186000001</v>
      </c>
      <c r="L9" s="125">
        <v>141439.89913999999</v>
      </c>
      <c r="M9" s="125">
        <v>150278.34385999999</v>
      </c>
      <c r="N9" s="125">
        <v>128107.26684</v>
      </c>
      <c r="O9" s="126">
        <v>1564426.34953</v>
      </c>
    </row>
    <row r="10" spans="1:15" s="38" customFormat="1" ht="13.8" x14ac:dyDescent="0.25">
      <c r="A10" s="95">
        <v>2019</v>
      </c>
      <c r="B10" s="124" t="s">
        <v>135</v>
      </c>
      <c r="C10" s="125">
        <v>112116.28042</v>
      </c>
      <c r="D10" s="125">
        <v>114842.19143000001</v>
      </c>
      <c r="E10" s="125">
        <v>118196.58269</v>
      </c>
      <c r="F10" s="125">
        <v>117650.88088</v>
      </c>
      <c r="G10" s="125">
        <v>117831.83706999999</v>
      </c>
      <c r="H10" s="125">
        <v>63508.44515</v>
      </c>
      <c r="I10" s="125">
        <v>83065.267340000006</v>
      </c>
      <c r="J10" s="125">
        <v>71997.545849999995</v>
      </c>
      <c r="K10" s="125">
        <v>154768.45314999999</v>
      </c>
      <c r="L10" s="125">
        <v>189647.51198000001</v>
      </c>
      <c r="M10" s="125">
        <v>151809.53672999999</v>
      </c>
      <c r="N10" s="125">
        <v>123438.62964</v>
      </c>
      <c r="O10" s="126">
        <v>1418873.16233</v>
      </c>
    </row>
    <row r="11" spans="1:15" ht="13.8" x14ac:dyDescent="0.25">
      <c r="A11" s="94">
        <v>2018</v>
      </c>
      <c r="B11" s="124" t="s">
        <v>135</v>
      </c>
      <c r="C11" s="125">
        <v>108333.43629</v>
      </c>
      <c r="D11" s="125">
        <v>107572.17714</v>
      </c>
      <c r="E11" s="125">
        <v>114735.2337</v>
      </c>
      <c r="F11" s="125">
        <v>102942.77838</v>
      </c>
      <c r="G11" s="125">
        <v>98740.460529999997</v>
      </c>
      <c r="H11" s="125">
        <v>72043.221720000001</v>
      </c>
      <c r="I11" s="125">
        <v>76536.520529999994</v>
      </c>
      <c r="J11" s="125">
        <v>90846.776310000001</v>
      </c>
      <c r="K11" s="125">
        <v>154030.35561999999</v>
      </c>
      <c r="L11" s="125">
        <v>176872.83212000001</v>
      </c>
      <c r="M11" s="125">
        <v>157594.55538999999</v>
      </c>
      <c r="N11" s="125">
        <v>126535.32619000001</v>
      </c>
      <c r="O11" s="126">
        <v>1386783.67392</v>
      </c>
    </row>
    <row r="12" spans="1:15" s="38" customFormat="1" ht="13.8" x14ac:dyDescent="0.25">
      <c r="A12" s="95">
        <v>2019</v>
      </c>
      <c r="B12" s="124" t="s">
        <v>136</v>
      </c>
      <c r="C12" s="125">
        <v>152196.42077999999</v>
      </c>
      <c r="D12" s="125">
        <v>144397.91367000001</v>
      </c>
      <c r="E12" s="125">
        <v>136200.95042000001</v>
      </c>
      <c r="F12" s="125">
        <v>135926.19750000001</v>
      </c>
      <c r="G12" s="125">
        <v>132558.01319999999</v>
      </c>
      <c r="H12" s="125">
        <v>75889.156870000006</v>
      </c>
      <c r="I12" s="125">
        <v>112646.25977999999</v>
      </c>
      <c r="J12" s="125">
        <v>66640.802219999998</v>
      </c>
      <c r="K12" s="125">
        <v>275685.19702000002</v>
      </c>
      <c r="L12" s="125">
        <v>347017.88896000001</v>
      </c>
      <c r="M12" s="125">
        <v>265388.95444</v>
      </c>
      <c r="N12" s="125">
        <v>187931.58585999999</v>
      </c>
      <c r="O12" s="126">
        <v>2032479.34072</v>
      </c>
    </row>
    <row r="13" spans="1:15" ht="13.8" x14ac:dyDescent="0.25">
      <c r="A13" s="94">
        <v>2018</v>
      </c>
      <c r="B13" s="124" t="s">
        <v>136</v>
      </c>
      <c r="C13" s="125">
        <v>153621.37202000001</v>
      </c>
      <c r="D13" s="125">
        <v>132753.50149</v>
      </c>
      <c r="E13" s="125">
        <v>124563.13004</v>
      </c>
      <c r="F13" s="125">
        <v>147757.61514000001</v>
      </c>
      <c r="G13" s="125">
        <v>140152.84507000001</v>
      </c>
      <c r="H13" s="125">
        <v>100319.65571000001</v>
      </c>
      <c r="I13" s="125">
        <v>117908.31243000001</v>
      </c>
      <c r="J13" s="125">
        <v>63698.900520000003</v>
      </c>
      <c r="K13" s="125">
        <v>130280.1053</v>
      </c>
      <c r="L13" s="125">
        <v>177939.40912999999</v>
      </c>
      <c r="M13" s="125">
        <v>179368.07902</v>
      </c>
      <c r="N13" s="125">
        <v>164637.44149</v>
      </c>
      <c r="O13" s="126">
        <v>1633000.36736</v>
      </c>
    </row>
    <row r="14" spans="1:15" s="38" customFormat="1" ht="13.8" x14ac:dyDescent="0.25">
      <c r="A14" s="95">
        <v>2019</v>
      </c>
      <c r="B14" s="124" t="s">
        <v>137</v>
      </c>
      <c r="C14" s="125">
        <v>27998.944500000001</v>
      </c>
      <c r="D14" s="125">
        <v>26741.32647</v>
      </c>
      <c r="E14" s="125">
        <v>34862.358189999999</v>
      </c>
      <c r="F14" s="125">
        <v>24122.14443</v>
      </c>
      <c r="G14" s="125">
        <v>27919.586240000001</v>
      </c>
      <c r="H14" s="125">
        <v>15775.459930000001</v>
      </c>
      <c r="I14" s="125">
        <v>17132.11995</v>
      </c>
      <c r="J14" s="125">
        <v>16541.495470000002</v>
      </c>
      <c r="K14" s="125">
        <v>17947.373670000001</v>
      </c>
      <c r="L14" s="125">
        <v>21624.29062</v>
      </c>
      <c r="M14" s="125">
        <v>25258.217929999999</v>
      </c>
      <c r="N14" s="125">
        <v>26785.843400000002</v>
      </c>
      <c r="O14" s="126">
        <v>282709.16080000001</v>
      </c>
    </row>
    <row r="15" spans="1:15" ht="13.8" x14ac:dyDescent="0.25">
      <c r="A15" s="94">
        <v>2018</v>
      </c>
      <c r="B15" s="124" t="s">
        <v>137</v>
      </c>
      <c r="C15" s="125">
        <v>63470.139309999999</v>
      </c>
      <c r="D15" s="125">
        <v>57999.799489999998</v>
      </c>
      <c r="E15" s="125">
        <v>47250.82015</v>
      </c>
      <c r="F15" s="125">
        <v>28798.931809999998</v>
      </c>
      <c r="G15" s="125">
        <v>27552.43924</v>
      </c>
      <c r="H15" s="125">
        <v>17097.2582</v>
      </c>
      <c r="I15" s="125">
        <v>17987.946319999999</v>
      </c>
      <c r="J15" s="125">
        <v>16805.825659999999</v>
      </c>
      <c r="K15" s="125">
        <v>26288.061740000001</v>
      </c>
      <c r="L15" s="125">
        <v>28306.503280000001</v>
      </c>
      <c r="M15" s="125">
        <v>34843.242209999997</v>
      </c>
      <c r="N15" s="125">
        <v>33075.866130000002</v>
      </c>
      <c r="O15" s="126">
        <v>399476.83354000002</v>
      </c>
    </row>
    <row r="16" spans="1:15" ht="13.8" x14ac:dyDescent="0.25">
      <c r="A16" s="95">
        <v>2019</v>
      </c>
      <c r="B16" s="124" t="s">
        <v>138</v>
      </c>
      <c r="C16" s="125">
        <v>82543.428780000002</v>
      </c>
      <c r="D16" s="125">
        <v>82148.817379999993</v>
      </c>
      <c r="E16" s="125">
        <v>73557.318710000007</v>
      </c>
      <c r="F16" s="125">
        <v>60277.450449999997</v>
      </c>
      <c r="G16" s="125">
        <v>96526.272779999999</v>
      </c>
      <c r="H16" s="125">
        <v>57984.925450000002</v>
      </c>
      <c r="I16" s="125">
        <v>63096.187539999999</v>
      </c>
      <c r="J16" s="125">
        <v>52988.667009999997</v>
      </c>
      <c r="K16" s="125">
        <v>93408.117929999993</v>
      </c>
      <c r="L16" s="125">
        <v>89707.536540000001</v>
      </c>
      <c r="M16" s="125">
        <v>75957.00864</v>
      </c>
      <c r="N16" s="125">
        <v>80871.440100000007</v>
      </c>
      <c r="O16" s="126">
        <v>909067.17131000001</v>
      </c>
    </row>
    <row r="17" spans="1:15" ht="13.8" x14ac:dyDescent="0.25">
      <c r="A17" s="94">
        <v>2018</v>
      </c>
      <c r="B17" s="124" t="s">
        <v>138</v>
      </c>
      <c r="C17" s="125">
        <v>77553.726509999993</v>
      </c>
      <c r="D17" s="125">
        <v>83548.081090000007</v>
      </c>
      <c r="E17" s="125">
        <v>65103.239679999999</v>
      </c>
      <c r="F17" s="125">
        <v>53878.586889999999</v>
      </c>
      <c r="G17" s="125">
        <v>72477.135729999995</v>
      </c>
      <c r="H17" s="125">
        <v>86879.483730000007</v>
      </c>
      <c r="I17" s="125">
        <v>90149.987599999993</v>
      </c>
      <c r="J17" s="125">
        <v>66542.850229999996</v>
      </c>
      <c r="K17" s="125">
        <v>119426.97013</v>
      </c>
      <c r="L17" s="125">
        <v>122858.87014</v>
      </c>
      <c r="M17" s="125">
        <v>101133.17666</v>
      </c>
      <c r="N17" s="125">
        <v>72009.888709999999</v>
      </c>
      <c r="O17" s="126">
        <v>1011561.9971</v>
      </c>
    </row>
    <row r="18" spans="1:15" ht="13.8" x14ac:dyDescent="0.25">
      <c r="A18" s="95">
        <v>2019</v>
      </c>
      <c r="B18" s="124" t="s">
        <v>139</v>
      </c>
      <c r="C18" s="125">
        <v>8448.1456600000001</v>
      </c>
      <c r="D18" s="125">
        <v>13159.61594</v>
      </c>
      <c r="E18" s="125">
        <v>19682.62761</v>
      </c>
      <c r="F18" s="125">
        <v>9745.6436599999997</v>
      </c>
      <c r="G18" s="125">
        <v>8965.0073200000006</v>
      </c>
      <c r="H18" s="125">
        <v>3904.7493800000002</v>
      </c>
      <c r="I18" s="125">
        <v>4960.3642099999997</v>
      </c>
      <c r="J18" s="125">
        <v>5881.6617999999999</v>
      </c>
      <c r="K18" s="125">
        <v>6573.87219</v>
      </c>
      <c r="L18" s="125">
        <v>5953.31459</v>
      </c>
      <c r="M18" s="125">
        <v>9107.0426000000007</v>
      </c>
      <c r="N18" s="125">
        <v>10109.132600000001</v>
      </c>
      <c r="O18" s="126">
        <v>106491.17756</v>
      </c>
    </row>
    <row r="19" spans="1:15" ht="13.8" x14ac:dyDescent="0.25">
      <c r="A19" s="94">
        <v>2018</v>
      </c>
      <c r="B19" s="124" t="s">
        <v>139</v>
      </c>
      <c r="C19" s="125">
        <v>8699.7593300000008</v>
      </c>
      <c r="D19" s="125">
        <v>14888.55919</v>
      </c>
      <c r="E19" s="125">
        <v>18298.714830000001</v>
      </c>
      <c r="F19" s="125">
        <v>11630.61274</v>
      </c>
      <c r="G19" s="125">
        <v>6780.4105499999996</v>
      </c>
      <c r="H19" s="125">
        <v>4806.9034300000003</v>
      </c>
      <c r="I19" s="125">
        <v>4293.7941899999996</v>
      </c>
      <c r="J19" s="125">
        <v>4651.7716099999998</v>
      </c>
      <c r="K19" s="125">
        <v>5349.45957</v>
      </c>
      <c r="L19" s="125">
        <v>5137.6928900000003</v>
      </c>
      <c r="M19" s="125">
        <v>7413.7436299999999</v>
      </c>
      <c r="N19" s="125">
        <v>7334.2233299999998</v>
      </c>
      <c r="O19" s="126">
        <v>99285.64529</v>
      </c>
    </row>
    <row r="20" spans="1:15" ht="13.8" x14ac:dyDescent="0.25">
      <c r="A20" s="95">
        <v>2019</v>
      </c>
      <c r="B20" s="124" t="s">
        <v>140</v>
      </c>
      <c r="C20" s="127">
        <v>220592.68002999999</v>
      </c>
      <c r="D20" s="127">
        <v>211036.86183000001</v>
      </c>
      <c r="E20" s="127">
        <v>237540.30244999999</v>
      </c>
      <c r="F20" s="127">
        <v>217806.06377000001</v>
      </c>
      <c r="G20" s="127">
        <v>230803.27312</v>
      </c>
      <c r="H20" s="125">
        <v>168264.20301999999</v>
      </c>
      <c r="I20" s="125">
        <v>212234.00315999999</v>
      </c>
      <c r="J20" s="125">
        <v>183401.37247999999</v>
      </c>
      <c r="K20" s="125">
        <v>199905.12226999999</v>
      </c>
      <c r="L20" s="125">
        <v>207439.25111000001</v>
      </c>
      <c r="M20" s="125">
        <v>215215.90260999999</v>
      </c>
      <c r="N20" s="125">
        <v>209892.71001000001</v>
      </c>
      <c r="O20" s="126">
        <v>2514131.7458600001</v>
      </c>
    </row>
    <row r="21" spans="1:15" ht="13.8" x14ac:dyDescent="0.25">
      <c r="A21" s="94">
        <v>2018</v>
      </c>
      <c r="B21" s="124" t="s">
        <v>140</v>
      </c>
      <c r="C21" s="125">
        <v>218255.13686</v>
      </c>
      <c r="D21" s="125">
        <v>177209.36773</v>
      </c>
      <c r="E21" s="125">
        <v>219741.03091</v>
      </c>
      <c r="F21" s="125">
        <v>213714.70480000001</v>
      </c>
      <c r="G21" s="125">
        <v>211948.28867000001</v>
      </c>
      <c r="H21" s="125">
        <v>189600.86120000001</v>
      </c>
      <c r="I21" s="125">
        <v>202231.55442</v>
      </c>
      <c r="J21" s="125">
        <v>192331.07040999999</v>
      </c>
      <c r="K21" s="125">
        <v>208921.23465</v>
      </c>
      <c r="L21" s="125">
        <v>221852.63436</v>
      </c>
      <c r="M21" s="125">
        <v>241024.81894</v>
      </c>
      <c r="N21" s="125">
        <v>213749.00661000001</v>
      </c>
      <c r="O21" s="126">
        <v>2510579.7095599999</v>
      </c>
    </row>
    <row r="22" spans="1:15" ht="13.8" x14ac:dyDescent="0.25">
      <c r="A22" s="95">
        <v>2019</v>
      </c>
      <c r="B22" s="124" t="s">
        <v>141</v>
      </c>
      <c r="C22" s="127">
        <v>392892.80355000001</v>
      </c>
      <c r="D22" s="127">
        <v>411556.86924000003</v>
      </c>
      <c r="E22" s="127">
        <v>471941.74290999997</v>
      </c>
      <c r="F22" s="127">
        <v>476664.46990999999</v>
      </c>
      <c r="G22" s="127">
        <v>526718.20672999998</v>
      </c>
      <c r="H22" s="125">
        <v>347421.53240000003</v>
      </c>
      <c r="I22" s="125">
        <v>496276.02114999999</v>
      </c>
      <c r="J22" s="125">
        <v>413164.26571000001</v>
      </c>
      <c r="K22" s="125">
        <v>457559.63767000003</v>
      </c>
      <c r="L22" s="125">
        <v>491187.87511999998</v>
      </c>
      <c r="M22" s="125">
        <v>521408.26773999998</v>
      </c>
      <c r="N22" s="125">
        <v>524997.90604000003</v>
      </c>
      <c r="O22" s="126">
        <v>5531789.5981700001</v>
      </c>
    </row>
    <row r="23" spans="1:15" ht="13.8" x14ac:dyDescent="0.25">
      <c r="A23" s="94">
        <v>2018</v>
      </c>
      <c r="B23" s="124" t="s">
        <v>141</v>
      </c>
      <c r="C23" s="125">
        <v>371385.93604</v>
      </c>
      <c r="D23" s="127">
        <v>397684.04918999999</v>
      </c>
      <c r="E23" s="125">
        <v>456864.09581999999</v>
      </c>
      <c r="F23" s="125">
        <v>412343.83591999998</v>
      </c>
      <c r="G23" s="125">
        <v>429316.54726000002</v>
      </c>
      <c r="H23" s="125">
        <v>384816.46629999997</v>
      </c>
      <c r="I23" s="125">
        <v>405437.21184</v>
      </c>
      <c r="J23" s="125">
        <v>364775.44137000002</v>
      </c>
      <c r="K23" s="125">
        <v>409699.7548</v>
      </c>
      <c r="L23" s="125">
        <v>439466.60346000001</v>
      </c>
      <c r="M23" s="125">
        <v>484324.64371999999</v>
      </c>
      <c r="N23" s="125">
        <v>458506.17164999997</v>
      </c>
      <c r="O23" s="126">
        <v>5014620.7573699998</v>
      </c>
    </row>
    <row r="24" spans="1:15" ht="13.8" x14ac:dyDescent="0.25">
      <c r="A24" s="95">
        <v>2019</v>
      </c>
      <c r="B24" s="122" t="s">
        <v>14</v>
      </c>
      <c r="C24" s="128">
        <f>C26+C28+C30+C32+C34+C36+C38+C40+C42+C44+C46+C48+C50+C52+C54+C56</f>
        <v>10611465.914480001</v>
      </c>
      <c r="D24" s="128">
        <f t="shared" ref="D24:O24" si="2">D26+D28+D30+D32+D34+D36+D38+D40+D42+D44+D46+D48+D50+D52+D54+D56</f>
        <v>11030947.518510001</v>
      </c>
      <c r="E24" s="128">
        <f t="shared" si="2"/>
        <v>12637591.42729</v>
      </c>
      <c r="F24" s="128">
        <f t="shared" si="2"/>
        <v>11769971.27918</v>
      </c>
      <c r="G24" s="128">
        <f t="shared" si="2"/>
        <v>12996344.152050002</v>
      </c>
      <c r="H24" s="128">
        <f t="shared" si="2"/>
        <v>8888711.2957300004</v>
      </c>
      <c r="I24" s="128">
        <f t="shared" si="2"/>
        <v>12521192.520050002</v>
      </c>
      <c r="J24" s="128">
        <f t="shared" si="2"/>
        <v>10193614.54336</v>
      </c>
      <c r="K24" s="128">
        <f t="shared" si="2"/>
        <v>11582134.174749998</v>
      </c>
      <c r="L24" s="128">
        <f t="shared" si="2"/>
        <v>12384666.433909997</v>
      </c>
      <c r="M24" s="128">
        <f t="shared" si="2"/>
        <v>12102155.654150002</v>
      </c>
      <c r="N24" s="128">
        <f t="shared" si="2"/>
        <v>11534863.600490002</v>
      </c>
      <c r="O24" s="128">
        <f t="shared" si="2"/>
        <v>138253658.51394999</v>
      </c>
    </row>
    <row r="25" spans="1:15" ht="13.8" x14ac:dyDescent="0.25">
      <c r="A25" s="94">
        <v>2018</v>
      </c>
      <c r="B25" s="122" t="s">
        <v>14</v>
      </c>
      <c r="C25" s="128">
        <f>C27+C29+C31+C33+C35+C37+C39+C41+C43+C45+C47+C49+C51+C53+C55+C57</f>
        <v>9885696.8387700021</v>
      </c>
      <c r="D25" s="128">
        <f t="shared" ref="D25:O25" si="3">D27+D29+D31+D33+D35+D37+D39+D41+D43+D45+D47+D49+D51+D53+D55+D57</f>
        <v>10687264.922549998</v>
      </c>
      <c r="E25" s="128">
        <f t="shared" si="3"/>
        <v>12704178.76365</v>
      </c>
      <c r="F25" s="128">
        <f t="shared" si="3"/>
        <v>11354804.531879999</v>
      </c>
      <c r="G25" s="128">
        <f t="shared" si="3"/>
        <v>11589150.708159998</v>
      </c>
      <c r="H25" s="128">
        <f t="shared" si="3"/>
        <v>10581480.801449999</v>
      </c>
      <c r="I25" s="128">
        <f t="shared" si="3"/>
        <v>11551265.521600001</v>
      </c>
      <c r="J25" s="128">
        <f t="shared" si="3"/>
        <v>10100111.179160001</v>
      </c>
      <c r="K25" s="128">
        <f t="shared" si="3"/>
        <v>11714132.849330001</v>
      </c>
      <c r="L25" s="128">
        <f t="shared" si="3"/>
        <v>12698417.375379998</v>
      </c>
      <c r="M25" s="128">
        <f t="shared" si="3"/>
        <v>12271882.52087</v>
      </c>
      <c r="N25" s="128">
        <f t="shared" si="3"/>
        <v>11067329.798889998</v>
      </c>
      <c r="O25" s="128">
        <f t="shared" si="3"/>
        <v>136205715.81169</v>
      </c>
    </row>
    <row r="26" spans="1:15" ht="13.8" x14ac:dyDescent="0.25">
      <c r="A26" s="95">
        <v>2019</v>
      </c>
      <c r="B26" s="124" t="s">
        <v>142</v>
      </c>
      <c r="C26" s="125">
        <v>675589.89801</v>
      </c>
      <c r="D26" s="125">
        <v>639693.46692000004</v>
      </c>
      <c r="E26" s="125">
        <v>727808.60008999996</v>
      </c>
      <c r="F26" s="125">
        <v>690699.96392999997</v>
      </c>
      <c r="G26" s="125">
        <v>786328.82643999998</v>
      </c>
      <c r="H26" s="125">
        <v>509869.39351000002</v>
      </c>
      <c r="I26" s="125">
        <v>662373.67578000005</v>
      </c>
      <c r="J26" s="125">
        <v>572662.83330000006</v>
      </c>
      <c r="K26" s="125">
        <v>677695.64046000002</v>
      </c>
      <c r="L26" s="125">
        <v>704751.83755000005</v>
      </c>
      <c r="M26" s="125">
        <v>673997.05844000005</v>
      </c>
      <c r="N26" s="125">
        <v>598256.98008999997</v>
      </c>
      <c r="O26" s="126">
        <v>7919728.1745199999</v>
      </c>
    </row>
    <row r="27" spans="1:15" ht="13.8" x14ac:dyDescent="0.25">
      <c r="A27" s="94">
        <v>2018</v>
      </c>
      <c r="B27" s="124" t="s">
        <v>142</v>
      </c>
      <c r="C27" s="125">
        <v>695216.74386000005</v>
      </c>
      <c r="D27" s="125">
        <v>698367.66859000002</v>
      </c>
      <c r="E27" s="125">
        <v>791150.88341000001</v>
      </c>
      <c r="F27" s="125">
        <v>706262.03767999995</v>
      </c>
      <c r="G27" s="125">
        <v>747188.86395999999</v>
      </c>
      <c r="H27" s="125">
        <v>659381.77156999998</v>
      </c>
      <c r="I27" s="125">
        <v>699547.17859000002</v>
      </c>
      <c r="J27" s="125">
        <v>615875.34071000002</v>
      </c>
      <c r="K27" s="125">
        <v>716683.54873000004</v>
      </c>
      <c r="L27" s="125">
        <v>758787.83281000005</v>
      </c>
      <c r="M27" s="125">
        <v>746610.23322000005</v>
      </c>
      <c r="N27" s="125">
        <v>621501.42819000001</v>
      </c>
      <c r="O27" s="126">
        <v>8456573.5313200001</v>
      </c>
    </row>
    <row r="28" spans="1:15" ht="13.8" x14ac:dyDescent="0.25">
      <c r="A28" s="95">
        <v>2019</v>
      </c>
      <c r="B28" s="124" t="s">
        <v>143</v>
      </c>
      <c r="C28" s="125">
        <v>116826.44227</v>
      </c>
      <c r="D28" s="125">
        <v>146311.26500000001</v>
      </c>
      <c r="E28" s="125">
        <v>176073.72747000001</v>
      </c>
      <c r="F28" s="125">
        <v>141712.45376</v>
      </c>
      <c r="G28" s="125">
        <v>162675.19221000001</v>
      </c>
      <c r="H28" s="125">
        <v>87702.555290000004</v>
      </c>
      <c r="I28" s="125">
        <v>165876.87218000001</v>
      </c>
      <c r="J28" s="125">
        <v>134414.74277000001</v>
      </c>
      <c r="K28" s="125">
        <v>147784.88475999999</v>
      </c>
      <c r="L28" s="125">
        <v>148172.15763</v>
      </c>
      <c r="M28" s="125">
        <v>124788.2355</v>
      </c>
      <c r="N28" s="125">
        <v>114587.29525</v>
      </c>
      <c r="O28" s="126">
        <v>1666925.82409</v>
      </c>
    </row>
    <row r="29" spans="1:15" ht="13.8" x14ac:dyDescent="0.25">
      <c r="A29" s="94">
        <v>2018</v>
      </c>
      <c r="B29" s="124" t="s">
        <v>143</v>
      </c>
      <c r="C29" s="125">
        <v>128986.95107</v>
      </c>
      <c r="D29" s="125">
        <v>144499.09956999999</v>
      </c>
      <c r="E29" s="125">
        <v>168927.18468999999</v>
      </c>
      <c r="F29" s="125">
        <v>149657.84632000001</v>
      </c>
      <c r="G29" s="125">
        <v>141951.89892000001</v>
      </c>
      <c r="H29" s="125">
        <v>117831.44891000001</v>
      </c>
      <c r="I29" s="125">
        <v>149645.90728000001</v>
      </c>
      <c r="J29" s="125">
        <v>142619.16161000001</v>
      </c>
      <c r="K29" s="125">
        <v>138310.77137999999</v>
      </c>
      <c r="L29" s="125">
        <v>142955.52056999999</v>
      </c>
      <c r="M29" s="125">
        <v>124205.84602</v>
      </c>
      <c r="N29" s="125">
        <v>133942.37526</v>
      </c>
      <c r="O29" s="126">
        <v>1683534.0116000001</v>
      </c>
    </row>
    <row r="30" spans="1:15" s="38" customFormat="1" ht="13.8" x14ac:dyDescent="0.25">
      <c r="A30" s="95">
        <v>2019</v>
      </c>
      <c r="B30" s="124" t="s">
        <v>144</v>
      </c>
      <c r="C30" s="125">
        <v>182640.83843999999</v>
      </c>
      <c r="D30" s="125">
        <v>185831.68093999999</v>
      </c>
      <c r="E30" s="125">
        <v>208839.27116</v>
      </c>
      <c r="F30" s="125">
        <v>229623.95965999999</v>
      </c>
      <c r="G30" s="125">
        <v>235716.12834</v>
      </c>
      <c r="H30" s="125">
        <v>132471.62478000001</v>
      </c>
      <c r="I30" s="125">
        <v>222317.11264000001</v>
      </c>
      <c r="J30" s="125">
        <v>174667.00541000001</v>
      </c>
      <c r="K30" s="125">
        <v>230088.31982999999</v>
      </c>
      <c r="L30" s="125">
        <v>254642.58517999999</v>
      </c>
      <c r="M30" s="125">
        <v>251791.99762000001</v>
      </c>
      <c r="N30" s="125">
        <v>226614.13488</v>
      </c>
      <c r="O30" s="126">
        <v>2535244.65888</v>
      </c>
    </row>
    <row r="31" spans="1:15" ht="13.8" x14ac:dyDescent="0.25">
      <c r="A31" s="94">
        <v>2018</v>
      </c>
      <c r="B31" s="124" t="s">
        <v>144</v>
      </c>
      <c r="C31" s="125">
        <v>168766.30025999999</v>
      </c>
      <c r="D31" s="125">
        <v>173337.79154999999</v>
      </c>
      <c r="E31" s="125">
        <v>211790.01795000001</v>
      </c>
      <c r="F31" s="125">
        <v>190638.38509</v>
      </c>
      <c r="G31" s="125">
        <v>200048.17971</v>
      </c>
      <c r="H31" s="125">
        <v>152699.56980999999</v>
      </c>
      <c r="I31" s="125">
        <v>184959.29788</v>
      </c>
      <c r="J31" s="125">
        <v>158376.42644000001</v>
      </c>
      <c r="K31" s="125">
        <v>193617.09578</v>
      </c>
      <c r="L31" s="125">
        <v>212970.98194</v>
      </c>
      <c r="M31" s="125">
        <v>227692.57577</v>
      </c>
      <c r="N31" s="125">
        <v>190096.95955999999</v>
      </c>
      <c r="O31" s="126">
        <v>2264993.5817399998</v>
      </c>
    </row>
    <row r="32" spans="1:15" ht="13.8" x14ac:dyDescent="0.25">
      <c r="A32" s="95">
        <v>2019</v>
      </c>
      <c r="B32" s="124" t="s">
        <v>145</v>
      </c>
      <c r="C32" s="127">
        <v>1535456.03036</v>
      </c>
      <c r="D32" s="127">
        <v>1641006.2833</v>
      </c>
      <c r="E32" s="127">
        <v>1833616.7675600001</v>
      </c>
      <c r="F32" s="127">
        <v>1765673.7235900001</v>
      </c>
      <c r="G32" s="127">
        <v>1931364.5206500001</v>
      </c>
      <c r="H32" s="127">
        <v>1293693.8676</v>
      </c>
      <c r="I32" s="127">
        <v>1731097.7491299999</v>
      </c>
      <c r="J32" s="127">
        <v>1632871.83125</v>
      </c>
      <c r="K32" s="127">
        <v>1647001.83981</v>
      </c>
      <c r="L32" s="127">
        <v>1934369.94172</v>
      </c>
      <c r="M32" s="127">
        <v>1812989.3100399999</v>
      </c>
      <c r="N32" s="127">
        <v>1811302.6264599999</v>
      </c>
      <c r="O32" s="126">
        <v>20570444.491470002</v>
      </c>
    </row>
    <row r="33" spans="1:15" ht="13.8" x14ac:dyDescent="0.25">
      <c r="A33" s="94">
        <v>2018</v>
      </c>
      <c r="B33" s="124" t="s">
        <v>145</v>
      </c>
      <c r="C33" s="125">
        <v>1349361.31715</v>
      </c>
      <c r="D33" s="125">
        <v>1260179.9243000001</v>
      </c>
      <c r="E33" s="125">
        <v>1559987.3895700001</v>
      </c>
      <c r="F33" s="127">
        <v>1347980.1945</v>
      </c>
      <c r="G33" s="127">
        <v>1461102.7562299999</v>
      </c>
      <c r="H33" s="127">
        <v>1417586.42872</v>
      </c>
      <c r="I33" s="127">
        <v>1473193.8486299999</v>
      </c>
      <c r="J33" s="127">
        <v>1374039.1980399999</v>
      </c>
      <c r="K33" s="127">
        <v>1529211.0439599999</v>
      </c>
      <c r="L33" s="127">
        <v>1582831.4412199999</v>
      </c>
      <c r="M33" s="127">
        <v>1489097.6429300001</v>
      </c>
      <c r="N33" s="127">
        <v>1503668.4786700001</v>
      </c>
      <c r="O33" s="126">
        <v>17348239.66392</v>
      </c>
    </row>
    <row r="34" spans="1:15" ht="13.8" x14ac:dyDescent="0.25">
      <c r="A34" s="95">
        <v>2019</v>
      </c>
      <c r="B34" s="124" t="s">
        <v>146</v>
      </c>
      <c r="C34" s="125">
        <v>1414003.0101999999</v>
      </c>
      <c r="D34" s="125">
        <v>1413616.23908</v>
      </c>
      <c r="E34" s="125">
        <v>1674342.3837299999</v>
      </c>
      <c r="F34" s="125">
        <v>1502365.3268599999</v>
      </c>
      <c r="G34" s="125">
        <v>1621122.79739</v>
      </c>
      <c r="H34" s="125">
        <v>1085802.22536</v>
      </c>
      <c r="I34" s="125">
        <v>1672311.37843</v>
      </c>
      <c r="J34" s="125">
        <v>1395308.4636299999</v>
      </c>
      <c r="K34" s="125">
        <v>1499602.3393600001</v>
      </c>
      <c r="L34" s="125">
        <v>1550880.7342699999</v>
      </c>
      <c r="M34" s="125">
        <v>1539840.6903899999</v>
      </c>
      <c r="N34" s="125">
        <v>1331673.11742</v>
      </c>
      <c r="O34" s="126">
        <v>17700868.706119999</v>
      </c>
    </row>
    <row r="35" spans="1:15" ht="13.8" x14ac:dyDescent="0.25">
      <c r="A35" s="94">
        <v>2018</v>
      </c>
      <c r="B35" s="124" t="s">
        <v>146</v>
      </c>
      <c r="C35" s="125">
        <v>1427518.43108</v>
      </c>
      <c r="D35" s="125">
        <v>1405227.2822199999</v>
      </c>
      <c r="E35" s="125">
        <v>1678441.6541500001</v>
      </c>
      <c r="F35" s="125">
        <v>1464977.90072</v>
      </c>
      <c r="G35" s="125">
        <v>1480999.13662</v>
      </c>
      <c r="H35" s="125">
        <v>1354505.63564</v>
      </c>
      <c r="I35" s="125">
        <v>1580493.82968</v>
      </c>
      <c r="J35" s="125">
        <v>1385389.00621</v>
      </c>
      <c r="K35" s="125">
        <v>1459058.72856</v>
      </c>
      <c r="L35" s="125">
        <v>1560720.58712</v>
      </c>
      <c r="M35" s="125">
        <v>1525088.26611</v>
      </c>
      <c r="N35" s="125">
        <v>1305927.21062</v>
      </c>
      <c r="O35" s="126">
        <v>17628347.668729998</v>
      </c>
    </row>
    <row r="36" spans="1:15" ht="13.8" x14ac:dyDescent="0.25">
      <c r="A36" s="95">
        <v>2019</v>
      </c>
      <c r="B36" s="124" t="s">
        <v>147</v>
      </c>
      <c r="C36" s="125">
        <v>2327581.5546900001</v>
      </c>
      <c r="D36" s="125">
        <v>2544686.63167</v>
      </c>
      <c r="E36" s="125">
        <v>2883070.9627</v>
      </c>
      <c r="F36" s="125">
        <v>2616417.6052000001</v>
      </c>
      <c r="G36" s="125">
        <v>2753079.2442100001</v>
      </c>
      <c r="H36" s="125">
        <v>2189549.7108700001</v>
      </c>
      <c r="I36" s="125">
        <v>2900293.85384</v>
      </c>
      <c r="J36" s="125">
        <v>1740693.3597899999</v>
      </c>
      <c r="K36" s="125">
        <v>2592036.98227</v>
      </c>
      <c r="L36" s="125">
        <v>2812690.7265900001</v>
      </c>
      <c r="M36" s="125">
        <v>2690366.59515</v>
      </c>
      <c r="N36" s="125">
        <v>2543731.1821599999</v>
      </c>
      <c r="O36" s="126">
        <v>30594198.409139998</v>
      </c>
    </row>
    <row r="37" spans="1:15" ht="13.8" x14ac:dyDescent="0.25">
      <c r="A37" s="94">
        <v>2018</v>
      </c>
      <c r="B37" s="124" t="s">
        <v>147</v>
      </c>
      <c r="C37" s="125">
        <v>2285513.08225</v>
      </c>
      <c r="D37" s="125">
        <v>2795887.9128999999</v>
      </c>
      <c r="E37" s="125">
        <v>3143696.4820099999</v>
      </c>
      <c r="F37" s="125">
        <v>2901934.0358000002</v>
      </c>
      <c r="G37" s="125">
        <v>2764073.8520900002</v>
      </c>
      <c r="H37" s="125">
        <v>2539762.7908299998</v>
      </c>
      <c r="I37" s="125">
        <v>2762672.2009000001</v>
      </c>
      <c r="J37" s="125">
        <v>1607573.2616000001</v>
      </c>
      <c r="K37" s="125">
        <v>2605272.1227799999</v>
      </c>
      <c r="L37" s="125">
        <v>2918820.42502</v>
      </c>
      <c r="M37" s="125">
        <v>2766776.05816</v>
      </c>
      <c r="N37" s="125">
        <v>2472116.05064</v>
      </c>
      <c r="O37" s="126">
        <v>31564098.274980001</v>
      </c>
    </row>
    <row r="38" spans="1:15" ht="13.8" x14ac:dyDescent="0.25">
      <c r="A38" s="95">
        <v>2019</v>
      </c>
      <c r="B38" s="124" t="s">
        <v>148</v>
      </c>
      <c r="C38" s="125">
        <v>91906.762210000001</v>
      </c>
      <c r="D38" s="125">
        <v>75710.983500000002</v>
      </c>
      <c r="E38" s="125">
        <v>99641.453349999996</v>
      </c>
      <c r="F38" s="125">
        <v>114410.34540999999</v>
      </c>
      <c r="G38" s="125">
        <v>53978.7428</v>
      </c>
      <c r="H38" s="125">
        <v>55620.428140000004</v>
      </c>
      <c r="I38" s="125">
        <v>88627.582699999999</v>
      </c>
      <c r="J38" s="125">
        <v>109692.7362</v>
      </c>
      <c r="K38" s="125">
        <v>37060.896339999999</v>
      </c>
      <c r="L38" s="125">
        <v>42330.465889999999</v>
      </c>
      <c r="M38" s="125">
        <v>162195.85331000001</v>
      </c>
      <c r="N38" s="125">
        <v>111149.64512</v>
      </c>
      <c r="O38" s="126">
        <v>1042325.89497</v>
      </c>
    </row>
    <row r="39" spans="1:15" ht="13.8" x14ac:dyDescent="0.25">
      <c r="A39" s="94">
        <v>2018</v>
      </c>
      <c r="B39" s="124" t="s">
        <v>148</v>
      </c>
      <c r="C39" s="125">
        <v>42524.265619999998</v>
      </c>
      <c r="D39" s="125">
        <v>56242.339760000003</v>
      </c>
      <c r="E39" s="125">
        <v>79226.622390000004</v>
      </c>
      <c r="F39" s="125">
        <v>42637.633880000001</v>
      </c>
      <c r="G39" s="125">
        <v>133538.68554000001</v>
      </c>
      <c r="H39" s="125">
        <v>139721.95924</v>
      </c>
      <c r="I39" s="125">
        <v>148742.76595999999</v>
      </c>
      <c r="J39" s="125">
        <v>95641.843789999999</v>
      </c>
      <c r="K39" s="125">
        <v>53260.481919999998</v>
      </c>
      <c r="L39" s="125">
        <v>130754.85827</v>
      </c>
      <c r="M39" s="125">
        <v>29652.930079999998</v>
      </c>
      <c r="N39" s="125">
        <v>38576.353869999999</v>
      </c>
      <c r="O39" s="126">
        <v>990520.74031999998</v>
      </c>
    </row>
    <row r="40" spans="1:15" ht="13.8" x14ac:dyDescent="0.25">
      <c r="A40" s="95">
        <v>2019</v>
      </c>
      <c r="B40" s="124" t="s">
        <v>149</v>
      </c>
      <c r="C40" s="125">
        <v>797214.84998000006</v>
      </c>
      <c r="D40" s="125">
        <v>888924.87220999994</v>
      </c>
      <c r="E40" s="125">
        <v>992627.28544000001</v>
      </c>
      <c r="F40" s="125">
        <v>937080.58230000001</v>
      </c>
      <c r="G40" s="125">
        <v>1041563.69262</v>
      </c>
      <c r="H40" s="125">
        <v>715637.68700999999</v>
      </c>
      <c r="I40" s="125">
        <v>947436.31584000005</v>
      </c>
      <c r="J40" s="125">
        <v>847945.74979000003</v>
      </c>
      <c r="K40" s="125">
        <v>1011549.93255</v>
      </c>
      <c r="L40" s="125">
        <v>1071061.7111800001</v>
      </c>
      <c r="M40" s="125">
        <v>1013686.47723</v>
      </c>
      <c r="N40" s="125">
        <v>977915.49465000001</v>
      </c>
      <c r="O40" s="126">
        <v>11242644.650800001</v>
      </c>
    </row>
    <row r="41" spans="1:15" ht="13.8" x14ac:dyDescent="0.25">
      <c r="A41" s="94">
        <v>2018</v>
      </c>
      <c r="B41" s="124" t="s">
        <v>149</v>
      </c>
      <c r="C41" s="125">
        <v>767130.12494999997</v>
      </c>
      <c r="D41" s="125">
        <v>879659.32784000004</v>
      </c>
      <c r="E41" s="125">
        <v>1028270.37483</v>
      </c>
      <c r="F41" s="125">
        <v>948771.24450000003</v>
      </c>
      <c r="G41" s="125">
        <v>985780.75783000002</v>
      </c>
      <c r="H41" s="125">
        <v>861742.54779999994</v>
      </c>
      <c r="I41" s="125">
        <v>871245.28668000002</v>
      </c>
      <c r="J41" s="125">
        <v>800778.53223000001</v>
      </c>
      <c r="K41" s="125">
        <v>999337.60950999998</v>
      </c>
      <c r="L41" s="125">
        <v>1112816.3857700001</v>
      </c>
      <c r="M41" s="125">
        <v>1090976.5629799999</v>
      </c>
      <c r="N41" s="125">
        <v>957281.17677000002</v>
      </c>
      <c r="O41" s="126">
        <v>11303789.93169</v>
      </c>
    </row>
    <row r="42" spans="1:15" ht="13.8" x14ac:dyDescent="0.25">
      <c r="A42" s="95">
        <v>2019</v>
      </c>
      <c r="B42" s="124" t="s">
        <v>150</v>
      </c>
      <c r="C42" s="125">
        <v>585583.80766000005</v>
      </c>
      <c r="D42" s="125">
        <v>601127.65714999998</v>
      </c>
      <c r="E42" s="125">
        <v>699046.50168999995</v>
      </c>
      <c r="F42" s="125">
        <v>660033.78871999995</v>
      </c>
      <c r="G42" s="125">
        <v>780350.77468000003</v>
      </c>
      <c r="H42" s="125">
        <v>472178.66482000001</v>
      </c>
      <c r="I42" s="125">
        <v>682502.45374000003</v>
      </c>
      <c r="J42" s="125">
        <v>574493.72288999998</v>
      </c>
      <c r="K42" s="125">
        <v>647247.99904999998</v>
      </c>
      <c r="L42" s="125">
        <v>709317.80842999998</v>
      </c>
      <c r="M42" s="125">
        <v>685046.61829000001</v>
      </c>
      <c r="N42" s="125">
        <v>742071.69036999997</v>
      </c>
      <c r="O42" s="126">
        <v>7839001.4874900002</v>
      </c>
    </row>
    <row r="43" spans="1:15" ht="13.8" x14ac:dyDescent="0.25">
      <c r="A43" s="94">
        <v>2018</v>
      </c>
      <c r="B43" s="124" t="s">
        <v>150</v>
      </c>
      <c r="C43" s="125">
        <v>511761.42559</v>
      </c>
      <c r="D43" s="125">
        <v>546682.48063999997</v>
      </c>
      <c r="E43" s="125">
        <v>635549.36210999999</v>
      </c>
      <c r="F43" s="125">
        <v>602369.81137999997</v>
      </c>
      <c r="G43" s="125">
        <v>622526.24627999996</v>
      </c>
      <c r="H43" s="125">
        <v>550964.84349999996</v>
      </c>
      <c r="I43" s="125">
        <v>611331.19976999995</v>
      </c>
      <c r="J43" s="125">
        <v>550674.53876000002</v>
      </c>
      <c r="K43" s="125">
        <v>612323.60514999996</v>
      </c>
      <c r="L43" s="125">
        <v>702262.87727000006</v>
      </c>
      <c r="M43" s="125">
        <v>702616.80448000005</v>
      </c>
      <c r="N43" s="125">
        <v>662244.48748000001</v>
      </c>
      <c r="O43" s="126">
        <v>7311307.6824099999</v>
      </c>
    </row>
    <row r="44" spans="1:15" ht="13.8" x14ac:dyDescent="0.25">
      <c r="A44" s="95">
        <v>2019</v>
      </c>
      <c r="B44" s="124" t="s">
        <v>151</v>
      </c>
      <c r="C44" s="125">
        <v>650703.22959</v>
      </c>
      <c r="D44" s="125">
        <v>655064.36698000005</v>
      </c>
      <c r="E44" s="125">
        <v>712314.88916000002</v>
      </c>
      <c r="F44" s="125">
        <v>706619.95192000002</v>
      </c>
      <c r="G44" s="125">
        <v>827481.72505000001</v>
      </c>
      <c r="H44" s="125">
        <v>516728.72466000001</v>
      </c>
      <c r="I44" s="125">
        <v>709262.38619999995</v>
      </c>
      <c r="J44" s="125">
        <v>611334.0675</v>
      </c>
      <c r="K44" s="125">
        <v>651390.23873999994</v>
      </c>
      <c r="L44" s="125">
        <v>719237.65202000004</v>
      </c>
      <c r="M44" s="125">
        <v>689852.0368</v>
      </c>
      <c r="N44" s="125">
        <v>672826.50812999997</v>
      </c>
      <c r="O44" s="126">
        <v>8122815.7767500002</v>
      </c>
    </row>
    <row r="45" spans="1:15" ht="13.8" x14ac:dyDescent="0.25">
      <c r="A45" s="94">
        <v>2018</v>
      </c>
      <c r="B45" s="124" t="s">
        <v>151</v>
      </c>
      <c r="C45" s="125">
        <v>597071.10094999999</v>
      </c>
      <c r="D45" s="125">
        <v>635618.74685999996</v>
      </c>
      <c r="E45" s="125">
        <v>752150.77055999998</v>
      </c>
      <c r="F45" s="125">
        <v>697983.41365999996</v>
      </c>
      <c r="G45" s="125">
        <v>716062.79812000005</v>
      </c>
      <c r="H45" s="125">
        <v>656930.07006000006</v>
      </c>
      <c r="I45" s="125">
        <v>686901.40460999997</v>
      </c>
      <c r="J45" s="125">
        <v>600353.80498999998</v>
      </c>
      <c r="K45" s="125">
        <v>663406.20473</v>
      </c>
      <c r="L45" s="125">
        <v>715167.85196</v>
      </c>
      <c r="M45" s="125">
        <v>729374.58233999996</v>
      </c>
      <c r="N45" s="125">
        <v>631279.94177999999</v>
      </c>
      <c r="O45" s="126">
        <v>8082300.6906199995</v>
      </c>
    </row>
    <row r="46" spans="1:15" ht="13.8" x14ac:dyDescent="0.25">
      <c r="A46" s="95">
        <v>2019</v>
      </c>
      <c r="B46" s="124" t="s">
        <v>152</v>
      </c>
      <c r="C46" s="125">
        <v>1195662.8013800001</v>
      </c>
      <c r="D46" s="125">
        <v>1194987.05828</v>
      </c>
      <c r="E46" s="125">
        <v>1307586.1573699999</v>
      </c>
      <c r="F46" s="125">
        <v>1235498.08027</v>
      </c>
      <c r="G46" s="125">
        <v>1355662.68478</v>
      </c>
      <c r="H46" s="125">
        <v>877987.87326999998</v>
      </c>
      <c r="I46" s="125">
        <v>1242229.5266799999</v>
      </c>
      <c r="J46" s="125">
        <v>1020896.52367</v>
      </c>
      <c r="K46" s="125">
        <v>1137035.81941</v>
      </c>
      <c r="L46" s="125">
        <v>1172689.2563400001</v>
      </c>
      <c r="M46" s="125">
        <v>990527.90853000002</v>
      </c>
      <c r="N46" s="125">
        <v>1126975.4532999999</v>
      </c>
      <c r="O46" s="126">
        <v>13857739.143279999</v>
      </c>
    </row>
    <row r="47" spans="1:15" ht="13.8" x14ac:dyDescent="0.25">
      <c r="A47" s="94">
        <v>2018</v>
      </c>
      <c r="B47" s="124" t="s">
        <v>152</v>
      </c>
      <c r="C47" s="125">
        <v>1117500.22694</v>
      </c>
      <c r="D47" s="125">
        <v>1147423.5262200001</v>
      </c>
      <c r="E47" s="125">
        <v>1287238.8718399999</v>
      </c>
      <c r="F47" s="125">
        <v>1122379.10595</v>
      </c>
      <c r="G47" s="125">
        <v>1204108.8870399999</v>
      </c>
      <c r="H47" s="125">
        <v>1187610.1720799999</v>
      </c>
      <c r="I47" s="125">
        <v>1260229.08672</v>
      </c>
      <c r="J47" s="125">
        <v>1181894.3521400001</v>
      </c>
      <c r="K47" s="125">
        <v>1404159.60439</v>
      </c>
      <c r="L47" s="125">
        <v>1489937.91026</v>
      </c>
      <c r="M47" s="125">
        <v>1659423.2511400001</v>
      </c>
      <c r="N47" s="125">
        <v>1436794.47667</v>
      </c>
      <c r="O47" s="126">
        <v>15498699.47139</v>
      </c>
    </row>
    <row r="48" spans="1:15" ht="13.8" x14ac:dyDescent="0.25">
      <c r="A48" s="95">
        <v>2019</v>
      </c>
      <c r="B48" s="124" t="s">
        <v>153</v>
      </c>
      <c r="C48" s="125">
        <v>251902.82900999999</v>
      </c>
      <c r="D48" s="125">
        <v>266378.18790000002</v>
      </c>
      <c r="E48" s="125">
        <v>316704.2683</v>
      </c>
      <c r="F48" s="125">
        <v>311275.03005</v>
      </c>
      <c r="G48" s="125">
        <v>354009.51500999997</v>
      </c>
      <c r="H48" s="125">
        <v>235216.90286</v>
      </c>
      <c r="I48" s="125">
        <v>315534.82066000003</v>
      </c>
      <c r="J48" s="125">
        <v>284382.30452000001</v>
      </c>
      <c r="K48" s="125">
        <v>304229.28972</v>
      </c>
      <c r="L48" s="125">
        <v>294889.62501999998</v>
      </c>
      <c r="M48" s="125">
        <v>301701.19796999998</v>
      </c>
      <c r="N48" s="125">
        <v>280813.11947999999</v>
      </c>
      <c r="O48" s="126">
        <v>3517037.0904999999</v>
      </c>
    </row>
    <row r="49" spans="1:15" ht="13.8" x14ac:dyDescent="0.25">
      <c r="A49" s="94">
        <v>2018</v>
      </c>
      <c r="B49" s="124" t="s">
        <v>153</v>
      </c>
      <c r="C49" s="125">
        <v>208340.64773999999</v>
      </c>
      <c r="D49" s="125">
        <v>239376.10553999999</v>
      </c>
      <c r="E49" s="125">
        <v>266837.46970999998</v>
      </c>
      <c r="F49" s="125">
        <v>258401.22227999999</v>
      </c>
      <c r="G49" s="125">
        <v>273577.41087999998</v>
      </c>
      <c r="H49" s="125">
        <v>254254.18246000001</v>
      </c>
      <c r="I49" s="125">
        <v>256352.098</v>
      </c>
      <c r="J49" s="125">
        <v>220576.65960000001</v>
      </c>
      <c r="K49" s="125">
        <v>243454.19966000001</v>
      </c>
      <c r="L49" s="125">
        <v>261448.09867000001</v>
      </c>
      <c r="M49" s="125">
        <v>261189.58387</v>
      </c>
      <c r="N49" s="125">
        <v>242744.36499</v>
      </c>
      <c r="O49" s="126">
        <v>2986552.0433999998</v>
      </c>
    </row>
    <row r="50" spans="1:15" ht="13.8" x14ac:dyDescent="0.25">
      <c r="A50" s="95">
        <v>2019</v>
      </c>
      <c r="B50" s="124" t="s">
        <v>154</v>
      </c>
      <c r="C50" s="125">
        <v>270259.24170000001</v>
      </c>
      <c r="D50" s="125">
        <v>248679.40208999999</v>
      </c>
      <c r="E50" s="125">
        <v>297349.99144000001</v>
      </c>
      <c r="F50" s="125">
        <v>257747.14838</v>
      </c>
      <c r="G50" s="125">
        <v>360377.47687000001</v>
      </c>
      <c r="H50" s="125">
        <v>215703.44276000001</v>
      </c>
      <c r="I50" s="125">
        <v>508349.98720999999</v>
      </c>
      <c r="J50" s="125">
        <v>566131.63852000004</v>
      </c>
      <c r="K50" s="125">
        <v>439332.00699999998</v>
      </c>
      <c r="L50" s="125">
        <v>266260.20838999999</v>
      </c>
      <c r="M50" s="125">
        <v>377132.74486999999</v>
      </c>
      <c r="N50" s="125">
        <v>298109.51763999998</v>
      </c>
      <c r="O50" s="126">
        <v>4105432.80687</v>
      </c>
    </row>
    <row r="51" spans="1:15" ht="13.8" x14ac:dyDescent="0.25">
      <c r="A51" s="94">
        <v>2018</v>
      </c>
      <c r="B51" s="124" t="s">
        <v>154</v>
      </c>
      <c r="C51" s="125">
        <v>141387.96517000001</v>
      </c>
      <c r="D51" s="125">
        <v>195115.81568999999</v>
      </c>
      <c r="E51" s="125">
        <v>521991.95731000003</v>
      </c>
      <c r="F51" s="125">
        <v>354262.82218999998</v>
      </c>
      <c r="G51" s="125">
        <v>250368.35104000001</v>
      </c>
      <c r="H51" s="125">
        <v>197861.95405999999</v>
      </c>
      <c r="I51" s="125">
        <v>259382.88472999999</v>
      </c>
      <c r="J51" s="125">
        <v>896053.02829000005</v>
      </c>
      <c r="K51" s="125">
        <v>589838.04107000004</v>
      </c>
      <c r="L51" s="125">
        <v>467584.46866999997</v>
      </c>
      <c r="M51" s="125">
        <v>271634.99339999998</v>
      </c>
      <c r="N51" s="125">
        <v>251546.36916</v>
      </c>
      <c r="O51" s="126">
        <v>4397028.6507799998</v>
      </c>
    </row>
    <row r="52" spans="1:15" ht="13.8" x14ac:dyDescent="0.25">
      <c r="A52" s="95">
        <v>2019</v>
      </c>
      <c r="B52" s="124" t="s">
        <v>155</v>
      </c>
      <c r="C52" s="125">
        <v>174498.06437000001</v>
      </c>
      <c r="D52" s="125">
        <v>157657.03713000001</v>
      </c>
      <c r="E52" s="125">
        <v>282566.86268999998</v>
      </c>
      <c r="F52" s="125">
        <v>197032.56896</v>
      </c>
      <c r="G52" s="125">
        <v>248778.45129999999</v>
      </c>
      <c r="H52" s="125">
        <v>207582.27974</v>
      </c>
      <c r="I52" s="125">
        <v>234060.04074</v>
      </c>
      <c r="J52" s="125">
        <v>175314.58811000001</v>
      </c>
      <c r="K52" s="125">
        <v>156462.9809</v>
      </c>
      <c r="L52" s="125">
        <v>258091.33392999999</v>
      </c>
      <c r="M52" s="125">
        <v>360284.37060999998</v>
      </c>
      <c r="N52" s="125">
        <v>288659.50899</v>
      </c>
      <c r="O52" s="126">
        <v>2740988.0874700001</v>
      </c>
    </row>
    <row r="53" spans="1:15" ht="13.8" x14ac:dyDescent="0.25">
      <c r="A53" s="94">
        <v>2018</v>
      </c>
      <c r="B53" s="124" t="s">
        <v>155</v>
      </c>
      <c r="C53" s="125">
        <v>106506.34802</v>
      </c>
      <c r="D53" s="125">
        <v>149655.0753</v>
      </c>
      <c r="E53" s="125">
        <v>147926.57779000001</v>
      </c>
      <c r="F53" s="125">
        <v>189961.07772999999</v>
      </c>
      <c r="G53" s="125">
        <v>190016.05770999999</v>
      </c>
      <c r="H53" s="125">
        <v>123013.28576</v>
      </c>
      <c r="I53" s="125">
        <v>197255.41209</v>
      </c>
      <c r="J53" s="125">
        <v>119749.85591</v>
      </c>
      <c r="K53" s="125">
        <v>122785.72756</v>
      </c>
      <c r="L53" s="125">
        <v>206633.42103999999</v>
      </c>
      <c r="M53" s="125">
        <v>228958.16792000001</v>
      </c>
      <c r="N53" s="125">
        <v>253495.31524</v>
      </c>
      <c r="O53" s="126">
        <v>2035956.32207</v>
      </c>
    </row>
    <row r="54" spans="1:15" ht="13.8" x14ac:dyDescent="0.25">
      <c r="A54" s="95">
        <v>2019</v>
      </c>
      <c r="B54" s="124" t="s">
        <v>156</v>
      </c>
      <c r="C54" s="125">
        <v>334317.92566000001</v>
      </c>
      <c r="D54" s="125">
        <v>362267.42350999999</v>
      </c>
      <c r="E54" s="125">
        <v>414615.02019000001</v>
      </c>
      <c r="F54" s="125">
        <v>392891.73918999999</v>
      </c>
      <c r="G54" s="125">
        <v>473309.42489999998</v>
      </c>
      <c r="H54" s="125">
        <v>285964.46539000003</v>
      </c>
      <c r="I54" s="125">
        <v>426254.35431999998</v>
      </c>
      <c r="J54" s="125">
        <v>345216.63182000001</v>
      </c>
      <c r="K54" s="125">
        <v>395881.05498999998</v>
      </c>
      <c r="L54" s="125">
        <v>437840.52526999998</v>
      </c>
      <c r="M54" s="125">
        <v>419442.82023999997</v>
      </c>
      <c r="N54" s="125">
        <v>391064.27253000002</v>
      </c>
      <c r="O54" s="126">
        <v>4679065.6580100004</v>
      </c>
    </row>
    <row r="55" spans="1:15" ht="13.8" x14ac:dyDescent="0.25">
      <c r="A55" s="94">
        <v>2018</v>
      </c>
      <c r="B55" s="124" t="s">
        <v>156</v>
      </c>
      <c r="C55" s="125">
        <v>331287.17619999999</v>
      </c>
      <c r="D55" s="125">
        <v>350901.89325999998</v>
      </c>
      <c r="E55" s="125">
        <v>417491.91473000002</v>
      </c>
      <c r="F55" s="125">
        <v>365935.32127000001</v>
      </c>
      <c r="G55" s="125">
        <v>406277.45730000001</v>
      </c>
      <c r="H55" s="125">
        <v>357570.20870999998</v>
      </c>
      <c r="I55" s="125">
        <v>401446.58250000002</v>
      </c>
      <c r="J55" s="125">
        <v>342610.28765999997</v>
      </c>
      <c r="K55" s="125">
        <v>374257.38188</v>
      </c>
      <c r="L55" s="125">
        <v>422339.84849</v>
      </c>
      <c r="M55" s="125">
        <v>409312.67499999999</v>
      </c>
      <c r="N55" s="125">
        <v>352706.44920999999</v>
      </c>
      <c r="O55" s="126">
        <v>4532137.1962099997</v>
      </c>
    </row>
    <row r="56" spans="1:15" ht="13.8" x14ac:dyDescent="0.25">
      <c r="A56" s="95">
        <v>2019</v>
      </c>
      <c r="B56" s="124" t="s">
        <v>157</v>
      </c>
      <c r="C56" s="125">
        <v>7318.6289500000003</v>
      </c>
      <c r="D56" s="125">
        <v>9004.9628499999999</v>
      </c>
      <c r="E56" s="125">
        <v>11387.284949999999</v>
      </c>
      <c r="F56" s="125">
        <v>10889.010979999999</v>
      </c>
      <c r="G56" s="125">
        <v>10544.9548</v>
      </c>
      <c r="H56" s="125">
        <v>7001.44967</v>
      </c>
      <c r="I56" s="125">
        <v>12664.409960000001</v>
      </c>
      <c r="J56" s="125">
        <v>7588.3441899999998</v>
      </c>
      <c r="K56" s="125">
        <v>7733.94956</v>
      </c>
      <c r="L56" s="125">
        <v>7439.8644999999997</v>
      </c>
      <c r="M56" s="125">
        <v>8511.7391599999992</v>
      </c>
      <c r="N56" s="125">
        <v>19113.05402</v>
      </c>
      <c r="O56" s="126">
        <v>119197.65359</v>
      </c>
    </row>
    <row r="57" spans="1:15" ht="13.8" x14ac:dyDescent="0.25">
      <c r="A57" s="94">
        <v>2018</v>
      </c>
      <c r="B57" s="124" t="s">
        <v>157</v>
      </c>
      <c r="C57" s="125">
        <v>6824.7319200000002</v>
      </c>
      <c r="D57" s="125">
        <v>9089.9323100000001</v>
      </c>
      <c r="E57" s="125">
        <v>13501.230600000001</v>
      </c>
      <c r="F57" s="125">
        <v>10652.478929999999</v>
      </c>
      <c r="G57" s="125">
        <v>11529.36889</v>
      </c>
      <c r="H57" s="125">
        <v>10043.9323</v>
      </c>
      <c r="I57" s="125">
        <v>7866.5375800000002</v>
      </c>
      <c r="J57" s="125">
        <v>7905.8811800000003</v>
      </c>
      <c r="K57" s="125">
        <v>9156.6822699999993</v>
      </c>
      <c r="L57" s="125">
        <v>12384.8663</v>
      </c>
      <c r="M57" s="125">
        <v>9272.3474499999993</v>
      </c>
      <c r="N57" s="125">
        <v>13408.360780000001</v>
      </c>
      <c r="O57" s="126">
        <v>121636.35051</v>
      </c>
    </row>
    <row r="58" spans="1:15" ht="13.8" x14ac:dyDescent="0.25">
      <c r="A58" s="95">
        <v>2019</v>
      </c>
      <c r="B58" s="122" t="s">
        <v>31</v>
      </c>
      <c r="C58" s="128">
        <f>C60</f>
        <v>304076.68474</v>
      </c>
      <c r="D58" s="128">
        <f t="shared" ref="D58:O58" si="4">D60</f>
        <v>293966.76949999999</v>
      </c>
      <c r="E58" s="128">
        <f t="shared" si="4"/>
        <v>368410.72829</v>
      </c>
      <c r="F58" s="128">
        <f t="shared" si="4"/>
        <v>385319.77749000001</v>
      </c>
      <c r="G58" s="128">
        <f t="shared" si="4"/>
        <v>459514.60355</v>
      </c>
      <c r="H58" s="128">
        <f t="shared" si="4"/>
        <v>317503.57864000002</v>
      </c>
      <c r="I58" s="128">
        <f t="shared" si="4"/>
        <v>379189.44276000001</v>
      </c>
      <c r="J58" s="128">
        <f t="shared" si="4"/>
        <v>340052.33984999999</v>
      </c>
      <c r="K58" s="128">
        <f t="shared" si="4"/>
        <v>353298.04206000001</v>
      </c>
      <c r="L58" s="128">
        <f t="shared" si="4"/>
        <v>370517.90561999998</v>
      </c>
      <c r="M58" s="128">
        <f t="shared" si="4"/>
        <v>371146.71100000001</v>
      </c>
      <c r="N58" s="128">
        <f t="shared" si="4"/>
        <v>368587.32569999999</v>
      </c>
      <c r="O58" s="128">
        <f t="shared" si="4"/>
        <v>4311583.9091999996</v>
      </c>
    </row>
    <row r="59" spans="1:15" ht="13.8" x14ac:dyDescent="0.25">
      <c r="A59" s="94">
        <v>2018</v>
      </c>
      <c r="B59" s="122" t="s">
        <v>31</v>
      </c>
      <c r="C59" s="128">
        <f>C61</f>
        <v>391324.55086000002</v>
      </c>
      <c r="D59" s="128">
        <f t="shared" ref="D59:O59" si="5">D61</f>
        <v>334207.24878999998</v>
      </c>
      <c r="E59" s="128">
        <f t="shared" si="5"/>
        <v>376898.40801999997</v>
      </c>
      <c r="F59" s="128">
        <f t="shared" si="5"/>
        <v>369344.33247000002</v>
      </c>
      <c r="G59" s="128">
        <f t="shared" si="5"/>
        <v>430250.76095999999</v>
      </c>
      <c r="H59" s="128">
        <f t="shared" si="5"/>
        <v>379256.99645999999</v>
      </c>
      <c r="I59" s="128">
        <f t="shared" si="5"/>
        <v>403169.32608999999</v>
      </c>
      <c r="J59" s="128">
        <f t="shared" si="5"/>
        <v>325034.33490000002</v>
      </c>
      <c r="K59" s="128">
        <f t="shared" si="5"/>
        <v>364373.57481999998</v>
      </c>
      <c r="L59" s="128">
        <f t="shared" si="5"/>
        <v>415063.15048000001</v>
      </c>
      <c r="M59" s="128">
        <f t="shared" si="5"/>
        <v>398790.76205999998</v>
      </c>
      <c r="N59" s="128">
        <f t="shared" si="5"/>
        <v>373590.13202999998</v>
      </c>
      <c r="O59" s="128">
        <f t="shared" si="5"/>
        <v>4561303.5779400002</v>
      </c>
    </row>
    <row r="60" spans="1:15" ht="13.8" x14ac:dyDescent="0.25">
      <c r="A60" s="95">
        <v>2019</v>
      </c>
      <c r="B60" s="124" t="s">
        <v>158</v>
      </c>
      <c r="C60" s="125">
        <v>304076.68474</v>
      </c>
      <c r="D60" s="125">
        <v>293966.76949999999</v>
      </c>
      <c r="E60" s="125">
        <v>368410.72829</v>
      </c>
      <c r="F60" s="125">
        <v>385319.77749000001</v>
      </c>
      <c r="G60" s="125">
        <v>459514.60355</v>
      </c>
      <c r="H60" s="125">
        <v>317503.57864000002</v>
      </c>
      <c r="I60" s="125">
        <v>379189.44276000001</v>
      </c>
      <c r="J60" s="125">
        <v>340052.33984999999</v>
      </c>
      <c r="K60" s="125">
        <v>353298.04206000001</v>
      </c>
      <c r="L60" s="125">
        <v>370517.90561999998</v>
      </c>
      <c r="M60" s="125">
        <v>371146.71100000001</v>
      </c>
      <c r="N60" s="125">
        <v>368587.32569999999</v>
      </c>
      <c r="O60" s="126">
        <v>4311583.9091999996</v>
      </c>
    </row>
    <row r="61" spans="1:15" ht="14.4" thickBot="1" x14ac:dyDescent="0.3">
      <c r="A61" s="94">
        <v>2018</v>
      </c>
      <c r="B61" s="124" t="s">
        <v>158</v>
      </c>
      <c r="C61" s="125">
        <v>391324.55086000002</v>
      </c>
      <c r="D61" s="125">
        <v>334207.24878999998</v>
      </c>
      <c r="E61" s="125">
        <v>376898.40801999997</v>
      </c>
      <c r="F61" s="125">
        <v>369344.33247000002</v>
      </c>
      <c r="G61" s="125">
        <v>430250.76095999999</v>
      </c>
      <c r="H61" s="125">
        <v>379256.99645999999</v>
      </c>
      <c r="I61" s="125">
        <v>403169.32608999999</v>
      </c>
      <c r="J61" s="125">
        <v>325034.33490000002</v>
      </c>
      <c r="K61" s="125">
        <v>364373.57481999998</v>
      </c>
      <c r="L61" s="125">
        <v>415063.15048000001</v>
      </c>
      <c r="M61" s="125">
        <v>398790.76205999998</v>
      </c>
      <c r="N61" s="125">
        <v>373590.13202999998</v>
      </c>
      <c r="O61" s="126">
        <v>4561303.5779400002</v>
      </c>
    </row>
    <row r="62" spans="1:15" s="34" customFormat="1" ht="15" customHeight="1" thickBot="1" x14ac:dyDescent="0.25">
      <c r="A62" s="129">
        <v>2002</v>
      </c>
      <c r="B62" s="130" t="s">
        <v>40</v>
      </c>
      <c r="C62" s="131">
        <v>2607319.6609999998</v>
      </c>
      <c r="D62" s="131">
        <v>2383772.9539999999</v>
      </c>
      <c r="E62" s="131">
        <v>2918943.5210000002</v>
      </c>
      <c r="F62" s="131">
        <v>2742857.9219999998</v>
      </c>
      <c r="G62" s="131">
        <v>3000325.2429999998</v>
      </c>
      <c r="H62" s="131">
        <v>2770693.8810000001</v>
      </c>
      <c r="I62" s="131">
        <v>3103851.8620000002</v>
      </c>
      <c r="J62" s="131">
        <v>2975888.9739999999</v>
      </c>
      <c r="K62" s="131">
        <v>3218206.861</v>
      </c>
      <c r="L62" s="131">
        <v>3501128.02</v>
      </c>
      <c r="M62" s="131">
        <v>3593604.8960000002</v>
      </c>
      <c r="N62" s="131">
        <v>3242495.2340000002</v>
      </c>
      <c r="O62" s="132">
        <f>SUM(C62:N62)</f>
        <v>36059089.028999999</v>
      </c>
    </row>
    <row r="63" spans="1:15" s="34" customFormat="1" ht="15" customHeight="1" thickBot="1" x14ac:dyDescent="0.25">
      <c r="A63" s="129">
        <v>2003</v>
      </c>
      <c r="B63" s="130" t="s">
        <v>40</v>
      </c>
      <c r="C63" s="131">
        <v>3533705.5819999999</v>
      </c>
      <c r="D63" s="131">
        <v>2923460.39</v>
      </c>
      <c r="E63" s="131">
        <v>3908255.9909999999</v>
      </c>
      <c r="F63" s="131">
        <v>3662183.449</v>
      </c>
      <c r="G63" s="131">
        <v>3860471.3</v>
      </c>
      <c r="H63" s="131">
        <v>3796113.5219999999</v>
      </c>
      <c r="I63" s="131">
        <v>4236114.2640000004</v>
      </c>
      <c r="J63" s="131">
        <v>3828726.17</v>
      </c>
      <c r="K63" s="131">
        <v>4114677.523</v>
      </c>
      <c r="L63" s="131">
        <v>4824388.2589999996</v>
      </c>
      <c r="M63" s="131">
        <v>3969697.4580000001</v>
      </c>
      <c r="N63" s="131">
        <v>4595042.3940000003</v>
      </c>
      <c r="O63" s="132">
        <f t="shared" ref="O63:O79" si="6">SUM(C63:N63)</f>
        <v>47252836.302000001</v>
      </c>
    </row>
    <row r="64" spans="1:15" s="34" customFormat="1" ht="15" customHeight="1" thickBot="1" x14ac:dyDescent="0.25">
      <c r="A64" s="129">
        <v>2004</v>
      </c>
      <c r="B64" s="130" t="s">
        <v>40</v>
      </c>
      <c r="C64" s="131">
        <v>4619660.84</v>
      </c>
      <c r="D64" s="131">
        <v>3664503.0430000001</v>
      </c>
      <c r="E64" s="131">
        <v>5218042.1770000001</v>
      </c>
      <c r="F64" s="131">
        <v>5072462.9939999999</v>
      </c>
      <c r="G64" s="131">
        <v>5170061.6050000004</v>
      </c>
      <c r="H64" s="131">
        <v>5284383.2860000003</v>
      </c>
      <c r="I64" s="131">
        <v>5632138.7980000004</v>
      </c>
      <c r="J64" s="131">
        <v>4707491.284</v>
      </c>
      <c r="K64" s="131">
        <v>5656283.5209999997</v>
      </c>
      <c r="L64" s="131">
        <v>5867342.1210000003</v>
      </c>
      <c r="M64" s="131">
        <v>5733908.9759999998</v>
      </c>
      <c r="N64" s="131">
        <v>6540874.1749999998</v>
      </c>
      <c r="O64" s="132">
        <f t="shared" si="6"/>
        <v>63167152.819999993</v>
      </c>
    </row>
    <row r="65" spans="1:15" s="34" customFormat="1" ht="15" customHeight="1" thickBot="1" x14ac:dyDescent="0.25">
      <c r="A65" s="129">
        <v>2005</v>
      </c>
      <c r="B65" s="130" t="s">
        <v>40</v>
      </c>
      <c r="C65" s="131">
        <v>4997279.7240000004</v>
      </c>
      <c r="D65" s="131">
        <v>5651741.2520000003</v>
      </c>
      <c r="E65" s="131">
        <v>6591859.2180000003</v>
      </c>
      <c r="F65" s="131">
        <v>6128131.8779999996</v>
      </c>
      <c r="G65" s="131">
        <v>5977226.2170000002</v>
      </c>
      <c r="H65" s="131">
        <v>6038534.3669999996</v>
      </c>
      <c r="I65" s="131">
        <v>5763466.3530000001</v>
      </c>
      <c r="J65" s="131">
        <v>5552867.2120000003</v>
      </c>
      <c r="K65" s="131">
        <v>6814268.9409999996</v>
      </c>
      <c r="L65" s="131">
        <v>6772178.5690000001</v>
      </c>
      <c r="M65" s="131">
        <v>5942575.7819999997</v>
      </c>
      <c r="N65" s="131">
        <v>7246278.6299999999</v>
      </c>
      <c r="O65" s="132">
        <f t="shared" si="6"/>
        <v>73476408.142999992</v>
      </c>
    </row>
    <row r="66" spans="1:15" s="34" customFormat="1" ht="15" customHeight="1" thickBot="1" x14ac:dyDescent="0.25">
      <c r="A66" s="129">
        <v>2006</v>
      </c>
      <c r="B66" s="130" t="s">
        <v>40</v>
      </c>
      <c r="C66" s="131">
        <v>5133048.8810000001</v>
      </c>
      <c r="D66" s="131">
        <v>6058251.2790000001</v>
      </c>
      <c r="E66" s="131">
        <v>7411101.659</v>
      </c>
      <c r="F66" s="131">
        <v>6456090.2609999999</v>
      </c>
      <c r="G66" s="131">
        <v>7041543.2470000004</v>
      </c>
      <c r="H66" s="131">
        <v>7815434.6220000004</v>
      </c>
      <c r="I66" s="131">
        <v>7067411.4790000003</v>
      </c>
      <c r="J66" s="131">
        <v>6811202.4100000001</v>
      </c>
      <c r="K66" s="131">
        <v>7606551.0949999997</v>
      </c>
      <c r="L66" s="131">
        <v>6888812.5489999996</v>
      </c>
      <c r="M66" s="131">
        <v>8641474.5559999999</v>
      </c>
      <c r="N66" s="131">
        <v>8603753.4800000004</v>
      </c>
      <c r="O66" s="132">
        <f t="shared" si="6"/>
        <v>85534675.517999992</v>
      </c>
    </row>
    <row r="67" spans="1:15" s="34" customFormat="1" ht="15" customHeight="1" thickBot="1" x14ac:dyDescent="0.25">
      <c r="A67" s="129">
        <v>2007</v>
      </c>
      <c r="B67" s="130" t="s">
        <v>40</v>
      </c>
      <c r="C67" s="131">
        <v>6564559.7929999996</v>
      </c>
      <c r="D67" s="131">
        <v>7656951.608</v>
      </c>
      <c r="E67" s="131">
        <v>8957851.6209999993</v>
      </c>
      <c r="F67" s="131">
        <v>8313312.0049999999</v>
      </c>
      <c r="G67" s="131">
        <v>9147620.0419999994</v>
      </c>
      <c r="H67" s="131">
        <v>8980247.4370000008</v>
      </c>
      <c r="I67" s="131">
        <v>8937741.591</v>
      </c>
      <c r="J67" s="131">
        <v>8736689.0920000002</v>
      </c>
      <c r="K67" s="131">
        <v>9038743.8959999997</v>
      </c>
      <c r="L67" s="131">
        <v>9895216.6219999995</v>
      </c>
      <c r="M67" s="131">
        <v>11318798.220000001</v>
      </c>
      <c r="N67" s="131">
        <v>9724017.977</v>
      </c>
      <c r="O67" s="132">
        <f t="shared" si="6"/>
        <v>107271749.90399998</v>
      </c>
    </row>
    <row r="68" spans="1:15" s="34" customFormat="1" ht="15" customHeight="1" thickBot="1" x14ac:dyDescent="0.25">
      <c r="A68" s="129">
        <v>2008</v>
      </c>
      <c r="B68" s="130" t="s">
        <v>40</v>
      </c>
      <c r="C68" s="131">
        <v>10632207.040999999</v>
      </c>
      <c r="D68" s="131">
        <v>11077899.119999999</v>
      </c>
      <c r="E68" s="131">
        <v>11428587.233999999</v>
      </c>
      <c r="F68" s="131">
        <v>11363963.503</v>
      </c>
      <c r="G68" s="131">
        <v>12477968.699999999</v>
      </c>
      <c r="H68" s="131">
        <v>11770634.384</v>
      </c>
      <c r="I68" s="131">
        <v>12595426.863</v>
      </c>
      <c r="J68" s="131">
        <v>11046830.085999999</v>
      </c>
      <c r="K68" s="131">
        <v>12793148.034</v>
      </c>
      <c r="L68" s="131">
        <v>9722708.7899999991</v>
      </c>
      <c r="M68" s="131">
        <v>9395872.8969999999</v>
      </c>
      <c r="N68" s="131">
        <v>7721948.9740000004</v>
      </c>
      <c r="O68" s="132">
        <f t="shared" si="6"/>
        <v>132027195.626</v>
      </c>
    </row>
    <row r="69" spans="1:15" s="34" customFormat="1" ht="15" customHeight="1" thickBot="1" x14ac:dyDescent="0.25">
      <c r="A69" s="129">
        <v>2009</v>
      </c>
      <c r="B69" s="130" t="s">
        <v>40</v>
      </c>
      <c r="C69" s="131">
        <v>7884493.5240000002</v>
      </c>
      <c r="D69" s="131">
        <v>8435115.8340000007</v>
      </c>
      <c r="E69" s="131">
        <v>8155485.0810000002</v>
      </c>
      <c r="F69" s="131">
        <v>7561696.2829999998</v>
      </c>
      <c r="G69" s="131">
        <v>7346407.5279999999</v>
      </c>
      <c r="H69" s="131">
        <v>8329692.7829999998</v>
      </c>
      <c r="I69" s="131">
        <v>9055733.6710000001</v>
      </c>
      <c r="J69" s="131">
        <v>7839908.8420000002</v>
      </c>
      <c r="K69" s="131">
        <v>8480708.3870000001</v>
      </c>
      <c r="L69" s="131">
        <v>10095768.029999999</v>
      </c>
      <c r="M69" s="131">
        <v>8903010.773</v>
      </c>
      <c r="N69" s="131">
        <v>10054591.867000001</v>
      </c>
      <c r="O69" s="132">
        <f t="shared" si="6"/>
        <v>102142612.603</v>
      </c>
    </row>
    <row r="70" spans="1:15" s="34" customFormat="1" ht="15" customHeight="1" thickBot="1" x14ac:dyDescent="0.25">
      <c r="A70" s="129">
        <v>2010</v>
      </c>
      <c r="B70" s="130" t="s">
        <v>40</v>
      </c>
      <c r="C70" s="131">
        <v>7828748.0580000002</v>
      </c>
      <c r="D70" s="131">
        <v>8263237.8140000002</v>
      </c>
      <c r="E70" s="131">
        <v>9886488.1710000001</v>
      </c>
      <c r="F70" s="131">
        <v>9396006.6539999992</v>
      </c>
      <c r="G70" s="131">
        <v>9799958.1170000006</v>
      </c>
      <c r="H70" s="131">
        <v>9542907.6439999994</v>
      </c>
      <c r="I70" s="131">
        <v>9564682.5449999999</v>
      </c>
      <c r="J70" s="131">
        <v>8523451.9729999993</v>
      </c>
      <c r="K70" s="131">
        <v>8909230.5209999997</v>
      </c>
      <c r="L70" s="131">
        <v>10963586.27</v>
      </c>
      <c r="M70" s="131">
        <v>9382369.7180000003</v>
      </c>
      <c r="N70" s="131">
        <v>11822551.698999999</v>
      </c>
      <c r="O70" s="132">
        <f t="shared" si="6"/>
        <v>113883219.18399999</v>
      </c>
    </row>
    <row r="71" spans="1:15" s="34" customFormat="1" ht="15" customHeight="1" thickBot="1" x14ac:dyDescent="0.25">
      <c r="A71" s="129">
        <v>2011</v>
      </c>
      <c r="B71" s="130" t="s">
        <v>40</v>
      </c>
      <c r="C71" s="131">
        <v>9551084.6390000004</v>
      </c>
      <c r="D71" s="131">
        <v>10059126.307</v>
      </c>
      <c r="E71" s="131">
        <v>11811085.16</v>
      </c>
      <c r="F71" s="131">
        <v>11873269.447000001</v>
      </c>
      <c r="G71" s="131">
        <v>10943364.372</v>
      </c>
      <c r="H71" s="131">
        <v>11349953.558</v>
      </c>
      <c r="I71" s="131">
        <v>11860004.271</v>
      </c>
      <c r="J71" s="131">
        <v>11245124.657</v>
      </c>
      <c r="K71" s="131">
        <v>10750626.098999999</v>
      </c>
      <c r="L71" s="131">
        <v>11907219.297</v>
      </c>
      <c r="M71" s="131">
        <v>11078524.743000001</v>
      </c>
      <c r="N71" s="131">
        <v>12477486.279999999</v>
      </c>
      <c r="O71" s="132">
        <f t="shared" si="6"/>
        <v>134906868.83000001</v>
      </c>
    </row>
    <row r="72" spans="1:15" ht="13.8" thickBot="1" x14ac:dyDescent="0.3">
      <c r="A72" s="129">
        <v>2012</v>
      </c>
      <c r="B72" s="130" t="s">
        <v>40</v>
      </c>
      <c r="C72" s="131">
        <v>10348187.165999999</v>
      </c>
      <c r="D72" s="131">
        <v>11748000.124</v>
      </c>
      <c r="E72" s="131">
        <v>13208572.977</v>
      </c>
      <c r="F72" s="131">
        <v>12630226.718</v>
      </c>
      <c r="G72" s="131">
        <v>13131530.960999999</v>
      </c>
      <c r="H72" s="131">
        <v>13231198.687999999</v>
      </c>
      <c r="I72" s="131">
        <v>12830675.307</v>
      </c>
      <c r="J72" s="131">
        <v>12831394.572000001</v>
      </c>
      <c r="K72" s="131">
        <v>12952651.721999999</v>
      </c>
      <c r="L72" s="131">
        <v>13190769.654999999</v>
      </c>
      <c r="M72" s="131">
        <v>13753052.493000001</v>
      </c>
      <c r="N72" s="131">
        <v>12605476.173</v>
      </c>
      <c r="O72" s="132">
        <f t="shared" si="6"/>
        <v>152461736.55599999</v>
      </c>
    </row>
    <row r="73" spans="1:15" ht="13.8" thickBot="1" x14ac:dyDescent="0.3">
      <c r="A73" s="129">
        <v>2013</v>
      </c>
      <c r="B73" s="130" t="s">
        <v>40</v>
      </c>
      <c r="C73" s="131">
        <v>11481521.079</v>
      </c>
      <c r="D73" s="131">
        <v>12385690.909</v>
      </c>
      <c r="E73" s="131">
        <v>13122058.141000001</v>
      </c>
      <c r="F73" s="131">
        <v>12468202.903000001</v>
      </c>
      <c r="G73" s="131">
        <v>13277209.017000001</v>
      </c>
      <c r="H73" s="131">
        <v>12399973.961999999</v>
      </c>
      <c r="I73" s="131">
        <v>13059519.685000001</v>
      </c>
      <c r="J73" s="131">
        <v>11118300.903000001</v>
      </c>
      <c r="K73" s="131">
        <v>13060371.039000001</v>
      </c>
      <c r="L73" s="131">
        <v>12053704.638</v>
      </c>
      <c r="M73" s="131">
        <v>14201227.351</v>
      </c>
      <c r="N73" s="131">
        <v>13174857.460000001</v>
      </c>
      <c r="O73" s="132">
        <f t="shared" si="6"/>
        <v>151802637.08700001</v>
      </c>
    </row>
    <row r="74" spans="1:15" ht="13.8" thickBot="1" x14ac:dyDescent="0.3">
      <c r="A74" s="129">
        <v>2014</v>
      </c>
      <c r="B74" s="130" t="s">
        <v>40</v>
      </c>
      <c r="C74" s="131">
        <v>12399761.948000001</v>
      </c>
      <c r="D74" s="131">
        <v>13053292.493000001</v>
      </c>
      <c r="E74" s="131">
        <v>14680110.779999999</v>
      </c>
      <c r="F74" s="131">
        <v>13371185.664000001</v>
      </c>
      <c r="G74" s="131">
        <v>13681906.159</v>
      </c>
      <c r="H74" s="131">
        <v>12880924.245999999</v>
      </c>
      <c r="I74" s="131">
        <v>13344776.958000001</v>
      </c>
      <c r="J74" s="131">
        <v>11386828.925000001</v>
      </c>
      <c r="K74" s="131">
        <v>13583120.905999999</v>
      </c>
      <c r="L74" s="131">
        <v>12891630.102</v>
      </c>
      <c r="M74" s="131">
        <v>13067348.107000001</v>
      </c>
      <c r="N74" s="131">
        <v>13269271.402000001</v>
      </c>
      <c r="O74" s="132">
        <f t="shared" si="6"/>
        <v>157610157.69</v>
      </c>
    </row>
    <row r="75" spans="1:15" ht="13.8" thickBot="1" x14ac:dyDescent="0.3">
      <c r="A75" s="129">
        <v>2015</v>
      </c>
      <c r="B75" s="130" t="s">
        <v>40</v>
      </c>
      <c r="C75" s="131">
        <v>12301766.75</v>
      </c>
      <c r="D75" s="131">
        <v>12231860.140000001</v>
      </c>
      <c r="E75" s="131">
        <v>12519910.437999999</v>
      </c>
      <c r="F75" s="131">
        <v>13349346.866</v>
      </c>
      <c r="G75" s="131">
        <v>11080385.127</v>
      </c>
      <c r="H75" s="131">
        <v>11949647.085999999</v>
      </c>
      <c r="I75" s="131">
        <v>11129358.973999999</v>
      </c>
      <c r="J75" s="131">
        <v>11022045.344000001</v>
      </c>
      <c r="K75" s="131">
        <v>11581703.842</v>
      </c>
      <c r="L75" s="131">
        <v>13240039.088</v>
      </c>
      <c r="M75" s="131">
        <v>11681989.013</v>
      </c>
      <c r="N75" s="131">
        <v>11750818.76</v>
      </c>
      <c r="O75" s="132">
        <f t="shared" si="6"/>
        <v>143838871.428</v>
      </c>
    </row>
    <row r="76" spans="1:15" ht="13.8" thickBot="1" x14ac:dyDescent="0.3">
      <c r="A76" s="129">
        <v>2016</v>
      </c>
      <c r="B76" s="130" t="s">
        <v>40</v>
      </c>
      <c r="C76" s="131">
        <v>9546115.4000000004</v>
      </c>
      <c r="D76" s="131">
        <v>12366388.057</v>
      </c>
      <c r="E76" s="131">
        <v>12757672.093</v>
      </c>
      <c r="F76" s="131">
        <v>11950497.685000001</v>
      </c>
      <c r="G76" s="131">
        <v>12098611.067</v>
      </c>
      <c r="H76" s="131">
        <v>12864154.060000001</v>
      </c>
      <c r="I76" s="131">
        <v>9850124.8719999995</v>
      </c>
      <c r="J76" s="131">
        <v>11830762.82</v>
      </c>
      <c r="K76" s="131">
        <v>10901638.452</v>
      </c>
      <c r="L76" s="131">
        <v>12796159.91</v>
      </c>
      <c r="M76" s="131">
        <v>12786936.247</v>
      </c>
      <c r="N76" s="131">
        <v>12780523.145</v>
      </c>
      <c r="O76" s="132">
        <f t="shared" si="6"/>
        <v>142529583.80799997</v>
      </c>
    </row>
    <row r="77" spans="1:15" ht="13.8" thickBot="1" x14ac:dyDescent="0.3">
      <c r="A77" s="129">
        <v>2017</v>
      </c>
      <c r="B77" s="130" t="s">
        <v>40</v>
      </c>
      <c r="C77" s="131">
        <v>11247585.677000133</v>
      </c>
      <c r="D77" s="131">
        <v>12089908.933999483</v>
      </c>
      <c r="E77" s="131">
        <v>14470814.05899963</v>
      </c>
      <c r="F77" s="131">
        <v>12859938.790999187</v>
      </c>
      <c r="G77" s="131">
        <v>13582079.73099998</v>
      </c>
      <c r="H77" s="131">
        <v>13125306.943999315</v>
      </c>
      <c r="I77" s="131">
        <v>12612074.05599888</v>
      </c>
      <c r="J77" s="131">
        <v>13248462.990000026</v>
      </c>
      <c r="K77" s="131">
        <v>11810080.804999635</v>
      </c>
      <c r="L77" s="131">
        <v>13912699.49399944</v>
      </c>
      <c r="M77" s="131">
        <v>14188323.115998682</v>
      </c>
      <c r="N77" s="131">
        <v>13845665.816998869</v>
      </c>
      <c r="O77" s="132">
        <f t="shared" si="6"/>
        <v>156992940.41399324</v>
      </c>
    </row>
    <row r="78" spans="1:15" ht="13.8" thickBot="1" x14ac:dyDescent="0.3">
      <c r="A78" s="129">
        <v>2018</v>
      </c>
      <c r="B78" s="130" t="s">
        <v>40</v>
      </c>
      <c r="C78" s="131">
        <v>12434098.319</v>
      </c>
      <c r="D78" s="131">
        <v>13148021.710999999</v>
      </c>
      <c r="E78" s="131">
        <v>15553245.176999999</v>
      </c>
      <c r="F78" s="131">
        <v>13846627.891000001</v>
      </c>
      <c r="G78" s="131">
        <v>14256695.228</v>
      </c>
      <c r="H78" s="131">
        <v>12924498.134</v>
      </c>
      <c r="I78" s="131">
        <v>14048956.242000001</v>
      </c>
      <c r="J78" s="131">
        <v>12331984.01</v>
      </c>
      <c r="K78" s="131">
        <v>14397835.42</v>
      </c>
      <c r="L78" s="131">
        <v>15676860.082</v>
      </c>
      <c r="M78" s="131">
        <v>15491509.931</v>
      </c>
      <c r="N78" s="131">
        <v>13810281.310000001</v>
      </c>
      <c r="O78" s="132">
        <f t="shared" si="6"/>
        <v>167920613.45500001</v>
      </c>
    </row>
    <row r="79" spans="1:15" ht="13.8" thickBot="1" x14ac:dyDescent="0.3">
      <c r="A79" s="129">
        <v>2019</v>
      </c>
      <c r="B79" s="130" t="s">
        <v>40</v>
      </c>
      <c r="C79" s="131">
        <v>13179707.897999892</v>
      </c>
      <c r="D79" s="131">
        <v>13571794.008998249</v>
      </c>
      <c r="E79" s="131">
        <v>15462314.899998205</v>
      </c>
      <c r="F79" s="131">
        <v>14462798.675998122</v>
      </c>
      <c r="G79" s="131">
        <v>15941217.462999329</v>
      </c>
      <c r="H79" s="131">
        <v>11065621.843999971</v>
      </c>
      <c r="I79" s="131">
        <v>15130670.752998622</v>
      </c>
      <c r="J79" s="131">
        <v>12504091.893998476</v>
      </c>
      <c r="K79" s="131">
        <v>14416761.10499938</v>
      </c>
      <c r="L79" s="131">
        <v>15647777.821998745</v>
      </c>
      <c r="M79" s="131">
        <v>15502754.399999365</v>
      </c>
      <c r="N79" s="131">
        <v>14693335.824999999</v>
      </c>
      <c r="O79" s="131">
        <f t="shared" si="6"/>
        <v>171578846.58898836</v>
      </c>
    </row>
    <row r="80" spans="1:15" x14ac:dyDescent="0.25">
      <c r="A80" s="94"/>
      <c r="B80" s="133" t="s">
        <v>62</v>
      </c>
      <c r="C80" s="134"/>
      <c r="D80" s="134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4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D82" sqref="D82:D91"/>
    </sheetView>
  </sheetViews>
  <sheetFormatPr defaultColWidth="9.109375" defaultRowHeight="13.2" x14ac:dyDescent="0.25"/>
  <cols>
    <col min="1" max="1" width="29.109375" customWidth="1"/>
    <col min="2" max="2" width="20" style="37" customWidth="1"/>
    <col min="3" max="3" width="17.5546875" style="37" customWidth="1"/>
    <col min="4" max="4" width="9.33203125" bestFit="1" customWidth="1"/>
  </cols>
  <sheetData>
    <row r="2" spans="1:4" ht="24.6" customHeight="1" x14ac:dyDescent="0.35">
      <c r="A2" s="155" t="s">
        <v>63</v>
      </c>
      <c r="B2" s="155"/>
      <c r="C2" s="155"/>
      <c r="D2" s="155"/>
    </row>
    <row r="3" spans="1:4" ht="15.6" x14ac:dyDescent="0.3">
      <c r="A3" s="154" t="s">
        <v>64</v>
      </c>
      <c r="B3" s="154"/>
      <c r="C3" s="154"/>
      <c r="D3" s="154"/>
    </row>
    <row r="4" spans="1:4" x14ac:dyDescent="0.25">
      <c r="A4" s="136"/>
      <c r="B4" s="137"/>
      <c r="C4" s="137"/>
      <c r="D4" s="136"/>
    </row>
    <row r="5" spans="1:4" x14ac:dyDescent="0.25">
      <c r="A5" s="138" t="s">
        <v>65</v>
      </c>
      <c r="B5" s="139" t="s">
        <v>159</v>
      </c>
      <c r="C5" s="139" t="s">
        <v>160</v>
      </c>
      <c r="D5" s="140" t="s">
        <v>66</v>
      </c>
    </row>
    <row r="6" spans="1:4" x14ac:dyDescent="0.25">
      <c r="A6" s="141" t="s">
        <v>161</v>
      </c>
      <c r="B6" s="142">
        <v>24.94537</v>
      </c>
      <c r="C6" s="142">
        <v>1264.50307</v>
      </c>
      <c r="D6" s="148">
        <f t="shared" ref="D6:D15" si="0">(C6-B6)/B6</f>
        <v>49.690892538374861</v>
      </c>
    </row>
    <row r="7" spans="1:4" x14ac:dyDescent="0.25">
      <c r="A7" s="141" t="s">
        <v>162</v>
      </c>
      <c r="B7" s="142">
        <v>0.48870999999999998</v>
      </c>
      <c r="C7" s="142">
        <v>17.381</v>
      </c>
      <c r="D7" s="148">
        <f t="shared" si="0"/>
        <v>34.565059032964335</v>
      </c>
    </row>
    <row r="8" spans="1:4" x14ac:dyDescent="0.25">
      <c r="A8" s="141" t="s">
        <v>163</v>
      </c>
      <c r="B8" s="142">
        <v>637.75915999999995</v>
      </c>
      <c r="C8" s="142">
        <v>10435.10972</v>
      </c>
      <c r="D8" s="148">
        <f t="shared" si="0"/>
        <v>15.362147930576178</v>
      </c>
    </row>
    <row r="9" spans="1:4" x14ac:dyDescent="0.25">
      <c r="A9" s="141" t="s">
        <v>164</v>
      </c>
      <c r="B9" s="142">
        <v>5.9187099999999999</v>
      </c>
      <c r="C9" s="142">
        <v>79.985249999999994</v>
      </c>
      <c r="D9" s="148">
        <f t="shared" si="0"/>
        <v>12.513966725857491</v>
      </c>
    </row>
    <row r="10" spans="1:4" x14ac:dyDescent="0.25">
      <c r="A10" s="141" t="s">
        <v>165</v>
      </c>
      <c r="B10" s="142">
        <v>114.96805000000001</v>
      </c>
      <c r="C10" s="142">
        <v>1425.7219600000001</v>
      </c>
      <c r="D10" s="148">
        <f t="shared" si="0"/>
        <v>11.40102758983909</v>
      </c>
    </row>
    <row r="11" spans="1:4" x14ac:dyDescent="0.25">
      <c r="A11" s="141" t="s">
        <v>166</v>
      </c>
      <c r="B11" s="142">
        <v>1457.3820700000001</v>
      </c>
      <c r="C11" s="142">
        <v>15508.649359999999</v>
      </c>
      <c r="D11" s="148">
        <f t="shared" si="0"/>
        <v>9.6414437773342438</v>
      </c>
    </row>
    <row r="12" spans="1:4" x14ac:dyDescent="0.25">
      <c r="A12" s="141" t="s">
        <v>167</v>
      </c>
      <c r="B12" s="142">
        <v>141.05700999999999</v>
      </c>
      <c r="C12" s="142">
        <v>1457.9171799999999</v>
      </c>
      <c r="D12" s="148">
        <f t="shared" si="0"/>
        <v>9.3356591778033575</v>
      </c>
    </row>
    <row r="13" spans="1:4" x14ac:dyDescent="0.25">
      <c r="A13" s="141" t="s">
        <v>168</v>
      </c>
      <c r="B13" s="142">
        <v>5.2698</v>
      </c>
      <c r="C13" s="142">
        <v>26.805029999999999</v>
      </c>
      <c r="D13" s="148">
        <f t="shared" si="0"/>
        <v>4.086536490948423</v>
      </c>
    </row>
    <row r="14" spans="1:4" x14ac:dyDescent="0.25">
      <c r="A14" s="141" t="s">
        <v>169</v>
      </c>
      <c r="B14" s="142">
        <v>32.444609999999997</v>
      </c>
      <c r="C14" s="142">
        <v>158.87647000000001</v>
      </c>
      <c r="D14" s="148">
        <f t="shared" si="0"/>
        <v>3.8968525126361522</v>
      </c>
    </row>
    <row r="15" spans="1:4" x14ac:dyDescent="0.25">
      <c r="A15" s="141" t="s">
        <v>170</v>
      </c>
      <c r="B15" s="142">
        <v>1795.38824</v>
      </c>
      <c r="C15" s="142">
        <v>8168.9463599999999</v>
      </c>
      <c r="D15" s="148">
        <f t="shared" si="0"/>
        <v>3.5499609376966843</v>
      </c>
    </row>
    <row r="16" spans="1:4" x14ac:dyDescent="0.25">
      <c r="A16" s="143"/>
      <c r="B16" s="137"/>
      <c r="C16" s="137"/>
      <c r="D16" s="144"/>
    </row>
    <row r="17" spans="1:4" x14ac:dyDescent="0.25">
      <c r="A17" s="145"/>
      <c r="B17" s="137"/>
      <c r="C17" s="137"/>
      <c r="D17" s="136"/>
    </row>
    <row r="18" spans="1:4" ht="19.2" x14ac:dyDescent="0.35">
      <c r="A18" s="155" t="s">
        <v>67</v>
      </c>
      <c r="B18" s="155"/>
      <c r="C18" s="155"/>
      <c r="D18" s="155"/>
    </row>
    <row r="19" spans="1:4" ht="15.6" x14ac:dyDescent="0.3">
      <c r="A19" s="154" t="s">
        <v>68</v>
      </c>
      <c r="B19" s="154"/>
      <c r="C19" s="154"/>
      <c r="D19" s="154"/>
    </row>
    <row r="20" spans="1:4" x14ac:dyDescent="0.25">
      <c r="A20" s="146"/>
      <c r="B20" s="137"/>
      <c r="C20" s="137"/>
      <c r="D20" s="136"/>
    </row>
    <row r="21" spans="1:4" x14ac:dyDescent="0.25">
      <c r="A21" s="138" t="s">
        <v>65</v>
      </c>
      <c r="B21" s="139" t="s">
        <v>159</v>
      </c>
      <c r="C21" s="139" t="s">
        <v>160</v>
      </c>
      <c r="D21" s="140" t="s">
        <v>66</v>
      </c>
    </row>
    <row r="22" spans="1:4" x14ac:dyDescent="0.25">
      <c r="A22" s="141" t="s">
        <v>171</v>
      </c>
      <c r="B22" s="142">
        <v>1176985.3889899999</v>
      </c>
      <c r="C22" s="142">
        <v>1174812.1478599999</v>
      </c>
      <c r="D22" s="148">
        <f t="shared" ref="D22:D31" si="1">(C22-B22)/B22</f>
        <v>-1.8464469910411479E-3</v>
      </c>
    </row>
    <row r="23" spans="1:4" x14ac:dyDescent="0.25">
      <c r="A23" s="141" t="s">
        <v>172</v>
      </c>
      <c r="B23" s="142">
        <v>884905.25716000004</v>
      </c>
      <c r="C23" s="142">
        <v>847832.18721999996</v>
      </c>
      <c r="D23" s="148">
        <f t="shared" si="1"/>
        <v>-4.1894959533839538E-2</v>
      </c>
    </row>
    <row r="24" spans="1:4" x14ac:dyDescent="0.25">
      <c r="A24" s="141" t="s">
        <v>173</v>
      </c>
      <c r="B24" s="142">
        <v>641581.73100999999</v>
      </c>
      <c r="C24" s="142">
        <v>733352.23433999997</v>
      </c>
      <c r="D24" s="148">
        <f t="shared" si="1"/>
        <v>0.1430378997630305</v>
      </c>
    </row>
    <row r="25" spans="1:4" x14ac:dyDescent="0.25">
      <c r="A25" s="141" t="s">
        <v>174</v>
      </c>
      <c r="B25" s="142">
        <v>736384.44727999996</v>
      </c>
      <c r="C25" s="142">
        <v>658981.72713999997</v>
      </c>
      <c r="D25" s="148">
        <f t="shared" si="1"/>
        <v>-0.10511183448523959</v>
      </c>
    </row>
    <row r="26" spans="1:4" x14ac:dyDescent="0.25">
      <c r="A26" s="141" t="s">
        <v>175</v>
      </c>
      <c r="B26" s="142">
        <v>709716.69039999996</v>
      </c>
      <c r="C26" s="142">
        <v>652457.85870999994</v>
      </c>
      <c r="D26" s="148">
        <f t="shared" si="1"/>
        <v>-8.0678434739541838E-2</v>
      </c>
    </row>
    <row r="27" spans="1:4" x14ac:dyDescent="0.25">
      <c r="A27" s="141" t="s">
        <v>176</v>
      </c>
      <c r="B27" s="142">
        <v>585409.39529000001</v>
      </c>
      <c r="C27" s="142">
        <v>640610.10352999996</v>
      </c>
      <c r="D27" s="148">
        <f t="shared" si="1"/>
        <v>9.429419596631966E-2</v>
      </c>
    </row>
    <row r="28" spans="1:4" x14ac:dyDescent="0.25">
      <c r="A28" s="141" t="s">
        <v>177</v>
      </c>
      <c r="B28" s="142">
        <v>543148.04319999996</v>
      </c>
      <c r="C28" s="142">
        <v>606902.69073999999</v>
      </c>
      <c r="D28" s="148">
        <f t="shared" si="1"/>
        <v>0.11737987154364848</v>
      </c>
    </row>
    <row r="29" spans="1:4" x14ac:dyDescent="0.25">
      <c r="A29" s="141" t="s">
        <v>178</v>
      </c>
      <c r="B29" s="142">
        <v>358274.93672</v>
      </c>
      <c r="C29" s="142">
        <v>416320.15250000003</v>
      </c>
      <c r="D29" s="148">
        <f t="shared" si="1"/>
        <v>0.16201305151681231</v>
      </c>
    </row>
    <row r="30" spans="1:4" x14ac:dyDescent="0.25">
      <c r="A30" s="141" t="s">
        <v>179</v>
      </c>
      <c r="B30" s="142">
        <v>395381.93998999998</v>
      </c>
      <c r="C30" s="142">
        <v>385523.68352999998</v>
      </c>
      <c r="D30" s="148">
        <f t="shared" si="1"/>
        <v>-2.4933502173238715E-2</v>
      </c>
    </row>
    <row r="31" spans="1:4" x14ac:dyDescent="0.25">
      <c r="A31" s="141" t="s">
        <v>180</v>
      </c>
      <c r="B31" s="142">
        <v>320472.06994999998</v>
      </c>
      <c r="C31" s="142">
        <v>379161.00965000002</v>
      </c>
      <c r="D31" s="148">
        <f t="shared" si="1"/>
        <v>0.18313277568668213</v>
      </c>
    </row>
    <row r="32" spans="1:4" x14ac:dyDescent="0.25">
      <c r="A32" s="136"/>
      <c r="B32" s="137"/>
      <c r="C32" s="137"/>
      <c r="D32" s="136"/>
    </row>
    <row r="33" spans="1:4" ht="19.2" x14ac:dyDescent="0.35">
      <c r="A33" s="155" t="s">
        <v>69</v>
      </c>
      <c r="B33" s="155"/>
      <c r="C33" s="155"/>
      <c r="D33" s="155"/>
    </row>
    <row r="34" spans="1:4" ht="15.6" x14ac:dyDescent="0.3">
      <c r="A34" s="154" t="s">
        <v>73</v>
      </c>
      <c r="B34" s="154"/>
      <c r="C34" s="154"/>
      <c r="D34" s="154"/>
    </row>
    <row r="35" spans="1:4" x14ac:dyDescent="0.25">
      <c r="A35" s="136"/>
      <c r="B35" s="137"/>
      <c r="C35" s="137"/>
      <c r="D35" s="136"/>
    </row>
    <row r="36" spans="1:4" x14ac:dyDescent="0.25">
      <c r="A36" s="138" t="s">
        <v>71</v>
      </c>
      <c r="B36" s="139" t="s">
        <v>159</v>
      </c>
      <c r="C36" s="139" t="s">
        <v>160</v>
      </c>
      <c r="D36" s="140" t="s">
        <v>66</v>
      </c>
    </row>
    <row r="37" spans="1:4" x14ac:dyDescent="0.25">
      <c r="A37" s="141" t="s">
        <v>148</v>
      </c>
      <c r="B37" s="142">
        <v>38576.353869999999</v>
      </c>
      <c r="C37" s="142">
        <v>111149.64512</v>
      </c>
      <c r="D37" s="148">
        <f t="shared" ref="D37:D46" si="2">(C37-B37)/B37</f>
        <v>1.8812895457815337</v>
      </c>
    </row>
    <row r="38" spans="1:4" x14ac:dyDescent="0.25">
      <c r="A38" s="141" t="s">
        <v>157</v>
      </c>
      <c r="B38" s="142">
        <v>13408.360780000001</v>
      </c>
      <c r="C38" s="142">
        <v>19113.05402</v>
      </c>
      <c r="D38" s="148">
        <f t="shared" si="2"/>
        <v>0.42545791641504432</v>
      </c>
    </row>
    <row r="39" spans="1:4" x14ac:dyDescent="0.25">
      <c r="A39" s="141" t="s">
        <v>139</v>
      </c>
      <c r="B39" s="142">
        <v>7334.2233299999998</v>
      </c>
      <c r="C39" s="142">
        <v>10109.132600000001</v>
      </c>
      <c r="D39" s="148">
        <f t="shared" si="2"/>
        <v>0.37835080077933775</v>
      </c>
    </row>
    <row r="40" spans="1:4" x14ac:dyDescent="0.25">
      <c r="A40" s="141" t="s">
        <v>133</v>
      </c>
      <c r="B40" s="142">
        <v>281780.24563999998</v>
      </c>
      <c r="C40" s="142">
        <v>350673.15759999998</v>
      </c>
      <c r="D40" s="148">
        <f t="shared" si="2"/>
        <v>0.24449163142549385</v>
      </c>
    </row>
    <row r="41" spans="1:4" x14ac:dyDescent="0.25">
      <c r="A41" s="141" t="s">
        <v>145</v>
      </c>
      <c r="B41" s="142">
        <v>1503668.4786700001</v>
      </c>
      <c r="C41" s="142">
        <v>1811302.6264599999</v>
      </c>
      <c r="D41" s="148">
        <f t="shared" si="2"/>
        <v>0.2045890780806307</v>
      </c>
    </row>
    <row r="42" spans="1:4" x14ac:dyDescent="0.25">
      <c r="A42" s="141" t="s">
        <v>144</v>
      </c>
      <c r="B42" s="142">
        <v>190096.95955999999</v>
      </c>
      <c r="C42" s="142">
        <v>226614.13488</v>
      </c>
      <c r="D42" s="148">
        <f t="shared" si="2"/>
        <v>0.1920976295703149</v>
      </c>
    </row>
    <row r="43" spans="1:4" x14ac:dyDescent="0.25">
      <c r="A43" s="143" t="s">
        <v>154</v>
      </c>
      <c r="B43" s="142">
        <v>251546.36916</v>
      </c>
      <c r="C43" s="142">
        <v>298109.51763999998</v>
      </c>
      <c r="D43" s="148">
        <f t="shared" si="2"/>
        <v>0.1851076150909686</v>
      </c>
    </row>
    <row r="44" spans="1:4" x14ac:dyDescent="0.25">
      <c r="A44" s="141" t="s">
        <v>153</v>
      </c>
      <c r="B44" s="142">
        <v>242744.36499</v>
      </c>
      <c r="C44" s="142">
        <v>280813.11947999999</v>
      </c>
      <c r="D44" s="148">
        <f t="shared" si="2"/>
        <v>0.15682652197330413</v>
      </c>
    </row>
    <row r="45" spans="1:4" x14ac:dyDescent="0.25">
      <c r="A45" s="141" t="s">
        <v>141</v>
      </c>
      <c r="B45" s="142">
        <v>458506.17164999997</v>
      </c>
      <c r="C45" s="142">
        <v>524997.90604000003</v>
      </c>
      <c r="D45" s="148">
        <f t="shared" si="2"/>
        <v>0.14501818841547989</v>
      </c>
    </row>
    <row r="46" spans="1:4" x14ac:dyDescent="0.25">
      <c r="A46" s="141" t="s">
        <v>136</v>
      </c>
      <c r="B46" s="142">
        <v>164637.44149</v>
      </c>
      <c r="C46" s="142">
        <v>187931.58585999999</v>
      </c>
      <c r="D46" s="148">
        <f t="shared" si="2"/>
        <v>0.14148752652606589</v>
      </c>
    </row>
    <row r="47" spans="1:4" x14ac:dyDescent="0.25">
      <c r="A47" s="136"/>
      <c r="B47" s="137"/>
      <c r="C47" s="137"/>
      <c r="D47" s="136"/>
    </row>
    <row r="48" spans="1:4" ht="19.2" x14ac:dyDescent="0.35">
      <c r="A48" s="155" t="s">
        <v>72</v>
      </c>
      <c r="B48" s="155"/>
      <c r="C48" s="155"/>
      <c r="D48" s="155"/>
    </row>
    <row r="49" spans="1:4" ht="15.6" x14ac:dyDescent="0.3">
      <c r="A49" s="154" t="s">
        <v>70</v>
      </c>
      <c r="B49" s="154"/>
      <c r="C49" s="154"/>
      <c r="D49" s="154"/>
    </row>
    <row r="50" spans="1:4" x14ac:dyDescent="0.25">
      <c r="A50" s="136"/>
      <c r="B50" s="137"/>
      <c r="C50" s="137"/>
      <c r="D50" s="136"/>
    </row>
    <row r="51" spans="1:4" x14ac:dyDescent="0.25">
      <c r="A51" s="138" t="s">
        <v>71</v>
      </c>
      <c r="B51" s="139" t="s">
        <v>159</v>
      </c>
      <c r="C51" s="139" t="s">
        <v>160</v>
      </c>
      <c r="D51" s="140" t="s">
        <v>66</v>
      </c>
    </row>
    <row r="52" spans="1:4" x14ac:dyDescent="0.25">
      <c r="A52" s="141" t="s">
        <v>147</v>
      </c>
      <c r="B52" s="142">
        <v>2472116.05064</v>
      </c>
      <c r="C52" s="142">
        <v>2543731.1821599999</v>
      </c>
      <c r="D52" s="148">
        <f t="shared" ref="D52:D61" si="3">(C52-B52)/B52</f>
        <v>2.8969162471745434E-2</v>
      </c>
    </row>
    <row r="53" spans="1:4" x14ac:dyDescent="0.25">
      <c r="A53" s="141" t="s">
        <v>145</v>
      </c>
      <c r="B53" s="142">
        <v>1503668.4786700001</v>
      </c>
      <c r="C53" s="142">
        <v>1811302.6264599999</v>
      </c>
      <c r="D53" s="148">
        <f t="shared" si="3"/>
        <v>0.2045890780806307</v>
      </c>
    </row>
    <row r="54" spans="1:4" x14ac:dyDescent="0.25">
      <c r="A54" s="141" t="s">
        <v>146</v>
      </c>
      <c r="B54" s="142">
        <v>1305927.21062</v>
      </c>
      <c r="C54" s="142">
        <v>1331673.11742</v>
      </c>
      <c r="D54" s="148">
        <f t="shared" si="3"/>
        <v>1.9714656828213963E-2</v>
      </c>
    </row>
    <row r="55" spans="1:4" x14ac:dyDescent="0.25">
      <c r="A55" s="141" t="s">
        <v>152</v>
      </c>
      <c r="B55" s="142">
        <v>1436794.47667</v>
      </c>
      <c r="C55" s="142">
        <v>1126975.4532999999</v>
      </c>
      <c r="D55" s="148">
        <f t="shared" si="3"/>
        <v>-0.21563210911560224</v>
      </c>
    </row>
    <row r="56" spans="1:4" x14ac:dyDescent="0.25">
      <c r="A56" s="141" t="s">
        <v>149</v>
      </c>
      <c r="B56" s="142">
        <v>957281.17677000002</v>
      </c>
      <c r="C56" s="142">
        <v>977915.49465000001</v>
      </c>
      <c r="D56" s="148">
        <f t="shared" si="3"/>
        <v>2.1555127564111362E-2</v>
      </c>
    </row>
    <row r="57" spans="1:4" x14ac:dyDescent="0.25">
      <c r="A57" s="141" t="s">
        <v>150</v>
      </c>
      <c r="B57" s="142">
        <v>662244.48748000001</v>
      </c>
      <c r="C57" s="142">
        <v>742071.69036999997</v>
      </c>
      <c r="D57" s="148">
        <f t="shared" si="3"/>
        <v>0.12054038108155753</v>
      </c>
    </row>
    <row r="58" spans="1:4" x14ac:dyDescent="0.25">
      <c r="A58" s="141" t="s">
        <v>151</v>
      </c>
      <c r="B58" s="142">
        <v>631279.94177999999</v>
      </c>
      <c r="C58" s="142">
        <v>672826.50812999997</v>
      </c>
      <c r="D58" s="148">
        <f t="shared" si="3"/>
        <v>6.5813221045567277E-2</v>
      </c>
    </row>
    <row r="59" spans="1:4" x14ac:dyDescent="0.25">
      <c r="A59" s="141" t="s">
        <v>132</v>
      </c>
      <c r="B59" s="142">
        <v>593534.85459</v>
      </c>
      <c r="C59" s="142">
        <v>628844.97089999996</v>
      </c>
      <c r="D59" s="148">
        <f t="shared" si="3"/>
        <v>5.9491226230330409E-2</v>
      </c>
    </row>
    <row r="60" spans="1:4" x14ac:dyDescent="0.25">
      <c r="A60" s="141" t="s">
        <v>142</v>
      </c>
      <c r="B60" s="142">
        <v>621501.42819000001</v>
      </c>
      <c r="C60" s="142">
        <v>598256.98008999997</v>
      </c>
      <c r="D60" s="148">
        <f t="shared" si="3"/>
        <v>-3.7400474151274107E-2</v>
      </c>
    </row>
    <row r="61" spans="1:4" x14ac:dyDescent="0.25">
      <c r="A61" s="141" t="s">
        <v>141</v>
      </c>
      <c r="B61" s="142">
        <v>458506.17164999997</v>
      </c>
      <c r="C61" s="142">
        <v>524997.90604000003</v>
      </c>
      <c r="D61" s="148">
        <f t="shared" si="3"/>
        <v>0.14501818841547989</v>
      </c>
    </row>
    <row r="62" spans="1:4" x14ac:dyDescent="0.25">
      <c r="A62" s="136"/>
      <c r="B62" s="137"/>
      <c r="C62" s="137"/>
      <c r="D62" s="136"/>
    </row>
    <row r="63" spans="1:4" ht="19.2" x14ac:dyDescent="0.35">
      <c r="A63" s="155" t="s">
        <v>74</v>
      </c>
      <c r="B63" s="155"/>
      <c r="C63" s="155"/>
      <c r="D63" s="155"/>
    </row>
    <row r="64" spans="1:4" ht="15.6" x14ac:dyDescent="0.3">
      <c r="A64" s="154" t="s">
        <v>75</v>
      </c>
      <c r="B64" s="154"/>
      <c r="C64" s="154"/>
      <c r="D64" s="154"/>
    </row>
    <row r="65" spans="1:4" x14ac:dyDescent="0.25">
      <c r="A65" s="136"/>
      <c r="B65" s="137"/>
      <c r="C65" s="137"/>
      <c r="D65" s="136"/>
    </row>
    <row r="66" spans="1:4" x14ac:dyDescent="0.25">
      <c r="A66" s="138" t="s">
        <v>76</v>
      </c>
      <c r="B66" s="139" t="s">
        <v>159</v>
      </c>
      <c r="C66" s="139" t="s">
        <v>160</v>
      </c>
      <c r="D66" s="140" t="s">
        <v>66</v>
      </c>
    </row>
    <row r="67" spans="1:4" x14ac:dyDescent="0.25">
      <c r="A67" s="141" t="s">
        <v>181</v>
      </c>
      <c r="B67" s="147">
        <v>5674842.2092700005</v>
      </c>
      <c r="C67" s="147">
        <v>5716545.9111700002</v>
      </c>
      <c r="D67" s="148">
        <f t="shared" ref="D67:D76" si="4">(C67-B67)/B67</f>
        <v>7.3488742703498762E-3</v>
      </c>
    </row>
    <row r="68" spans="1:4" x14ac:dyDescent="0.25">
      <c r="A68" s="141" t="s">
        <v>182</v>
      </c>
      <c r="B68" s="147">
        <v>1238402.5472500001</v>
      </c>
      <c r="C68" s="147">
        <v>1352391.32445</v>
      </c>
      <c r="D68" s="148">
        <f t="shared" si="4"/>
        <v>9.2045011901117024E-2</v>
      </c>
    </row>
    <row r="69" spans="1:4" x14ac:dyDescent="0.25">
      <c r="A69" s="141" t="s">
        <v>183</v>
      </c>
      <c r="B69" s="147">
        <v>1094384.7461699999</v>
      </c>
      <c r="C69" s="147">
        <v>1224817.70909</v>
      </c>
      <c r="D69" s="148">
        <f t="shared" si="4"/>
        <v>0.11918382760402513</v>
      </c>
    </row>
    <row r="70" spans="1:4" x14ac:dyDescent="0.25">
      <c r="A70" s="141" t="s">
        <v>184</v>
      </c>
      <c r="B70" s="147">
        <v>765818.23510000005</v>
      </c>
      <c r="C70" s="147">
        <v>814412.35189000005</v>
      </c>
      <c r="D70" s="148">
        <f t="shared" si="4"/>
        <v>6.3453851792461713E-2</v>
      </c>
    </row>
    <row r="71" spans="1:4" x14ac:dyDescent="0.25">
      <c r="A71" s="141" t="s">
        <v>185</v>
      </c>
      <c r="B71" s="147">
        <v>692896.62847999996</v>
      </c>
      <c r="C71" s="147">
        <v>807335.61786999996</v>
      </c>
      <c r="D71" s="148">
        <f t="shared" si="4"/>
        <v>0.16516026299773404</v>
      </c>
    </row>
    <row r="72" spans="1:4" x14ac:dyDescent="0.25">
      <c r="A72" s="141" t="s">
        <v>186</v>
      </c>
      <c r="B72" s="147">
        <v>582861.38303999999</v>
      </c>
      <c r="C72" s="147">
        <v>624923.55252000003</v>
      </c>
      <c r="D72" s="148">
        <f t="shared" si="4"/>
        <v>7.2164961865578664E-2</v>
      </c>
    </row>
    <row r="73" spans="1:4" x14ac:dyDescent="0.25">
      <c r="A73" s="141" t="s">
        <v>187</v>
      </c>
      <c r="B73" s="147">
        <v>482813.80661000003</v>
      </c>
      <c r="C73" s="147">
        <v>476332.93456000002</v>
      </c>
      <c r="D73" s="148">
        <f t="shared" si="4"/>
        <v>-1.3423129084697085E-2</v>
      </c>
    </row>
    <row r="74" spans="1:4" x14ac:dyDescent="0.25">
      <c r="A74" s="141" t="s">
        <v>188</v>
      </c>
      <c r="B74" s="147">
        <v>396618.77473</v>
      </c>
      <c r="C74" s="147">
        <v>412610.10584999999</v>
      </c>
      <c r="D74" s="148">
        <f t="shared" si="4"/>
        <v>4.0319148106103042E-2</v>
      </c>
    </row>
    <row r="75" spans="1:4" x14ac:dyDescent="0.25">
      <c r="A75" s="141" t="s">
        <v>189</v>
      </c>
      <c r="B75" s="147">
        <v>337590.38312000001</v>
      </c>
      <c r="C75" s="147">
        <v>258751.78232999999</v>
      </c>
      <c r="D75" s="148">
        <f t="shared" si="4"/>
        <v>-0.23353331354221671</v>
      </c>
    </row>
    <row r="76" spans="1:4" x14ac:dyDescent="0.25">
      <c r="A76" s="141" t="s">
        <v>190</v>
      </c>
      <c r="B76" s="147">
        <v>263794.18797000003</v>
      </c>
      <c r="C76" s="147">
        <v>252182.22292999999</v>
      </c>
      <c r="D76" s="148">
        <f t="shared" si="4"/>
        <v>-4.4019032903486896E-2</v>
      </c>
    </row>
    <row r="77" spans="1:4" x14ac:dyDescent="0.25">
      <c r="A77" s="136"/>
      <c r="B77" s="137"/>
      <c r="C77" s="137"/>
      <c r="D77" s="136"/>
    </row>
    <row r="78" spans="1:4" ht="19.2" x14ac:dyDescent="0.35">
      <c r="A78" s="155" t="s">
        <v>77</v>
      </c>
      <c r="B78" s="155"/>
      <c r="C78" s="155"/>
      <c r="D78" s="155"/>
    </row>
    <row r="79" spans="1:4" ht="15.6" x14ac:dyDescent="0.3">
      <c r="A79" s="154" t="s">
        <v>78</v>
      </c>
      <c r="B79" s="154"/>
      <c r="C79" s="154"/>
      <c r="D79" s="154"/>
    </row>
    <row r="80" spans="1:4" x14ac:dyDescent="0.25">
      <c r="A80" s="136"/>
      <c r="B80" s="137"/>
      <c r="C80" s="137"/>
      <c r="D80" s="136"/>
    </row>
    <row r="81" spans="1:4" x14ac:dyDescent="0.25">
      <c r="A81" s="138" t="s">
        <v>76</v>
      </c>
      <c r="B81" s="139" t="s">
        <v>159</v>
      </c>
      <c r="C81" s="139" t="s">
        <v>160</v>
      </c>
      <c r="D81" s="140" t="s">
        <v>66</v>
      </c>
    </row>
    <row r="82" spans="1:4" x14ac:dyDescent="0.25">
      <c r="A82" s="141" t="s">
        <v>191</v>
      </c>
      <c r="B82" s="147">
        <v>9096.7389399999993</v>
      </c>
      <c r="C82" s="147">
        <v>56610.773560000001</v>
      </c>
      <c r="D82" s="148">
        <f t="shared" ref="D82:D91" si="5">(C82-B82)/B82</f>
        <v>5.2231942604258146</v>
      </c>
    </row>
    <row r="83" spans="1:4" x14ac:dyDescent="0.25">
      <c r="A83" s="141" t="s">
        <v>192</v>
      </c>
      <c r="B83" s="147">
        <v>59.831359999999997</v>
      </c>
      <c r="C83" s="147">
        <v>173.45510999999999</v>
      </c>
      <c r="D83" s="148">
        <f t="shared" si="5"/>
        <v>1.8990668104485675</v>
      </c>
    </row>
    <row r="84" spans="1:4" x14ac:dyDescent="0.25">
      <c r="A84" s="141" t="s">
        <v>193</v>
      </c>
      <c r="B84" s="147">
        <v>572.19572000000005</v>
      </c>
      <c r="C84" s="147">
        <v>1125.8464100000001</v>
      </c>
      <c r="D84" s="148">
        <f t="shared" si="5"/>
        <v>0.9675897086402534</v>
      </c>
    </row>
    <row r="85" spans="1:4" x14ac:dyDescent="0.25">
      <c r="A85" s="141" t="s">
        <v>194</v>
      </c>
      <c r="B85" s="147">
        <v>13301.02197</v>
      </c>
      <c r="C85" s="147">
        <v>23861.452539999998</v>
      </c>
      <c r="D85" s="148">
        <f t="shared" si="5"/>
        <v>0.79395632860532739</v>
      </c>
    </row>
    <row r="86" spans="1:4" x14ac:dyDescent="0.25">
      <c r="A86" s="141" t="s">
        <v>195</v>
      </c>
      <c r="B86" s="147">
        <v>15865.34419</v>
      </c>
      <c r="C86" s="147">
        <v>26670.970079999999</v>
      </c>
      <c r="D86" s="148">
        <f t="shared" si="5"/>
        <v>0.68108360969633652</v>
      </c>
    </row>
    <row r="87" spans="1:4" x14ac:dyDescent="0.25">
      <c r="A87" s="141" t="s">
        <v>196</v>
      </c>
      <c r="B87" s="147">
        <v>3596.4566100000002</v>
      </c>
      <c r="C87" s="147">
        <v>5872.5515699999996</v>
      </c>
      <c r="D87" s="148">
        <f t="shared" si="5"/>
        <v>0.63287151961496879</v>
      </c>
    </row>
    <row r="88" spans="1:4" x14ac:dyDescent="0.25">
      <c r="A88" s="141" t="s">
        <v>197</v>
      </c>
      <c r="B88" s="147">
        <v>3752.37545</v>
      </c>
      <c r="C88" s="147">
        <v>6050.9584299999997</v>
      </c>
      <c r="D88" s="148">
        <f t="shared" si="5"/>
        <v>0.61256742845388767</v>
      </c>
    </row>
    <row r="89" spans="1:4" x14ac:dyDescent="0.25">
      <c r="A89" s="141" t="s">
        <v>198</v>
      </c>
      <c r="B89" s="147">
        <v>92.42577</v>
      </c>
      <c r="C89" s="147">
        <v>144.81751</v>
      </c>
      <c r="D89" s="148">
        <f t="shared" si="5"/>
        <v>0.56685208032348555</v>
      </c>
    </row>
    <row r="90" spans="1:4" x14ac:dyDescent="0.25">
      <c r="A90" s="141" t="s">
        <v>199</v>
      </c>
      <c r="B90" s="147">
        <v>369.23298999999997</v>
      </c>
      <c r="C90" s="147">
        <v>578.35449000000006</v>
      </c>
      <c r="D90" s="148">
        <f t="shared" si="5"/>
        <v>0.56636732270320722</v>
      </c>
    </row>
    <row r="91" spans="1:4" x14ac:dyDescent="0.25">
      <c r="A91" s="141" t="s">
        <v>200</v>
      </c>
      <c r="B91" s="147">
        <v>33840.864009999998</v>
      </c>
      <c r="C91" s="147">
        <v>52401.701509999999</v>
      </c>
      <c r="D91" s="148">
        <f t="shared" si="5"/>
        <v>0.54847410203578906</v>
      </c>
    </row>
    <row r="92" spans="1:4" x14ac:dyDescent="0.25">
      <c r="A92" s="136" t="s">
        <v>125</v>
      </c>
      <c r="B92" s="137"/>
      <c r="C92" s="137"/>
      <c r="D92" s="136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E56" sqref="E56"/>
    </sheetView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4" style="19" bestFit="1" customWidth="1"/>
    <col min="6" max="7" width="15" style="19" bestFit="1" customWidth="1"/>
    <col min="8" max="8" width="10.5546875" style="19" bestFit="1" customWidth="1"/>
    <col min="9" max="9" width="14" style="19" bestFit="1" customWidth="1"/>
    <col min="10" max="11" width="14.33203125" style="19" bestFit="1" customWidth="1"/>
    <col min="12" max="12" width="10.5546875" style="19" bestFit="1" customWidth="1"/>
    <col min="13" max="13" width="10.6640625" style="19" bestFit="1" customWidth="1"/>
    <col min="14" max="16384" width="9.109375" style="19"/>
  </cols>
  <sheetData>
    <row r="1" spans="1:13" ht="24.6" x14ac:dyDescent="0.4">
      <c r="B1" s="153" t="s">
        <v>123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57" t="s">
        <v>113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7.399999999999999" x14ac:dyDescent="0.25">
      <c r="A6" s="96"/>
      <c r="B6" s="156" t="str">
        <f>SEKTOR_USD!B6</f>
        <v>1 - 31 ARALıK</v>
      </c>
      <c r="C6" s="156"/>
      <c r="D6" s="156"/>
      <c r="E6" s="156"/>
      <c r="F6" s="156" t="str">
        <f>SEKTOR_USD!F6</f>
        <v>1 OCAK  -  31 ARALıK</v>
      </c>
      <c r="G6" s="156"/>
      <c r="H6" s="156"/>
      <c r="I6" s="156"/>
      <c r="J6" s="156" t="s">
        <v>105</v>
      </c>
      <c r="K6" s="156"/>
      <c r="L6" s="156"/>
      <c r="M6" s="156"/>
    </row>
    <row r="7" spans="1:13" ht="28.2" x14ac:dyDescent="0.3">
      <c r="A7" s="97" t="s">
        <v>1</v>
      </c>
      <c r="B7" s="98">
        <f>SEKTOR_USD!B7</f>
        <v>2018</v>
      </c>
      <c r="C7" s="99">
        <f>SEKTOR_USD!C7</f>
        <v>2019</v>
      </c>
      <c r="D7" s="100" t="s">
        <v>119</v>
      </c>
      <c r="E7" s="100" t="s">
        <v>120</v>
      </c>
      <c r="F7" s="98"/>
      <c r="G7" s="99"/>
      <c r="H7" s="100" t="s">
        <v>119</v>
      </c>
      <c r="I7" s="100" t="s">
        <v>120</v>
      </c>
      <c r="J7" s="98"/>
      <c r="K7" s="98"/>
      <c r="L7" s="100" t="s">
        <v>119</v>
      </c>
      <c r="M7" s="100" t="s">
        <v>120</v>
      </c>
    </row>
    <row r="8" spans="1:13" ht="16.8" x14ac:dyDescent="0.3">
      <c r="A8" s="101" t="s">
        <v>2</v>
      </c>
      <c r="B8" s="102">
        <f>SEKTOR_USD!B8*$B$53</f>
        <v>11039611.147341773</v>
      </c>
      <c r="C8" s="102">
        <f>SEKTOR_USD!C8*$C$53</f>
        <v>13295926.253582517</v>
      </c>
      <c r="D8" s="103">
        <f t="shared" ref="D8:D43" si="0">(C8-B8)/B8*100</f>
        <v>20.438356714983041</v>
      </c>
      <c r="E8" s="103">
        <f>C8/C$44*100</f>
        <v>16.02442353668053</v>
      </c>
      <c r="F8" s="102">
        <f>SEKTOR_USD!F8*$B$54</f>
        <v>109448617.53687772</v>
      </c>
      <c r="G8" s="102">
        <f>SEKTOR_USD!G8*$C$54</f>
        <v>132887635.07475489</v>
      </c>
      <c r="H8" s="103">
        <f t="shared" ref="H8:H43" si="1">(G8-F8)/F8*100</f>
        <v>21.415544632146318</v>
      </c>
      <c r="I8" s="103">
        <f>G8/G$44*100</f>
        <v>14.096497215133724</v>
      </c>
      <c r="J8" s="102">
        <f>SEKTOR_USD!J8*$B$55</f>
        <v>109448617.53687772</v>
      </c>
      <c r="K8" s="102">
        <f>SEKTOR_USD!K8*$C$55</f>
        <v>132887635.07475489</v>
      </c>
      <c r="L8" s="103">
        <f t="shared" ref="L8:L43" si="2">(K8-J8)/J8*100</f>
        <v>21.415544632146318</v>
      </c>
      <c r="M8" s="103">
        <f>K8/K$44*100</f>
        <v>14.096497215133724</v>
      </c>
    </row>
    <row r="9" spans="1:13" s="23" customFormat="1" ht="15.6" x14ac:dyDescent="0.3">
      <c r="A9" s="104" t="s">
        <v>3</v>
      </c>
      <c r="B9" s="102">
        <f>SEKTOR_USD!B9*$B$53</f>
        <v>7470361.0160538331</v>
      </c>
      <c r="C9" s="102">
        <f>SEKTOR_USD!C9*$C$53</f>
        <v>8994237.4185182974</v>
      </c>
      <c r="D9" s="105">
        <f t="shared" si="0"/>
        <v>20.39896598289759</v>
      </c>
      <c r="E9" s="105">
        <f t="shared" ref="E9:E44" si="3">C9/C$44*100</f>
        <v>10.839972111379828</v>
      </c>
      <c r="F9" s="102">
        <f>SEKTOR_USD!F9*$B$54</f>
        <v>73043762.091198489</v>
      </c>
      <c r="G9" s="102">
        <f>SEKTOR_USD!G9*$C$54</f>
        <v>87184461.148046806</v>
      </c>
      <c r="H9" s="105">
        <f t="shared" si="1"/>
        <v>19.359215149943957</v>
      </c>
      <c r="I9" s="105">
        <f t="shared" ref="I9:I44" si="4">G9/G$44*100</f>
        <v>9.2483812589863188</v>
      </c>
      <c r="J9" s="102">
        <f>SEKTOR_USD!J9*$B$55</f>
        <v>73043762.091198489</v>
      </c>
      <c r="K9" s="102">
        <f>SEKTOR_USD!K9*$C$55</f>
        <v>87184461.148046806</v>
      </c>
      <c r="L9" s="105">
        <f t="shared" si="2"/>
        <v>19.359215149943957</v>
      </c>
      <c r="M9" s="105">
        <f t="shared" ref="M9:M44" si="5">K9/K$44*100</f>
        <v>9.2483812589863188</v>
      </c>
    </row>
    <row r="10" spans="1:13" ht="13.8" x14ac:dyDescent="0.25">
      <c r="A10" s="106" t="str">
        <f>SEKTOR_USD!A10</f>
        <v xml:space="preserve"> Hububat, Bakliyat, Yağlı Tohumlar ve Mamulleri </v>
      </c>
      <c r="B10" s="107">
        <f>SEKTOR_USD!B10*$B$53</f>
        <v>3151294.963844799</v>
      </c>
      <c r="C10" s="107">
        <f>SEKTOR_USD!C10*$C$53</f>
        <v>3680949.6967678876</v>
      </c>
      <c r="D10" s="108">
        <f t="shared" si="0"/>
        <v>16.807526397874003</v>
      </c>
      <c r="E10" s="108">
        <f t="shared" si="3"/>
        <v>4.4363285289982093</v>
      </c>
      <c r="F10" s="107">
        <f>SEKTOR_USD!F10*$B$54</f>
        <v>32308775.905240025</v>
      </c>
      <c r="G10" s="107">
        <f>SEKTOR_USD!G10*$C$54</f>
        <v>38559750.11923945</v>
      </c>
      <c r="H10" s="108">
        <f t="shared" si="1"/>
        <v>19.347604602332225</v>
      </c>
      <c r="I10" s="108">
        <f t="shared" si="4"/>
        <v>4.0903535522047427</v>
      </c>
      <c r="J10" s="107">
        <f>SEKTOR_USD!J10*$B$55</f>
        <v>32308775.905240025</v>
      </c>
      <c r="K10" s="107">
        <f>SEKTOR_USD!K10*$C$55</f>
        <v>38559750.11923945</v>
      </c>
      <c r="L10" s="108">
        <f t="shared" si="2"/>
        <v>19.347604602332225</v>
      </c>
      <c r="M10" s="108">
        <f t="shared" si="5"/>
        <v>4.0903535522047427</v>
      </c>
    </row>
    <row r="11" spans="1:13" ht="13.8" x14ac:dyDescent="0.25">
      <c r="A11" s="106" t="str">
        <f>SEKTOR_USD!A11</f>
        <v xml:space="preserve"> Yaş Meyve ve Sebze  </v>
      </c>
      <c r="B11" s="107">
        <f>SEKTOR_USD!B11*$B$53</f>
        <v>1496075.0192331555</v>
      </c>
      <c r="C11" s="107">
        <f>SEKTOR_USD!C11*$C$53</f>
        <v>2052668.4840700182</v>
      </c>
      <c r="D11" s="108">
        <f t="shared" si="0"/>
        <v>37.203579879447233</v>
      </c>
      <c r="E11" s="108">
        <f t="shared" si="3"/>
        <v>2.4739027986313586</v>
      </c>
      <c r="F11" s="107">
        <f>SEKTOR_USD!F11*$B$54</f>
        <v>11251298.434735455</v>
      </c>
      <c r="G11" s="107">
        <f>SEKTOR_USD!G11*$C$54</f>
        <v>12845006.411180757</v>
      </c>
      <c r="H11" s="108">
        <f t="shared" si="1"/>
        <v>14.164658289794749</v>
      </c>
      <c r="I11" s="108">
        <f t="shared" si="4"/>
        <v>1.3625767137907534</v>
      </c>
      <c r="J11" s="107">
        <f>SEKTOR_USD!J11*$B$55</f>
        <v>11251298.434735455</v>
      </c>
      <c r="K11" s="107">
        <f>SEKTOR_USD!K11*$C$55</f>
        <v>12845006.411180757</v>
      </c>
      <c r="L11" s="108">
        <f t="shared" si="2"/>
        <v>14.164658289794749</v>
      </c>
      <c r="M11" s="108">
        <f t="shared" si="5"/>
        <v>1.3625767137907534</v>
      </c>
    </row>
    <row r="12" spans="1:13" ht="13.8" x14ac:dyDescent="0.25">
      <c r="A12" s="106" t="str">
        <f>SEKTOR_USD!A12</f>
        <v xml:space="preserve"> Meyve Sebze Mamulleri </v>
      </c>
      <c r="B12" s="107">
        <f>SEKTOR_USD!B12*$B$53</f>
        <v>680168.62312775711</v>
      </c>
      <c r="C12" s="107">
        <f>SEKTOR_USD!C12*$C$53</f>
        <v>748664.1023801082</v>
      </c>
      <c r="D12" s="108">
        <f t="shared" si="0"/>
        <v>10.070367394687286</v>
      </c>
      <c r="E12" s="108">
        <f t="shared" si="3"/>
        <v>0.90229972958936233</v>
      </c>
      <c r="F12" s="107">
        <f>SEKTOR_USD!F12*$B$54</f>
        <v>7568265.5047309184</v>
      </c>
      <c r="G12" s="107">
        <f>SEKTOR_USD!G12*$C$54</f>
        <v>8800481.2017549723</v>
      </c>
      <c r="H12" s="108">
        <f t="shared" si="1"/>
        <v>16.281348695467894</v>
      </c>
      <c r="I12" s="108">
        <f t="shared" si="4"/>
        <v>0.93354027018833585</v>
      </c>
      <c r="J12" s="107">
        <f>SEKTOR_USD!J12*$B$55</f>
        <v>7568265.5047309184</v>
      </c>
      <c r="K12" s="107">
        <f>SEKTOR_USD!K12*$C$55</f>
        <v>8800481.2017549723</v>
      </c>
      <c r="L12" s="108">
        <f t="shared" si="2"/>
        <v>16.281348695467894</v>
      </c>
      <c r="M12" s="108">
        <f t="shared" si="5"/>
        <v>0.93354027018833585</v>
      </c>
    </row>
    <row r="13" spans="1:13" ht="13.8" x14ac:dyDescent="0.25">
      <c r="A13" s="106" t="str">
        <f>SEKTOR_USD!A13</f>
        <v xml:space="preserve"> Kuru Meyve ve Mamulleri  </v>
      </c>
      <c r="B13" s="107">
        <f>SEKTOR_USD!B13*$B$53</f>
        <v>671822.61174274795</v>
      </c>
      <c r="C13" s="107">
        <f>SEKTOR_USD!C13*$C$53</f>
        <v>722549.12954540679</v>
      </c>
      <c r="D13" s="108">
        <f t="shared" si="0"/>
        <v>7.5505820905716812</v>
      </c>
      <c r="E13" s="108">
        <f t="shared" si="3"/>
        <v>0.87082562410991848</v>
      </c>
      <c r="F13" s="107">
        <f>SEKTOR_USD!F13*$B$54</f>
        <v>6708878.9734370811</v>
      </c>
      <c r="G13" s="107">
        <f>SEKTOR_USD!G13*$C$54</f>
        <v>8059612.3358852072</v>
      </c>
      <c r="H13" s="108">
        <f t="shared" si="1"/>
        <v>20.133518100358884</v>
      </c>
      <c r="I13" s="108">
        <f t="shared" si="4"/>
        <v>0.8549501447892538</v>
      </c>
      <c r="J13" s="107">
        <f>SEKTOR_USD!J13*$B$55</f>
        <v>6708878.9734370811</v>
      </c>
      <c r="K13" s="107">
        <f>SEKTOR_USD!K13*$C$55</f>
        <v>8059612.3358852072</v>
      </c>
      <c r="L13" s="108">
        <f t="shared" si="2"/>
        <v>20.133518100358884</v>
      </c>
      <c r="M13" s="108">
        <f t="shared" si="5"/>
        <v>0.8549501447892538</v>
      </c>
    </row>
    <row r="14" spans="1:13" ht="13.8" x14ac:dyDescent="0.25">
      <c r="A14" s="106" t="str">
        <f>SEKTOR_USD!A14</f>
        <v xml:space="preserve"> Fındık ve Mamulleri </v>
      </c>
      <c r="B14" s="107">
        <f>SEKTOR_USD!B14*$B$53</f>
        <v>874120.76344887831</v>
      </c>
      <c r="C14" s="107">
        <f>SEKTOR_USD!C14*$C$53</f>
        <v>1100059.2292157826</v>
      </c>
      <c r="D14" s="108">
        <f t="shared" si="0"/>
        <v>25.847511604169547</v>
      </c>
      <c r="E14" s="108">
        <f t="shared" si="3"/>
        <v>1.325805714335871</v>
      </c>
      <c r="F14" s="107">
        <f>SEKTOR_USD!F14*$B$54</f>
        <v>7900007.7908535674</v>
      </c>
      <c r="G14" s="107">
        <f>SEKTOR_USD!G14*$C$54</f>
        <v>11545073.937404471</v>
      </c>
      <c r="H14" s="108">
        <f t="shared" si="1"/>
        <v>46.140032301880382</v>
      </c>
      <c r="I14" s="108">
        <f t="shared" si="4"/>
        <v>1.2246820595127912</v>
      </c>
      <c r="J14" s="107">
        <f>SEKTOR_USD!J14*$B$55</f>
        <v>7900007.7908535674</v>
      </c>
      <c r="K14" s="107">
        <f>SEKTOR_USD!K14*$C$55</f>
        <v>11545073.937404471</v>
      </c>
      <c r="L14" s="108">
        <f t="shared" si="2"/>
        <v>46.140032301880382</v>
      </c>
      <c r="M14" s="108">
        <f t="shared" si="5"/>
        <v>1.2246820595127912</v>
      </c>
    </row>
    <row r="15" spans="1:13" ht="13.8" x14ac:dyDescent="0.25">
      <c r="A15" s="106" t="str">
        <f>SEKTOR_USD!A15</f>
        <v xml:space="preserve"> Zeytin ve Zeytinyağı </v>
      </c>
      <c r="B15" s="107">
        <f>SEKTOR_USD!B15*$B$53</f>
        <v>175611.94520290586</v>
      </c>
      <c r="C15" s="107">
        <f>SEKTOR_USD!C15*$C$53</f>
        <v>156791.1754144906</v>
      </c>
      <c r="D15" s="108">
        <f t="shared" si="0"/>
        <v>-10.717249197752086</v>
      </c>
      <c r="E15" s="108">
        <f t="shared" si="3"/>
        <v>0.18896676724412428</v>
      </c>
      <c r="F15" s="107">
        <f>SEKTOR_USD!F15*$B$54</f>
        <v>1932559.3308551856</v>
      </c>
      <c r="G15" s="107">
        <f>SEKTOR_USD!G15*$C$54</f>
        <v>1605870.2781506961</v>
      </c>
      <c r="H15" s="108">
        <f t="shared" si="1"/>
        <v>-16.90447726435001</v>
      </c>
      <c r="I15" s="108">
        <f t="shared" si="4"/>
        <v>0.17034802290734544</v>
      </c>
      <c r="J15" s="107">
        <f>SEKTOR_USD!J15*$B$55</f>
        <v>1932559.3308551856</v>
      </c>
      <c r="K15" s="107">
        <f>SEKTOR_USD!K15*$C$55</f>
        <v>1605870.2781506961</v>
      </c>
      <c r="L15" s="108">
        <f t="shared" si="2"/>
        <v>-16.90447726435001</v>
      </c>
      <c r="M15" s="108">
        <f t="shared" si="5"/>
        <v>0.17034802290734544</v>
      </c>
    </row>
    <row r="16" spans="1:13" ht="13.8" x14ac:dyDescent="0.25">
      <c r="A16" s="106" t="str">
        <f>SEKTOR_USD!A16</f>
        <v xml:space="preserve"> Tütün </v>
      </c>
      <c r="B16" s="107">
        <f>SEKTOR_USD!B16*$B$53</f>
        <v>382326.99880043528</v>
      </c>
      <c r="C16" s="107">
        <f>SEKTOR_USD!C16*$C$53</f>
        <v>473381.70246831095</v>
      </c>
      <c r="D16" s="108">
        <f t="shared" si="0"/>
        <v>23.815923006631255</v>
      </c>
      <c r="E16" s="108">
        <f t="shared" si="3"/>
        <v>0.57052579490828503</v>
      </c>
      <c r="F16" s="107">
        <f>SEKTOR_USD!F16*$B$54</f>
        <v>4893659.4367952626</v>
      </c>
      <c r="G16" s="107">
        <f>SEKTOR_USD!G16*$C$54</f>
        <v>5163765.995832053</v>
      </c>
      <c r="H16" s="108">
        <f t="shared" si="1"/>
        <v>5.5195209745465359</v>
      </c>
      <c r="I16" s="108">
        <f t="shared" si="4"/>
        <v>0.5477636270590619</v>
      </c>
      <c r="J16" s="107">
        <f>SEKTOR_USD!J16*$B$55</f>
        <v>4893659.4367952626</v>
      </c>
      <c r="K16" s="107">
        <f>SEKTOR_USD!K16*$C$55</f>
        <v>5163765.995832053</v>
      </c>
      <c r="L16" s="108">
        <f t="shared" si="2"/>
        <v>5.5195209745465359</v>
      </c>
      <c r="M16" s="108">
        <f t="shared" si="5"/>
        <v>0.5477636270590619</v>
      </c>
    </row>
    <row r="17" spans="1:13" ht="13.8" x14ac:dyDescent="0.25">
      <c r="A17" s="106" t="str">
        <f>SEKTOR_USD!A17</f>
        <v xml:space="preserve"> Süs Bitkileri ve Mam.</v>
      </c>
      <c r="B17" s="107">
        <f>SEKTOR_USD!B17*$B$53</f>
        <v>38940.090653155443</v>
      </c>
      <c r="C17" s="107">
        <f>SEKTOR_USD!C17*$C$53</f>
        <v>59173.898656293401</v>
      </c>
      <c r="D17" s="108">
        <f t="shared" si="0"/>
        <v>51.961378784048485</v>
      </c>
      <c r="E17" s="108">
        <f t="shared" si="3"/>
        <v>7.1317153562698313E-2</v>
      </c>
      <c r="F17" s="107">
        <f>SEKTOR_USD!F17*$B$54</f>
        <v>480316.71455099544</v>
      </c>
      <c r="G17" s="107">
        <f>SEKTOR_USD!G17*$C$54</f>
        <v>604900.86859920516</v>
      </c>
      <c r="H17" s="108">
        <f t="shared" si="1"/>
        <v>25.937917685140761</v>
      </c>
      <c r="I17" s="108">
        <f t="shared" si="4"/>
        <v>6.4166868534035373E-2</v>
      </c>
      <c r="J17" s="107">
        <f>SEKTOR_USD!J17*$B$55</f>
        <v>480316.71455099544</v>
      </c>
      <c r="K17" s="107">
        <f>SEKTOR_USD!K17*$C$55</f>
        <v>604900.86859920516</v>
      </c>
      <c r="L17" s="108">
        <f t="shared" si="2"/>
        <v>25.937917685140761</v>
      </c>
      <c r="M17" s="108">
        <f t="shared" si="5"/>
        <v>6.4166868534035373E-2</v>
      </c>
    </row>
    <row r="18" spans="1:13" s="23" customFormat="1" ht="15.6" x14ac:dyDescent="0.3">
      <c r="A18" s="104" t="s">
        <v>12</v>
      </c>
      <c r="B18" s="102">
        <f>SEKTOR_USD!B18*$B$53</f>
        <v>1134872.1357269227</v>
      </c>
      <c r="C18" s="102">
        <f>SEKTOR_USD!C18*$C$53</f>
        <v>1228608.867077925</v>
      </c>
      <c r="D18" s="105">
        <f t="shared" si="0"/>
        <v>8.2596733499814867</v>
      </c>
      <c r="E18" s="105">
        <f t="shared" si="3"/>
        <v>1.4807354125985126</v>
      </c>
      <c r="F18" s="102">
        <f>SEKTOR_USD!F18*$B$54</f>
        <v>12145495.899150956</v>
      </c>
      <c r="G18" s="102">
        <f>SEKTOR_USD!G18*$C$54</f>
        <v>14280999.719311867</v>
      </c>
      <c r="H18" s="105">
        <f t="shared" si="1"/>
        <v>17.582681167511613</v>
      </c>
      <c r="I18" s="105">
        <f t="shared" si="4"/>
        <v>1.5149044729357903</v>
      </c>
      <c r="J18" s="102">
        <f>SEKTOR_USD!J18*$B$55</f>
        <v>12145495.899150956</v>
      </c>
      <c r="K18" s="102">
        <f>SEKTOR_USD!K18*$C$55</f>
        <v>14280999.719311867</v>
      </c>
      <c r="L18" s="105">
        <f t="shared" si="2"/>
        <v>17.582681167511613</v>
      </c>
      <c r="M18" s="105">
        <f t="shared" si="5"/>
        <v>1.5149044729357903</v>
      </c>
    </row>
    <row r="19" spans="1:13" ht="13.8" x14ac:dyDescent="0.25">
      <c r="A19" s="106" t="str">
        <f>SEKTOR_USD!A19</f>
        <v xml:space="preserve"> Su Ürünleri ve Hayvansal Mamuller</v>
      </c>
      <c r="B19" s="107">
        <f>SEKTOR_USD!B19*$B$53</f>
        <v>1134872.1357269227</v>
      </c>
      <c r="C19" s="107">
        <f>SEKTOR_USD!C19*$C$53</f>
        <v>1228608.867077925</v>
      </c>
      <c r="D19" s="108">
        <f t="shared" si="0"/>
        <v>8.2596733499814867</v>
      </c>
      <c r="E19" s="108">
        <f t="shared" si="3"/>
        <v>1.4807354125985126</v>
      </c>
      <c r="F19" s="107">
        <f>SEKTOR_USD!F19*$B$54</f>
        <v>12145495.899150956</v>
      </c>
      <c r="G19" s="107">
        <f>SEKTOR_USD!G19*$C$54</f>
        <v>14280999.719311867</v>
      </c>
      <c r="H19" s="108">
        <f t="shared" si="1"/>
        <v>17.582681167511613</v>
      </c>
      <c r="I19" s="108">
        <f t="shared" si="4"/>
        <v>1.5149044729357903</v>
      </c>
      <c r="J19" s="107">
        <f>SEKTOR_USD!J19*$B$55</f>
        <v>12145495.899150956</v>
      </c>
      <c r="K19" s="107">
        <f>SEKTOR_USD!K19*$C$55</f>
        <v>14280999.719311867</v>
      </c>
      <c r="L19" s="108">
        <f t="shared" si="2"/>
        <v>17.582681167511613</v>
      </c>
      <c r="M19" s="108">
        <f t="shared" si="5"/>
        <v>1.5149044729357903</v>
      </c>
    </row>
    <row r="20" spans="1:13" s="23" customFormat="1" ht="15.6" x14ac:dyDescent="0.3">
      <c r="A20" s="104" t="s">
        <v>111</v>
      </c>
      <c r="B20" s="102">
        <f>SEKTOR_USD!B20*$B$53</f>
        <v>2434377.9955610172</v>
      </c>
      <c r="C20" s="102">
        <f>SEKTOR_USD!C20*$C$53</f>
        <v>3073079.9679862945</v>
      </c>
      <c r="D20" s="105">
        <f t="shared" si="0"/>
        <v>26.236762474435881</v>
      </c>
      <c r="E20" s="105">
        <f t="shared" si="3"/>
        <v>3.7037160127021922</v>
      </c>
      <c r="F20" s="102">
        <f>SEKTOR_USD!F20*$B$54</f>
        <v>24259359.546528287</v>
      </c>
      <c r="G20" s="102">
        <f>SEKTOR_USD!G20*$C$54</f>
        <v>31422174.207396202</v>
      </c>
      <c r="H20" s="105">
        <f t="shared" si="1"/>
        <v>29.525984175839348</v>
      </c>
      <c r="I20" s="105">
        <f t="shared" si="4"/>
        <v>3.3332114832116129</v>
      </c>
      <c r="J20" s="102">
        <f>SEKTOR_USD!J20*$B$55</f>
        <v>24259359.546528287</v>
      </c>
      <c r="K20" s="102">
        <f>SEKTOR_USD!K20*$C$55</f>
        <v>31422174.207396202</v>
      </c>
      <c r="L20" s="105">
        <f t="shared" si="2"/>
        <v>29.525984175839348</v>
      </c>
      <c r="M20" s="105">
        <f t="shared" si="5"/>
        <v>3.3332114832116129</v>
      </c>
    </row>
    <row r="21" spans="1:13" ht="13.8" x14ac:dyDescent="0.25">
      <c r="A21" s="106" t="str">
        <f>SEKTOR_USD!A21</f>
        <v xml:space="preserve"> Mobilya,Kağıt ve Orman Ürünleri</v>
      </c>
      <c r="B21" s="107">
        <f>SEKTOR_USD!B21*$B$53</f>
        <v>2434377.9955610172</v>
      </c>
      <c r="C21" s="107">
        <f>SEKTOR_USD!C21*$C$53</f>
        <v>3073079.9679862945</v>
      </c>
      <c r="D21" s="108">
        <f t="shared" si="0"/>
        <v>26.236762474435881</v>
      </c>
      <c r="E21" s="108">
        <f t="shared" si="3"/>
        <v>3.7037160127021922</v>
      </c>
      <c r="F21" s="107">
        <f>SEKTOR_USD!F21*$B$54</f>
        <v>24259359.546528287</v>
      </c>
      <c r="G21" s="107">
        <f>SEKTOR_USD!G21*$C$54</f>
        <v>31422174.207396202</v>
      </c>
      <c r="H21" s="108">
        <f t="shared" si="1"/>
        <v>29.525984175839348</v>
      </c>
      <c r="I21" s="108">
        <f t="shared" si="4"/>
        <v>3.3332114832116129</v>
      </c>
      <c r="J21" s="107">
        <f>SEKTOR_USD!J21*$B$55</f>
        <v>24259359.546528287</v>
      </c>
      <c r="K21" s="107">
        <f>SEKTOR_USD!K21*$C$55</f>
        <v>31422174.207396202</v>
      </c>
      <c r="L21" s="108">
        <f t="shared" si="2"/>
        <v>29.525984175839348</v>
      </c>
      <c r="M21" s="108">
        <f t="shared" si="5"/>
        <v>3.3332114832116129</v>
      </c>
    </row>
    <row r="22" spans="1:13" ht="16.8" x14ac:dyDescent="0.3">
      <c r="A22" s="101" t="s">
        <v>14</v>
      </c>
      <c r="B22" s="102">
        <f>SEKTOR_USD!B22*$B$53</f>
        <v>58760526.679673001</v>
      </c>
      <c r="C22" s="102">
        <f>SEKTOR_USD!C22*$C$53</f>
        <v>67519427.899240613</v>
      </c>
      <c r="D22" s="105">
        <f t="shared" si="0"/>
        <v>14.906097195683534</v>
      </c>
      <c r="E22" s="105">
        <f t="shared" si="3"/>
        <v>81.375294129678778</v>
      </c>
      <c r="F22" s="102">
        <f>SEKTOR_USD!F22*$B$54</f>
        <v>658925887.32891858</v>
      </c>
      <c r="G22" s="102">
        <f>SEKTOR_USD!G22*$C$54</f>
        <v>785321000.65272522</v>
      </c>
      <c r="H22" s="105">
        <f t="shared" si="1"/>
        <v>19.18199235367323</v>
      </c>
      <c r="I22" s="105">
        <f t="shared" si="4"/>
        <v>83.305533223310618</v>
      </c>
      <c r="J22" s="102">
        <f>SEKTOR_USD!J22*$B$55</f>
        <v>658925887.32891858</v>
      </c>
      <c r="K22" s="102">
        <f>SEKTOR_USD!K22*$C$55</f>
        <v>785321000.65272522</v>
      </c>
      <c r="L22" s="105">
        <f t="shared" si="2"/>
        <v>19.18199235367323</v>
      </c>
      <c r="M22" s="105">
        <f t="shared" si="5"/>
        <v>83.305533223310618</v>
      </c>
    </row>
    <row r="23" spans="1:13" s="23" customFormat="1" ht="15.6" x14ac:dyDescent="0.3">
      <c r="A23" s="104" t="s">
        <v>15</v>
      </c>
      <c r="B23" s="102">
        <f>SEKTOR_USD!B23*$B$53</f>
        <v>5020223.8698208779</v>
      </c>
      <c r="C23" s="102">
        <f>SEKTOR_USD!C23*$C$53</f>
        <v>5499128.2593484614</v>
      </c>
      <c r="D23" s="105">
        <f t="shared" si="0"/>
        <v>9.5395026585671143</v>
      </c>
      <c r="E23" s="105">
        <f t="shared" si="3"/>
        <v>6.6276210193768907</v>
      </c>
      <c r="F23" s="102">
        <f>SEKTOR_USD!F23*$B$54</f>
        <v>60012476.108363219</v>
      </c>
      <c r="G23" s="102">
        <f>SEKTOR_USD!G23*$C$54</f>
        <v>68855910.836894304</v>
      </c>
      <c r="H23" s="105">
        <f t="shared" si="1"/>
        <v>14.735993749970735</v>
      </c>
      <c r="I23" s="105">
        <f t="shared" si="4"/>
        <v>7.3041194149610522</v>
      </c>
      <c r="J23" s="102">
        <f>SEKTOR_USD!J23*$B$55</f>
        <v>60012476.108363219</v>
      </c>
      <c r="K23" s="102">
        <f>SEKTOR_USD!K23*$C$55</f>
        <v>68855910.836894304</v>
      </c>
      <c r="L23" s="105">
        <f t="shared" si="2"/>
        <v>14.735993749970735</v>
      </c>
      <c r="M23" s="105">
        <f t="shared" si="5"/>
        <v>7.3041194149610522</v>
      </c>
    </row>
    <row r="24" spans="1:13" ht="13.8" x14ac:dyDescent="0.25">
      <c r="A24" s="106" t="str">
        <f>SEKTOR_USD!A24</f>
        <v xml:space="preserve"> Tekstil ve Hammaddeleri</v>
      </c>
      <c r="B24" s="107">
        <f>SEKTOR_USD!B24*$B$53</f>
        <v>3299779.7947862842</v>
      </c>
      <c r="C24" s="107">
        <f>SEKTOR_USD!C24*$C$53</f>
        <v>3501902.6172696357</v>
      </c>
      <c r="D24" s="108">
        <f t="shared" si="0"/>
        <v>6.1253427517408712</v>
      </c>
      <c r="E24" s="108">
        <f t="shared" si="3"/>
        <v>4.2205386562082161</v>
      </c>
      <c r="F24" s="107">
        <f>SEKTOR_USD!F24*$B$54</f>
        <v>40910582.824520737</v>
      </c>
      <c r="G24" s="107">
        <f>SEKTOR_USD!G24*$C$54</f>
        <v>44986360.012195036</v>
      </c>
      <c r="H24" s="108">
        <f t="shared" si="1"/>
        <v>9.9626475749726655</v>
      </c>
      <c r="I24" s="108">
        <f t="shared" si="4"/>
        <v>4.7720775396008381</v>
      </c>
      <c r="J24" s="107">
        <f>SEKTOR_USD!J24*$B$55</f>
        <v>40910582.824520737</v>
      </c>
      <c r="K24" s="107">
        <f>SEKTOR_USD!K24*$C$55</f>
        <v>44986360.012195036</v>
      </c>
      <c r="L24" s="108">
        <f t="shared" si="2"/>
        <v>9.9626475749726655</v>
      </c>
      <c r="M24" s="108">
        <f t="shared" si="5"/>
        <v>4.7720775396008381</v>
      </c>
    </row>
    <row r="25" spans="1:13" ht="13.8" x14ac:dyDescent="0.25">
      <c r="A25" s="106" t="str">
        <f>SEKTOR_USD!A25</f>
        <v xml:space="preserve"> Deri ve Deri Mamulleri </v>
      </c>
      <c r="B25" s="107">
        <f>SEKTOR_USD!B25*$B$53</f>
        <v>711149.36104943568</v>
      </c>
      <c r="C25" s="107">
        <f>SEKTOR_USD!C25*$C$53</f>
        <v>670737.76403153222</v>
      </c>
      <c r="D25" s="108">
        <f t="shared" si="0"/>
        <v>-5.68257517074451</v>
      </c>
      <c r="E25" s="108">
        <f t="shared" si="3"/>
        <v>0.80838189140762695</v>
      </c>
      <c r="F25" s="107">
        <f>SEKTOR_USD!F25*$B$54</f>
        <v>8144475.6986236181</v>
      </c>
      <c r="G25" s="107">
        <f>SEKTOR_USD!G25*$C$54</f>
        <v>9468623.6173355244</v>
      </c>
      <c r="H25" s="108">
        <f t="shared" si="1"/>
        <v>16.258234019111651</v>
      </c>
      <c r="I25" s="108">
        <f t="shared" si="4"/>
        <v>1.0044156958458523</v>
      </c>
      <c r="J25" s="107">
        <f>SEKTOR_USD!J25*$B$55</f>
        <v>8144475.6986236181</v>
      </c>
      <c r="K25" s="107">
        <f>SEKTOR_USD!K25*$C$55</f>
        <v>9468623.6173355244</v>
      </c>
      <c r="L25" s="108">
        <f t="shared" si="2"/>
        <v>16.258234019111651</v>
      </c>
      <c r="M25" s="108">
        <f t="shared" si="5"/>
        <v>1.0044156958458523</v>
      </c>
    </row>
    <row r="26" spans="1:13" ht="13.8" x14ac:dyDescent="0.25">
      <c r="A26" s="106" t="str">
        <f>SEKTOR_USD!A26</f>
        <v xml:space="preserve"> Halı </v>
      </c>
      <c r="B26" s="107">
        <f>SEKTOR_USD!B26*$B$53</f>
        <v>1009294.713985158</v>
      </c>
      <c r="C26" s="107">
        <f>SEKTOR_USD!C26*$C$53</f>
        <v>1326487.878047294</v>
      </c>
      <c r="D26" s="108">
        <f t="shared" si="0"/>
        <v>31.42720948272007</v>
      </c>
      <c r="E26" s="108">
        <f t="shared" si="3"/>
        <v>1.5987004717610478</v>
      </c>
      <c r="F26" s="107">
        <f>SEKTOR_USD!F26*$B$54</f>
        <v>10957417.585218862</v>
      </c>
      <c r="G26" s="107">
        <f>SEKTOR_USD!G26*$C$54</f>
        <v>14400927.207363745</v>
      </c>
      <c r="H26" s="108">
        <f t="shared" si="1"/>
        <v>31.426288131886537</v>
      </c>
      <c r="I26" s="108">
        <f t="shared" si="4"/>
        <v>1.5276261795143617</v>
      </c>
      <c r="J26" s="107">
        <f>SEKTOR_USD!J26*$B$55</f>
        <v>10957417.585218862</v>
      </c>
      <c r="K26" s="107">
        <f>SEKTOR_USD!K26*$C$55</f>
        <v>14400927.207363745</v>
      </c>
      <c r="L26" s="108">
        <f t="shared" si="2"/>
        <v>31.426288131886537</v>
      </c>
      <c r="M26" s="108">
        <f t="shared" si="5"/>
        <v>1.5276261795143617</v>
      </c>
    </row>
    <row r="27" spans="1:13" s="23" customFormat="1" ht="15.6" x14ac:dyDescent="0.3">
      <c r="A27" s="104" t="s">
        <v>19</v>
      </c>
      <c r="B27" s="102">
        <f>SEKTOR_USD!B27*$B$53</f>
        <v>7983529.3032591809</v>
      </c>
      <c r="C27" s="102">
        <f>SEKTOR_USD!C27*$C$53</f>
        <v>10602476.225707248</v>
      </c>
      <c r="D27" s="105">
        <f t="shared" si="0"/>
        <v>32.804375395464675</v>
      </c>
      <c r="E27" s="105">
        <f t="shared" si="3"/>
        <v>12.778242473520091</v>
      </c>
      <c r="F27" s="102">
        <f>SEKTOR_USD!F27*$B$54</f>
        <v>83926024.293630496</v>
      </c>
      <c r="G27" s="102">
        <f>SEKTOR_USD!G27*$C$54</f>
        <v>116846108.99669291</v>
      </c>
      <c r="H27" s="105">
        <f t="shared" si="1"/>
        <v>39.22512114703003</v>
      </c>
      <c r="I27" s="105">
        <f t="shared" si="4"/>
        <v>12.394839061922641</v>
      </c>
      <c r="J27" s="102">
        <f>SEKTOR_USD!J27*$B$55</f>
        <v>83926024.293630496</v>
      </c>
      <c r="K27" s="102">
        <f>SEKTOR_USD!K27*$C$55</f>
        <v>116846108.99669291</v>
      </c>
      <c r="L27" s="105">
        <f t="shared" si="2"/>
        <v>39.22512114703003</v>
      </c>
      <c r="M27" s="105">
        <f t="shared" si="5"/>
        <v>12.394839061922641</v>
      </c>
    </row>
    <row r="28" spans="1:13" ht="13.8" x14ac:dyDescent="0.25">
      <c r="A28" s="106" t="str">
        <f>SEKTOR_USD!A28</f>
        <v xml:space="preserve"> Kimyevi Maddeler ve Mamulleri  </v>
      </c>
      <c r="B28" s="107">
        <f>SEKTOR_USD!B28*$B$53</f>
        <v>7983529.3032591809</v>
      </c>
      <c r="C28" s="107">
        <f>SEKTOR_USD!C28*$C$53</f>
        <v>10602476.225707248</v>
      </c>
      <c r="D28" s="108">
        <f t="shared" si="0"/>
        <v>32.804375395464675</v>
      </c>
      <c r="E28" s="108">
        <f t="shared" si="3"/>
        <v>12.778242473520091</v>
      </c>
      <c r="F28" s="107">
        <f>SEKTOR_USD!F28*$B$54</f>
        <v>83926024.293630496</v>
      </c>
      <c r="G28" s="107">
        <f>SEKTOR_USD!G28*$C$54</f>
        <v>116846108.99669291</v>
      </c>
      <c r="H28" s="108">
        <f t="shared" si="1"/>
        <v>39.22512114703003</v>
      </c>
      <c r="I28" s="108">
        <f t="shared" si="4"/>
        <v>12.394839061922641</v>
      </c>
      <c r="J28" s="107">
        <f>SEKTOR_USD!J28*$B$55</f>
        <v>83926024.293630496</v>
      </c>
      <c r="K28" s="107">
        <f>SEKTOR_USD!K28*$C$55</f>
        <v>116846108.99669291</v>
      </c>
      <c r="L28" s="108">
        <f t="shared" si="2"/>
        <v>39.22512114703003</v>
      </c>
      <c r="M28" s="108">
        <f t="shared" si="5"/>
        <v>12.394839061922641</v>
      </c>
    </row>
    <row r="29" spans="1:13" s="23" customFormat="1" ht="15.6" x14ac:dyDescent="0.3">
      <c r="A29" s="104" t="s">
        <v>21</v>
      </c>
      <c r="B29" s="102">
        <f>SEKTOR_USD!B29*$B$53</f>
        <v>45756773.506592944</v>
      </c>
      <c r="C29" s="102">
        <f>SEKTOR_USD!C29*$C$53</f>
        <v>51417823.414184906</v>
      </c>
      <c r="D29" s="105">
        <f t="shared" si="0"/>
        <v>12.372047838504782</v>
      </c>
      <c r="E29" s="105">
        <f t="shared" si="3"/>
        <v>61.969430636781794</v>
      </c>
      <c r="F29" s="102">
        <f>SEKTOR_USD!F29*$B$54</f>
        <v>514987386.92692482</v>
      </c>
      <c r="G29" s="102">
        <f>SEKTOR_USD!G29*$C$54</f>
        <v>599618980.81913805</v>
      </c>
      <c r="H29" s="105">
        <f t="shared" si="1"/>
        <v>16.433721687289051</v>
      </c>
      <c r="I29" s="105">
        <f t="shared" si="4"/>
        <v>63.606574746426922</v>
      </c>
      <c r="J29" s="102">
        <f>SEKTOR_USD!J29*$B$55</f>
        <v>514987386.92692482</v>
      </c>
      <c r="K29" s="102">
        <f>SEKTOR_USD!K29*$C$55</f>
        <v>599618980.81913805</v>
      </c>
      <c r="L29" s="105">
        <f t="shared" si="2"/>
        <v>16.433721687289051</v>
      </c>
      <c r="M29" s="105">
        <f t="shared" si="5"/>
        <v>63.606574746426922</v>
      </c>
    </row>
    <row r="30" spans="1:13" ht="13.8" x14ac:dyDescent="0.25">
      <c r="A30" s="106" t="str">
        <f>SEKTOR_USD!A30</f>
        <v xml:space="preserve"> Hazırgiyim ve Konfeksiyon </v>
      </c>
      <c r="B30" s="107">
        <f>SEKTOR_USD!B30*$B$53</f>
        <v>6933648.1423950884</v>
      </c>
      <c r="C30" s="107">
        <f>SEKTOR_USD!C30*$C$53</f>
        <v>7794960.5778760267</v>
      </c>
      <c r="D30" s="108">
        <f t="shared" si="0"/>
        <v>12.422211479329775</v>
      </c>
      <c r="E30" s="108">
        <f t="shared" si="3"/>
        <v>9.3945880391715626</v>
      </c>
      <c r="F30" s="107">
        <f>SEKTOR_USD!F30*$B$54</f>
        <v>85281109.977938607</v>
      </c>
      <c r="G30" s="107">
        <f>SEKTOR_USD!G30*$C$54</f>
        <v>100546083.72848268</v>
      </c>
      <c r="H30" s="108">
        <f t="shared" si="1"/>
        <v>17.899595531170938</v>
      </c>
      <c r="I30" s="108">
        <f t="shared" si="4"/>
        <v>10.665759748631546</v>
      </c>
      <c r="J30" s="107">
        <f>SEKTOR_USD!J30*$B$55</f>
        <v>85281109.977938607</v>
      </c>
      <c r="K30" s="107">
        <f>SEKTOR_USD!K30*$C$55</f>
        <v>100546083.72848268</v>
      </c>
      <c r="L30" s="108">
        <f t="shared" si="2"/>
        <v>17.899595531170938</v>
      </c>
      <c r="M30" s="108">
        <f t="shared" si="5"/>
        <v>10.665759748631546</v>
      </c>
    </row>
    <row r="31" spans="1:13" ht="13.8" x14ac:dyDescent="0.25">
      <c r="A31" s="106" t="str">
        <f>SEKTOR_USD!A31</f>
        <v xml:space="preserve"> Otomotiv Endüstrisi</v>
      </c>
      <c r="B31" s="107">
        <f>SEKTOR_USD!B31*$B$53</f>
        <v>13125373.851554396</v>
      </c>
      <c r="C31" s="107">
        <f>SEKTOR_USD!C31*$C$53</f>
        <v>14889753.368354198</v>
      </c>
      <c r="D31" s="108">
        <f t="shared" si="0"/>
        <v>13.442508661121696</v>
      </c>
      <c r="E31" s="108">
        <f t="shared" si="3"/>
        <v>17.945324739367731</v>
      </c>
      <c r="F31" s="107">
        <f>SEKTOR_USD!F31*$B$54</f>
        <v>152698448.37005982</v>
      </c>
      <c r="G31" s="107">
        <f>SEKTOR_USD!G31*$C$54</f>
        <v>173783947.32613569</v>
      </c>
      <c r="H31" s="108">
        <f t="shared" si="1"/>
        <v>13.808587566637117</v>
      </c>
      <c r="I31" s="108">
        <f t="shared" si="4"/>
        <v>18.434709355311597</v>
      </c>
      <c r="J31" s="107">
        <f>SEKTOR_USD!J31*$B$55</f>
        <v>152698448.37005982</v>
      </c>
      <c r="K31" s="107">
        <f>SEKTOR_USD!K31*$C$55</f>
        <v>173783947.32613569</v>
      </c>
      <c r="L31" s="108">
        <f t="shared" si="2"/>
        <v>13.808587566637117</v>
      </c>
      <c r="M31" s="108">
        <f t="shared" si="5"/>
        <v>18.434709355311597</v>
      </c>
    </row>
    <row r="32" spans="1:13" ht="13.8" x14ac:dyDescent="0.25">
      <c r="A32" s="106" t="str">
        <f>SEKTOR_USD!A32</f>
        <v xml:space="preserve"> Gemi ve Yat</v>
      </c>
      <c r="B32" s="107">
        <f>SEKTOR_USD!B32*$B$53</f>
        <v>204816.05879405414</v>
      </c>
      <c r="C32" s="107">
        <f>SEKTOR_USD!C32*$C$53</f>
        <v>650615.44805672602</v>
      </c>
      <c r="D32" s="108">
        <f t="shared" si="0"/>
        <v>217.65841598921222</v>
      </c>
      <c r="E32" s="108">
        <f t="shared" si="3"/>
        <v>0.78413021404650096</v>
      </c>
      <c r="F32" s="107">
        <f>SEKTOR_USD!F32*$B$54</f>
        <v>4791867.6088117324</v>
      </c>
      <c r="G32" s="107">
        <f>SEKTOR_USD!G32*$C$54</f>
        <v>5920714.3134045452</v>
      </c>
      <c r="H32" s="108">
        <f t="shared" si="1"/>
        <v>23.557552018277477</v>
      </c>
      <c r="I32" s="108">
        <f t="shared" si="4"/>
        <v>0.62805943369794359</v>
      </c>
      <c r="J32" s="107">
        <f>SEKTOR_USD!J32*$B$55</f>
        <v>4791867.6088117324</v>
      </c>
      <c r="K32" s="107">
        <f>SEKTOR_USD!K32*$C$55</f>
        <v>5920714.3134045452</v>
      </c>
      <c r="L32" s="108">
        <f t="shared" si="2"/>
        <v>23.557552018277477</v>
      </c>
      <c r="M32" s="108">
        <f t="shared" si="5"/>
        <v>0.62805943369794359</v>
      </c>
    </row>
    <row r="33" spans="1:13" ht="13.8" x14ac:dyDescent="0.25">
      <c r="A33" s="106" t="str">
        <f>SEKTOR_USD!A33</f>
        <v xml:space="preserve"> Elektrik Elektronik</v>
      </c>
      <c r="B33" s="107">
        <f>SEKTOR_USD!B33*$B$53</f>
        <v>5082558.0469449814</v>
      </c>
      <c r="C33" s="107">
        <f>SEKTOR_USD!C33*$C$53</f>
        <v>5724237.1491732271</v>
      </c>
      <c r="D33" s="108">
        <f t="shared" si="0"/>
        <v>12.62512097847944</v>
      </c>
      <c r="E33" s="108">
        <f t="shared" si="3"/>
        <v>6.8989251860536616</v>
      </c>
      <c r="F33" s="107">
        <f>SEKTOR_USD!F33*$B$54</f>
        <v>54684634.683144957</v>
      </c>
      <c r="G33" s="107">
        <f>SEKTOR_USD!G33*$C$54</f>
        <v>63861492.289250329</v>
      </c>
      <c r="H33" s="108">
        <f t="shared" si="1"/>
        <v>16.781418874384265</v>
      </c>
      <c r="I33" s="108">
        <f t="shared" si="4"/>
        <v>6.774319880877461</v>
      </c>
      <c r="J33" s="107">
        <f>SEKTOR_USD!J33*$B$55</f>
        <v>54684634.683144957</v>
      </c>
      <c r="K33" s="107">
        <f>SEKTOR_USD!K33*$C$55</f>
        <v>63861492.289250329</v>
      </c>
      <c r="L33" s="108">
        <f t="shared" si="2"/>
        <v>16.781418874384265</v>
      </c>
      <c r="M33" s="108">
        <f t="shared" si="5"/>
        <v>6.774319880877461</v>
      </c>
    </row>
    <row r="34" spans="1:13" ht="13.8" x14ac:dyDescent="0.25">
      <c r="A34" s="106" t="str">
        <f>SEKTOR_USD!A34</f>
        <v xml:space="preserve"> Makine ve Aksamları</v>
      </c>
      <c r="B34" s="107">
        <f>SEKTOR_USD!B34*$B$53</f>
        <v>3516099.6900027129</v>
      </c>
      <c r="C34" s="107">
        <f>SEKTOR_USD!C34*$C$53</f>
        <v>4343723.3182260077</v>
      </c>
      <c r="D34" s="108">
        <f t="shared" si="0"/>
        <v>23.538116128404095</v>
      </c>
      <c r="E34" s="108">
        <f t="shared" si="3"/>
        <v>5.2351119320215851</v>
      </c>
      <c r="F34" s="107">
        <f>SEKTOR_USD!F34*$B$54</f>
        <v>35370100.832092039</v>
      </c>
      <c r="G34" s="107">
        <f>SEKTOR_USD!G34*$C$54</f>
        <v>44527808.945125937</v>
      </c>
      <c r="H34" s="108">
        <f t="shared" si="1"/>
        <v>25.891099820458859</v>
      </c>
      <c r="I34" s="108">
        <f t="shared" si="4"/>
        <v>4.7234352122970238</v>
      </c>
      <c r="J34" s="107">
        <f>SEKTOR_USD!J34*$B$55</f>
        <v>35370100.832092039</v>
      </c>
      <c r="K34" s="107">
        <f>SEKTOR_USD!K34*$C$55</f>
        <v>44527808.945125937</v>
      </c>
      <c r="L34" s="108">
        <f t="shared" si="2"/>
        <v>25.891099820458859</v>
      </c>
      <c r="M34" s="108">
        <f t="shared" si="5"/>
        <v>4.7234352122970238</v>
      </c>
    </row>
    <row r="35" spans="1:13" ht="13.8" x14ac:dyDescent="0.25">
      <c r="A35" s="106" t="str">
        <f>SEKTOR_USD!A35</f>
        <v xml:space="preserve"> Demir ve Demir Dışı Metaller </v>
      </c>
      <c r="B35" s="107">
        <f>SEKTOR_USD!B35*$B$53</f>
        <v>3351697.5219285949</v>
      </c>
      <c r="C35" s="107">
        <f>SEKTOR_USD!C35*$C$53</f>
        <v>3938396.0207775277</v>
      </c>
      <c r="D35" s="108">
        <f t="shared" si="0"/>
        <v>17.504518084058539</v>
      </c>
      <c r="E35" s="108">
        <f t="shared" si="3"/>
        <v>4.7466061926382572</v>
      </c>
      <c r="F35" s="107">
        <f>SEKTOR_USD!F35*$B$54</f>
        <v>39099953.496730097</v>
      </c>
      <c r="G35" s="107">
        <f>SEKTOR_USD!G35*$C$54</f>
        <v>46139956.674429722</v>
      </c>
      <c r="H35" s="108">
        <f t="shared" si="1"/>
        <v>18.005144630896751</v>
      </c>
      <c r="I35" s="108">
        <f t="shared" si="4"/>
        <v>4.8944491366830727</v>
      </c>
      <c r="J35" s="107">
        <f>SEKTOR_USD!J35*$B$55</f>
        <v>39099953.496730097</v>
      </c>
      <c r="K35" s="107">
        <f>SEKTOR_USD!K35*$C$55</f>
        <v>46139956.674429722</v>
      </c>
      <c r="L35" s="108">
        <f t="shared" si="2"/>
        <v>18.005144630896751</v>
      </c>
      <c r="M35" s="108">
        <f t="shared" si="5"/>
        <v>4.8944491366830727</v>
      </c>
    </row>
    <row r="36" spans="1:13" ht="13.8" x14ac:dyDescent="0.25">
      <c r="A36" s="106" t="str">
        <f>SEKTOR_USD!A36</f>
        <v xml:space="preserve"> Çelik</v>
      </c>
      <c r="B36" s="107">
        <f>SEKTOR_USD!B36*$B$53</f>
        <v>7628470.6170084449</v>
      </c>
      <c r="C36" s="107">
        <f>SEKTOR_USD!C36*$C$53</f>
        <v>6596760.9586706292</v>
      </c>
      <c r="D36" s="108">
        <f t="shared" si="0"/>
        <v>-13.524462636554107</v>
      </c>
      <c r="E36" s="108">
        <f t="shared" si="3"/>
        <v>7.9505022482727785</v>
      </c>
      <c r="F36" s="107">
        <f>SEKTOR_USD!F36*$B$54</f>
        <v>74978456.232696503</v>
      </c>
      <c r="G36" s="107">
        <f>SEKTOR_USD!G36*$C$54</f>
        <v>78715989.781109497</v>
      </c>
      <c r="H36" s="108">
        <f t="shared" si="1"/>
        <v>4.9848099523595355</v>
      </c>
      <c r="I36" s="108">
        <f t="shared" si="4"/>
        <v>8.3500600346427785</v>
      </c>
      <c r="J36" s="107">
        <f>SEKTOR_USD!J36*$B$55</f>
        <v>74978456.232696503</v>
      </c>
      <c r="K36" s="107">
        <f>SEKTOR_USD!K36*$C$55</f>
        <v>78715989.781109497</v>
      </c>
      <c r="L36" s="108">
        <f t="shared" si="2"/>
        <v>4.9848099523595355</v>
      </c>
      <c r="M36" s="108">
        <f t="shared" si="5"/>
        <v>8.3500600346427785</v>
      </c>
    </row>
    <row r="37" spans="1:13" ht="13.8" x14ac:dyDescent="0.25">
      <c r="A37" s="106" t="str">
        <f>SEKTOR_USD!A37</f>
        <v xml:space="preserve"> Çimento Cam Seramik ve Toprak Ürünleri</v>
      </c>
      <c r="B37" s="107">
        <f>SEKTOR_USD!B37*$B$53</f>
        <v>1288819.1636582264</v>
      </c>
      <c r="C37" s="107">
        <f>SEKTOR_USD!C37*$C$53</f>
        <v>1643742.1221942552</v>
      </c>
      <c r="D37" s="108">
        <f t="shared" si="0"/>
        <v>27.538615854268023</v>
      </c>
      <c r="E37" s="108">
        <f t="shared" si="3"/>
        <v>1.9810594199125953</v>
      </c>
      <c r="F37" s="107">
        <f>SEKTOR_USD!F37*$B$54</f>
        <v>14448119.47519196</v>
      </c>
      <c r="G37" s="107">
        <f>SEKTOR_USD!G37*$C$54</f>
        <v>19977793.838746909</v>
      </c>
      <c r="H37" s="108">
        <f t="shared" si="1"/>
        <v>38.272623458365196</v>
      </c>
      <c r="I37" s="108">
        <f t="shared" si="4"/>
        <v>2.1192108284114624</v>
      </c>
      <c r="J37" s="107">
        <f>SEKTOR_USD!J37*$B$55</f>
        <v>14448119.47519196</v>
      </c>
      <c r="K37" s="107">
        <f>SEKTOR_USD!K37*$C$55</f>
        <v>19977793.838746909</v>
      </c>
      <c r="L37" s="108">
        <f t="shared" si="2"/>
        <v>38.272623458365196</v>
      </c>
      <c r="M37" s="108">
        <f t="shared" si="5"/>
        <v>2.1192108284114624</v>
      </c>
    </row>
    <row r="38" spans="1:13" ht="13.8" x14ac:dyDescent="0.25">
      <c r="A38" s="106" t="str">
        <f>SEKTOR_USD!A38</f>
        <v xml:space="preserve"> Mücevher</v>
      </c>
      <c r="B38" s="107">
        <f>SEKTOR_USD!B38*$B$53</f>
        <v>1335552.242934291</v>
      </c>
      <c r="C38" s="107">
        <f>SEKTOR_USD!C38*$C$53</f>
        <v>1744986.7444913986</v>
      </c>
      <c r="D38" s="108">
        <f t="shared" si="0"/>
        <v>30.656569499486935</v>
      </c>
      <c r="E38" s="108">
        <f t="shared" si="3"/>
        <v>2.1030807576936721</v>
      </c>
      <c r="F38" s="107">
        <f>SEKTOR_USD!F38*$B$54</f>
        <v>21271618.36094711</v>
      </c>
      <c r="G38" s="107">
        <f>SEKTOR_USD!G38*$C$54</f>
        <v>23320052.681848999</v>
      </c>
      <c r="H38" s="108">
        <f t="shared" si="1"/>
        <v>9.6298940971160008</v>
      </c>
      <c r="I38" s="108">
        <f t="shared" si="4"/>
        <v>2.4737520349544262</v>
      </c>
      <c r="J38" s="107">
        <f>SEKTOR_USD!J38*$B$55</f>
        <v>21271618.36094711</v>
      </c>
      <c r="K38" s="107">
        <f>SEKTOR_USD!K38*$C$55</f>
        <v>23320052.681848999</v>
      </c>
      <c r="L38" s="108">
        <f t="shared" si="2"/>
        <v>9.6298940971160008</v>
      </c>
      <c r="M38" s="108">
        <f t="shared" si="5"/>
        <v>2.4737520349544262</v>
      </c>
    </row>
    <row r="39" spans="1:13" ht="13.8" x14ac:dyDescent="0.25">
      <c r="A39" s="106" t="str">
        <f>SEKTOR_USD!A39</f>
        <v xml:space="preserve"> Savunma ve Havacılık Sanayii</v>
      </c>
      <c r="B39" s="107">
        <f>SEKTOR_USD!B39*$B$53</f>
        <v>1345899.9148851684</v>
      </c>
      <c r="C39" s="107">
        <f>SEKTOR_USD!C39*$C$53</f>
        <v>1689671.0338085459</v>
      </c>
      <c r="D39" s="108">
        <f t="shared" si="0"/>
        <v>25.542101245522993</v>
      </c>
      <c r="E39" s="108">
        <f t="shared" si="3"/>
        <v>2.0364135425400316</v>
      </c>
      <c r="F39" s="107">
        <f>SEKTOR_USD!F39*$B$54</f>
        <v>9849398.1554903053</v>
      </c>
      <c r="G39" s="107">
        <f>SEKTOR_USD!G39*$C$54</f>
        <v>15569609.73594738</v>
      </c>
      <c r="H39" s="108">
        <f t="shared" si="1"/>
        <v>58.076762561055396</v>
      </c>
      <c r="I39" s="108">
        <f t="shared" si="4"/>
        <v>1.6515980599702607</v>
      </c>
      <c r="J39" s="107">
        <f>SEKTOR_USD!J39*$B$55</f>
        <v>9849398.1554903053</v>
      </c>
      <c r="K39" s="107">
        <f>SEKTOR_USD!K39*$C$55</f>
        <v>15569609.73594738</v>
      </c>
      <c r="L39" s="108">
        <f t="shared" si="2"/>
        <v>58.076762561055396</v>
      </c>
      <c r="M39" s="108">
        <f t="shared" si="5"/>
        <v>1.6515980599702607</v>
      </c>
    </row>
    <row r="40" spans="1:13" ht="13.8" x14ac:dyDescent="0.25">
      <c r="A40" s="106" t="str">
        <f>SEKTOR_USD!A40</f>
        <v xml:space="preserve"> İklimlendirme Sanayii</v>
      </c>
      <c r="B40" s="107">
        <f>SEKTOR_USD!B40*$B$53</f>
        <v>1872648.3348291994</v>
      </c>
      <c r="C40" s="107">
        <f>SEKTOR_USD!C40*$C$53</f>
        <v>2289098.2388328076</v>
      </c>
      <c r="D40" s="108">
        <f t="shared" si="0"/>
        <v>22.238553617254137</v>
      </c>
      <c r="E40" s="108">
        <f t="shared" si="3"/>
        <v>2.7588510192167139</v>
      </c>
      <c r="F40" s="107">
        <f>SEKTOR_USD!F40*$B$54</f>
        <v>21925236.438959818</v>
      </c>
      <c r="G40" s="107">
        <f>SEKTOR_USD!G40*$C$54</f>
        <v>26578454.155681144</v>
      </c>
      <c r="H40" s="108">
        <f t="shared" si="1"/>
        <v>21.223113053653734</v>
      </c>
      <c r="I40" s="108">
        <f t="shared" si="4"/>
        <v>2.8193977925587643</v>
      </c>
      <c r="J40" s="107">
        <f>SEKTOR_USD!J40*$B$55</f>
        <v>21925236.438959818</v>
      </c>
      <c r="K40" s="107">
        <f>SEKTOR_USD!K40*$C$55</f>
        <v>26578454.155681144</v>
      </c>
      <c r="L40" s="108">
        <f t="shared" si="2"/>
        <v>21.223113053653734</v>
      </c>
      <c r="M40" s="108">
        <f t="shared" si="5"/>
        <v>2.8193977925587643</v>
      </c>
    </row>
    <row r="41" spans="1:13" ht="13.8" x14ac:dyDescent="0.25">
      <c r="A41" s="106" t="str">
        <f>SEKTOR_USD!A41</f>
        <v xml:space="preserve"> Diğer Sanayi Ürünleri</v>
      </c>
      <c r="B41" s="107">
        <f>SEKTOR_USD!B41*$B$53</f>
        <v>71189.921657787039</v>
      </c>
      <c r="C41" s="107">
        <f>SEKTOR_USD!C41*$C$53</f>
        <v>111878.43372355617</v>
      </c>
      <c r="D41" s="108">
        <f t="shared" si="0"/>
        <v>57.154876867768621</v>
      </c>
      <c r="E41" s="108">
        <f t="shared" si="3"/>
        <v>0.1348373458467137</v>
      </c>
      <c r="F41" s="107">
        <f>SEKTOR_USD!F41*$B$54</f>
        <v>588443.29486189014</v>
      </c>
      <c r="G41" s="107">
        <f>SEKTOR_USD!G41*$C$54</f>
        <v>677077.3489752569</v>
      </c>
      <c r="H41" s="108">
        <f t="shared" si="1"/>
        <v>15.062463093265343</v>
      </c>
      <c r="I41" s="108">
        <f t="shared" si="4"/>
        <v>7.1823228390592506E-2</v>
      </c>
      <c r="J41" s="107">
        <f>SEKTOR_USD!J41*$B$55</f>
        <v>588443.29486189014</v>
      </c>
      <c r="K41" s="107">
        <f>SEKTOR_USD!K41*$C$55</f>
        <v>677077.3489752569</v>
      </c>
      <c r="L41" s="108">
        <f t="shared" si="2"/>
        <v>15.062463093265343</v>
      </c>
      <c r="M41" s="108">
        <f t="shared" si="5"/>
        <v>7.1823228390592506E-2</v>
      </c>
    </row>
    <row r="42" spans="1:13" ht="16.8" x14ac:dyDescent="0.3">
      <c r="A42" s="101" t="s">
        <v>31</v>
      </c>
      <c r="B42" s="102">
        <f>SEKTOR_USD!B42*$B$53</f>
        <v>1983527.4921158568</v>
      </c>
      <c r="C42" s="102">
        <f>SEKTOR_USD!C42*$C$53</f>
        <v>2157529.2282708813</v>
      </c>
      <c r="D42" s="105">
        <f t="shared" si="0"/>
        <v>8.772338011277796</v>
      </c>
      <c r="E42" s="105">
        <f t="shared" si="3"/>
        <v>2.6002823336406919</v>
      </c>
      <c r="F42" s="102">
        <f>SEKTOR_USD!F42*$B$54</f>
        <v>22066335.392458837</v>
      </c>
      <c r="G42" s="102">
        <f>SEKTOR_USD!G42*$C$54</f>
        <v>24491050.915874913</v>
      </c>
      <c r="H42" s="105">
        <f t="shared" si="1"/>
        <v>10.988301774134737</v>
      </c>
      <c r="I42" s="105">
        <f t="shared" si="4"/>
        <v>2.5979695615556557</v>
      </c>
      <c r="J42" s="102">
        <f>SEKTOR_USD!J42*$B$55</f>
        <v>22066335.392458837</v>
      </c>
      <c r="K42" s="102">
        <f>SEKTOR_USD!K42*$C$55</f>
        <v>24491050.915874913</v>
      </c>
      <c r="L42" s="105">
        <f t="shared" si="2"/>
        <v>10.988301774134737</v>
      </c>
      <c r="M42" s="105">
        <f t="shared" si="5"/>
        <v>2.5979695615556557</v>
      </c>
    </row>
    <row r="43" spans="1:13" ht="13.8" x14ac:dyDescent="0.25">
      <c r="A43" s="106" t="str">
        <f>SEKTOR_USD!A43</f>
        <v xml:space="preserve"> Madencilik Ürünleri</v>
      </c>
      <c r="B43" s="107">
        <f>SEKTOR_USD!B43*$B$53</f>
        <v>1983527.4921158568</v>
      </c>
      <c r="C43" s="107">
        <f>SEKTOR_USD!C43*$C$53</f>
        <v>2157529.2282708813</v>
      </c>
      <c r="D43" s="108">
        <f t="shared" si="0"/>
        <v>8.772338011277796</v>
      </c>
      <c r="E43" s="108">
        <f t="shared" si="3"/>
        <v>2.6002823336406919</v>
      </c>
      <c r="F43" s="107">
        <f>SEKTOR_USD!F43*$B$54</f>
        <v>22066335.392458837</v>
      </c>
      <c r="G43" s="107">
        <f>SEKTOR_USD!G43*$C$54</f>
        <v>24491050.915874913</v>
      </c>
      <c r="H43" s="108">
        <f t="shared" si="1"/>
        <v>10.988301774134737</v>
      </c>
      <c r="I43" s="108">
        <f t="shared" si="4"/>
        <v>2.5979695615556557</v>
      </c>
      <c r="J43" s="107">
        <f>SEKTOR_USD!J43*$B$55</f>
        <v>22066335.392458837</v>
      </c>
      <c r="K43" s="107">
        <f>SEKTOR_USD!K43*$C$55</f>
        <v>24491050.915874913</v>
      </c>
      <c r="L43" s="108">
        <f t="shared" si="2"/>
        <v>10.988301774134737</v>
      </c>
      <c r="M43" s="108">
        <f t="shared" si="5"/>
        <v>2.5979695615556557</v>
      </c>
    </row>
    <row r="44" spans="1:13" ht="17.399999999999999" x14ac:dyDescent="0.3">
      <c r="A44" s="109" t="s">
        <v>33</v>
      </c>
      <c r="B44" s="110">
        <f>SEKTOR_USD!B44*$B$53</f>
        <v>71783665.319130644</v>
      </c>
      <c r="C44" s="110">
        <f>SEKTOR_USD!C44*$C$53</f>
        <v>82972883.381094009</v>
      </c>
      <c r="D44" s="111">
        <f>(C44-B44)/B44*100</f>
        <v>15.587415343336323</v>
      </c>
      <c r="E44" s="112">
        <f t="shared" si="3"/>
        <v>100</v>
      </c>
      <c r="F44" s="110">
        <f>SEKTOR_USD!F44*$B$54</f>
        <v>790440840.25825512</v>
      </c>
      <c r="G44" s="110">
        <f>SEKTOR_USD!G44*$C$54</f>
        <v>942699686.64335513</v>
      </c>
      <c r="H44" s="111">
        <f>(G44-F44)/F44*100</f>
        <v>19.262522712686955</v>
      </c>
      <c r="I44" s="111">
        <f t="shared" si="4"/>
        <v>100</v>
      </c>
      <c r="J44" s="110">
        <f>SEKTOR_USD!J44*$B$55</f>
        <v>790440840.25825512</v>
      </c>
      <c r="K44" s="110">
        <f>SEKTOR_USD!K44*$C$55</f>
        <v>942699686.64335513</v>
      </c>
      <c r="L44" s="111">
        <f>(K44-J44)/J44*100</f>
        <v>19.262522712686955</v>
      </c>
      <c r="M44" s="111">
        <f t="shared" si="5"/>
        <v>100</v>
      </c>
    </row>
    <row r="45" spans="1:13" ht="13.8" hidden="1" x14ac:dyDescent="0.25">
      <c r="A45" s="43" t="s">
        <v>34</v>
      </c>
      <c r="B45" s="41">
        <f>SEKTOR_USD!B45*2.1157</f>
        <v>613745.71467002935</v>
      </c>
      <c r="C45" s="41">
        <f>SEKTOR_USD!C45*2.7012</f>
        <v>1400408.6995784279</v>
      </c>
      <c r="D45" s="42"/>
      <c r="E45" s="42"/>
      <c r="F45" s="41">
        <f>SEKTOR_USD!F45*2.1642</f>
        <v>9802986.8196118101</v>
      </c>
      <c r="G45" s="41">
        <f>SEKTOR_USD!G45*2.5613</f>
        <v>14392180.285838278</v>
      </c>
      <c r="H45" s="42">
        <f>(G45-F45)/F45*100</f>
        <v>46.814236830813122</v>
      </c>
      <c r="I45" s="42" t="e">
        <f t="shared" ref="I45:I46" si="6">G45/G$46*100</f>
        <v>#REF!</v>
      </c>
      <c r="J45" s="41">
        <f>SEKTOR_USD!J45*2.0809</f>
        <v>9425670.1196424626</v>
      </c>
      <c r="K45" s="41">
        <f>SEKTOR_USD!K45*2.3856</f>
        <v>13404905.825126223</v>
      </c>
      <c r="L45" s="42">
        <f>(K45-J45)/J45*100</f>
        <v>42.217005846526511</v>
      </c>
      <c r="M45" s="42" t="e">
        <f t="shared" ref="M45:M46" si="7">K45/K$46*100</f>
        <v>#REF!</v>
      </c>
    </row>
    <row r="46" spans="1:13" s="24" customFormat="1" ht="17.399999999999999" hidden="1" x14ac:dyDescent="0.3">
      <c r="A46" s="44" t="s">
        <v>35</v>
      </c>
      <c r="B46" s="45" t="e">
        <f>SEKTOR_USD!#REF!*2.1157</f>
        <v>#REF!</v>
      </c>
      <c r="C46" s="45" t="e">
        <f>SEKTOR_USD!#REF!*2.7012</f>
        <v>#REF!</v>
      </c>
      <c r="D46" s="46" t="e">
        <f>(C46-B46)/B46*100</f>
        <v>#REF!</v>
      </c>
      <c r="E46" s="47" t="e">
        <f>C46/C$46*100</f>
        <v>#REF!</v>
      </c>
      <c r="F46" s="45" t="e">
        <f>SEKTOR_USD!#REF!*2.1642</f>
        <v>#REF!</v>
      </c>
      <c r="G46" s="45" t="e">
        <f>SEKTOR_USD!#REF!*2.5613</f>
        <v>#REF!</v>
      </c>
      <c r="H46" s="46" t="e">
        <f>(G46-F46)/F46*100</f>
        <v>#REF!</v>
      </c>
      <c r="I46" s="47" t="e">
        <f t="shared" si="6"/>
        <v>#REF!</v>
      </c>
      <c r="J46" s="45" t="e">
        <f>SEKTOR_USD!#REF!*2.0809</f>
        <v>#REF!</v>
      </c>
      <c r="K46" s="45" t="e">
        <f>SEKTOR_USD!#REF!*2.3856</f>
        <v>#REF!</v>
      </c>
      <c r="L46" s="46" t="e">
        <f>(K46-J46)/J46*100</f>
        <v>#REF!</v>
      </c>
      <c r="M46" s="47" t="e">
        <f t="shared" si="7"/>
        <v>#REF!</v>
      </c>
    </row>
    <row r="47" spans="1:13" s="24" customFormat="1" ht="17.399999999999999" hidden="1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9" t="s">
        <v>117</v>
      </c>
    </row>
    <row r="52" spans="1:3" x14ac:dyDescent="0.25">
      <c r="A52" s="83"/>
      <c r="B52" s="84">
        <v>2018</v>
      </c>
      <c r="C52" s="84">
        <v>2019</v>
      </c>
    </row>
    <row r="53" spans="1:3" x14ac:dyDescent="0.25">
      <c r="A53" s="86" t="s">
        <v>227</v>
      </c>
      <c r="B53" s="85">
        <v>5.3093680000000001</v>
      </c>
      <c r="C53" s="85">
        <v>5.8535089999999999</v>
      </c>
    </row>
    <row r="54" spans="1:3" x14ac:dyDescent="0.25">
      <c r="A54" s="84" t="s">
        <v>228</v>
      </c>
      <c r="B54" s="85">
        <v>4.8377256666666666</v>
      </c>
      <c r="C54" s="85">
        <v>5.6802909166666664</v>
      </c>
    </row>
    <row r="55" spans="1:3" x14ac:dyDescent="0.25">
      <c r="A55" s="84" t="s">
        <v>228</v>
      </c>
      <c r="B55" s="85">
        <v>4.8377256666666666</v>
      </c>
      <c r="C55" s="85">
        <v>5.6802909166666664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E8" sqref="E8"/>
    </sheetView>
  </sheetViews>
  <sheetFormatPr defaultColWidth="9.109375" defaultRowHeight="13.2" x14ac:dyDescent="0.25"/>
  <cols>
    <col min="1" max="1" width="51" style="19" customWidth="1"/>
    <col min="2" max="2" width="14.44140625" style="19" customWidth="1"/>
    <col min="3" max="3" width="17.88671875" style="19" bestFit="1" customWidth="1"/>
    <col min="4" max="4" width="14.44140625" style="19" customWidth="1"/>
    <col min="5" max="5" width="17.88671875" style="19" bestFit="1" customWidth="1"/>
    <col min="6" max="6" width="19.88671875" style="19" bestFit="1" customWidth="1"/>
    <col min="7" max="7" width="19.88671875" style="19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57" t="s">
        <v>37</v>
      </c>
      <c r="B5" s="158"/>
      <c r="C5" s="158"/>
      <c r="D5" s="158"/>
      <c r="E5" s="158"/>
      <c r="F5" s="158"/>
      <c r="G5" s="159"/>
    </row>
    <row r="6" spans="1:7" ht="50.25" customHeight="1" x14ac:dyDescent="0.25">
      <c r="A6" s="96"/>
      <c r="B6" s="160" t="s">
        <v>126</v>
      </c>
      <c r="C6" s="160"/>
      <c r="D6" s="160" t="s">
        <v>127</v>
      </c>
      <c r="E6" s="160"/>
      <c r="F6" s="160" t="s">
        <v>121</v>
      </c>
      <c r="G6" s="160"/>
    </row>
    <row r="7" spans="1:7" ht="28.2" x14ac:dyDescent="0.3">
      <c r="A7" s="97" t="s">
        <v>1</v>
      </c>
      <c r="B7" s="113" t="s">
        <v>38</v>
      </c>
      <c r="C7" s="113" t="s">
        <v>39</v>
      </c>
      <c r="D7" s="113" t="s">
        <v>38</v>
      </c>
      <c r="E7" s="113" t="s">
        <v>39</v>
      </c>
      <c r="F7" s="113" t="s">
        <v>38</v>
      </c>
      <c r="G7" s="113" t="s">
        <v>39</v>
      </c>
    </row>
    <row r="8" spans="1:7" ht="16.8" x14ac:dyDescent="0.3">
      <c r="A8" s="101" t="s">
        <v>2</v>
      </c>
      <c r="B8" s="114">
        <f>SEKTOR_USD!D8</f>
        <v>9.2424316961187074</v>
      </c>
      <c r="C8" s="114">
        <f>SEKTOR_TL!D8</f>
        <v>20.438356714983041</v>
      </c>
      <c r="D8" s="114">
        <f>SEKTOR_USD!H8</f>
        <v>3.4058123459515555</v>
      </c>
      <c r="E8" s="114">
        <f>SEKTOR_TL!H8</f>
        <v>21.415544632146318</v>
      </c>
      <c r="F8" s="114">
        <f>SEKTOR_USD!L8</f>
        <v>3.4058123459515555</v>
      </c>
      <c r="G8" s="114">
        <f>SEKTOR_TL!L8</f>
        <v>21.415544632146318</v>
      </c>
    </row>
    <row r="9" spans="1:7" s="23" customFormat="1" ht="15.6" x14ac:dyDescent="0.3">
      <c r="A9" s="104" t="s">
        <v>3</v>
      </c>
      <c r="B9" s="114">
        <f>SEKTOR_USD!D9</f>
        <v>9.2067027184352135</v>
      </c>
      <c r="C9" s="114">
        <f>SEKTOR_TL!D9</f>
        <v>20.39896598289759</v>
      </c>
      <c r="D9" s="114">
        <f>SEKTOR_USD!H9</f>
        <v>1.6545010027270133</v>
      </c>
      <c r="E9" s="114">
        <f>SEKTOR_TL!H9</f>
        <v>19.359215149943957</v>
      </c>
      <c r="F9" s="114">
        <f>SEKTOR_USD!L9</f>
        <v>1.6545010027270133</v>
      </c>
      <c r="G9" s="114">
        <f>SEKTOR_TL!L9</f>
        <v>19.359215149943957</v>
      </c>
    </row>
    <row r="10" spans="1:7" ht="13.8" x14ac:dyDescent="0.25">
      <c r="A10" s="106" t="s">
        <v>4</v>
      </c>
      <c r="B10" s="115">
        <f>SEKTOR_USD!D10</f>
        <v>5.9491226230330412</v>
      </c>
      <c r="C10" s="115">
        <f>SEKTOR_TL!D10</f>
        <v>16.807526397874003</v>
      </c>
      <c r="D10" s="115">
        <f>SEKTOR_USD!H10</f>
        <v>1.6446126633779594</v>
      </c>
      <c r="E10" s="115">
        <f>SEKTOR_TL!H10</f>
        <v>19.347604602332225</v>
      </c>
      <c r="F10" s="115">
        <f>SEKTOR_USD!L10</f>
        <v>1.6446126633779594</v>
      </c>
      <c r="G10" s="115">
        <f>SEKTOR_TL!L10</f>
        <v>19.347604602332225</v>
      </c>
    </row>
    <row r="11" spans="1:7" ht="13.8" x14ac:dyDescent="0.25">
      <c r="A11" s="106" t="s">
        <v>5</v>
      </c>
      <c r="B11" s="115">
        <f>SEKTOR_USD!D11</f>
        <v>24.449163142549384</v>
      </c>
      <c r="C11" s="115">
        <f>SEKTOR_TL!D11</f>
        <v>37.203579879447233</v>
      </c>
      <c r="D11" s="115">
        <f>SEKTOR_USD!H11</f>
        <v>-2.7695401983264913</v>
      </c>
      <c r="E11" s="115">
        <f>SEKTOR_TL!H11</f>
        <v>14.164658289794749</v>
      </c>
      <c r="F11" s="115">
        <f>SEKTOR_USD!L11</f>
        <v>-2.7695401983264913</v>
      </c>
      <c r="G11" s="115">
        <f>SEKTOR_TL!L11</f>
        <v>14.164658289794749</v>
      </c>
    </row>
    <row r="12" spans="1:7" ht="13.8" x14ac:dyDescent="0.25">
      <c r="A12" s="106" t="s">
        <v>6</v>
      </c>
      <c r="B12" s="115">
        <f>SEKTOR_USD!D12</f>
        <v>-0.16175145650308279</v>
      </c>
      <c r="C12" s="115">
        <f>SEKTOR_TL!D12</f>
        <v>10.070367394687286</v>
      </c>
      <c r="D12" s="115">
        <f>SEKTOR_USD!H12</f>
        <v>-0.96682134921494822</v>
      </c>
      <c r="E12" s="115">
        <f>SEKTOR_TL!H12</f>
        <v>16.281348695467894</v>
      </c>
      <c r="F12" s="115">
        <f>SEKTOR_USD!L12</f>
        <v>-0.96682134921494822</v>
      </c>
      <c r="G12" s="115">
        <f>SEKTOR_TL!L12</f>
        <v>16.281348695467894</v>
      </c>
    </row>
    <row r="13" spans="1:7" ht="13.8" x14ac:dyDescent="0.25">
      <c r="A13" s="106" t="s">
        <v>7</v>
      </c>
      <c r="B13" s="115">
        <f>SEKTOR_USD!D13</f>
        <v>-2.4472980338709061</v>
      </c>
      <c r="C13" s="115">
        <f>SEKTOR_TL!D13</f>
        <v>7.5505820905716812</v>
      </c>
      <c r="D13" s="115">
        <f>SEKTOR_USD!H13</f>
        <v>2.3139505471169217</v>
      </c>
      <c r="E13" s="115">
        <f>SEKTOR_TL!H13</f>
        <v>20.133518100358884</v>
      </c>
      <c r="F13" s="115">
        <f>SEKTOR_USD!L13</f>
        <v>2.3139505471169217</v>
      </c>
      <c r="G13" s="115">
        <f>SEKTOR_TL!L13</f>
        <v>20.133518100358884</v>
      </c>
    </row>
    <row r="14" spans="1:7" ht="13.8" x14ac:dyDescent="0.25">
      <c r="A14" s="106" t="s">
        <v>8</v>
      </c>
      <c r="B14" s="115">
        <f>SEKTOR_USD!D14</f>
        <v>14.148752652606589</v>
      </c>
      <c r="C14" s="115">
        <f>SEKTOR_TL!D14</f>
        <v>25.847511604169547</v>
      </c>
      <c r="D14" s="115">
        <f>SEKTOR_USD!H14</f>
        <v>24.462883251264667</v>
      </c>
      <c r="E14" s="115">
        <f>SEKTOR_TL!H14</f>
        <v>46.140032301880382</v>
      </c>
      <c r="F14" s="115">
        <f>SEKTOR_USD!L14</f>
        <v>24.462883251264667</v>
      </c>
      <c r="G14" s="115">
        <f>SEKTOR_TL!L14</f>
        <v>46.140032301880382</v>
      </c>
    </row>
    <row r="15" spans="1:7" ht="13.8" x14ac:dyDescent="0.25">
      <c r="A15" s="106" t="s">
        <v>9</v>
      </c>
      <c r="B15" s="115">
        <f>SEKTOR_USD!D15</f>
        <v>-19.016955460147162</v>
      </c>
      <c r="C15" s="115">
        <f>SEKTOR_TL!D15</f>
        <v>-10.717249197752086</v>
      </c>
      <c r="D15" s="115">
        <f>SEKTOR_USD!H15</f>
        <v>-29.230148768641413</v>
      </c>
      <c r="E15" s="115">
        <f>SEKTOR_TL!H15</f>
        <v>-16.90447726435001</v>
      </c>
      <c r="F15" s="115">
        <f>SEKTOR_USD!L15</f>
        <v>-29.230148768641413</v>
      </c>
      <c r="G15" s="115">
        <f>SEKTOR_TL!L15</f>
        <v>-16.90447726435001</v>
      </c>
    </row>
    <row r="16" spans="1:7" ht="13.8" x14ac:dyDescent="0.25">
      <c r="A16" s="106" t="s">
        <v>10</v>
      </c>
      <c r="B16" s="115">
        <f>SEKTOR_USD!D16</f>
        <v>12.306020115775301</v>
      </c>
      <c r="C16" s="115">
        <f>SEKTOR_TL!D16</f>
        <v>23.815923006631255</v>
      </c>
      <c r="D16" s="115">
        <f>SEKTOR_USD!H16</f>
        <v>-10.132332579104165</v>
      </c>
      <c r="E16" s="115">
        <f>SEKTOR_TL!H16</f>
        <v>5.5195209745465359</v>
      </c>
      <c r="F16" s="115">
        <f>SEKTOR_USD!L16</f>
        <v>-10.132332579104165</v>
      </c>
      <c r="G16" s="115">
        <f>SEKTOR_TL!L16</f>
        <v>5.5195209745465359</v>
      </c>
    </row>
    <row r="17" spans="1:7" ht="13.8" x14ac:dyDescent="0.25">
      <c r="A17" s="116" t="s">
        <v>11</v>
      </c>
      <c r="B17" s="115">
        <f>SEKTOR_USD!D17</f>
        <v>37.835080077933775</v>
      </c>
      <c r="C17" s="115">
        <f>SEKTOR_TL!D17</f>
        <v>51.961378784048485</v>
      </c>
      <c r="D17" s="115">
        <f>SEKTOR_USD!H17</f>
        <v>7.2573756749564415</v>
      </c>
      <c r="E17" s="115">
        <f>SEKTOR_TL!H17</f>
        <v>25.937917685140761</v>
      </c>
      <c r="F17" s="115">
        <f>SEKTOR_USD!L17</f>
        <v>7.2573756749564415</v>
      </c>
      <c r="G17" s="115">
        <f>SEKTOR_TL!L17</f>
        <v>25.937917685140761</v>
      </c>
    </row>
    <row r="18" spans="1:7" s="23" customFormat="1" ht="15.6" x14ac:dyDescent="0.3">
      <c r="A18" s="104" t="s">
        <v>12</v>
      </c>
      <c r="B18" s="114">
        <f>SEKTOR_USD!D18</f>
        <v>-1.8041237529754155</v>
      </c>
      <c r="C18" s="114">
        <f>SEKTOR_TL!D18</f>
        <v>8.2596733499814867</v>
      </c>
      <c r="D18" s="114">
        <f>SEKTOR_USD!H18</f>
        <v>0.14148271359298101</v>
      </c>
      <c r="E18" s="114">
        <f>SEKTOR_TL!H18</f>
        <v>17.582681167511613</v>
      </c>
      <c r="F18" s="114">
        <f>SEKTOR_USD!L18</f>
        <v>0.14148271359298101</v>
      </c>
      <c r="G18" s="114">
        <f>SEKTOR_TL!L18</f>
        <v>17.582681167511613</v>
      </c>
    </row>
    <row r="19" spans="1:7" ht="13.8" x14ac:dyDescent="0.25">
      <c r="A19" s="106" t="s">
        <v>13</v>
      </c>
      <c r="B19" s="115">
        <f>SEKTOR_USD!D19</f>
        <v>-1.8041237529754155</v>
      </c>
      <c r="C19" s="115">
        <f>SEKTOR_TL!D19</f>
        <v>8.2596733499814867</v>
      </c>
      <c r="D19" s="115">
        <f>SEKTOR_USD!H19</f>
        <v>0.14148271359298101</v>
      </c>
      <c r="E19" s="115">
        <f>SEKTOR_TL!H19</f>
        <v>17.582681167511613</v>
      </c>
      <c r="F19" s="115">
        <f>SEKTOR_USD!L19</f>
        <v>0.14148271359298101</v>
      </c>
      <c r="G19" s="115">
        <f>SEKTOR_TL!L19</f>
        <v>17.582681167511613</v>
      </c>
    </row>
    <row r="20" spans="1:7" s="23" customFormat="1" ht="15.6" x14ac:dyDescent="0.3">
      <c r="A20" s="104" t="s">
        <v>111</v>
      </c>
      <c r="B20" s="114">
        <f>SEKTOR_USD!D20</f>
        <v>14.501818841547989</v>
      </c>
      <c r="C20" s="114">
        <f>SEKTOR_TL!D20</f>
        <v>26.236762474435881</v>
      </c>
      <c r="D20" s="114">
        <f>SEKTOR_USD!H20</f>
        <v>10.313219400288967</v>
      </c>
      <c r="E20" s="114">
        <f>SEKTOR_TL!H20</f>
        <v>29.525984175839348</v>
      </c>
      <c r="F20" s="114">
        <f>SEKTOR_USD!L20</f>
        <v>10.313219400288967</v>
      </c>
      <c r="G20" s="114">
        <f>SEKTOR_TL!L20</f>
        <v>29.525984175839348</v>
      </c>
    </row>
    <row r="21" spans="1:7" ht="13.8" x14ac:dyDescent="0.25">
      <c r="A21" s="106" t="s">
        <v>110</v>
      </c>
      <c r="B21" s="115">
        <f>SEKTOR_USD!D21</f>
        <v>14.501818841547989</v>
      </c>
      <c r="C21" s="115">
        <f>SEKTOR_TL!D21</f>
        <v>26.236762474435881</v>
      </c>
      <c r="D21" s="115">
        <f>SEKTOR_USD!H21</f>
        <v>10.313219400288967</v>
      </c>
      <c r="E21" s="115">
        <f>SEKTOR_TL!H21</f>
        <v>29.525984175839348</v>
      </c>
      <c r="F21" s="115">
        <f>SEKTOR_USD!L21</f>
        <v>10.313219400288967</v>
      </c>
      <c r="G21" s="115">
        <f>SEKTOR_TL!L21</f>
        <v>29.525984175839348</v>
      </c>
    </row>
    <row r="22" spans="1:7" ht="16.8" x14ac:dyDescent="0.3">
      <c r="A22" s="101" t="s">
        <v>14</v>
      </c>
      <c r="B22" s="114">
        <f>SEKTOR_USD!D22</f>
        <v>4.2244498907667083</v>
      </c>
      <c r="C22" s="114">
        <f>SEKTOR_TL!D22</f>
        <v>14.906097195683534</v>
      </c>
      <c r="D22" s="114">
        <f>SEKTOR_USD!H22</f>
        <v>1.5035659040119524</v>
      </c>
      <c r="E22" s="114">
        <f>SEKTOR_TL!H22</f>
        <v>19.18199235367323</v>
      </c>
      <c r="F22" s="114">
        <f>SEKTOR_USD!L22</f>
        <v>1.5035659040119524</v>
      </c>
      <c r="G22" s="114">
        <f>SEKTOR_TL!L22</f>
        <v>19.18199235367323</v>
      </c>
    </row>
    <row r="23" spans="1:7" s="23" customFormat="1" ht="15.6" x14ac:dyDescent="0.3">
      <c r="A23" s="104" t="s">
        <v>15</v>
      </c>
      <c r="B23" s="114">
        <f>SEKTOR_USD!D23</f>
        <v>-0.64326711527884783</v>
      </c>
      <c r="C23" s="114">
        <f>SEKTOR_TL!D23</f>
        <v>9.5395026585671143</v>
      </c>
      <c r="D23" s="114">
        <f>SEKTOR_USD!H23</f>
        <v>-2.2829517012725047</v>
      </c>
      <c r="E23" s="114">
        <f>SEKTOR_TL!H23</f>
        <v>14.735993749970735</v>
      </c>
      <c r="F23" s="114">
        <f>SEKTOR_USD!L23</f>
        <v>-2.2829517012725047</v>
      </c>
      <c r="G23" s="114">
        <f>SEKTOR_TL!L23</f>
        <v>14.735993749970735</v>
      </c>
    </row>
    <row r="24" spans="1:7" ht="13.8" x14ac:dyDescent="0.25">
      <c r="A24" s="106" t="s">
        <v>16</v>
      </c>
      <c r="B24" s="115">
        <f>SEKTOR_USD!D24</f>
        <v>-3.7400474151274108</v>
      </c>
      <c r="C24" s="115">
        <f>SEKTOR_TL!D24</f>
        <v>6.1253427517408712</v>
      </c>
      <c r="D24" s="115">
        <f>SEKTOR_USD!H24</f>
        <v>-6.3482609689577556</v>
      </c>
      <c r="E24" s="115">
        <f>SEKTOR_TL!H24</f>
        <v>9.9626475749726655</v>
      </c>
      <c r="F24" s="115">
        <f>SEKTOR_USD!L24</f>
        <v>-6.3482609689577556</v>
      </c>
      <c r="G24" s="115">
        <f>SEKTOR_TL!L24</f>
        <v>9.9626475749726655</v>
      </c>
    </row>
    <row r="25" spans="1:7" ht="13.8" x14ac:dyDescent="0.25">
      <c r="A25" s="106" t="s">
        <v>17</v>
      </c>
      <c r="B25" s="115">
        <f>SEKTOR_USD!D25</f>
        <v>-14.450303701445652</v>
      </c>
      <c r="C25" s="115">
        <f>SEKTOR_TL!D25</f>
        <v>-5.68257517074451</v>
      </c>
      <c r="D25" s="115">
        <f>SEKTOR_USD!H25</f>
        <v>-0.98650739430063294</v>
      </c>
      <c r="E25" s="115">
        <f>SEKTOR_TL!H25</f>
        <v>16.258234019111651</v>
      </c>
      <c r="F25" s="115">
        <f>SEKTOR_USD!L25</f>
        <v>-0.98650739430063294</v>
      </c>
      <c r="G25" s="115">
        <f>SEKTOR_TL!L25</f>
        <v>16.258234019111651</v>
      </c>
    </row>
    <row r="26" spans="1:7" ht="13.8" x14ac:dyDescent="0.25">
      <c r="A26" s="106" t="s">
        <v>18</v>
      </c>
      <c r="B26" s="115">
        <f>SEKTOR_USD!D26</f>
        <v>19.20976295703149</v>
      </c>
      <c r="C26" s="115">
        <f>SEKTOR_TL!D26</f>
        <v>31.42720948272007</v>
      </c>
      <c r="D26" s="115">
        <f>SEKTOR_USD!H26</f>
        <v>11.931648695109747</v>
      </c>
      <c r="E26" s="115">
        <f>SEKTOR_TL!H26</f>
        <v>31.426288131886537</v>
      </c>
      <c r="F26" s="115">
        <f>SEKTOR_USD!L26</f>
        <v>11.931648695109747</v>
      </c>
      <c r="G26" s="115">
        <f>SEKTOR_TL!L26</f>
        <v>31.426288131886537</v>
      </c>
    </row>
    <row r="27" spans="1:7" s="23" customFormat="1" ht="15.6" x14ac:dyDescent="0.3">
      <c r="A27" s="104" t="s">
        <v>19</v>
      </c>
      <c r="B27" s="114">
        <f>SEKTOR_USD!D27</f>
        <v>20.458907808063071</v>
      </c>
      <c r="C27" s="114">
        <f>SEKTOR_TL!D27</f>
        <v>32.804375395464675</v>
      </c>
      <c r="D27" s="114">
        <f>SEKTOR_USD!H27</f>
        <v>18.573670239588523</v>
      </c>
      <c r="E27" s="114">
        <f>SEKTOR_TL!H27</f>
        <v>39.22512114703003</v>
      </c>
      <c r="F27" s="114">
        <f>SEKTOR_USD!L27</f>
        <v>18.573670239588523</v>
      </c>
      <c r="G27" s="114">
        <f>SEKTOR_TL!L27</f>
        <v>39.22512114703003</v>
      </c>
    </row>
    <row r="28" spans="1:7" ht="13.8" x14ac:dyDescent="0.25">
      <c r="A28" s="106" t="s">
        <v>20</v>
      </c>
      <c r="B28" s="115">
        <f>SEKTOR_USD!D28</f>
        <v>20.458907808063071</v>
      </c>
      <c r="C28" s="115">
        <f>SEKTOR_TL!D28</f>
        <v>32.804375395464675</v>
      </c>
      <c r="D28" s="115">
        <f>SEKTOR_USD!H28</f>
        <v>18.573670239588523</v>
      </c>
      <c r="E28" s="115">
        <f>SEKTOR_TL!H28</f>
        <v>39.22512114703003</v>
      </c>
      <c r="F28" s="115">
        <f>SEKTOR_USD!L28</f>
        <v>18.573670239588523</v>
      </c>
      <c r="G28" s="115">
        <f>SEKTOR_TL!L28</f>
        <v>39.22512114703003</v>
      </c>
    </row>
    <row r="29" spans="1:7" s="23" customFormat="1" ht="15.6" x14ac:dyDescent="0.3">
      <c r="A29" s="104" t="s">
        <v>21</v>
      </c>
      <c r="B29" s="114">
        <f>SEKTOR_USD!D29</f>
        <v>1.9259652437924866</v>
      </c>
      <c r="C29" s="114">
        <f>SEKTOR_TL!D29</f>
        <v>12.372047838504782</v>
      </c>
      <c r="D29" s="114">
        <f>SEKTOR_USD!H29</f>
        <v>-0.83705004977726338</v>
      </c>
      <c r="E29" s="114">
        <f>SEKTOR_TL!H29</f>
        <v>16.433721687289051</v>
      </c>
      <c r="F29" s="114">
        <f>SEKTOR_USD!L29</f>
        <v>-0.83705004977726338</v>
      </c>
      <c r="G29" s="114">
        <f>SEKTOR_TL!L29</f>
        <v>16.433721687289051</v>
      </c>
    </row>
    <row r="30" spans="1:7" ht="13.8" x14ac:dyDescent="0.25">
      <c r="A30" s="106" t="s">
        <v>22</v>
      </c>
      <c r="B30" s="115">
        <f>SEKTOR_USD!D30</f>
        <v>1.9714656828213963</v>
      </c>
      <c r="C30" s="115">
        <f>SEKTOR_TL!D30</f>
        <v>12.422211479329775</v>
      </c>
      <c r="D30" s="115">
        <f>SEKTOR_USD!H30</f>
        <v>0.41138874018602656</v>
      </c>
      <c r="E30" s="115">
        <f>SEKTOR_TL!H30</f>
        <v>17.899595531170938</v>
      </c>
      <c r="F30" s="115">
        <f>SEKTOR_USD!L30</f>
        <v>0.41138874018602656</v>
      </c>
      <c r="G30" s="115">
        <f>SEKTOR_TL!L30</f>
        <v>17.899595531170938</v>
      </c>
    </row>
    <row r="31" spans="1:7" ht="13.8" x14ac:dyDescent="0.25">
      <c r="A31" s="106" t="s">
        <v>23</v>
      </c>
      <c r="B31" s="115">
        <f>SEKTOR_USD!D31</f>
        <v>2.8969162471745435</v>
      </c>
      <c r="C31" s="115">
        <f>SEKTOR_TL!D31</f>
        <v>13.442508661121696</v>
      </c>
      <c r="D31" s="115">
        <f>SEKTOR_USD!H31</f>
        <v>-3.0727944685459812</v>
      </c>
      <c r="E31" s="115">
        <f>SEKTOR_TL!H31</f>
        <v>13.808587566637117</v>
      </c>
      <c r="F31" s="115">
        <f>SEKTOR_USD!L31</f>
        <v>-3.0727944685459812</v>
      </c>
      <c r="G31" s="115">
        <f>SEKTOR_TL!L31</f>
        <v>13.808587566637117</v>
      </c>
    </row>
    <row r="32" spans="1:7" ht="13.8" x14ac:dyDescent="0.25">
      <c r="A32" s="106" t="s">
        <v>24</v>
      </c>
      <c r="B32" s="115">
        <f>SEKTOR_USD!D32</f>
        <v>188.12895457815338</v>
      </c>
      <c r="C32" s="115">
        <f>SEKTOR_TL!D32</f>
        <v>217.65841598921222</v>
      </c>
      <c r="D32" s="115">
        <f>SEKTOR_USD!H32</f>
        <v>5.2300928734984131</v>
      </c>
      <c r="E32" s="115">
        <f>SEKTOR_TL!H32</f>
        <v>23.557552018277477</v>
      </c>
      <c r="F32" s="115">
        <f>SEKTOR_USD!L32</f>
        <v>5.2300928734984131</v>
      </c>
      <c r="G32" s="115">
        <f>SEKTOR_TL!L32</f>
        <v>23.557552018277477</v>
      </c>
    </row>
    <row r="33" spans="1:7" ht="13.8" x14ac:dyDescent="0.25">
      <c r="A33" s="106" t="s">
        <v>106</v>
      </c>
      <c r="B33" s="115">
        <f>SEKTOR_USD!D33</f>
        <v>2.1555127564111363</v>
      </c>
      <c r="C33" s="115">
        <f>SEKTOR_TL!D33</f>
        <v>12.62512097847944</v>
      </c>
      <c r="D33" s="115">
        <f>SEKTOR_USD!H33</f>
        <v>-0.54092725766761884</v>
      </c>
      <c r="E33" s="115">
        <f>SEKTOR_TL!H33</f>
        <v>16.781418874384265</v>
      </c>
      <c r="F33" s="115">
        <f>SEKTOR_USD!L33</f>
        <v>-0.54092725766761884</v>
      </c>
      <c r="G33" s="115">
        <f>SEKTOR_TL!L33</f>
        <v>16.781418874384265</v>
      </c>
    </row>
    <row r="34" spans="1:7" ht="13.8" x14ac:dyDescent="0.25">
      <c r="A34" s="106" t="s">
        <v>25</v>
      </c>
      <c r="B34" s="115">
        <f>SEKTOR_USD!D34</f>
        <v>12.054038108155753</v>
      </c>
      <c r="C34" s="115">
        <f>SEKTOR_TL!D34</f>
        <v>23.538116128404095</v>
      </c>
      <c r="D34" s="115">
        <f>SEKTOR_USD!H34</f>
        <v>7.2175023675936796</v>
      </c>
      <c r="E34" s="115">
        <f>SEKTOR_TL!H34</f>
        <v>25.891099820458859</v>
      </c>
      <c r="F34" s="115">
        <f>SEKTOR_USD!L34</f>
        <v>7.2175023675936796</v>
      </c>
      <c r="G34" s="115">
        <f>SEKTOR_TL!L34</f>
        <v>25.891099820458859</v>
      </c>
    </row>
    <row r="35" spans="1:7" ht="13.8" x14ac:dyDescent="0.25">
      <c r="A35" s="106" t="s">
        <v>26</v>
      </c>
      <c r="B35" s="115">
        <f>SEKTOR_USD!D35</f>
        <v>6.5813221045567278</v>
      </c>
      <c r="C35" s="115">
        <f>SEKTOR_TL!D35</f>
        <v>17.504518084058539</v>
      </c>
      <c r="D35" s="115">
        <f>SEKTOR_USD!H35</f>
        <v>0.50128159890191737</v>
      </c>
      <c r="E35" s="115">
        <f>SEKTOR_TL!H35</f>
        <v>18.005144630896751</v>
      </c>
      <c r="F35" s="115">
        <f>SEKTOR_USD!L35</f>
        <v>0.50128159890191737</v>
      </c>
      <c r="G35" s="115">
        <f>SEKTOR_TL!L35</f>
        <v>18.005144630896751</v>
      </c>
    </row>
    <row r="36" spans="1:7" ht="13.8" x14ac:dyDescent="0.25">
      <c r="A36" s="106" t="s">
        <v>27</v>
      </c>
      <c r="B36" s="115">
        <f>SEKTOR_USD!D36</f>
        <v>-21.563210911560223</v>
      </c>
      <c r="C36" s="115">
        <f>SEKTOR_TL!D36</f>
        <v>-13.524462636554107</v>
      </c>
      <c r="D36" s="115">
        <f>SEKTOR_USD!H36</f>
        <v>-10.587729190692093</v>
      </c>
      <c r="E36" s="115">
        <f>SEKTOR_TL!H36</f>
        <v>4.9848099523595355</v>
      </c>
      <c r="F36" s="115">
        <f>SEKTOR_USD!L36</f>
        <v>-10.587729190692093</v>
      </c>
      <c r="G36" s="115">
        <f>SEKTOR_TL!L36</f>
        <v>4.9848099523595355</v>
      </c>
    </row>
    <row r="37" spans="1:7" ht="13.8" x14ac:dyDescent="0.25">
      <c r="A37" s="106" t="s">
        <v>107</v>
      </c>
      <c r="B37" s="115">
        <f>SEKTOR_USD!D37</f>
        <v>15.682652197330412</v>
      </c>
      <c r="C37" s="115">
        <f>SEKTOR_TL!D37</f>
        <v>27.538615854268023</v>
      </c>
      <c r="D37" s="115">
        <f>SEKTOR_USD!H37</f>
        <v>17.762457823975389</v>
      </c>
      <c r="E37" s="115">
        <f>SEKTOR_TL!H37</f>
        <v>38.272623458365196</v>
      </c>
      <c r="F37" s="115">
        <f>SEKTOR_USD!L37</f>
        <v>17.762457823975389</v>
      </c>
      <c r="G37" s="115">
        <f>SEKTOR_TL!L37</f>
        <v>38.272623458365196</v>
      </c>
    </row>
    <row r="38" spans="1:7" ht="13.8" x14ac:dyDescent="0.25">
      <c r="A38" s="116" t="s">
        <v>28</v>
      </c>
      <c r="B38" s="115">
        <f>SEKTOR_USD!D38</f>
        <v>18.510761509096859</v>
      </c>
      <c r="C38" s="115">
        <f>SEKTOR_TL!D38</f>
        <v>30.656569499486935</v>
      </c>
      <c r="D38" s="115">
        <f>SEKTOR_USD!H38</f>
        <v>-6.6316566724729649</v>
      </c>
      <c r="E38" s="115">
        <f>SEKTOR_TL!H38</f>
        <v>9.6298940971160008</v>
      </c>
      <c r="F38" s="115">
        <f>SEKTOR_USD!L38</f>
        <v>-6.6316566724729649</v>
      </c>
      <c r="G38" s="115">
        <f>SEKTOR_TL!L38</f>
        <v>9.6298940971160008</v>
      </c>
    </row>
    <row r="39" spans="1:7" ht="13.8" x14ac:dyDescent="0.25">
      <c r="A39" s="116" t="s">
        <v>108</v>
      </c>
      <c r="B39" s="115">
        <f>SEKTOR_USD!D39</f>
        <v>13.871733178464401</v>
      </c>
      <c r="C39" s="115">
        <f>SEKTOR_TL!D39</f>
        <v>25.542101245522993</v>
      </c>
      <c r="D39" s="115">
        <f>SEKTOR_USD!H39</f>
        <v>34.629022133597609</v>
      </c>
      <c r="E39" s="115">
        <f>SEKTOR_TL!H39</f>
        <v>58.076762561055396</v>
      </c>
      <c r="F39" s="115">
        <f>SEKTOR_USD!L39</f>
        <v>34.629022133597609</v>
      </c>
      <c r="G39" s="115">
        <f>SEKTOR_TL!L39</f>
        <v>58.076762561055396</v>
      </c>
    </row>
    <row r="40" spans="1:7" ht="13.8" x14ac:dyDescent="0.25">
      <c r="A40" s="116" t="s">
        <v>29</v>
      </c>
      <c r="B40" s="115">
        <f>SEKTOR_USD!D40</f>
        <v>10.875282662371147</v>
      </c>
      <c r="C40" s="115">
        <f>SEKTOR_TL!D40</f>
        <v>22.238553617254137</v>
      </c>
      <c r="D40" s="115">
        <f>SEKTOR_USD!H40</f>
        <v>3.2419244042936204</v>
      </c>
      <c r="E40" s="115">
        <f>SEKTOR_TL!H40</f>
        <v>21.223113053653734</v>
      </c>
      <c r="F40" s="115">
        <f>SEKTOR_USD!L40</f>
        <v>3.2419244042936204</v>
      </c>
      <c r="G40" s="115">
        <f>SEKTOR_TL!L40</f>
        <v>21.223113053653734</v>
      </c>
    </row>
    <row r="41" spans="1:7" ht="13.8" x14ac:dyDescent="0.25">
      <c r="A41" s="106" t="s">
        <v>30</v>
      </c>
      <c r="B41" s="115">
        <f>SEKTOR_USD!D41</f>
        <v>42.545791641504429</v>
      </c>
      <c r="C41" s="115">
        <f>SEKTOR_TL!D41</f>
        <v>57.154876867768621</v>
      </c>
      <c r="D41" s="115">
        <f>SEKTOR_USD!H41</f>
        <v>-2.0049079981230702</v>
      </c>
      <c r="E41" s="115">
        <f>SEKTOR_TL!H41</f>
        <v>15.062463093265343</v>
      </c>
      <c r="F41" s="115">
        <f>SEKTOR_USD!L41</f>
        <v>-2.0049079981230702</v>
      </c>
      <c r="G41" s="115">
        <f>SEKTOR_TL!L41</f>
        <v>15.062463093265343</v>
      </c>
    </row>
    <row r="42" spans="1:7" ht="16.8" x14ac:dyDescent="0.3">
      <c r="A42" s="101" t="s">
        <v>31</v>
      </c>
      <c r="B42" s="114">
        <f>SEKTOR_USD!D42</f>
        <v>-1.3391162937885783</v>
      </c>
      <c r="C42" s="114">
        <f>SEKTOR_TL!D42</f>
        <v>8.772338011277796</v>
      </c>
      <c r="D42" s="114">
        <f>SEKTOR_USD!H42</f>
        <v>-5.4747434471963006</v>
      </c>
      <c r="E42" s="114">
        <f>SEKTOR_TL!H42</f>
        <v>10.988301774134737</v>
      </c>
      <c r="F42" s="114">
        <f>SEKTOR_USD!L42</f>
        <v>-5.4747434471963006</v>
      </c>
      <c r="G42" s="114">
        <f>SEKTOR_TL!L42</f>
        <v>10.988301774134737</v>
      </c>
    </row>
    <row r="43" spans="1:7" ht="13.8" x14ac:dyDescent="0.25">
      <c r="A43" s="106" t="s">
        <v>32</v>
      </c>
      <c r="B43" s="115">
        <f>SEKTOR_USD!D43</f>
        <v>-1.3391162937885783</v>
      </c>
      <c r="C43" s="115">
        <f>SEKTOR_TL!D43</f>
        <v>8.772338011277796</v>
      </c>
      <c r="D43" s="115">
        <f>SEKTOR_USD!H43</f>
        <v>-5.4747434471963006</v>
      </c>
      <c r="E43" s="115">
        <f>SEKTOR_TL!H43</f>
        <v>10.988301774134737</v>
      </c>
      <c r="F43" s="115">
        <f>SEKTOR_USD!L43</f>
        <v>-5.4747434471963006</v>
      </c>
      <c r="G43" s="115">
        <f>SEKTOR_TL!L43</f>
        <v>10.988301774134737</v>
      </c>
    </row>
    <row r="44" spans="1:7" ht="17.399999999999999" x14ac:dyDescent="0.3">
      <c r="A44" s="117" t="s">
        <v>40</v>
      </c>
      <c r="B44" s="118">
        <f>SEKTOR_USD!D44</f>
        <v>4.8424328426964047</v>
      </c>
      <c r="C44" s="118">
        <f>SEKTOR_TL!D44</f>
        <v>15.587415343336323</v>
      </c>
      <c r="D44" s="118">
        <f>SEKTOR_USD!H44</f>
        <v>1.572151085732747</v>
      </c>
      <c r="E44" s="118">
        <f>SEKTOR_TL!H44</f>
        <v>19.262522712686955</v>
      </c>
      <c r="F44" s="118">
        <f>SEKTOR_USD!L44</f>
        <v>1.572151085732747</v>
      </c>
      <c r="G44" s="118">
        <f>SEKTOR_TL!L44</f>
        <v>19.262522712686955</v>
      </c>
    </row>
    <row r="45" spans="1:7" ht="13.8" hidden="1" x14ac:dyDescent="0.25">
      <c r="A45" s="43" t="s">
        <v>34</v>
      </c>
      <c r="B45" s="48"/>
      <c r="C45" s="48"/>
      <c r="D45" s="42">
        <f>SEKTOR_USD!H45</f>
        <v>24.052384082007482</v>
      </c>
      <c r="E45" s="42">
        <f>SEKTOR_TL!H45</f>
        <v>46.814236830813122</v>
      </c>
      <c r="F45" s="42">
        <f>SEKTOR_USD!L45</f>
        <v>24.052384082007482</v>
      </c>
      <c r="G45" s="42">
        <f>SEKTOR_TL!L45</f>
        <v>42.217005846526511</v>
      </c>
    </row>
    <row r="46" spans="1:7" s="24" customFormat="1" ht="17.399999999999999" hidden="1" x14ac:dyDescent="0.3">
      <c r="A46" s="44" t="s">
        <v>40</v>
      </c>
      <c r="B46" s="49" t="e">
        <f>SEKTOR_USD!#REF!</f>
        <v>#REF!</v>
      </c>
      <c r="C46" s="49" t="e">
        <f>SEKTOR_TL!D46</f>
        <v>#REF!</v>
      </c>
      <c r="D46" s="49" t="e">
        <f>SEKTOR_USD!#REF!</f>
        <v>#REF!</v>
      </c>
      <c r="E46" s="49" t="e">
        <f>SEKTOR_TL!H46</f>
        <v>#REF!</v>
      </c>
      <c r="F46" s="49" t="e">
        <f>SEKTOR_USD!#REF!</f>
        <v>#REF!</v>
      </c>
      <c r="G46" s="49" t="e">
        <f>SEKTOR_TL!L46</f>
        <v>#REF!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J10" sqref="J10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3" t="s">
        <v>128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5">
      <c r="A6" s="161" t="s">
        <v>114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5">
      <c r="A7" s="51"/>
      <c r="B7" s="149" t="s">
        <v>130</v>
      </c>
      <c r="C7" s="149"/>
      <c r="D7" s="149"/>
      <c r="E7" s="149"/>
      <c r="F7" s="149" t="s">
        <v>131</v>
      </c>
      <c r="G7" s="149"/>
      <c r="H7" s="149"/>
      <c r="I7" s="149"/>
      <c r="J7" s="149" t="s">
        <v>105</v>
      </c>
      <c r="K7" s="149"/>
      <c r="L7" s="149"/>
      <c r="M7" s="149"/>
    </row>
    <row r="8" spans="1:13" ht="64.8" x14ac:dyDescent="0.3">
      <c r="A8" s="52" t="s">
        <v>41</v>
      </c>
      <c r="B8" s="72">
        <v>2018</v>
      </c>
      <c r="C8" s="73">
        <v>2019</v>
      </c>
      <c r="D8" s="74" t="s">
        <v>119</v>
      </c>
      <c r="E8" s="74" t="s">
        <v>120</v>
      </c>
      <c r="F8" s="72">
        <v>2018</v>
      </c>
      <c r="G8" s="73">
        <v>2019</v>
      </c>
      <c r="H8" s="74" t="s">
        <v>119</v>
      </c>
      <c r="I8" s="74" t="s">
        <v>120</v>
      </c>
      <c r="J8" s="72">
        <v>2018</v>
      </c>
      <c r="K8" s="73">
        <v>2019</v>
      </c>
      <c r="L8" s="74" t="s">
        <v>119</v>
      </c>
      <c r="M8" s="74" t="s">
        <v>120</v>
      </c>
    </row>
    <row r="9" spans="1:13" ht="22.5" customHeight="1" x14ac:dyDescent="0.3">
      <c r="A9" s="53" t="s">
        <v>201</v>
      </c>
      <c r="B9" s="77">
        <v>3895453.76987</v>
      </c>
      <c r="C9" s="77">
        <v>4002696.1323299999</v>
      </c>
      <c r="D9" s="65">
        <f>(C9-B9)/B9*100</f>
        <v>2.753013353398849</v>
      </c>
      <c r="E9" s="79">
        <f t="shared" ref="E9:E22" si="0">C9/C$22*100</f>
        <v>28.237921692133821</v>
      </c>
      <c r="F9" s="77">
        <v>47410809.175010003</v>
      </c>
      <c r="G9" s="77">
        <v>47207749.548199996</v>
      </c>
      <c r="H9" s="65">
        <f t="shared" ref="H9:H21" si="1">(G9-F9)/F9*100</f>
        <v>-0.4282981673239159</v>
      </c>
      <c r="I9" s="67">
        <f t="shared" ref="I9:I22" si="2">G9/G$22*100</f>
        <v>28.445299680720499</v>
      </c>
      <c r="J9" s="77">
        <v>47410809.175010003</v>
      </c>
      <c r="K9" s="77">
        <v>47207749.548199996</v>
      </c>
      <c r="L9" s="65">
        <f t="shared" ref="L9:L21" si="3">(K9-J9)/J9*100</f>
        <v>-0.4282981673239159</v>
      </c>
      <c r="M9" s="67">
        <f t="shared" ref="M9:M22" si="4">K9/K$22*100</f>
        <v>28.445299680720499</v>
      </c>
    </row>
    <row r="10" spans="1:13" ht="22.5" customHeight="1" x14ac:dyDescent="0.3">
      <c r="A10" s="53" t="s">
        <v>202</v>
      </c>
      <c r="B10" s="77">
        <v>2589326.1703599999</v>
      </c>
      <c r="C10" s="77">
        <v>2634613.5561500001</v>
      </c>
      <c r="D10" s="65">
        <f t="shared" ref="D10:D22" si="5">(C10-B10)/B10*100</f>
        <v>1.7490027447451242</v>
      </c>
      <c r="E10" s="79">
        <f t="shared" si="0"/>
        <v>18.586474922914377</v>
      </c>
      <c r="F10" s="77">
        <v>32841406.944960002</v>
      </c>
      <c r="G10" s="77">
        <v>31741674.135310002</v>
      </c>
      <c r="H10" s="65">
        <f t="shared" si="1"/>
        <v>-3.3486166152780195</v>
      </c>
      <c r="I10" s="67">
        <f t="shared" si="2"/>
        <v>19.126127421617255</v>
      </c>
      <c r="J10" s="77">
        <v>32841406.944960002</v>
      </c>
      <c r="K10" s="77">
        <v>31741674.135310002</v>
      </c>
      <c r="L10" s="65">
        <f t="shared" si="3"/>
        <v>-3.3486166152780195</v>
      </c>
      <c r="M10" s="67">
        <f t="shared" si="4"/>
        <v>19.126127421617255</v>
      </c>
    </row>
    <row r="11" spans="1:13" ht="22.5" customHeight="1" x14ac:dyDescent="0.3">
      <c r="A11" s="53" t="s">
        <v>203</v>
      </c>
      <c r="B11" s="77">
        <v>1474494.55871</v>
      </c>
      <c r="C11" s="77">
        <v>1481994.30428</v>
      </c>
      <c r="D11" s="65">
        <f t="shared" si="5"/>
        <v>0.50863162062540102</v>
      </c>
      <c r="E11" s="79">
        <f t="shared" si="0"/>
        <v>10.455062719958882</v>
      </c>
      <c r="F11" s="77">
        <v>19717953.66138</v>
      </c>
      <c r="G11" s="77">
        <v>19582192.51825</v>
      </c>
      <c r="H11" s="65">
        <f t="shared" si="1"/>
        <v>-0.68851537771845617</v>
      </c>
      <c r="I11" s="67">
        <f t="shared" si="2"/>
        <v>11.799362179263699</v>
      </c>
      <c r="J11" s="77">
        <v>19717953.66138</v>
      </c>
      <c r="K11" s="77">
        <v>19582192.51825</v>
      </c>
      <c r="L11" s="65">
        <f t="shared" si="3"/>
        <v>-0.68851537771845617</v>
      </c>
      <c r="M11" s="67">
        <f t="shared" si="4"/>
        <v>11.799362179263699</v>
      </c>
    </row>
    <row r="12" spans="1:13" ht="22.5" customHeight="1" x14ac:dyDescent="0.3">
      <c r="A12" s="53" t="s">
        <v>204</v>
      </c>
      <c r="B12" s="77">
        <v>1249612.3150599999</v>
      </c>
      <c r="C12" s="77">
        <v>1430627.65955</v>
      </c>
      <c r="D12" s="65">
        <f t="shared" si="5"/>
        <v>14.48572027567675</v>
      </c>
      <c r="E12" s="79">
        <f t="shared" si="0"/>
        <v>10.092685151559987</v>
      </c>
      <c r="F12" s="77">
        <v>14105464.085179999</v>
      </c>
      <c r="G12" s="77">
        <v>15826803.64907</v>
      </c>
      <c r="H12" s="65">
        <f t="shared" si="1"/>
        <v>12.203352924052586</v>
      </c>
      <c r="I12" s="67">
        <f t="shared" si="2"/>
        <v>9.5365311224178591</v>
      </c>
      <c r="J12" s="77">
        <v>14105464.085179999</v>
      </c>
      <c r="K12" s="77">
        <v>15826803.64907</v>
      </c>
      <c r="L12" s="65">
        <f t="shared" si="3"/>
        <v>12.203352924052586</v>
      </c>
      <c r="M12" s="67">
        <f t="shared" si="4"/>
        <v>9.5365311224178591</v>
      </c>
    </row>
    <row r="13" spans="1:13" ht="22.5" customHeight="1" x14ac:dyDescent="0.3">
      <c r="A13" s="54" t="s">
        <v>205</v>
      </c>
      <c r="B13" s="77">
        <v>1033123.41046</v>
      </c>
      <c r="C13" s="77">
        <v>1117457.80376</v>
      </c>
      <c r="D13" s="65">
        <f t="shared" si="5"/>
        <v>8.1630512333903997</v>
      </c>
      <c r="E13" s="79">
        <f t="shared" si="0"/>
        <v>7.8833578452208162</v>
      </c>
      <c r="F13" s="77">
        <v>13316535.514</v>
      </c>
      <c r="G13" s="77">
        <v>13301582.6676</v>
      </c>
      <c r="H13" s="65">
        <f t="shared" si="1"/>
        <v>-0.11228781227880075</v>
      </c>
      <c r="I13" s="67">
        <f t="shared" si="2"/>
        <v>8.0149447670967522</v>
      </c>
      <c r="J13" s="77">
        <v>13316535.514</v>
      </c>
      <c r="K13" s="77">
        <v>13301582.6676</v>
      </c>
      <c r="L13" s="65">
        <f t="shared" si="3"/>
        <v>-0.11228781227880075</v>
      </c>
      <c r="M13" s="67">
        <f t="shared" si="4"/>
        <v>8.0149447670967522</v>
      </c>
    </row>
    <row r="14" spans="1:13" ht="22.5" customHeight="1" x14ac:dyDescent="0.3">
      <c r="A14" s="53" t="s">
        <v>206</v>
      </c>
      <c r="B14" s="77">
        <v>1256823.9616400001</v>
      </c>
      <c r="C14" s="77">
        <v>1263221.682</v>
      </c>
      <c r="D14" s="65">
        <f t="shared" si="5"/>
        <v>0.50903870034843102</v>
      </c>
      <c r="E14" s="79">
        <f t="shared" si="0"/>
        <v>8.9116819655648847</v>
      </c>
      <c r="F14" s="77">
        <v>12470735.4803</v>
      </c>
      <c r="G14" s="77">
        <v>13431504.701880001</v>
      </c>
      <c r="H14" s="65">
        <f t="shared" si="1"/>
        <v>7.7041905274771167</v>
      </c>
      <c r="I14" s="67">
        <f t="shared" si="2"/>
        <v>8.0932300324523929</v>
      </c>
      <c r="J14" s="77">
        <v>12470735.4803</v>
      </c>
      <c r="K14" s="77">
        <v>13431504.701880001</v>
      </c>
      <c r="L14" s="65">
        <f t="shared" si="3"/>
        <v>7.7041905274771167</v>
      </c>
      <c r="M14" s="67">
        <f t="shared" si="4"/>
        <v>8.0932300324523929</v>
      </c>
    </row>
    <row r="15" spans="1:13" ht="22.5" customHeight="1" x14ac:dyDescent="0.3">
      <c r="A15" s="53" t="s">
        <v>207</v>
      </c>
      <c r="B15" s="77">
        <v>703968.85254999995</v>
      </c>
      <c r="C15" s="77">
        <v>736700.23152000003</v>
      </c>
      <c r="D15" s="65">
        <f t="shared" si="5"/>
        <v>4.6495493162000807</v>
      </c>
      <c r="E15" s="79">
        <f t="shared" si="0"/>
        <v>5.1972177653488529</v>
      </c>
      <c r="F15" s="77">
        <v>8469721.2912499998</v>
      </c>
      <c r="G15" s="77">
        <v>8919519.8632100001</v>
      </c>
      <c r="H15" s="65">
        <f t="shared" si="1"/>
        <v>5.3106655637498195</v>
      </c>
      <c r="I15" s="67">
        <f t="shared" si="2"/>
        <v>5.3745077438630346</v>
      </c>
      <c r="J15" s="77">
        <v>8469721.2912499998</v>
      </c>
      <c r="K15" s="77">
        <v>8919519.8632100001</v>
      </c>
      <c r="L15" s="65">
        <f t="shared" si="3"/>
        <v>5.3106655637498195</v>
      </c>
      <c r="M15" s="67">
        <f t="shared" si="4"/>
        <v>5.3745077438630346</v>
      </c>
    </row>
    <row r="16" spans="1:13" ht="22.5" customHeight="1" x14ac:dyDescent="0.3">
      <c r="A16" s="53" t="s">
        <v>208</v>
      </c>
      <c r="B16" s="77">
        <v>627313.17393000005</v>
      </c>
      <c r="C16" s="77">
        <v>728482.90188000002</v>
      </c>
      <c r="D16" s="65">
        <f t="shared" si="5"/>
        <v>16.127467452371594</v>
      </c>
      <c r="E16" s="79">
        <f t="shared" si="0"/>
        <v>5.1392467619997433</v>
      </c>
      <c r="F16" s="77">
        <v>7018794.6040500002</v>
      </c>
      <c r="G16" s="77">
        <v>7569673.84712</v>
      </c>
      <c r="H16" s="65">
        <f t="shared" si="1"/>
        <v>7.8486303439073462</v>
      </c>
      <c r="I16" s="67">
        <f t="shared" si="2"/>
        <v>4.5611503011130283</v>
      </c>
      <c r="J16" s="77">
        <v>7018794.6040500002</v>
      </c>
      <c r="K16" s="77">
        <v>7569673.84712</v>
      </c>
      <c r="L16" s="65">
        <f t="shared" si="3"/>
        <v>7.8486303439073462</v>
      </c>
      <c r="M16" s="67">
        <f t="shared" si="4"/>
        <v>4.5611503011130283</v>
      </c>
    </row>
    <row r="17" spans="1:13" ht="22.5" customHeight="1" x14ac:dyDescent="0.3">
      <c r="A17" s="53" t="s">
        <v>209</v>
      </c>
      <c r="B17" s="77">
        <v>190422.31226999999</v>
      </c>
      <c r="C17" s="77">
        <v>190376.89782000001</v>
      </c>
      <c r="D17" s="65">
        <f t="shared" si="5"/>
        <v>-2.3849332286013221E-2</v>
      </c>
      <c r="E17" s="79">
        <f t="shared" si="0"/>
        <v>1.343056718498189</v>
      </c>
      <c r="F17" s="77">
        <v>2543678.1101600002</v>
      </c>
      <c r="G17" s="77">
        <v>2434525.0457700002</v>
      </c>
      <c r="H17" s="65">
        <f t="shared" si="1"/>
        <v>-4.2911508320969949</v>
      </c>
      <c r="I17" s="67">
        <f t="shared" si="2"/>
        <v>1.4669370001728441</v>
      </c>
      <c r="J17" s="77">
        <v>2543678.1101600002</v>
      </c>
      <c r="K17" s="77">
        <v>2434525.0457700002</v>
      </c>
      <c r="L17" s="65">
        <f t="shared" si="3"/>
        <v>-4.2911508320969949</v>
      </c>
      <c r="M17" s="67">
        <f t="shared" si="4"/>
        <v>1.4669370001728441</v>
      </c>
    </row>
    <row r="18" spans="1:13" ht="22.5" customHeight="1" x14ac:dyDescent="0.3">
      <c r="A18" s="53" t="s">
        <v>210</v>
      </c>
      <c r="B18" s="77">
        <v>155558.80484999999</v>
      </c>
      <c r="C18" s="77">
        <v>165134.09447000001</v>
      </c>
      <c r="D18" s="65">
        <f t="shared" si="5"/>
        <v>6.1554147508610315</v>
      </c>
      <c r="E18" s="79">
        <f t="shared" si="0"/>
        <v>1.1649756749411042</v>
      </c>
      <c r="F18" s="77">
        <v>1777381.07357</v>
      </c>
      <c r="G18" s="77">
        <v>1842192.8938800001</v>
      </c>
      <c r="H18" s="65">
        <f t="shared" si="1"/>
        <v>3.6464785899751258</v>
      </c>
      <c r="I18" s="67">
        <f t="shared" si="2"/>
        <v>1.1100238718773743</v>
      </c>
      <c r="J18" s="77">
        <v>1777381.07357</v>
      </c>
      <c r="K18" s="77">
        <v>1842192.8938800001</v>
      </c>
      <c r="L18" s="65">
        <f t="shared" si="3"/>
        <v>3.6464785899751258</v>
      </c>
      <c r="M18" s="67">
        <f t="shared" si="4"/>
        <v>1.1100238718773743</v>
      </c>
    </row>
    <row r="19" spans="1:13" ht="22.5" customHeight="1" x14ac:dyDescent="0.3">
      <c r="A19" s="53" t="s">
        <v>211</v>
      </c>
      <c r="B19" s="77">
        <v>152646.29829000001</v>
      </c>
      <c r="C19" s="77">
        <v>174214.73228</v>
      </c>
      <c r="D19" s="65">
        <f t="shared" si="5"/>
        <v>14.129680333959961</v>
      </c>
      <c r="E19" s="79">
        <f t="shared" si="0"/>
        <v>1.2290370802829447</v>
      </c>
      <c r="F19" s="77">
        <v>1755676.5760999999</v>
      </c>
      <c r="G19" s="77">
        <v>1793279.4199399999</v>
      </c>
      <c r="H19" s="65">
        <f t="shared" si="1"/>
        <v>2.1417864971195129</v>
      </c>
      <c r="I19" s="67">
        <f t="shared" si="2"/>
        <v>1.0805507782017731</v>
      </c>
      <c r="J19" s="77">
        <v>1755676.5760999999</v>
      </c>
      <c r="K19" s="77">
        <v>1793279.4199399999</v>
      </c>
      <c r="L19" s="65">
        <f t="shared" si="3"/>
        <v>2.1417864971195129</v>
      </c>
      <c r="M19" s="67">
        <f t="shared" si="4"/>
        <v>1.0805507782017731</v>
      </c>
    </row>
    <row r="20" spans="1:13" ht="22.5" customHeight="1" x14ac:dyDescent="0.3">
      <c r="A20" s="53" t="s">
        <v>212</v>
      </c>
      <c r="B20" s="77">
        <v>99107.021229999998</v>
      </c>
      <c r="C20" s="77">
        <v>146818.12638999999</v>
      </c>
      <c r="D20" s="65">
        <f t="shared" si="5"/>
        <v>48.140994016231915</v>
      </c>
      <c r="E20" s="79">
        <f t="shared" si="0"/>
        <v>1.0357615514454008</v>
      </c>
      <c r="F20" s="77">
        <v>1073627.9108800001</v>
      </c>
      <c r="G20" s="77">
        <v>1411618.3322300001</v>
      </c>
      <c r="H20" s="65">
        <f t="shared" si="1"/>
        <v>31.481150771589554</v>
      </c>
      <c r="I20" s="67">
        <f t="shared" si="2"/>
        <v>0.85057870538995572</v>
      </c>
      <c r="J20" s="77">
        <v>1073627.9108800001</v>
      </c>
      <c r="K20" s="77">
        <v>1411618.3322300001</v>
      </c>
      <c r="L20" s="65">
        <f t="shared" si="3"/>
        <v>31.481150771589554</v>
      </c>
      <c r="M20" s="67">
        <f t="shared" si="4"/>
        <v>0.85057870538995572</v>
      </c>
    </row>
    <row r="21" spans="1:13" ht="22.5" customHeight="1" x14ac:dyDescent="0.3">
      <c r="A21" s="53" t="s">
        <v>213</v>
      </c>
      <c r="B21" s="77">
        <v>92339.572880000007</v>
      </c>
      <c r="C21" s="77">
        <v>102558.23138</v>
      </c>
      <c r="D21" s="65">
        <f t="shared" si="5"/>
        <v>11.06639134369796</v>
      </c>
      <c r="E21" s="79">
        <f t="shared" si="0"/>
        <v>0.72352015013100168</v>
      </c>
      <c r="F21" s="77">
        <v>889216.78362999996</v>
      </c>
      <c r="G21" s="77">
        <v>897437.98753000004</v>
      </c>
      <c r="H21" s="65">
        <f t="shared" si="1"/>
        <v>0.92454439135068034</v>
      </c>
      <c r="I21" s="67">
        <f t="shared" si="2"/>
        <v>0.54075639581355384</v>
      </c>
      <c r="J21" s="77">
        <v>889216.78362999996</v>
      </c>
      <c r="K21" s="77">
        <v>897437.98753000004</v>
      </c>
      <c r="L21" s="65">
        <f t="shared" si="3"/>
        <v>0.92454439135068034</v>
      </c>
      <c r="M21" s="67">
        <f t="shared" si="4"/>
        <v>0.54075639581355384</v>
      </c>
    </row>
    <row r="22" spans="1:13" ht="24" customHeight="1" x14ac:dyDescent="0.25">
      <c r="A22" s="69" t="s">
        <v>42</v>
      </c>
      <c r="B22" s="78">
        <f>SUM(B9:B21)</f>
        <v>13520190.222100001</v>
      </c>
      <c r="C22" s="78">
        <f>SUM(C9:C21)</f>
        <v>14174896.353809999</v>
      </c>
      <c r="D22" s="76">
        <f t="shared" si="5"/>
        <v>4.8424328426964047</v>
      </c>
      <c r="E22" s="80">
        <f t="shared" si="0"/>
        <v>100</v>
      </c>
      <c r="F22" s="68">
        <f>SUM(F9:F21)</f>
        <v>163391001.21047002</v>
      </c>
      <c r="G22" s="68">
        <f>SUM(G9:G21)</f>
        <v>165959754.60998997</v>
      </c>
      <c r="H22" s="76">
        <f>(G22-F22)/F22*100</f>
        <v>1.5721510857327103</v>
      </c>
      <c r="I22" s="71">
        <f t="shared" si="2"/>
        <v>100</v>
      </c>
      <c r="J22" s="68">
        <f>SUM(J9:J21)</f>
        <v>163391001.21047002</v>
      </c>
      <c r="K22" s="68">
        <f>SUM(K9:K21)</f>
        <v>165959754.60998997</v>
      </c>
      <c r="L22" s="76">
        <f>(K22-J22)/J22*100</f>
        <v>1.5721510857327103</v>
      </c>
      <c r="M22" s="71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21" sqref="C2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3:14" ht="12.75" customHeight="1" x14ac:dyDescent="0.25"/>
    <row r="21" spans="3:14" x14ac:dyDescent="0.25">
      <c r="C21" s="1" t="s">
        <v>124</v>
      </c>
    </row>
    <row r="22" spans="3:14" x14ac:dyDescent="0.25">
      <c r="C22" s="66" t="s">
        <v>116</v>
      </c>
    </row>
    <row r="24" spans="3:14" x14ac:dyDescent="0.25">
      <c r="H24" s="31"/>
      <c r="I24" s="31"/>
    </row>
    <row r="25" spans="3:14" x14ac:dyDescent="0.25">
      <c r="H25" s="31"/>
      <c r="I25" s="31"/>
    </row>
    <row r="26" spans="3:14" x14ac:dyDescent="0.25">
      <c r="H26" s="164"/>
      <c r="I26" s="164"/>
      <c r="N26" t="s">
        <v>43</v>
      </c>
    </row>
    <row r="27" spans="3:14" x14ac:dyDescent="0.25">
      <c r="H27" s="164"/>
      <c r="I27" s="164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164"/>
      <c r="I39" s="164"/>
    </row>
    <row r="40" spans="8:9" x14ac:dyDescent="0.25">
      <c r="H40" s="164"/>
      <c r="I40" s="164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1"/>
      <c r="I49" s="31"/>
    </row>
    <row r="50" spans="3:9" x14ac:dyDescent="0.25">
      <c r="H50" s="31"/>
      <c r="I50" s="31"/>
    </row>
    <row r="51" spans="3:9" x14ac:dyDescent="0.25">
      <c r="H51" s="164"/>
      <c r="I51" s="164"/>
    </row>
    <row r="52" spans="3:9" x14ac:dyDescent="0.25">
      <c r="H52" s="164"/>
      <c r="I52" s="164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O18" sqref="O18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38"/>
      <c r="B3" s="75" t="s">
        <v>122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s="40" customFormat="1" x14ac:dyDescent="0.25">
      <c r="A4" s="50"/>
      <c r="B4" s="63" t="s">
        <v>104</v>
      </c>
      <c r="C4" s="63" t="s">
        <v>44</v>
      </c>
      <c r="D4" s="63" t="s">
        <v>45</v>
      </c>
      <c r="E4" s="63" t="s">
        <v>46</v>
      </c>
      <c r="F4" s="63" t="s">
        <v>47</v>
      </c>
      <c r="G4" s="63" t="s">
        <v>48</v>
      </c>
      <c r="H4" s="63" t="s">
        <v>49</v>
      </c>
      <c r="I4" s="63" t="s">
        <v>0</v>
      </c>
      <c r="J4" s="63" t="s">
        <v>103</v>
      </c>
      <c r="K4" s="63" t="s">
        <v>50</v>
      </c>
      <c r="L4" s="63" t="s">
        <v>51</v>
      </c>
      <c r="M4" s="63" t="s">
        <v>52</v>
      </c>
      <c r="N4" s="63" t="s">
        <v>53</v>
      </c>
      <c r="O4" s="64" t="s">
        <v>102</v>
      </c>
      <c r="P4" s="64" t="s">
        <v>101</v>
      </c>
    </row>
    <row r="5" spans="1:16" x14ac:dyDescent="0.25">
      <c r="A5" s="55" t="s">
        <v>100</v>
      </c>
      <c r="B5" s="56" t="s">
        <v>171</v>
      </c>
      <c r="C5" s="81">
        <v>1243094.22178</v>
      </c>
      <c r="D5" s="81">
        <v>1181341.5098999999</v>
      </c>
      <c r="E5" s="81">
        <v>1331146.0815300001</v>
      </c>
      <c r="F5" s="81">
        <v>1222649.42811</v>
      </c>
      <c r="G5" s="81">
        <v>1425311.54012</v>
      </c>
      <c r="H5" s="81">
        <v>1030017.31825</v>
      </c>
      <c r="I5" s="57">
        <v>1350048.3998700001</v>
      </c>
      <c r="J5" s="57">
        <v>1073358.6693</v>
      </c>
      <c r="K5" s="57">
        <v>1233662.70414</v>
      </c>
      <c r="L5" s="57">
        <v>1339821.16915</v>
      </c>
      <c r="M5" s="57">
        <v>1352279.40126</v>
      </c>
      <c r="N5" s="57">
        <v>1174812.1478599999</v>
      </c>
      <c r="O5" s="81">
        <v>14957542.59127</v>
      </c>
      <c r="P5" s="58">
        <f t="shared" ref="P5:P24" si="0">O5/O$26*100</f>
        <v>9.0127528968819206</v>
      </c>
    </row>
    <row r="6" spans="1:16" x14ac:dyDescent="0.25">
      <c r="A6" s="55" t="s">
        <v>99</v>
      </c>
      <c r="B6" s="56" t="s">
        <v>172</v>
      </c>
      <c r="C6" s="81">
        <v>930735.37841</v>
      </c>
      <c r="D6" s="81">
        <v>847936.75193000003</v>
      </c>
      <c r="E6" s="81">
        <v>846370.42169999995</v>
      </c>
      <c r="F6" s="81">
        <v>817261.44678</v>
      </c>
      <c r="G6" s="81">
        <v>843784.87269999995</v>
      </c>
      <c r="H6" s="81">
        <v>673749.82406000001</v>
      </c>
      <c r="I6" s="57">
        <v>1070247.33097</v>
      </c>
      <c r="J6" s="57">
        <v>979997.15139000001</v>
      </c>
      <c r="K6" s="57">
        <v>1043880.5743100001</v>
      </c>
      <c r="L6" s="57">
        <v>941794.45103</v>
      </c>
      <c r="M6" s="57">
        <v>904959.50754000002</v>
      </c>
      <c r="N6" s="57">
        <v>847832.18721999996</v>
      </c>
      <c r="O6" s="81">
        <v>10748549.89804</v>
      </c>
      <c r="P6" s="58">
        <f t="shared" si="0"/>
        <v>6.476600259683071</v>
      </c>
    </row>
    <row r="7" spans="1:16" x14ac:dyDescent="0.25">
      <c r="A7" s="55" t="s">
        <v>98</v>
      </c>
      <c r="B7" s="56" t="s">
        <v>174</v>
      </c>
      <c r="C7" s="81">
        <v>774176.54442000005</v>
      </c>
      <c r="D7" s="81">
        <v>802898.62840000005</v>
      </c>
      <c r="E7" s="81">
        <v>830959.61919</v>
      </c>
      <c r="F7" s="81">
        <v>771041.52862</v>
      </c>
      <c r="G7" s="81">
        <v>854216.85519000003</v>
      </c>
      <c r="H7" s="81">
        <v>608350.23867999995</v>
      </c>
      <c r="I7" s="57">
        <v>725398.42238</v>
      </c>
      <c r="J7" s="57">
        <v>570905.02625999996</v>
      </c>
      <c r="K7" s="57">
        <v>858509.16188999999</v>
      </c>
      <c r="L7" s="57">
        <v>924165.69311999995</v>
      </c>
      <c r="M7" s="57">
        <v>832911.20314</v>
      </c>
      <c r="N7" s="57">
        <v>658981.72713999997</v>
      </c>
      <c r="O7" s="81">
        <v>9212514.6484299991</v>
      </c>
      <c r="P7" s="58">
        <f t="shared" si="0"/>
        <v>5.551053428633745</v>
      </c>
    </row>
    <row r="8" spans="1:16" x14ac:dyDescent="0.25">
      <c r="A8" s="55" t="s">
        <v>97</v>
      </c>
      <c r="B8" s="56" t="s">
        <v>175</v>
      </c>
      <c r="C8" s="81">
        <v>585748.47617000004</v>
      </c>
      <c r="D8" s="81">
        <v>593533.0416</v>
      </c>
      <c r="E8" s="81">
        <v>669649.92691000004</v>
      </c>
      <c r="F8" s="81">
        <v>751154.67104000004</v>
      </c>
      <c r="G8" s="81">
        <v>756066.29434999998</v>
      </c>
      <c r="H8" s="81">
        <v>477564.33093</v>
      </c>
      <c r="I8" s="57">
        <v>700110.43964999996</v>
      </c>
      <c r="J8" s="57">
        <v>602534.19496999995</v>
      </c>
      <c r="K8" s="57">
        <v>691739.66284</v>
      </c>
      <c r="L8" s="57">
        <v>767015.37892000005</v>
      </c>
      <c r="M8" s="57">
        <v>645322.56311999995</v>
      </c>
      <c r="N8" s="57">
        <v>652457.85870999994</v>
      </c>
      <c r="O8" s="81">
        <v>7892896.8392099999</v>
      </c>
      <c r="P8" s="58">
        <f t="shared" si="0"/>
        <v>4.7559101649424136</v>
      </c>
    </row>
    <row r="9" spans="1:16" x14ac:dyDescent="0.25">
      <c r="A9" s="55" t="s">
        <v>96</v>
      </c>
      <c r="B9" s="56" t="s">
        <v>177</v>
      </c>
      <c r="C9" s="81">
        <v>611089.28625</v>
      </c>
      <c r="D9" s="81">
        <v>739641.46923000005</v>
      </c>
      <c r="E9" s="81">
        <v>761138.35484000004</v>
      </c>
      <c r="F9" s="81">
        <v>683610.61959999998</v>
      </c>
      <c r="G9" s="81">
        <v>732869.89150999999</v>
      </c>
      <c r="H9" s="81">
        <v>445617.41440000001</v>
      </c>
      <c r="I9" s="57">
        <v>644744.08041000005</v>
      </c>
      <c r="J9" s="57">
        <v>567304.89405999996</v>
      </c>
      <c r="K9" s="57">
        <v>639735.64381000004</v>
      </c>
      <c r="L9" s="57">
        <v>644026.48042000004</v>
      </c>
      <c r="M9" s="57">
        <v>627124.21910999995</v>
      </c>
      <c r="N9" s="57">
        <v>606902.69073999999</v>
      </c>
      <c r="O9" s="81">
        <v>7703805.0443799999</v>
      </c>
      <c r="P9" s="58">
        <f t="shared" si="0"/>
        <v>4.6419718217131338</v>
      </c>
    </row>
    <row r="10" spans="1:16" x14ac:dyDescent="0.25">
      <c r="A10" s="55" t="s">
        <v>95</v>
      </c>
      <c r="B10" s="56" t="s">
        <v>173</v>
      </c>
      <c r="C10" s="81">
        <v>539305.14904000005</v>
      </c>
      <c r="D10" s="81">
        <v>559328.98493000004</v>
      </c>
      <c r="E10" s="81">
        <v>627699.94782</v>
      </c>
      <c r="F10" s="81">
        <v>651635.02032999997</v>
      </c>
      <c r="G10" s="81">
        <v>659285.77676000004</v>
      </c>
      <c r="H10" s="81">
        <v>429639.03525999998</v>
      </c>
      <c r="I10" s="57">
        <v>660166.90538999997</v>
      </c>
      <c r="J10" s="57">
        <v>562915.17431000003</v>
      </c>
      <c r="K10" s="57">
        <v>721612.07588999998</v>
      </c>
      <c r="L10" s="57">
        <v>789753.67338000005</v>
      </c>
      <c r="M10" s="57">
        <v>748926.63966999995</v>
      </c>
      <c r="N10" s="57">
        <v>733352.23433999997</v>
      </c>
      <c r="O10" s="81">
        <v>7683620.6171199996</v>
      </c>
      <c r="P10" s="58">
        <f t="shared" si="0"/>
        <v>4.6298095795433776</v>
      </c>
    </row>
    <row r="11" spans="1:16" x14ac:dyDescent="0.25">
      <c r="A11" s="55" t="s">
        <v>94</v>
      </c>
      <c r="B11" s="56" t="s">
        <v>176</v>
      </c>
      <c r="C11" s="81">
        <v>555023.52748000005</v>
      </c>
      <c r="D11" s="81">
        <v>573894.50893999997</v>
      </c>
      <c r="E11" s="81">
        <v>684335.11672000005</v>
      </c>
      <c r="F11" s="81">
        <v>683586.22363000002</v>
      </c>
      <c r="G11" s="81">
        <v>733122.92828999995</v>
      </c>
      <c r="H11" s="81">
        <v>626946.00176000001</v>
      </c>
      <c r="I11" s="57">
        <v>726952.59594000003</v>
      </c>
      <c r="J11" s="57">
        <v>496690.33360999997</v>
      </c>
      <c r="K11" s="57">
        <v>602563.94394999999</v>
      </c>
      <c r="L11" s="57">
        <v>629449.17573999998</v>
      </c>
      <c r="M11" s="57">
        <v>634627.69724000001</v>
      </c>
      <c r="N11" s="57">
        <v>640610.10352999996</v>
      </c>
      <c r="O11" s="81">
        <v>7587802.1568299998</v>
      </c>
      <c r="P11" s="58">
        <f t="shared" si="0"/>
        <v>4.5720736178849775</v>
      </c>
    </row>
    <row r="12" spans="1:16" x14ac:dyDescent="0.25">
      <c r="A12" s="55" t="s">
        <v>93</v>
      </c>
      <c r="B12" s="56" t="s">
        <v>179</v>
      </c>
      <c r="C12" s="81">
        <v>386540.03620999999</v>
      </c>
      <c r="D12" s="81">
        <v>409076.80832000001</v>
      </c>
      <c r="E12" s="81">
        <v>403154.60985000001</v>
      </c>
      <c r="F12" s="81">
        <v>350432.81536000001</v>
      </c>
      <c r="G12" s="81">
        <v>505107.08293999999</v>
      </c>
      <c r="H12" s="81">
        <v>450296.33108999999</v>
      </c>
      <c r="I12" s="57">
        <v>582134.66991000006</v>
      </c>
      <c r="J12" s="57">
        <v>471440.87855000002</v>
      </c>
      <c r="K12" s="57">
        <v>421356.93611000001</v>
      </c>
      <c r="L12" s="57">
        <v>480478.90636999998</v>
      </c>
      <c r="M12" s="57">
        <v>523361.12864000001</v>
      </c>
      <c r="N12" s="57">
        <v>385523.68352999998</v>
      </c>
      <c r="O12" s="81">
        <v>5368903.8868800001</v>
      </c>
      <c r="P12" s="58">
        <f t="shared" si="0"/>
        <v>3.2350637656081571</v>
      </c>
    </row>
    <row r="13" spans="1:16" x14ac:dyDescent="0.25">
      <c r="A13" s="55" t="s">
        <v>92</v>
      </c>
      <c r="B13" s="56" t="s">
        <v>178</v>
      </c>
      <c r="C13" s="81">
        <v>291490.69624999998</v>
      </c>
      <c r="D13" s="81">
        <v>347491.96846</v>
      </c>
      <c r="E13" s="81">
        <v>448825.70789000002</v>
      </c>
      <c r="F13" s="81">
        <v>359582.09305999998</v>
      </c>
      <c r="G13" s="81">
        <v>404462.43066000001</v>
      </c>
      <c r="H13" s="81">
        <v>225869.21843000001</v>
      </c>
      <c r="I13" s="57">
        <v>425092.04071999999</v>
      </c>
      <c r="J13" s="57">
        <v>316915.83029000001</v>
      </c>
      <c r="K13" s="57">
        <v>375755.93696000002</v>
      </c>
      <c r="L13" s="57">
        <v>360890.9803</v>
      </c>
      <c r="M13" s="57">
        <v>380165.56206999999</v>
      </c>
      <c r="N13" s="57">
        <v>416320.15250000003</v>
      </c>
      <c r="O13" s="81">
        <v>4352862.6175899999</v>
      </c>
      <c r="P13" s="58">
        <f t="shared" si="0"/>
        <v>2.6228422835520258</v>
      </c>
    </row>
    <row r="14" spans="1:16" x14ac:dyDescent="0.25">
      <c r="A14" s="55" t="s">
        <v>91</v>
      </c>
      <c r="B14" s="56" t="s">
        <v>180</v>
      </c>
      <c r="C14" s="81">
        <v>264935.96269999997</v>
      </c>
      <c r="D14" s="81">
        <v>290168.44183999998</v>
      </c>
      <c r="E14" s="81">
        <v>300109.35726999998</v>
      </c>
      <c r="F14" s="81">
        <v>280194.29836000002</v>
      </c>
      <c r="G14" s="81">
        <v>334599.75050000002</v>
      </c>
      <c r="H14" s="81">
        <v>270528.80021999998</v>
      </c>
      <c r="I14" s="57">
        <v>346861.59554000001</v>
      </c>
      <c r="J14" s="57">
        <v>295621.20620000002</v>
      </c>
      <c r="K14" s="57">
        <v>327294.31978999998</v>
      </c>
      <c r="L14" s="57">
        <v>371185.42514000001</v>
      </c>
      <c r="M14" s="57">
        <v>413726.02267999999</v>
      </c>
      <c r="N14" s="57">
        <v>379161.00965000002</v>
      </c>
      <c r="O14" s="81">
        <v>3874386.18989</v>
      </c>
      <c r="P14" s="58">
        <f t="shared" si="0"/>
        <v>2.3345335735129971</v>
      </c>
    </row>
    <row r="15" spans="1:16" x14ac:dyDescent="0.25">
      <c r="A15" s="55" t="s">
        <v>90</v>
      </c>
      <c r="B15" s="56" t="s">
        <v>214</v>
      </c>
      <c r="C15" s="81">
        <v>309630.91603999998</v>
      </c>
      <c r="D15" s="81">
        <v>318220.19328000001</v>
      </c>
      <c r="E15" s="81">
        <v>386346.51658</v>
      </c>
      <c r="F15" s="81">
        <v>315177.54165999999</v>
      </c>
      <c r="G15" s="81">
        <v>338528.31941</v>
      </c>
      <c r="H15" s="81">
        <v>282889.38053000002</v>
      </c>
      <c r="I15" s="57">
        <v>332320.17666</v>
      </c>
      <c r="J15" s="57">
        <v>254692.69149999999</v>
      </c>
      <c r="K15" s="57">
        <v>329489.95224999997</v>
      </c>
      <c r="L15" s="57">
        <v>376440.00639</v>
      </c>
      <c r="M15" s="57">
        <v>351595.81504000002</v>
      </c>
      <c r="N15" s="57">
        <v>272867.6041</v>
      </c>
      <c r="O15" s="81">
        <v>3868199.11344</v>
      </c>
      <c r="P15" s="58">
        <f t="shared" si="0"/>
        <v>2.3308055151867237</v>
      </c>
    </row>
    <row r="16" spans="1:16" x14ac:dyDescent="0.25">
      <c r="A16" s="55" t="s">
        <v>89</v>
      </c>
      <c r="B16" s="56" t="s">
        <v>215</v>
      </c>
      <c r="C16" s="81">
        <v>290706.77127999999</v>
      </c>
      <c r="D16" s="81">
        <v>285864.29210000002</v>
      </c>
      <c r="E16" s="81">
        <v>313669.27716</v>
      </c>
      <c r="F16" s="81">
        <v>298669.59084999998</v>
      </c>
      <c r="G16" s="81">
        <v>292697.01215999998</v>
      </c>
      <c r="H16" s="81">
        <v>211001.28485</v>
      </c>
      <c r="I16" s="57">
        <v>293517.25040999998</v>
      </c>
      <c r="J16" s="57">
        <v>219385.96103999999</v>
      </c>
      <c r="K16" s="57">
        <v>282793.90240999998</v>
      </c>
      <c r="L16" s="57">
        <v>293991.49712999997</v>
      </c>
      <c r="M16" s="57">
        <v>297790.39675999997</v>
      </c>
      <c r="N16" s="57">
        <v>241186.40986000001</v>
      </c>
      <c r="O16" s="81">
        <v>3321273.6460099998</v>
      </c>
      <c r="P16" s="58">
        <f t="shared" si="0"/>
        <v>2.0012524444948019</v>
      </c>
    </row>
    <row r="17" spans="1:16" x14ac:dyDescent="0.25">
      <c r="A17" s="55" t="s">
        <v>88</v>
      </c>
      <c r="B17" s="56" t="s">
        <v>216</v>
      </c>
      <c r="C17" s="81">
        <v>250206.12711999999</v>
      </c>
      <c r="D17" s="81">
        <v>226501.47057</v>
      </c>
      <c r="E17" s="81">
        <v>310582.02617000003</v>
      </c>
      <c r="F17" s="81">
        <v>265715.60453999997</v>
      </c>
      <c r="G17" s="81">
        <v>278001.95510999998</v>
      </c>
      <c r="H17" s="81">
        <v>200775.20822999999</v>
      </c>
      <c r="I17" s="57">
        <v>322365.97003999999</v>
      </c>
      <c r="J17" s="57">
        <v>247764.54169000001</v>
      </c>
      <c r="K17" s="57">
        <v>274881.5625</v>
      </c>
      <c r="L17" s="57">
        <v>267796.64224000002</v>
      </c>
      <c r="M17" s="57">
        <v>298168.77924</v>
      </c>
      <c r="N17" s="57">
        <v>353552.11919</v>
      </c>
      <c r="O17" s="81">
        <v>3296312.0066399998</v>
      </c>
      <c r="P17" s="58">
        <f t="shared" si="0"/>
        <v>1.986211665826106</v>
      </c>
    </row>
    <row r="18" spans="1:16" x14ac:dyDescent="0.25">
      <c r="A18" s="55" t="s">
        <v>87</v>
      </c>
      <c r="B18" s="56" t="s">
        <v>217</v>
      </c>
      <c r="C18" s="81">
        <v>269649.71318999998</v>
      </c>
      <c r="D18" s="81">
        <v>287738.61111</v>
      </c>
      <c r="E18" s="81">
        <v>279746.94601000001</v>
      </c>
      <c r="F18" s="81">
        <v>314976.64321000001</v>
      </c>
      <c r="G18" s="81">
        <v>300874.33760999999</v>
      </c>
      <c r="H18" s="81">
        <v>202068.53591999999</v>
      </c>
      <c r="I18" s="57">
        <v>254316.82482000001</v>
      </c>
      <c r="J18" s="57">
        <v>193277.29858</v>
      </c>
      <c r="K18" s="57">
        <v>284028.34256000002</v>
      </c>
      <c r="L18" s="57">
        <v>318299.44347</v>
      </c>
      <c r="M18" s="57">
        <v>259531.64426</v>
      </c>
      <c r="N18" s="57">
        <v>265434.08068999997</v>
      </c>
      <c r="O18" s="81">
        <v>3229942.4214300001</v>
      </c>
      <c r="P18" s="58">
        <f t="shared" si="0"/>
        <v>1.9462202923958605</v>
      </c>
    </row>
    <row r="19" spans="1:16" x14ac:dyDescent="0.25">
      <c r="A19" s="55" t="s">
        <v>86</v>
      </c>
      <c r="B19" s="56" t="s">
        <v>218</v>
      </c>
      <c r="C19" s="81">
        <v>227339.18817000001</v>
      </c>
      <c r="D19" s="81">
        <v>264872.61483999999</v>
      </c>
      <c r="E19" s="81">
        <v>349849.26309999998</v>
      </c>
      <c r="F19" s="81">
        <v>346626.97145000001</v>
      </c>
      <c r="G19" s="81">
        <v>339305.29712</v>
      </c>
      <c r="H19" s="81">
        <v>151321.39830999999</v>
      </c>
      <c r="I19" s="57">
        <v>271412.04827999999</v>
      </c>
      <c r="J19" s="57">
        <v>214178.54349000001</v>
      </c>
      <c r="K19" s="57">
        <v>249435.03287</v>
      </c>
      <c r="L19" s="57">
        <v>225507.32404000001</v>
      </c>
      <c r="M19" s="57">
        <v>216614.67564999999</v>
      </c>
      <c r="N19" s="57">
        <v>247187.06106000001</v>
      </c>
      <c r="O19" s="81">
        <v>3103649.4183800002</v>
      </c>
      <c r="P19" s="58">
        <f t="shared" si="0"/>
        <v>1.8701217205783789</v>
      </c>
    </row>
    <row r="20" spans="1:16" x14ac:dyDescent="0.25">
      <c r="A20" s="55" t="s">
        <v>85</v>
      </c>
      <c r="B20" s="56" t="s">
        <v>219</v>
      </c>
      <c r="C20" s="81">
        <v>200689.08543000001</v>
      </c>
      <c r="D20" s="81">
        <v>163010.73998000001</v>
      </c>
      <c r="E20" s="81">
        <v>207010.87557</v>
      </c>
      <c r="F20" s="81">
        <v>218341.87351</v>
      </c>
      <c r="G20" s="81">
        <v>284178.44579999999</v>
      </c>
      <c r="H20" s="81">
        <v>175126.03761999999</v>
      </c>
      <c r="I20" s="57">
        <v>227803.21643</v>
      </c>
      <c r="J20" s="57">
        <v>185989.07029</v>
      </c>
      <c r="K20" s="57">
        <v>229440.75596000001</v>
      </c>
      <c r="L20" s="57">
        <v>229415.56333</v>
      </c>
      <c r="M20" s="57">
        <v>245183.22560999999</v>
      </c>
      <c r="N20" s="57">
        <v>216811.65536</v>
      </c>
      <c r="O20" s="81">
        <v>2583000.54489</v>
      </c>
      <c r="P20" s="58">
        <f t="shared" si="0"/>
        <v>1.5564017619573627</v>
      </c>
    </row>
    <row r="21" spans="1:16" x14ac:dyDescent="0.25">
      <c r="A21" s="55" t="s">
        <v>84</v>
      </c>
      <c r="B21" s="56" t="s">
        <v>220</v>
      </c>
      <c r="C21" s="81">
        <v>228953.06151</v>
      </c>
      <c r="D21" s="81">
        <v>206081.96621000001</v>
      </c>
      <c r="E21" s="81">
        <v>231974.12169</v>
      </c>
      <c r="F21" s="81">
        <v>231092.97234000001</v>
      </c>
      <c r="G21" s="81">
        <v>234993.20142999999</v>
      </c>
      <c r="H21" s="81">
        <v>171625.33348999999</v>
      </c>
      <c r="I21" s="57">
        <v>193992.35425</v>
      </c>
      <c r="J21" s="57">
        <v>176949.62057999999</v>
      </c>
      <c r="K21" s="57">
        <v>201440.60269999999</v>
      </c>
      <c r="L21" s="57">
        <v>218407.26418</v>
      </c>
      <c r="M21" s="57">
        <v>238555.15025000001</v>
      </c>
      <c r="N21" s="57">
        <v>183957.43977999999</v>
      </c>
      <c r="O21" s="81">
        <v>2518023.0884099999</v>
      </c>
      <c r="P21" s="58">
        <f t="shared" si="0"/>
        <v>1.5172492236611361</v>
      </c>
    </row>
    <row r="22" spans="1:16" x14ac:dyDescent="0.25">
      <c r="A22" s="55" t="s">
        <v>83</v>
      </c>
      <c r="B22" s="56" t="s">
        <v>221</v>
      </c>
      <c r="C22" s="81">
        <v>124175.41425</v>
      </c>
      <c r="D22" s="81">
        <v>189611.32352999999</v>
      </c>
      <c r="E22" s="81">
        <v>242113.50761999999</v>
      </c>
      <c r="F22" s="81">
        <v>208988.67850000001</v>
      </c>
      <c r="G22" s="81">
        <v>291887.12384999997</v>
      </c>
      <c r="H22" s="81">
        <v>106196.21675000001</v>
      </c>
      <c r="I22" s="57">
        <v>170169.29732000001</v>
      </c>
      <c r="J22" s="57">
        <v>167810.43839</v>
      </c>
      <c r="K22" s="57">
        <v>165944.04934</v>
      </c>
      <c r="L22" s="57">
        <v>256628.67014999999</v>
      </c>
      <c r="M22" s="57">
        <v>255760.33239</v>
      </c>
      <c r="N22" s="57">
        <v>246928.27046</v>
      </c>
      <c r="O22" s="81">
        <v>2426213.3225500002</v>
      </c>
      <c r="P22" s="58">
        <f t="shared" si="0"/>
        <v>1.4619287237750311</v>
      </c>
    </row>
    <row r="23" spans="1:16" x14ac:dyDescent="0.25">
      <c r="A23" s="55" t="s">
        <v>82</v>
      </c>
      <c r="B23" s="56" t="s">
        <v>222</v>
      </c>
      <c r="C23" s="81">
        <v>197797.09200999999</v>
      </c>
      <c r="D23" s="81">
        <v>187592.81091</v>
      </c>
      <c r="E23" s="81">
        <v>202306.15453999999</v>
      </c>
      <c r="F23" s="81">
        <v>205126.91998999999</v>
      </c>
      <c r="G23" s="81">
        <v>220631.27836</v>
      </c>
      <c r="H23" s="81">
        <v>154903.15887000001</v>
      </c>
      <c r="I23" s="57">
        <v>218711.12995</v>
      </c>
      <c r="J23" s="57">
        <v>169577.64748000001</v>
      </c>
      <c r="K23" s="57">
        <v>181574.08252</v>
      </c>
      <c r="L23" s="57">
        <v>166340.91925000001</v>
      </c>
      <c r="M23" s="57">
        <v>190543.62677</v>
      </c>
      <c r="N23" s="57">
        <v>211420.85543</v>
      </c>
      <c r="O23" s="81">
        <v>2306525.6760800001</v>
      </c>
      <c r="P23" s="58">
        <f t="shared" si="0"/>
        <v>1.3898102473701526</v>
      </c>
    </row>
    <row r="24" spans="1:16" x14ac:dyDescent="0.25">
      <c r="A24" s="55" t="s">
        <v>81</v>
      </c>
      <c r="B24" s="56" t="s">
        <v>223</v>
      </c>
      <c r="C24" s="81">
        <v>172953.14856999999</v>
      </c>
      <c r="D24" s="81">
        <v>203721.54042999999</v>
      </c>
      <c r="E24" s="81">
        <v>211721.58609</v>
      </c>
      <c r="F24" s="81">
        <v>186576.35086000001</v>
      </c>
      <c r="G24" s="81">
        <v>198171.57519</v>
      </c>
      <c r="H24" s="81">
        <v>137117.32418</v>
      </c>
      <c r="I24" s="57">
        <v>171673.25680999999</v>
      </c>
      <c r="J24" s="57">
        <v>164322.25821</v>
      </c>
      <c r="K24" s="57">
        <v>164948.62882000001</v>
      </c>
      <c r="L24" s="57">
        <v>190553.21746000001</v>
      </c>
      <c r="M24" s="57">
        <v>206104.32318000001</v>
      </c>
      <c r="N24" s="57">
        <v>231392.31816</v>
      </c>
      <c r="O24" s="81">
        <v>2239255.5279600001</v>
      </c>
      <c r="P24" s="58">
        <f t="shared" si="0"/>
        <v>1.3492762346041738</v>
      </c>
    </row>
    <row r="25" spans="1:16" x14ac:dyDescent="0.25">
      <c r="A25" s="59"/>
      <c r="B25" s="165" t="s">
        <v>80</v>
      </c>
      <c r="C25" s="165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82">
        <f>SUM(O5:O24)</f>
        <v>108275279.25543003</v>
      </c>
      <c r="P25" s="61">
        <f>SUM(P5:P24)</f>
        <v>65.24188922180555</v>
      </c>
    </row>
    <row r="26" spans="1:16" ht="13.5" customHeight="1" x14ac:dyDescent="0.25">
      <c r="A26" s="59"/>
      <c r="B26" s="166" t="s">
        <v>79</v>
      </c>
      <c r="C26" s="166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82">
        <v>165959754.60999</v>
      </c>
      <c r="P26" s="57">
        <f>O26/O$26*100</f>
        <v>100</v>
      </c>
    </row>
    <row r="27" spans="1:16" x14ac:dyDescent="0.25">
      <c r="B27" s="39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26" sqref="N26"/>
    </sheetView>
  </sheetViews>
  <sheetFormatPr defaultColWidth="9.1093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53" sqref="I53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2020-01-02T11:37:08Z</dcterms:modified>
</cp:coreProperties>
</file>